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_abrams/Documents/GitRepos/MC-PB-Paper/Data Files/Excel Files/"/>
    </mc:Choice>
  </mc:AlternateContent>
  <xr:revisionPtr revIDLastSave="0" documentId="13_ncr:1_{8590DE03-1EE8-F348-8C6E-233CDEBD5D3F}" xr6:coauthVersionLast="47" xr6:coauthVersionMax="47" xr10:uidLastSave="{00000000-0000-0000-0000-000000000000}"/>
  <bookViews>
    <workbookView xWindow="28800" yWindow="0" windowWidth="38400" windowHeight="21600" xr2:uid="{8ADE9386-F1FC-FE45-A39C-4E2B9C4988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240" i="1" l="1"/>
  <c r="X240" i="1"/>
  <c r="V240" i="1" s="1"/>
  <c r="W240" i="1" s="1"/>
  <c r="BZ239" i="1"/>
  <c r="X239" i="1"/>
  <c r="V239" i="1"/>
  <c r="W239" i="1" s="1"/>
  <c r="BZ238" i="1"/>
  <c r="X238" i="1"/>
  <c r="V238" i="1" s="1"/>
  <c r="W238" i="1" s="1"/>
  <c r="BZ237" i="1"/>
  <c r="X237" i="1"/>
  <c r="V237" i="1" s="1"/>
  <c r="W237" i="1" s="1"/>
  <c r="BZ236" i="1"/>
  <c r="X236" i="1"/>
  <c r="BZ235" i="1"/>
  <c r="X235" i="1"/>
  <c r="V235" i="1"/>
  <c r="W235" i="1" s="1"/>
  <c r="BZ234" i="1"/>
  <c r="X234" i="1"/>
  <c r="BZ233" i="1"/>
  <c r="X233" i="1"/>
  <c r="BZ232" i="1"/>
  <c r="X232" i="1"/>
  <c r="V232" i="1" s="1"/>
  <c r="W232" i="1" s="1"/>
  <c r="BZ231" i="1"/>
  <c r="X231" i="1"/>
  <c r="V231" i="1" s="1"/>
  <c r="W231" i="1" s="1"/>
  <c r="BZ230" i="1"/>
  <c r="X230" i="1"/>
  <c r="V230" i="1" s="1"/>
  <c r="W230" i="1" s="1"/>
  <c r="BZ229" i="1"/>
  <c r="X229" i="1"/>
  <c r="V229" i="1" s="1"/>
  <c r="W229" i="1"/>
  <c r="BZ228" i="1"/>
  <c r="X228" i="1"/>
  <c r="V228" i="1" s="1"/>
  <c r="W228" i="1" s="1"/>
  <c r="BZ227" i="1"/>
  <c r="X227" i="1"/>
  <c r="V227" i="1"/>
  <c r="W227" i="1" s="1"/>
  <c r="BZ226" i="1"/>
  <c r="X226" i="1"/>
  <c r="V226" i="1" s="1"/>
  <c r="W226" i="1" s="1"/>
  <c r="BZ225" i="1"/>
  <c r="X225" i="1"/>
  <c r="BZ224" i="1"/>
  <c r="X224" i="1"/>
  <c r="V224" i="1" s="1"/>
  <c r="W224" i="1" s="1"/>
  <c r="BZ223" i="1"/>
  <c r="X223" i="1"/>
  <c r="W223" i="1"/>
  <c r="V223" i="1"/>
  <c r="BZ222" i="1"/>
  <c r="X222" i="1"/>
  <c r="V222" i="1"/>
  <c r="W222" i="1" s="1"/>
  <c r="BZ221" i="1"/>
  <c r="X221" i="1"/>
  <c r="V221" i="1" s="1"/>
  <c r="W221" i="1" s="1"/>
  <c r="BZ220" i="1"/>
  <c r="X220" i="1"/>
  <c r="V220" i="1" s="1"/>
  <c r="W220" i="1" s="1"/>
  <c r="BZ219" i="1"/>
  <c r="X219" i="1"/>
  <c r="V219" i="1"/>
  <c r="W219" i="1" s="1"/>
  <c r="BZ218" i="1"/>
  <c r="X218" i="1"/>
  <c r="V218" i="1" s="1"/>
  <c r="W218" i="1" s="1"/>
  <c r="BZ217" i="1"/>
  <c r="X217" i="1"/>
  <c r="BZ216" i="1"/>
  <c r="X216" i="1"/>
  <c r="V216" i="1" s="1"/>
  <c r="W216" i="1" s="1"/>
  <c r="BZ215" i="1"/>
  <c r="X215" i="1"/>
  <c r="V215" i="1"/>
  <c r="W215" i="1" s="1"/>
  <c r="BZ214" i="1"/>
  <c r="X214" i="1"/>
  <c r="V214" i="1" s="1"/>
  <c r="W214" i="1" s="1"/>
  <c r="BZ213" i="1"/>
  <c r="X213" i="1"/>
  <c r="V213" i="1" s="1"/>
  <c r="W213" i="1"/>
  <c r="BZ212" i="1"/>
  <c r="X212" i="1"/>
  <c r="BZ211" i="1"/>
  <c r="X211" i="1"/>
  <c r="V211" i="1" s="1"/>
  <c r="W211" i="1" s="1"/>
  <c r="BZ210" i="1"/>
  <c r="X210" i="1"/>
  <c r="BZ209" i="1"/>
  <c r="X209" i="1"/>
  <c r="BZ208" i="1"/>
  <c r="X208" i="1"/>
  <c r="V208" i="1" s="1"/>
  <c r="W208" i="1" s="1"/>
  <c r="BZ207" i="1"/>
  <c r="X207" i="1"/>
  <c r="V207" i="1" s="1"/>
  <c r="W207" i="1" s="1"/>
  <c r="BZ206" i="1"/>
  <c r="X206" i="1"/>
  <c r="V206" i="1" s="1"/>
  <c r="W206" i="1" s="1"/>
  <c r="BZ205" i="1"/>
  <c r="X205" i="1"/>
  <c r="V205" i="1" s="1"/>
  <c r="W205" i="1" s="1"/>
  <c r="BZ204" i="1"/>
  <c r="X204" i="1"/>
  <c r="V204" i="1" s="1"/>
  <c r="W204" i="1" s="1"/>
  <c r="BZ203" i="1"/>
  <c r="X203" i="1"/>
  <c r="V203" i="1" s="1"/>
  <c r="W203" i="1" s="1"/>
  <c r="BZ202" i="1"/>
  <c r="X202" i="1"/>
  <c r="V202" i="1"/>
  <c r="W202" i="1" s="1"/>
  <c r="BZ201" i="1"/>
  <c r="X201" i="1"/>
  <c r="BZ200" i="1"/>
  <c r="X200" i="1"/>
  <c r="V200" i="1" s="1"/>
  <c r="W200" i="1" s="1"/>
  <c r="BZ199" i="1"/>
  <c r="X199" i="1"/>
  <c r="V199" i="1"/>
  <c r="W199" i="1" s="1"/>
  <c r="BZ198" i="1"/>
  <c r="X198" i="1"/>
  <c r="V198" i="1"/>
  <c r="W198" i="1" s="1"/>
  <c r="BZ197" i="1"/>
  <c r="X197" i="1"/>
  <c r="V197" i="1" s="1"/>
  <c r="W197" i="1" s="1"/>
  <c r="BZ196" i="1"/>
  <c r="X196" i="1"/>
  <c r="BZ195" i="1"/>
  <c r="X195" i="1"/>
  <c r="V195" i="1" s="1"/>
  <c r="W195" i="1" s="1"/>
  <c r="BZ194" i="1"/>
  <c r="X194" i="1"/>
  <c r="BZ193" i="1"/>
  <c r="X193" i="1"/>
  <c r="BZ192" i="1"/>
  <c r="X192" i="1"/>
  <c r="V192" i="1" s="1"/>
  <c r="W192" i="1" s="1"/>
  <c r="BZ191" i="1"/>
  <c r="X191" i="1"/>
  <c r="V191" i="1"/>
  <c r="W191" i="1" s="1"/>
  <c r="BZ190" i="1"/>
  <c r="X190" i="1"/>
  <c r="V190" i="1"/>
  <c r="W190" i="1" s="1"/>
  <c r="BZ189" i="1"/>
  <c r="X189" i="1"/>
  <c r="V189" i="1" s="1"/>
  <c r="W189" i="1" s="1"/>
  <c r="BZ188" i="1"/>
  <c r="X188" i="1"/>
  <c r="BZ187" i="1"/>
  <c r="X187" i="1"/>
  <c r="V187" i="1" s="1"/>
  <c r="W187" i="1" s="1"/>
  <c r="BZ186" i="1"/>
  <c r="X186" i="1"/>
  <c r="BZ185" i="1"/>
  <c r="X185" i="1"/>
  <c r="BZ184" i="1"/>
  <c r="X184" i="1"/>
  <c r="V184" i="1" s="1"/>
  <c r="W184" i="1" s="1"/>
  <c r="BZ183" i="1"/>
  <c r="X183" i="1"/>
  <c r="W183" i="1"/>
  <c r="V183" i="1"/>
  <c r="BZ182" i="1"/>
  <c r="X182" i="1"/>
  <c r="V182" i="1" s="1"/>
  <c r="W182" i="1" s="1"/>
  <c r="BZ181" i="1"/>
  <c r="X181" i="1"/>
  <c r="V181" i="1" s="1"/>
  <c r="W181" i="1" s="1"/>
  <c r="BZ180" i="1"/>
  <c r="X180" i="1"/>
  <c r="BZ179" i="1"/>
  <c r="X179" i="1"/>
  <c r="V179" i="1" s="1"/>
  <c r="W179" i="1" s="1"/>
  <c r="BZ178" i="1"/>
  <c r="X178" i="1"/>
  <c r="V178" i="1" s="1"/>
  <c r="W178" i="1" s="1"/>
  <c r="BZ177" i="1"/>
  <c r="X177" i="1"/>
  <c r="BZ176" i="1"/>
  <c r="X176" i="1"/>
  <c r="V176" i="1" s="1"/>
  <c r="W176" i="1" s="1"/>
  <c r="BZ175" i="1"/>
  <c r="X175" i="1"/>
  <c r="V175" i="1" s="1"/>
  <c r="W175" i="1" s="1"/>
  <c r="BZ174" i="1"/>
  <c r="X174" i="1"/>
  <c r="V174" i="1"/>
  <c r="W174" i="1" s="1"/>
  <c r="BZ173" i="1"/>
  <c r="X173" i="1"/>
  <c r="V173" i="1" s="1"/>
  <c r="W173" i="1"/>
  <c r="BZ172" i="1"/>
  <c r="X172" i="1"/>
  <c r="BZ171" i="1"/>
  <c r="X171" i="1"/>
  <c r="V171" i="1"/>
  <c r="W171" i="1" s="1"/>
  <c r="BZ170" i="1"/>
  <c r="X170" i="1"/>
  <c r="BZ169" i="1"/>
  <c r="X169" i="1"/>
  <c r="BZ168" i="1"/>
  <c r="X168" i="1"/>
  <c r="V168" i="1" s="1"/>
  <c r="W168" i="1" s="1"/>
  <c r="BZ167" i="1"/>
  <c r="X167" i="1"/>
  <c r="V167" i="1" s="1"/>
  <c r="W167" i="1" s="1"/>
  <c r="BZ166" i="1"/>
  <c r="X166" i="1"/>
  <c r="V166" i="1" s="1"/>
  <c r="W166" i="1" s="1"/>
  <c r="BZ165" i="1"/>
  <c r="X165" i="1"/>
  <c r="V165" i="1" s="1"/>
  <c r="W165" i="1"/>
  <c r="BZ164" i="1"/>
  <c r="X164" i="1"/>
  <c r="V164" i="1"/>
  <c r="W164" i="1" s="1"/>
  <c r="BZ163" i="1"/>
  <c r="X163" i="1"/>
  <c r="V163" i="1"/>
  <c r="W163" i="1" s="1"/>
  <c r="BZ162" i="1"/>
  <c r="X162" i="1"/>
  <c r="V162" i="1" s="1"/>
  <c r="W162" i="1" s="1"/>
  <c r="BZ161" i="1"/>
  <c r="X161" i="1"/>
  <c r="BZ160" i="1"/>
  <c r="X160" i="1"/>
  <c r="V160" i="1" s="1"/>
  <c r="W160" i="1" s="1"/>
  <c r="BZ159" i="1"/>
  <c r="X159" i="1"/>
  <c r="W159" i="1"/>
  <c r="V159" i="1"/>
  <c r="BZ158" i="1"/>
  <c r="X158" i="1"/>
  <c r="V158" i="1"/>
  <c r="W158" i="1" s="1"/>
  <c r="BZ157" i="1"/>
  <c r="X157" i="1"/>
  <c r="V157" i="1" s="1"/>
  <c r="W157" i="1" s="1"/>
  <c r="BZ156" i="1"/>
  <c r="X156" i="1"/>
  <c r="V156" i="1" s="1"/>
  <c r="W156" i="1" s="1"/>
  <c r="BZ155" i="1"/>
  <c r="X155" i="1"/>
  <c r="V155" i="1"/>
  <c r="W155" i="1" s="1"/>
  <c r="BZ154" i="1"/>
  <c r="X154" i="1"/>
  <c r="V154" i="1" s="1"/>
  <c r="W154" i="1" s="1"/>
  <c r="BZ153" i="1"/>
  <c r="X153" i="1"/>
  <c r="BZ152" i="1"/>
  <c r="X152" i="1"/>
  <c r="V152" i="1" s="1"/>
  <c r="W152" i="1" s="1"/>
  <c r="BZ151" i="1"/>
  <c r="X151" i="1"/>
  <c r="V151" i="1"/>
  <c r="W151" i="1" s="1"/>
  <c r="BZ150" i="1"/>
  <c r="X150" i="1"/>
  <c r="W150" i="1"/>
  <c r="BZ149" i="1"/>
  <c r="X149" i="1"/>
  <c r="V149" i="1"/>
  <c r="W149" i="1" s="1"/>
  <c r="BZ148" i="1"/>
  <c r="X148" i="1"/>
  <c r="BZ147" i="1"/>
  <c r="X147" i="1"/>
  <c r="V147" i="1" s="1"/>
  <c r="W147" i="1" s="1"/>
  <c r="BZ146" i="1"/>
  <c r="X146" i="1"/>
  <c r="V146" i="1"/>
  <c r="W146" i="1" s="1"/>
  <c r="BZ145" i="1"/>
  <c r="X145" i="1"/>
  <c r="V145" i="1"/>
  <c r="W145" i="1" s="1"/>
  <c r="BZ144" i="1"/>
  <c r="X144" i="1"/>
  <c r="W144" i="1"/>
  <c r="BZ143" i="1"/>
  <c r="X143" i="1"/>
  <c r="BZ142" i="1"/>
  <c r="X142" i="1"/>
  <c r="V142" i="1" s="1"/>
  <c r="W142" i="1" s="1"/>
  <c r="BZ141" i="1"/>
  <c r="X141" i="1"/>
  <c r="V141" i="1"/>
  <c r="W141" i="1" s="1"/>
  <c r="BZ140" i="1"/>
  <c r="X140" i="1"/>
  <c r="V140" i="1"/>
  <c r="W140" i="1" s="1"/>
  <c r="BZ139" i="1"/>
  <c r="X139" i="1"/>
  <c r="V139" i="1" s="1"/>
  <c r="W139" i="1" s="1"/>
  <c r="BZ138" i="1"/>
  <c r="X138" i="1"/>
  <c r="BZ137" i="1"/>
  <c r="X137" i="1"/>
  <c r="V137" i="1" s="1"/>
  <c r="W137" i="1" s="1"/>
  <c r="BZ136" i="1"/>
  <c r="X136" i="1"/>
  <c r="V136" i="1"/>
  <c r="W136" i="1" s="1"/>
  <c r="BZ135" i="1"/>
  <c r="X135" i="1"/>
  <c r="BZ134" i="1"/>
  <c r="X134" i="1"/>
  <c r="V134" i="1" s="1"/>
  <c r="W134" i="1" s="1"/>
  <c r="BZ133" i="1"/>
  <c r="X133" i="1"/>
  <c r="V133" i="1"/>
  <c r="W133" i="1" s="1"/>
  <c r="BZ132" i="1"/>
  <c r="X132" i="1"/>
  <c r="V132" i="1" s="1"/>
  <c r="W132" i="1" s="1"/>
  <c r="BZ131" i="1"/>
  <c r="X131" i="1"/>
  <c r="V131" i="1" s="1"/>
  <c r="W131" i="1" s="1"/>
  <c r="BZ130" i="1"/>
  <c r="X130" i="1"/>
  <c r="BZ128" i="1"/>
  <c r="BH128" i="1"/>
  <c r="BB128" i="1"/>
  <c r="AV128" i="1"/>
  <c r="AD128" i="1"/>
  <c r="AA128" i="1"/>
  <c r="U128" i="1" s="1"/>
  <c r="Z128" i="1"/>
  <c r="Y128" i="1"/>
  <c r="X128" i="1" s="1"/>
  <c r="V128" i="1" s="1"/>
  <c r="W128" i="1" s="1"/>
  <c r="BZ127" i="1"/>
  <c r="BH127" i="1"/>
  <c r="BB127" i="1"/>
  <c r="AV127" i="1"/>
  <c r="AD127" i="1"/>
  <c r="AA127" i="1"/>
  <c r="U127" i="1" s="1"/>
  <c r="Z127" i="1"/>
  <c r="Y127" i="1" s="1"/>
  <c r="X127" i="1" s="1"/>
  <c r="BZ126" i="1"/>
  <c r="BH126" i="1"/>
  <c r="BB126" i="1"/>
  <c r="AV126" i="1"/>
  <c r="AD126" i="1"/>
  <c r="AA126" i="1"/>
  <c r="U126" i="1" s="1"/>
  <c r="Z126" i="1"/>
  <c r="Y126" i="1" s="1"/>
  <c r="X126" i="1" s="1"/>
  <c r="BZ125" i="1"/>
  <c r="BH125" i="1"/>
  <c r="BB125" i="1"/>
  <c r="AV125" i="1"/>
  <c r="AD125" i="1"/>
  <c r="AA125" i="1"/>
  <c r="U125" i="1" s="1"/>
  <c r="Z125" i="1"/>
  <c r="Y125" i="1" s="1"/>
  <c r="X125" i="1" s="1"/>
  <c r="V125" i="1" s="1"/>
  <c r="W125" i="1" s="1"/>
  <c r="BZ124" i="1"/>
  <c r="X124" i="1"/>
  <c r="V124" i="1"/>
  <c r="W124" i="1" s="1"/>
  <c r="BZ123" i="1"/>
  <c r="X123" i="1"/>
  <c r="BZ122" i="1"/>
  <c r="X122" i="1"/>
  <c r="V122" i="1" s="1"/>
  <c r="W122" i="1" s="1"/>
  <c r="BZ121" i="1"/>
  <c r="X121" i="1"/>
  <c r="V121" i="1" s="1"/>
  <c r="W121" i="1" s="1"/>
  <c r="BZ120" i="1"/>
  <c r="X120" i="1"/>
  <c r="V120" i="1"/>
  <c r="W120" i="1" s="1"/>
  <c r="BZ119" i="1"/>
  <c r="X119" i="1"/>
  <c r="V119" i="1" s="1"/>
  <c r="W119" i="1" s="1"/>
  <c r="BZ118" i="1"/>
  <c r="X118" i="1"/>
  <c r="V118" i="1" s="1"/>
  <c r="W118" i="1" s="1"/>
  <c r="BZ117" i="1"/>
  <c r="X117" i="1"/>
  <c r="V117" i="1" s="1"/>
  <c r="W117" i="1" s="1"/>
  <c r="BZ116" i="1"/>
  <c r="X116" i="1"/>
  <c r="V116" i="1" s="1"/>
  <c r="W116" i="1" s="1"/>
  <c r="BZ115" i="1"/>
  <c r="X115" i="1"/>
  <c r="BZ114" i="1"/>
  <c r="X114" i="1"/>
  <c r="V114" i="1" s="1"/>
  <c r="W114" i="1" s="1"/>
  <c r="BZ113" i="1"/>
  <c r="X113" i="1"/>
  <c r="V113" i="1" s="1"/>
  <c r="W113" i="1" s="1"/>
  <c r="BZ112" i="1"/>
  <c r="X112" i="1"/>
  <c r="V112" i="1" s="1"/>
  <c r="W112" i="1" s="1"/>
  <c r="BZ111" i="1"/>
  <c r="X111" i="1"/>
  <c r="V111" i="1" s="1"/>
  <c r="W111" i="1" s="1"/>
  <c r="BZ110" i="1"/>
  <c r="X110" i="1"/>
  <c r="BZ109" i="1"/>
  <c r="X109" i="1"/>
  <c r="V109" i="1" s="1"/>
  <c r="W109" i="1" s="1"/>
  <c r="BZ108" i="1"/>
  <c r="X108" i="1"/>
  <c r="V108" i="1"/>
  <c r="W108" i="1" s="1"/>
  <c r="BZ107" i="1"/>
  <c r="X107" i="1"/>
  <c r="BZ106" i="1"/>
  <c r="X106" i="1"/>
  <c r="V106" i="1" s="1"/>
  <c r="W106" i="1" s="1"/>
  <c r="BZ105" i="1"/>
  <c r="X105" i="1"/>
  <c r="V105" i="1"/>
  <c r="W105" i="1" s="1"/>
  <c r="BZ104" i="1"/>
  <c r="X104" i="1"/>
  <c r="V104" i="1"/>
  <c r="W104" i="1" s="1"/>
  <c r="BZ103" i="1"/>
  <c r="X103" i="1"/>
  <c r="W103" i="1"/>
  <c r="BZ102" i="1"/>
  <c r="X102" i="1"/>
  <c r="W102" i="1"/>
  <c r="BZ101" i="1"/>
  <c r="X101" i="1"/>
  <c r="V101" i="1" s="1"/>
  <c r="W101" i="1" s="1"/>
  <c r="BZ100" i="1"/>
  <c r="X100" i="1"/>
  <c r="V100" i="1" s="1"/>
  <c r="W100" i="1" s="1"/>
  <c r="BZ99" i="1"/>
  <c r="X99" i="1"/>
  <c r="V99" i="1" s="1"/>
  <c r="W99" i="1" s="1"/>
  <c r="BZ98" i="1"/>
  <c r="X98" i="1"/>
  <c r="BZ97" i="1"/>
  <c r="X97" i="1"/>
  <c r="BZ96" i="1"/>
  <c r="X96" i="1"/>
  <c r="V96" i="1" s="1"/>
  <c r="W96" i="1" s="1"/>
  <c r="BZ95" i="1"/>
  <c r="X95" i="1"/>
  <c r="V95" i="1" s="1"/>
  <c r="W95" i="1" s="1"/>
  <c r="BZ94" i="1"/>
  <c r="X94" i="1"/>
  <c r="V94" i="1"/>
  <c r="W94" i="1" s="1"/>
  <c r="BZ93" i="1"/>
  <c r="X93" i="1"/>
  <c r="V93" i="1" s="1"/>
  <c r="W93" i="1" s="1"/>
  <c r="BZ92" i="1"/>
  <c r="X92" i="1"/>
  <c r="V92" i="1" s="1"/>
  <c r="W92" i="1" s="1"/>
  <c r="BZ91" i="1"/>
  <c r="X91" i="1"/>
  <c r="V91" i="1"/>
  <c r="W91" i="1" s="1"/>
  <c r="BZ90" i="1"/>
  <c r="X90" i="1"/>
  <c r="BZ89" i="1"/>
  <c r="X89" i="1"/>
  <c r="BZ88" i="1"/>
  <c r="X88" i="1"/>
  <c r="V88" i="1" s="1"/>
  <c r="W88" i="1" s="1"/>
  <c r="BZ87" i="1"/>
  <c r="X87" i="1"/>
  <c r="V87" i="1" s="1"/>
  <c r="W87" i="1" s="1"/>
  <c r="BZ86" i="1"/>
  <c r="X86" i="1"/>
  <c r="V86" i="1" s="1"/>
  <c r="W86" i="1" s="1"/>
  <c r="BZ85" i="1"/>
  <c r="X85" i="1"/>
  <c r="V85" i="1" s="1"/>
  <c r="W85" i="1"/>
  <c r="BZ84" i="1"/>
  <c r="X84" i="1"/>
  <c r="V84" i="1" s="1"/>
  <c r="W84" i="1" s="1"/>
  <c r="BZ83" i="1"/>
  <c r="X83" i="1"/>
  <c r="V83" i="1"/>
  <c r="W83" i="1" s="1"/>
  <c r="BZ82" i="1"/>
  <c r="X82" i="1"/>
  <c r="W82" i="1"/>
  <c r="BZ81" i="1"/>
  <c r="X81" i="1"/>
  <c r="V81" i="1" s="1"/>
  <c r="W81" i="1" s="1"/>
  <c r="BZ80" i="1"/>
  <c r="X80" i="1"/>
  <c r="V80" i="1" s="1"/>
  <c r="W80" i="1" s="1"/>
  <c r="BZ79" i="1"/>
  <c r="X79" i="1"/>
  <c r="V79" i="1"/>
  <c r="W79" i="1" s="1"/>
  <c r="BZ78" i="1"/>
  <c r="X78" i="1"/>
  <c r="V78" i="1" s="1"/>
  <c r="W78" i="1" s="1"/>
  <c r="BZ77" i="1"/>
  <c r="X77" i="1"/>
  <c r="V77" i="1" s="1"/>
  <c r="W77" i="1" s="1"/>
  <c r="BZ76" i="1"/>
  <c r="X76" i="1"/>
  <c r="BZ75" i="1"/>
  <c r="X75" i="1"/>
  <c r="W75" i="1"/>
  <c r="BZ74" i="1"/>
  <c r="X74" i="1"/>
  <c r="V74" i="1" s="1"/>
  <c r="W74" i="1" s="1"/>
  <c r="BZ73" i="1"/>
  <c r="X73" i="1"/>
  <c r="V73" i="1" s="1"/>
  <c r="W73" i="1" s="1"/>
  <c r="BZ72" i="1"/>
  <c r="X72" i="1"/>
  <c r="V72" i="1" s="1"/>
  <c r="W72" i="1" s="1"/>
  <c r="BZ71" i="1"/>
  <c r="X71" i="1"/>
  <c r="BZ70" i="1"/>
  <c r="X70" i="1"/>
  <c r="V70" i="1" s="1"/>
  <c r="W70" i="1" s="1"/>
  <c r="BZ69" i="1"/>
  <c r="X69" i="1"/>
  <c r="W69" i="1"/>
  <c r="BZ68" i="1"/>
  <c r="X68" i="1"/>
  <c r="V68" i="1" s="1"/>
  <c r="W68" i="1" s="1"/>
  <c r="BZ67" i="1"/>
  <c r="X67" i="1"/>
  <c r="BZ66" i="1"/>
  <c r="X66" i="1"/>
  <c r="BZ65" i="1"/>
  <c r="X65" i="1"/>
  <c r="V65" i="1" s="1"/>
  <c r="W65" i="1" s="1"/>
  <c r="BZ64" i="1"/>
  <c r="X64" i="1"/>
  <c r="V64" i="1" s="1"/>
  <c r="W64" i="1" s="1"/>
  <c r="BZ63" i="1"/>
  <c r="X63" i="1"/>
  <c r="V63" i="1"/>
  <c r="W63" i="1" s="1"/>
  <c r="BZ62" i="1"/>
  <c r="X62" i="1"/>
  <c r="V62" i="1" s="1"/>
  <c r="W62" i="1" s="1"/>
  <c r="BZ61" i="1"/>
  <c r="X61" i="1"/>
  <c r="V61" i="1" s="1"/>
  <c r="W61" i="1" s="1"/>
  <c r="BZ60" i="1"/>
  <c r="X60" i="1"/>
  <c r="V60" i="1"/>
  <c r="W60" i="1" s="1"/>
  <c r="BZ59" i="1"/>
  <c r="X59" i="1"/>
  <c r="BZ58" i="1"/>
  <c r="X58" i="1"/>
  <c r="BZ57" i="1"/>
  <c r="X57" i="1"/>
  <c r="V57" i="1" s="1"/>
  <c r="W57" i="1" s="1"/>
  <c r="BZ56" i="1"/>
  <c r="X56" i="1"/>
  <c r="V56" i="1" s="1"/>
  <c r="W56" i="1" s="1"/>
  <c r="BZ55" i="1"/>
  <c r="X55" i="1"/>
  <c r="V55" i="1" s="1"/>
  <c r="W55" i="1" s="1"/>
  <c r="BZ54" i="1"/>
  <c r="X54" i="1"/>
  <c r="V54" i="1" s="1"/>
  <c r="W54" i="1" s="1"/>
  <c r="BZ53" i="1"/>
  <c r="X53" i="1"/>
  <c r="V53" i="1" s="1"/>
  <c r="W53" i="1" s="1"/>
  <c r="BZ52" i="1"/>
  <c r="X52" i="1"/>
  <c r="V52" i="1"/>
  <c r="W52" i="1" s="1"/>
  <c r="BZ51" i="1"/>
  <c r="X51" i="1"/>
  <c r="W51" i="1"/>
  <c r="BZ50" i="1"/>
  <c r="X50" i="1"/>
  <c r="W50" i="1"/>
  <c r="BZ49" i="1"/>
  <c r="X49" i="1"/>
  <c r="V49" i="1" s="1"/>
  <c r="W49" i="1" s="1"/>
  <c r="BZ48" i="1"/>
  <c r="X48" i="1"/>
  <c r="V48" i="1" s="1"/>
  <c r="W48" i="1" s="1"/>
  <c r="BZ47" i="1"/>
  <c r="X47" i="1"/>
  <c r="V47" i="1" s="1"/>
  <c r="W47" i="1" s="1"/>
  <c r="BZ46" i="1"/>
  <c r="X46" i="1"/>
  <c r="V46" i="1" s="1"/>
  <c r="W46" i="1" s="1"/>
  <c r="BZ45" i="1"/>
  <c r="X45" i="1"/>
  <c r="V45" i="1" s="1"/>
  <c r="W45" i="1" s="1"/>
  <c r="BZ44" i="1"/>
  <c r="X44" i="1"/>
  <c r="V44" i="1" s="1"/>
  <c r="W44" i="1" s="1"/>
  <c r="BZ43" i="1"/>
  <c r="X43" i="1"/>
  <c r="V43" i="1" s="1"/>
  <c r="W43" i="1" s="1"/>
  <c r="BZ42" i="1"/>
  <c r="X42" i="1"/>
  <c r="V42" i="1"/>
  <c r="W42" i="1" s="1"/>
  <c r="BZ41" i="1"/>
  <c r="X41" i="1"/>
  <c r="V41" i="1"/>
  <c r="W41" i="1" s="1"/>
  <c r="BZ40" i="1"/>
  <c r="X40" i="1"/>
  <c r="BZ39" i="1"/>
  <c r="X39" i="1"/>
  <c r="V39" i="1" s="1"/>
  <c r="W39" i="1" s="1"/>
  <c r="BZ38" i="1"/>
  <c r="X38" i="1"/>
  <c r="V38" i="1" s="1"/>
  <c r="W38" i="1" s="1"/>
  <c r="BZ37" i="1"/>
  <c r="X37" i="1"/>
  <c r="V37" i="1" s="1"/>
  <c r="W37" i="1" s="1"/>
  <c r="BZ36" i="1"/>
  <c r="X36" i="1"/>
  <c r="V36" i="1" s="1"/>
  <c r="W36" i="1" s="1"/>
  <c r="BZ35" i="1"/>
  <c r="X35" i="1"/>
  <c r="V35" i="1" s="1"/>
  <c r="W35" i="1" s="1"/>
  <c r="BZ34" i="1"/>
  <c r="X34" i="1"/>
  <c r="V34" i="1" s="1"/>
  <c r="W34" i="1" s="1"/>
  <c r="BZ33" i="1"/>
  <c r="X33" i="1"/>
  <c r="V33" i="1" s="1"/>
  <c r="W33" i="1" s="1"/>
  <c r="BZ32" i="1"/>
  <c r="X32" i="1"/>
  <c r="V32" i="1" s="1"/>
  <c r="W32" i="1" s="1"/>
  <c r="BZ31" i="1"/>
  <c r="X31" i="1"/>
  <c r="V31" i="1" s="1"/>
  <c r="W31" i="1" s="1"/>
  <c r="BZ30" i="1"/>
  <c r="X30" i="1"/>
  <c r="W30" i="1"/>
  <c r="BZ29" i="1"/>
  <c r="X29" i="1"/>
  <c r="V29" i="1"/>
  <c r="W29" i="1" s="1"/>
  <c r="BZ28" i="1"/>
  <c r="X28" i="1"/>
  <c r="V28" i="1"/>
  <c r="W28" i="1" s="1"/>
  <c r="BZ27" i="1"/>
  <c r="X27" i="1"/>
  <c r="BZ26" i="1"/>
  <c r="X26" i="1"/>
  <c r="V26" i="1" s="1"/>
  <c r="W26" i="1"/>
  <c r="BZ25" i="1"/>
  <c r="X25" i="1"/>
  <c r="V25" i="1"/>
  <c r="W25" i="1" s="1"/>
  <c r="BZ24" i="1"/>
  <c r="X24" i="1"/>
  <c r="V24" i="1" s="1"/>
  <c r="W24" i="1" s="1"/>
  <c r="BZ23" i="1"/>
  <c r="X23" i="1"/>
  <c r="W23" i="1"/>
  <c r="BZ22" i="1"/>
  <c r="X22" i="1"/>
  <c r="BZ21" i="1"/>
  <c r="X21" i="1"/>
  <c r="V21" i="1" s="1"/>
  <c r="W21" i="1" s="1"/>
  <c r="BZ20" i="1"/>
  <c r="X20" i="1"/>
  <c r="BZ19" i="1"/>
  <c r="X19" i="1"/>
  <c r="V19" i="1" s="1"/>
  <c r="W19" i="1" s="1"/>
  <c r="BZ18" i="1"/>
  <c r="X18" i="1"/>
  <c r="V18" i="1" s="1"/>
  <c r="W18" i="1" s="1"/>
  <c r="BZ17" i="1"/>
  <c r="X17" i="1"/>
  <c r="V17" i="1" s="1"/>
  <c r="W17" i="1" s="1"/>
  <c r="BZ16" i="1"/>
  <c r="X16" i="1"/>
  <c r="V16" i="1" s="1"/>
  <c r="W16" i="1" s="1"/>
  <c r="BZ15" i="1"/>
  <c r="X15" i="1"/>
  <c r="V15" i="1" s="1"/>
  <c r="W15" i="1" s="1"/>
  <c r="BZ14" i="1"/>
  <c r="X14" i="1"/>
  <c r="V14" i="1" s="1"/>
  <c r="W14" i="1" s="1"/>
  <c r="BZ13" i="1"/>
  <c r="X13" i="1"/>
  <c r="V13" i="1" s="1"/>
  <c r="W13" i="1" s="1"/>
  <c r="BZ12" i="1"/>
  <c r="X12" i="1"/>
  <c r="BZ11" i="1"/>
  <c r="X11" i="1"/>
  <c r="V11" i="1" s="1"/>
  <c r="W11" i="1" s="1"/>
  <c r="BZ10" i="1"/>
  <c r="X10" i="1"/>
  <c r="V10" i="1" s="1"/>
  <c r="W10" i="1" s="1"/>
  <c r="BZ9" i="1"/>
  <c r="X9" i="1"/>
  <c r="W9" i="1"/>
  <c r="BZ8" i="1"/>
  <c r="X8" i="1"/>
  <c r="V8" i="1" s="1"/>
  <c r="W8" i="1" s="1"/>
  <c r="BZ7" i="1"/>
  <c r="X7" i="1"/>
  <c r="BZ6" i="1"/>
  <c r="X6" i="1"/>
  <c r="V6" i="1" s="1"/>
  <c r="W6" i="1" s="1"/>
  <c r="BZ5" i="1"/>
  <c r="X5" i="1"/>
  <c r="V5" i="1" s="1"/>
  <c r="W5" i="1" s="1"/>
  <c r="BZ4" i="1"/>
  <c r="X4" i="1"/>
  <c r="V4" i="1" s="1"/>
  <c r="W4" i="1" s="1"/>
  <c r="BZ3" i="1"/>
  <c r="X3" i="1"/>
  <c r="V3" i="1" s="1"/>
  <c r="W3" i="1" s="1"/>
  <c r="BZ2" i="1"/>
  <c r="X2" i="1"/>
  <c r="V2" i="1" s="1"/>
  <c r="W2" i="1" s="1"/>
  <c r="CA2" i="1" l="1"/>
  <c r="CA4" i="1"/>
  <c r="V138" i="1"/>
  <c r="W138" i="1" s="1"/>
  <c r="V180" i="1"/>
  <c r="W180" i="1" s="1"/>
  <c r="V58" i="1"/>
  <c r="W58" i="1" s="1"/>
  <c r="V66" i="1"/>
  <c r="W66" i="1" s="1"/>
  <c r="V194" i="1"/>
  <c r="W194" i="1" s="1"/>
  <c r="V196" i="1"/>
  <c r="W196" i="1" s="1"/>
  <c r="CA3" i="1"/>
  <c r="V27" i="1"/>
  <c r="W27" i="1" s="1"/>
  <c r="V40" i="1"/>
  <c r="W40" i="1" s="1"/>
  <c r="V89" i="1"/>
  <c r="W89" i="1" s="1"/>
  <c r="V97" i="1"/>
  <c r="W97" i="1" s="1"/>
  <c r="V110" i="1"/>
  <c r="W110" i="1" s="1"/>
  <c r="V130" i="1"/>
  <c r="W130" i="1" s="1"/>
  <c r="V170" i="1"/>
  <c r="W170" i="1" s="1"/>
  <c r="V172" i="1"/>
  <c r="W172" i="1" s="1"/>
  <c r="V234" i="1"/>
  <c r="W234" i="1" s="1"/>
  <c r="V236" i="1"/>
  <c r="W236" i="1" s="1"/>
  <c r="V126" i="1"/>
  <c r="W126" i="1" s="1"/>
  <c r="V7" i="1"/>
  <c r="W7" i="1" s="1"/>
  <c r="V12" i="1"/>
  <c r="W12" i="1" s="1"/>
  <c r="V20" i="1"/>
  <c r="W20" i="1" s="1"/>
  <c r="V59" i="1"/>
  <c r="W59" i="1" s="1"/>
  <c r="V67" i="1"/>
  <c r="W67" i="1" s="1"/>
  <c r="V71" i="1"/>
  <c r="W71" i="1" s="1"/>
  <c r="V210" i="1"/>
  <c r="W210" i="1" s="1"/>
  <c r="V212" i="1"/>
  <c r="W212" i="1" s="1"/>
  <c r="V76" i="1"/>
  <c r="W76" i="1" s="1"/>
  <c r="V22" i="1"/>
  <c r="W22" i="1" s="1"/>
  <c r="V90" i="1"/>
  <c r="W90" i="1" s="1"/>
  <c r="V98" i="1"/>
  <c r="W98" i="1" s="1"/>
  <c r="V127" i="1"/>
  <c r="W127" i="1" s="1"/>
  <c r="V186" i="1"/>
  <c r="W186" i="1" s="1"/>
  <c r="V188" i="1"/>
  <c r="W188" i="1" s="1"/>
  <c r="V107" i="1"/>
  <c r="W107" i="1" s="1"/>
  <c r="V115" i="1"/>
  <c r="W115" i="1" s="1"/>
  <c r="V123" i="1"/>
  <c r="W123" i="1" s="1"/>
  <c r="V135" i="1"/>
  <c r="W135" i="1" s="1"/>
  <c r="V143" i="1"/>
  <c r="W143" i="1" s="1"/>
  <c r="V148" i="1"/>
  <c r="W148" i="1" s="1"/>
  <c r="V153" i="1"/>
  <c r="W153" i="1" s="1"/>
  <c r="V161" i="1"/>
  <c r="W161" i="1" s="1"/>
  <c r="V169" i="1"/>
  <c r="W169" i="1" s="1"/>
  <c r="V177" i="1"/>
  <c r="W177" i="1" s="1"/>
  <c r="V185" i="1"/>
  <c r="W185" i="1" s="1"/>
  <c r="V193" i="1"/>
  <c r="W193" i="1" s="1"/>
  <c r="V201" i="1"/>
  <c r="W201" i="1" s="1"/>
  <c r="V209" i="1"/>
  <c r="W209" i="1" s="1"/>
  <c r="V217" i="1"/>
  <c r="W217" i="1" s="1"/>
  <c r="V225" i="1"/>
  <c r="W225" i="1" s="1"/>
  <c r="V233" i="1"/>
  <c r="W233" i="1" s="1"/>
</calcChain>
</file>

<file path=xl/sharedStrings.xml><?xml version="1.0" encoding="utf-8"?>
<sst xmlns="http://schemas.openxmlformats.org/spreadsheetml/2006/main" count="313" uniqueCount="313">
  <si>
    <t>TestDate_Pretest</t>
  </si>
  <si>
    <t>birthdate</t>
  </si>
  <si>
    <t>PartJD</t>
  </si>
  <si>
    <t>sex</t>
  </si>
  <si>
    <t>Age_Test_yrs</t>
  </si>
  <si>
    <t>SeatHt</t>
  </si>
  <si>
    <t>StaHt</t>
  </si>
  <si>
    <t>StandHeight_Ft</t>
  </si>
  <si>
    <t>Weight_lbs</t>
  </si>
  <si>
    <t>Weightkg</t>
  </si>
  <si>
    <t>BMI</t>
  </si>
  <si>
    <t>BMI_HFZ</t>
  </si>
  <si>
    <t>PerFat</t>
  </si>
  <si>
    <t>PerFat_HFZ</t>
  </si>
  <si>
    <t>GripR1</t>
  </si>
  <si>
    <t>GripR2</t>
  </si>
  <si>
    <t>GripR3</t>
  </si>
  <si>
    <t>GripL1</t>
  </si>
  <si>
    <t>GripL2</t>
  </si>
  <si>
    <t>GripL3</t>
  </si>
  <si>
    <t>Grip_Max_Sum_kg</t>
  </si>
  <si>
    <t>Grip_Percentile</t>
  </si>
  <si>
    <t>Grip_Class_(20-80)</t>
  </si>
  <si>
    <t>Allo_Grip_Max_Mean_KG</t>
  </si>
  <si>
    <t>Grip_Max_Mean_kg</t>
  </si>
  <si>
    <t>Grip_Max_Mean_lbs</t>
  </si>
  <si>
    <t>Grip_Max_Sum_lbs</t>
  </si>
  <si>
    <t>Grip_Class</t>
  </si>
  <si>
    <t>PACER</t>
  </si>
  <si>
    <t>PACER_VO2max</t>
  </si>
  <si>
    <t>PACER_HFZ</t>
  </si>
  <si>
    <t>HRF</t>
  </si>
  <si>
    <t>SHR1</t>
  </si>
  <si>
    <t>SHR2</t>
  </si>
  <si>
    <t>SHR_Z</t>
  </si>
  <si>
    <t>PSHR</t>
  </si>
  <si>
    <t>KTKj1</t>
  </si>
  <si>
    <t>KTKj2</t>
  </si>
  <si>
    <t>KTKjZ</t>
  </si>
  <si>
    <t>PKTKj</t>
  </si>
  <si>
    <t>KTKpf1</t>
  </si>
  <si>
    <t>KTKpf2</t>
  </si>
  <si>
    <t>KTKpZ</t>
  </si>
  <si>
    <t>PKTKpf</t>
  </si>
  <si>
    <t>ThrowS1</t>
  </si>
  <si>
    <t>ThrowS2</t>
  </si>
  <si>
    <t>ThrowS3</t>
  </si>
  <si>
    <t>Average Throw</t>
  </si>
  <si>
    <t>ThrowSZ</t>
  </si>
  <si>
    <t>PThrow</t>
  </si>
  <si>
    <t>KickS1</t>
  </si>
  <si>
    <t>KickS2</t>
  </si>
  <si>
    <t>KickS3</t>
  </si>
  <si>
    <t>Average Kick</t>
  </si>
  <si>
    <t>KickSZ</t>
  </si>
  <si>
    <t>PKick</t>
  </si>
  <si>
    <t>SLJ1</t>
  </si>
  <si>
    <t>SLJ2</t>
  </si>
  <si>
    <t>SLJ3</t>
  </si>
  <si>
    <t>Average SLJ</t>
  </si>
  <si>
    <t>SLJ_Z</t>
  </si>
  <si>
    <t>PSLJ</t>
  </si>
  <si>
    <t>MCAStabZ</t>
  </si>
  <si>
    <t>MCALocZ</t>
  </si>
  <si>
    <t>MCAOCZ</t>
  </si>
  <si>
    <t>MCAOverallZ</t>
  </si>
  <si>
    <t>MCA_Category</t>
  </si>
  <si>
    <t>Throw1ms</t>
  </si>
  <si>
    <t>Throw2ms</t>
  </si>
  <si>
    <t>Throw3ms</t>
  </si>
  <si>
    <t>Kick1ms</t>
  </si>
  <si>
    <t>Kick2ms</t>
  </si>
  <si>
    <t>Kick3ms</t>
  </si>
  <si>
    <t>MCAStab</t>
  </si>
  <si>
    <t>MCALoc</t>
  </si>
  <si>
    <t>MCAOC</t>
  </si>
  <si>
    <t>MCAOverall</t>
  </si>
  <si>
    <t>MCA_Class</t>
  </si>
  <si>
    <t>232</t>
  </si>
  <si>
    <t>231</t>
  </si>
  <si>
    <t>220</t>
  </si>
  <si>
    <t>035</t>
  </si>
  <si>
    <t>042</t>
  </si>
  <si>
    <t>021</t>
  </si>
  <si>
    <t>046</t>
  </si>
  <si>
    <t>030</t>
  </si>
  <si>
    <t>219</t>
  </si>
  <si>
    <t>018</t>
  </si>
  <si>
    <t>038</t>
  </si>
  <si>
    <t>041</t>
  </si>
  <si>
    <t>034</t>
  </si>
  <si>
    <t>020</t>
  </si>
  <si>
    <t>019</t>
  </si>
  <si>
    <t>037</t>
  </si>
  <si>
    <t>040</t>
  </si>
  <si>
    <t>022</t>
  </si>
  <si>
    <t>032</t>
  </si>
  <si>
    <t>029</t>
  </si>
  <si>
    <t>236</t>
  </si>
  <si>
    <t>324</t>
  </si>
  <si>
    <t>238</t>
  </si>
  <si>
    <t>248</t>
  </si>
  <si>
    <t>256</t>
  </si>
  <si>
    <t>131</t>
  </si>
  <si>
    <t>066</t>
  </si>
  <si>
    <t>157</t>
  </si>
  <si>
    <t>086</t>
  </si>
  <si>
    <t>154</t>
  </si>
  <si>
    <t>096</t>
  </si>
  <si>
    <t>998</t>
  </si>
  <si>
    <t>130</t>
  </si>
  <si>
    <t>070</t>
  </si>
  <si>
    <t>071</t>
  </si>
  <si>
    <t>098</t>
  </si>
  <si>
    <t>072</t>
  </si>
  <si>
    <t>#NULL!</t>
  </si>
  <si>
    <t>250</t>
  </si>
  <si>
    <t>247</t>
  </si>
  <si>
    <t>252</t>
  </si>
  <si>
    <t>087</t>
  </si>
  <si>
    <t>093</t>
  </si>
  <si>
    <t>139</t>
  </si>
  <si>
    <t>258</t>
  </si>
  <si>
    <t>114</t>
  </si>
  <si>
    <t>136</t>
  </si>
  <si>
    <t>265</t>
  </si>
  <si>
    <t>116</t>
  </si>
  <si>
    <t>140</t>
  </si>
  <si>
    <t>270</t>
  </si>
  <si>
    <t>122</t>
  </si>
  <si>
    <t>101</t>
  </si>
  <si>
    <t>077</t>
  </si>
  <si>
    <t>125</t>
  </si>
  <si>
    <t>146</t>
  </si>
  <si>
    <t>102</t>
  </si>
  <si>
    <t>100</t>
  </si>
  <si>
    <t>090</t>
  </si>
  <si>
    <t>144</t>
  </si>
  <si>
    <t>245</t>
  </si>
  <si>
    <t>135</t>
  </si>
  <si>
    <t>129</t>
  </si>
  <si>
    <t>080</t>
  </si>
  <si>
    <t>113</t>
  </si>
  <si>
    <t>079</t>
  </si>
  <si>
    <t>134</t>
  </si>
  <si>
    <t>257</t>
  </si>
  <si>
    <t>268</t>
  </si>
  <si>
    <t>133</t>
  </si>
  <si>
    <t>132</t>
  </si>
  <si>
    <t>076</t>
  </si>
  <si>
    <t>082</t>
  </si>
  <si>
    <t>260</t>
  </si>
  <si>
    <t>088</t>
  </si>
  <si>
    <t>269</t>
  </si>
  <si>
    <t>118</t>
  </si>
  <si>
    <t>085</t>
  </si>
  <si>
    <t>152</t>
  </si>
  <si>
    <t>117</t>
  </si>
  <si>
    <t>137</t>
  </si>
  <si>
    <t>067</t>
  </si>
  <si>
    <t>286</t>
  </si>
  <si>
    <t>119</t>
  </si>
  <si>
    <t>115</t>
  </si>
  <si>
    <t>277</t>
  </si>
  <si>
    <t>290</t>
  </si>
  <si>
    <t>112</t>
  </si>
  <si>
    <t>274</t>
  </si>
  <si>
    <t>280</t>
  </si>
  <si>
    <t>160</t>
  </si>
  <si>
    <t>291</t>
  </si>
  <si>
    <t>308</t>
  </si>
  <si>
    <t>279</t>
  </si>
  <si>
    <t>272</t>
  </si>
  <si>
    <t>310</t>
  </si>
  <si>
    <t>285</t>
  </si>
  <si>
    <t>273</t>
  </si>
  <si>
    <t>120</t>
  </si>
  <si>
    <t>293</t>
  </si>
  <si>
    <t>075</t>
  </si>
  <si>
    <t>275</t>
  </si>
  <si>
    <t>284</t>
  </si>
  <si>
    <t>281</t>
  </si>
  <si>
    <t>138</t>
  </si>
  <si>
    <t>320</t>
  </si>
  <si>
    <t>314</t>
  </si>
  <si>
    <t>319</t>
  </si>
  <si>
    <t>316</t>
  </si>
  <si>
    <t>313</t>
  </si>
  <si>
    <t>321</t>
  </si>
  <si>
    <t>297</t>
  </si>
  <si>
    <t>295</t>
  </si>
  <si>
    <t>305</t>
  </si>
  <si>
    <t>315</t>
  </si>
  <si>
    <t>304</t>
  </si>
  <si>
    <t>328</t>
  </si>
  <si>
    <t>299</t>
  </si>
  <si>
    <t>300</t>
  </si>
  <si>
    <t>317</t>
  </si>
  <si>
    <t>323</t>
  </si>
  <si>
    <t>307</t>
  </si>
  <si>
    <t>298</t>
  </si>
  <si>
    <t>287</t>
  </si>
  <si>
    <t>228</t>
  </si>
  <si>
    <t>224</t>
  </si>
  <si>
    <t>222</t>
  </si>
  <si>
    <t>226</t>
  </si>
  <si>
    <t>218</t>
  </si>
  <si>
    <t>017</t>
  </si>
  <si>
    <t>036</t>
  </si>
  <si>
    <t>031</t>
  </si>
  <si>
    <t>033</t>
  </si>
  <si>
    <t>229</t>
  </si>
  <si>
    <t>015</t>
  </si>
  <si>
    <t>225</t>
  </si>
  <si>
    <t>039</t>
  </si>
  <si>
    <t>223</t>
  </si>
  <si>
    <t>047</t>
  </si>
  <si>
    <t>230</t>
  </si>
  <si>
    <t>016</t>
  </si>
  <si>
    <t>242</t>
  </si>
  <si>
    <t>235</t>
  </si>
  <si>
    <t>045</t>
  </si>
  <si>
    <t>227</t>
  </si>
  <si>
    <t>237</t>
  </si>
  <si>
    <t>221</t>
  </si>
  <si>
    <t>023</t>
  </si>
  <si>
    <t>043</t>
  </si>
  <si>
    <t>240</t>
  </si>
  <si>
    <t>044</t>
  </si>
  <si>
    <t>234</t>
  </si>
  <si>
    <t>243</t>
  </si>
  <si>
    <t>233</t>
  </si>
  <si>
    <t>028</t>
  </si>
  <si>
    <t>253</t>
  </si>
  <si>
    <t>251</t>
  </si>
  <si>
    <t>239</t>
  </si>
  <si>
    <t>255</t>
  </si>
  <si>
    <t>246</t>
  </si>
  <si>
    <t>128</t>
  </si>
  <si>
    <t>241</t>
  </si>
  <si>
    <t>091</t>
  </si>
  <si>
    <t>108</t>
  </si>
  <si>
    <t>094</t>
  </si>
  <si>
    <t>123</t>
  </si>
  <si>
    <t>127</t>
  </si>
  <si>
    <t>162</t>
  </si>
  <si>
    <t>126</t>
  </si>
  <si>
    <t>069</t>
  </si>
  <si>
    <t>244</t>
  </si>
  <si>
    <t>078</t>
  </si>
  <si>
    <t>095</t>
  </si>
  <si>
    <t>249</t>
  </si>
  <si>
    <t>161</t>
  </si>
  <si>
    <t>092</t>
  </si>
  <si>
    <t>141</t>
  </si>
  <si>
    <t>267</t>
  </si>
  <si>
    <t>068</t>
  </si>
  <si>
    <t>266</t>
  </si>
  <si>
    <t>145</t>
  </si>
  <si>
    <t>097</t>
  </si>
  <si>
    <t>074</t>
  </si>
  <si>
    <t>106</t>
  </si>
  <si>
    <t>259</t>
  </si>
  <si>
    <t>142</t>
  </si>
  <si>
    <t>271</t>
  </si>
  <si>
    <t>143</t>
  </si>
  <si>
    <t>089</t>
  </si>
  <si>
    <t>254</t>
  </si>
  <si>
    <t>103</t>
  </si>
  <si>
    <t>158</t>
  </si>
  <si>
    <t>999</t>
  </si>
  <si>
    <t>156</t>
  </si>
  <si>
    <t>151</t>
  </si>
  <si>
    <t>264</t>
  </si>
  <si>
    <t>263</t>
  </si>
  <si>
    <t>155</t>
  </si>
  <si>
    <t>111</t>
  </si>
  <si>
    <t>083</t>
  </si>
  <si>
    <t>109</t>
  </si>
  <si>
    <t>084</t>
  </si>
  <si>
    <t>262</t>
  </si>
  <si>
    <t>261</t>
  </si>
  <si>
    <t>105</t>
  </si>
  <si>
    <t>149</t>
  </si>
  <si>
    <t>147</t>
  </si>
  <si>
    <t>104</t>
  </si>
  <si>
    <t>081</t>
  </si>
  <si>
    <t>150</t>
  </si>
  <si>
    <t>148</t>
  </si>
  <si>
    <t>099</t>
  </si>
  <si>
    <t>121</t>
  </si>
  <si>
    <t>124</t>
  </si>
  <si>
    <t>276</t>
  </si>
  <si>
    <t>153</t>
  </si>
  <si>
    <t>107</t>
  </si>
  <si>
    <t>110</t>
  </si>
  <si>
    <t>288</t>
  </si>
  <si>
    <t>301</t>
  </si>
  <si>
    <t>312</t>
  </si>
  <si>
    <t>318</t>
  </si>
  <si>
    <t>278</t>
  </si>
  <si>
    <t>283</t>
  </si>
  <si>
    <t>309</t>
  </si>
  <si>
    <t>303</t>
  </si>
  <si>
    <t>292</t>
  </si>
  <si>
    <t>322</t>
  </si>
  <si>
    <t>302</t>
  </si>
  <si>
    <t>294</t>
  </si>
  <si>
    <t>289</t>
  </si>
  <si>
    <t>311</t>
  </si>
  <si>
    <t>296</t>
  </si>
  <si>
    <t>282</t>
  </si>
  <si>
    <t>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</si>
</sst>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left"/>
    </xf>
    <xf numFmtId="0" fontId="0" fillId="3" borderId="0" xfId="0" applyFill="1"/>
    <xf numFmtId="9" fontId="0" fillId="0" borderId="0" xfId="1" applyFont="1" applyFill="1" applyBorder="1"/>
    <xf numFmtId="15" fontId="0" fillId="2" borderId="0" xfId="0" applyNumberFormat="1" applyFill="1"/>
    <xf numFmtId="167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00A-16D8-2044-8089-30A8B9DCFD9E}">
  <dimension ref="A1:CA247"/>
  <sheetViews>
    <sheetView tabSelected="1" workbookViewId="0">
      <selection activeCell="X6" sqref="X6"/>
    </sheetView>
  </sheetViews>
  <sheetFormatPr baseColWidth="10" defaultColWidth="8.83203125" defaultRowHeight="16" x14ac:dyDescent="0.2"/>
  <cols>
    <col min="22" max="22" width="13" bestFit="1" customWidth="1"/>
    <col min="23" max="23" width="15.33203125" bestFit="1" customWidth="1"/>
    <col min="24" max="24" width="20.5" customWidth="1"/>
    <col min="30" max="30" width="13.1640625" bestFit="1" customWidth="1"/>
    <col min="31" max="31" width="9.6640625" bestFit="1" customWidth="1"/>
  </cols>
  <sheetData>
    <row r="1" spans="1:79" x14ac:dyDescent="0.2">
      <c r="A1" t="s">
        <v>2</v>
      </c>
      <c r="B1" t="s">
        <v>3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9" x14ac:dyDescent="0.2">
      <c r="A2" t="s">
        <v>78</v>
      </c>
      <c r="B2">
        <v>0</v>
      </c>
      <c r="C2" s="1">
        <v>39611</v>
      </c>
      <c r="D2" s="1">
        <v>43412</v>
      </c>
      <c r="E2" s="4">
        <v>10.406570841889117</v>
      </c>
      <c r="F2" s="5">
        <v>105</v>
      </c>
      <c r="G2" s="5">
        <v>143</v>
      </c>
      <c r="H2" s="4">
        <v>3.4448818897637796</v>
      </c>
      <c r="I2" s="4">
        <v>135.60750000000002</v>
      </c>
      <c r="J2" s="4">
        <v>61.5</v>
      </c>
      <c r="K2" s="4">
        <v>30.1</v>
      </c>
      <c r="L2" s="4">
        <v>1</v>
      </c>
      <c r="M2" s="4">
        <v>46</v>
      </c>
      <c r="N2" s="4">
        <v>1</v>
      </c>
      <c r="O2" s="4">
        <v>19.8</v>
      </c>
      <c r="P2" s="4">
        <v>24.9</v>
      </c>
      <c r="Q2" s="4">
        <v>24</v>
      </c>
      <c r="R2" s="4">
        <v>16.899999999999999</v>
      </c>
      <c r="S2" s="4">
        <v>21.1</v>
      </c>
      <c r="T2" s="4">
        <v>21.4</v>
      </c>
      <c r="U2" s="4">
        <v>46.3</v>
      </c>
      <c r="V2" s="4">
        <f>IF($X2&lt;3.12,"Under 5",IF($X2&lt;3.34,5,IF($X2&lt;3.62,10,IF($X2&lt;3.76,20,IF($X2&lt;3.88,30,IF($X2&lt;4.09,40,IF($X2&lt;4.25,50,IF($X2&lt;4.44,60,IF($X2&lt;4.7,70,IF($X2&lt;4.95,80,IF($X2&lt;5.16,90, 95)))))))))))</f>
        <v>70</v>
      </c>
      <c r="W2" s="4">
        <f>IF($V2&lt;20,1,IF($V2&lt;80,2,3))</f>
        <v>2</v>
      </c>
      <c r="X2" s="4">
        <f>Y2/((J2^0.24)*((G2*0.01)^(1.733)))</f>
        <v>4.6347212021798523</v>
      </c>
      <c r="Y2" s="4">
        <v>23.15</v>
      </c>
      <c r="Z2" s="4">
        <v>51.045749999999998</v>
      </c>
      <c r="AA2" s="4">
        <v>102.0915</v>
      </c>
      <c r="AB2" s="4">
        <v>3</v>
      </c>
      <c r="AC2">
        <v>8</v>
      </c>
      <c r="AD2" s="4">
        <v>36.799999999999997</v>
      </c>
      <c r="AE2" s="4">
        <v>1</v>
      </c>
      <c r="AF2" s="4">
        <v>1.6666666666666667</v>
      </c>
      <c r="AG2" s="4">
        <v>14.59</v>
      </c>
      <c r="AH2" s="4">
        <v>14.13</v>
      </c>
      <c r="AI2" s="4">
        <v>-0.98</v>
      </c>
      <c r="AJ2" s="4">
        <v>16</v>
      </c>
      <c r="AK2">
        <v>14</v>
      </c>
      <c r="AL2">
        <v>8</v>
      </c>
      <c r="AM2" s="4">
        <v>-2.4500000000000002</v>
      </c>
      <c r="AN2" s="4">
        <v>1</v>
      </c>
      <c r="AO2">
        <v>15</v>
      </c>
      <c r="AP2">
        <v>17</v>
      </c>
      <c r="AQ2" s="4">
        <v>-1.19</v>
      </c>
      <c r="AR2" s="4">
        <v>12</v>
      </c>
      <c r="AS2">
        <v>41</v>
      </c>
      <c r="AT2">
        <v>41</v>
      </c>
      <c r="AU2">
        <v>45</v>
      </c>
      <c r="AV2">
        <v>42.333333333333336</v>
      </c>
      <c r="AW2" s="4">
        <v>2.4300000000000002</v>
      </c>
      <c r="AX2" s="4">
        <v>99</v>
      </c>
      <c r="AY2">
        <v>36</v>
      </c>
      <c r="AZ2">
        <v>33</v>
      </c>
      <c r="BA2">
        <v>33</v>
      </c>
      <c r="BB2">
        <v>34</v>
      </c>
      <c r="BC2" s="4">
        <v>0.62</v>
      </c>
      <c r="BD2" s="4">
        <v>73</v>
      </c>
      <c r="BE2" s="5">
        <v>101</v>
      </c>
      <c r="BF2" s="5">
        <v>91</v>
      </c>
      <c r="BG2" s="5">
        <v>108</v>
      </c>
      <c r="BH2" s="5">
        <v>100</v>
      </c>
      <c r="BI2" s="4">
        <v>-1.22</v>
      </c>
      <c r="BJ2" s="4">
        <v>11</v>
      </c>
      <c r="BK2" s="4">
        <v>-3.64</v>
      </c>
      <c r="BL2" s="4">
        <v>-2.2000000000000002</v>
      </c>
      <c r="BM2" s="4">
        <v>3.0500000000000003</v>
      </c>
      <c r="BN2" s="4">
        <v>-2.7899999999999996</v>
      </c>
      <c r="BO2" s="4">
        <v>2</v>
      </c>
      <c r="BP2" s="4">
        <v>18.32864</v>
      </c>
      <c r="BQ2" s="4">
        <v>18.32864</v>
      </c>
      <c r="BR2" s="4">
        <v>20.116800000000001</v>
      </c>
      <c r="BS2" s="4">
        <v>16.093440000000001</v>
      </c>
      <c r="BT2" s="4">
        <v>14.752319999999999</v>
      </c>
      <c r="BU2" s="4">
        <v>14.752319999999999</v>
      </c>
      <c r="BV2" s="4">
        <v>6.5</v>
      </c>
      <c r="BW2" s="4">
        <v>13.5</v>
      </c>
      <c r="BX2" s="4">
        <v>86</v>
      </c>
      <c r="BY2" s="4">
        <v>35.333333333333336</v>
      </c>
      <c r="BZ2">
        <f>IF($BY2&lt;25,1,IF($BY2&lt;75,2,3))</f>
        <v>2</v>
      </c>
      <c r="CA2">
        <f>COUNTIF(BZ2:BZ240,1)</f>
        <v>24</v>
      </c>
    </row>
    <row r="3" spans="1:79" x14ac:dyDescent="0.2">
      <c r="A3" t="s">
        <v>79</v>
      </c>
      <c r="B3">
        <v>0</v>
      </c>
      <c r="C3" s="1">
        <v>39600</v>
      </c>
      <c r="D3" s="1">
        <v>43412</v>
      </c>
      <c r="E3" s="4">
        <v>10.436687200547571</v>
      </c>
      <c r="F3" s="5">
        <v>107.5</v>
      </c>
      <c r="G3" s="5">
        <v>149</v>
      </c>
      <c r="H3" s="4">
        <v>3.5269028871391073</v>
      </c>
      <c r="I3" s="4">
        <v>151.04250000000002</v>
      </c>
      <c r="J3" s="4">
        <v>68.5</v>
      </c>
      <c r="K3" s="4">
        <v>30.9</v>
      </c>
      <c r="L3" s="4">
        <v>1</v>
      </c>
      <c r="M3" s="4">
        <v>38.200000000000003</v>
      </c>
      <c r="N3" s="4">
        <v>1</v>
      </c>
      <c r="O3" s="4">
        <v>31.8</v>
      </c>
      <c r="P3" s="4">
        <v>30.3</v>
      </c>
      <c r="Q3" s="4">
        <v>27.4</v>
      </c>
      <c r="R3" s="4">
        <v>31.1</v>
      </c>
      <c r="S3" s="4">
        <v>29</v>
      </c>
      <c r="T3" s="4">
        <v>28.2</v>
      </c>
      <c r="U3" s="4">
        <v>62.9</v>
      </c>
      <c r="V3" s="4">
        <f t="shared" ref="V3:V8" si="0">IF($X3&lt;3.12,"Under 5",IF($X3&lt;3.34,5,IF($X3&lt;3.62,10,IF($X3&lt;3.76,20,IF($X3&lt;3.88,30,IF($X3&lt;4.09,40,IF($X3&lt;4.25,50,IF($X3&lt;4.44,60,IF($X3&lt;4.7,70,IF($X3&lt;4.95,80,IF($X3&lt;5.16,90, 95)))))))))))</f>
        <v>95</v>
      </c>
      <c r="W3" s="4">
        <f t="shared" ref="W3:W66" si="1">IF($V3&lt;20,1,IF($V3&lt;80,2,3))</f>
        <v>3</v>
      </c>
      <c r="X3" s="4">
        <f>Y3/((J3^0.24)*((G3*0.01)^(1.733)))</f>
        <v>5.7137746704953374</v>
      </c>
      <c r="Y3" s="4">
        <v>31.45</v>
      </c>
      <c r="Z3" s="4">
        <v>69.347250000000003</v>
      </c>
      <c r="AA3" s="4">
        <v>138.69450000000001</v>
      </c>
      <c r="AB3" s="4">
        <v>3</v>
      </c>
      <c r="AC3">
        <v>11</v>
      </c>
      <c r="AD3" s="4">
        <v>37.799999999999997</v>
      </c>
      <c r="AE3" s="4">
        <v>2</v>
      </c>
      <c r="AF3" s="4">
        <v>2</v>
      </c>
      <c r="AG3" s="4">
        <v>11.53</v>
      </c>
      <c r="AH3" s="4">
        <v>11.37</v>
      </c>
      <c r="AI3" s="4">
        <v>1.64</v>
      </c>
      <c r="AJ3" s="4">
        <v>95</v>
      </c>
      <c r="AK3">
        <v>30</v>
      </c>
      <c r="AL3">
        <v>28</v>
      </c>
      <c r="AM3" s="4">
        <v>-0.11</v>
      </c>
      <c r="AN3" s="4">
        <v>46</v>
      </c>
      <c r="AO3">
        <v>20</v>
      </c>
      <c r="AP3">
        <v>17</v>
      </c>
      <c r="AQ3" s="4">
        <v>-0.37</v>
      </c>
      <c r="AR3" s="4">
        <v>35</v>
      </c>
      <c r="AS3">
        <v>62</v>
      </c>
      <c r="AT3">
        <v>63</v>
      </c>
      <c r="AU3">
        <v>62</v>
      </c>
      <c r="AV3">
        <v>62.333333333333336</v>
      </c>
      <c r="AW3" s="4">
        <v>4.8499999999999996</v>
      </c>
      <c r="AX3" s="4">
        <v>100</v>
      </c>
      <c r="AY3">
        <v>45</v>
      </c>
      <c r="AZ3">
        <v>39</v>
      </c>
      <c r="BA3">
        <v>35</v>
      </c>
      <c r="BB3">
        <v>39.666666666666664</v>
      </c>
      <c r="BC3" s="4">
        <v>2.57</v>
      </c>
      <c r="BD3" s="4">
        <v>99</v>
      </c>
      <c r="BE3" s="5">
        <v>155</v>
      </c>
      <c r="BF3" s="5">
        <v>159</v>
      </c>
      <c r="BG3" s="5">
        <v>159</v>
      </c>
      <c r="BH3" s="5">
        <v>157.66666666666666</v>
      </c>
      <c r="BI3" s="4">
        <v>1.03</v>
      </c>
      <c r="BJ3" s="4">
        <v>85</v>
      </c>
      <c r="BK3" s="4">
        <v>-0.48</v>
      </c>
      <c r="BL3" s="4">
        <v>2.67</v>
      </c>
      <c r="BM3" s="4">
        <v>7.42</v>
      </c>
      <c r="BN3" s="4">
        <v>9.61</v>
      </c>
      <c r="BO3" s="4">
        <v>3</v>
      </c>
      <c r="BP3" s="4">
        <v>27.716480000000001</v>
      </c>
      <c r="BQ3" s="4">
        <v>28.163519999999998</v>
      </c>
      <c r="BR3" s="4">
        <v>27.716480000000001</v>
      </c>
      <c r="BS3" s="4">
        <v>20.116800000000001</v>
      </c>
      <c r="BT3" s="4">
        <v>17.434560000000001</v>
      </c>
      <c r="BU3" s="4">
        <v>15.6464</v>
      </c>
      <c r="BV3" s="4">
        <v>40.5</v>
      </c>
      <c r="BW3" s="4">
        <v>90</v>
      </c>
      <c r="BX3" s="4">
        <v>99.5</v>
      </c>
      <c r="BY3" s="4">
        <v>76.666666666666671</v>
      </c>
      <c r="BZ3">
        <f t="shared" ref="BZ3:BZ66" si="2">IF($BY3&lt;25,1,IF($BY3&lt;75,2,3))</f>
        <v>3</v>
      </c>
      <c r="CA3">
        <f>COUNTIF(BZ2:BZ240,2)</f>
        <v>186</v>
      </c>
    </row>
    <row r="4" spans="1:79" x14ac:dyDescent="0.2">
      <c r="A4" t="s">
        <v>80</v>
      </c>
      <c r="B4">
        <v>0</v>
      </c>
      <c r="C4" s="1">
        <v>39586</v>
      </c>
      <c r="D4" s="1">
        <v>43411</v>
      </c>
      <c r="E4" s="4">
        <v>10.472279260780287</v>
      </c>
      <c r="F4" s="5">
        <v>98</v>
      </c>
      <c r="G4" s="5">
        <v>137</v>
      </c>
      <c r="H4" s="4">
        <v>3.2152230971128613</v>
      </c>
      <c r="I4" s="4">
        <v>68.575500000000005</v>
      </c>
      <c r="J4" s="4">
        <v>31.1</v>
      </c>
      <c r="K4" s="4">
        <v>16.600000000000001</v>
      </c>
      <c r="L4" s="4">
        <v>3</v>
      </c>
      <c r="M4" s="4">
        <v>18.100000000000001</v>
      </c>
      <c r="N4" s="4">
        <v>3</v>
      </c>
      <c r="O4" s="4">
        <v>15.4</v>
      </c>
      <c r="P4" s="4">
        <v>15</v>
      </c>
      <c r="Q4" s="4">
        <v>15</v>
      </c>
      <c r="R4" s="4">
        <v>18.100000000000001</v>
      </c>
      <c r="S4" s="4">
        <v>18.8</v>
      </c>
      <c r="T4" s="4">
        <v>18</v>
      </c>
      <c r="U4" s="4">
        <v>34.200000000000003</v>
      </c>
      <c r="V4" s="4">
        <f t="shared" si="0"/>
        <v>60</v>
      </c>
      <c r="W4" s="4">
        <f t="shared" si="1"/>
        <v>2</v>
      </c>
      <c r="X4" s="4">
        <f>Y4/((J4^0.24)*((G4*0.01)^(1.733)))</f>
        <v>4.3430704492807948</v>
      </c>
      <c r="Y4" s="4">
        <v>17.100000000000001</v>
      </c>
      <c r="Z4" s="4">
        <v>37.705500000000008</v>
      </c>
      <c r="AA4" s="4">
        <v>75.411000000000016</v>
      </c>
      <c r="AB4" s="4">
        <v>2</v>
      </c>
      <c r="AC4">
        <v>55</v>
      </c>
      <c r="AD4" s="4">
        <v>53.3</v>
      </c>
      <c r="AE4" s="4">
        <v>3</v>
      </c>
      <c r="AF4" s="4">
        <v>2.6666666666666665</v>
      </c>
      <c r="AG4" s="4">
        <v>12.56</v>
      </c>
      <c r="AH4" s="4">
        <v>12.28</v>
      </c>
      <c r="AI4" s="4">
        <v>0.6</v>
      </c>
      <c r="AJ4" s="4">
        <v>73</v>
      </c>
      <c r="AK4">
        <v>28</v>
      </c>
      <c r="AL4">
        <v>32</v>
      </c>
      <c r="AM4" s="4">
        <v>0.16</v>
      </c>
      <c r="AN4" s="4">
        <v>56</v>
      </c>
      <c r="AO4">
        <v>26</v>
      </c>
      <c r="AP4">
        <v>27</v>
      </c>
      <c r="AQ4" s="4">
        <v>1.41</v>
      </c>
      <c r="AR4" s="4">
        <v>92</v>
      </c>
      <c r="AS4">
        <v>54</v>
      </c>
      <c r="AT4">
        <v>55</v>
      </c>
      <c r="AU4">
        <v>53</v>
      </c>
      <c r="AV4">
        <v>54</v>
      </c>
      <c r="AW4" s="4">
        <v>3.83</v>
      </c>
      <c r="AX4" s="4">
        <v>100</v>
      </c>
      <c r="AY4">
        <v>33</v>
      </c>
      <c r="AZ4">
        <v>32</v>
      </c>
      <c r="BA4">
        <v>32</v>
      </c>
      <c r="BB4">
        <v>32.333333333333336</v>
      </c>
      <c r="BC4" s="4">
        <v>0.02</v>
      </c>
      <c r="BD4" s="4">
        <v>51</v>
      </c>
      <c r="BE4" s="5">
        <v>151</v>
      </c>
      <c r="BF4" s="5">
        <v>139</v>
      </c>
      <c r="BG4" s="5">
        <v>132</v>
      </c>
      <c r="BH4" s="5">
        <v>140.66666666666666</v>
      </c>
      <c r="BI4" s="4">
        <v>0.65</v>
      </c>
      <c r="BJ4" s="4">
        <v>74</v>
      </c>
      <c r="BK4" s="4">
        <v>1.5699999999999998</v>
      </c>
      <c r="BL4" s="4">
        <v>1.25</v>
      </c>
      <c r="BM4" s="4">
        <v>3.85</v>
      </c>
      <c r="BN4" s="4">
        <v>6.67</v>
      </c>
      <c r="BO4" s="4">
        <v>2</v>
      </c>
      <c r="BP4" s="4">
        <v>24.140159999999998</v>
      </c>
      <c r="BQ4" s="4">
        <v>24.587199999999999</v>
      </c>
      <c r="BR4" s="4">
        <v>23.69312</v>
      </c>
      <c r="BS4" s="4">
        <v>14.752319999999999</v>
      </c>
      <c r="BT4" s="4">
        <v>14.30528</v>
      </c>
      <c r="BU4" s="4">
        <v>14.30528</v>
      </c>
      <c r="BV4" s="4">
        <v>74</v>
      </c>
      <c r="BW4" s="4">
        <v>73.5</v>
      </c>
      <c r="BX4" s="4">
        <v>75.5</v>
      </c>
      <c r="BY4" s="4">
        <v>74.333333333333329</v>
      </c>
      <c r="BZ4">
        <f t="shared" si="2"/>
        <v>2</v>
      </c>
      <c r="CA4">
        <f>COUNTIF(BZ2:BZ240,3)</f>
        <v>29</v>
      </c>
    </row>
    <row r="5" spans="1:79" x14ac:dyDescent="0.2">
      <c r="A5" t="s">
        <v>81</v>
      </c>
      <c r="B5">
        <v>0</v>
      </c>
      <c r="C5" s="1">
        <v>39311</v>
      </c>
      <c r="D5" s="1">
        <v>43200</v>
      </c>
      <c r="E5" s="4">
        <v>10.647501711156742</v>
      </c>
      <c r="F5" s="5">
        <v>101.5</v>
      </c>
      <c r="G5" s="5">
        <v>140</v>
      </c>
      <c r="H5" s="4">
        <v>3.3300524934383202</v>
      </c>
      <c r="I5" s="4">
        <v>75.631500000000003</v>
      </c>
      <c r="J5" s="4">
        <v>34.299999999999997</v>
      </c>
      <c r="K5" s="4">
        <v>17.2</v>
      </c>
      <c r="L5" s="4">
        <v>3</v>
      </c>
      <c r="M5" s="4">
        <v>16</v>
      </c>
      <c r="N5" s="4">
        <v>3</v>
      </c>
      <c r="O5" s="4">
        <v>18.8</v>
      </c>
      <c r="P5" s="4">
        <v>19.2</v>
      </c>
      <c r="Q5" s="4">
        <v>18.3</v>
      </c>
      <c r="R5" s="4">
        <v>17.3</v>
      </c>
      <c r="S5" s="4">
        <v>14.3</v>
      </c>
      <c r="T5" s="4">
        <v>16.100000000000001</v>
      </c>
      <c r="U5" s="4">
        <v>36.5</v>
      </c>
      <c r="V5" s="4">
        <f t="shared" si="0"/>
        <v>60</v>
      </c>
      <c r="W5" s="4">
        <f t="shared" si="1"/>
        <v>2</v>
      </c>
      <c r="X5" s="4">
        <f>Y5/((J5^0.24)*((G5*0.01)^(1.733)))</f>
        <v>4.3606616871883652</v>
      </c>
      <c r="Y5" s="4">
        <v>18.25</v>
      </c>
      <c r="Z5" s="4">
        <v>40.241250000000001</v>
      </c>
      <c r="AA5" s="4">
        <v>80.482500000000002</v>
      </c>
      <c r="AB5" s="4">
        <v>2</v>
      </c>
      <c r="AC5">
        <v>12</v>
      </c>
      <c r="AD5" s="4">
        <v>37.9</v>
      </c>
      <c r="AE5" s="4">
        <v>2</v>
      </c>
      <c r="AF5" s="4">
        <v>2.3333333333333335</v>
      </c>
      <c r="AG5" s="4">
        <v>13.18</v>
      </c>
      <c r="AH5" s="4">
        <v>12.63</v>
      </c>
      <c r="AI5" s="4">
        <v>0.02</v>
      </c>
      <c r="AJ5" s="4">
        <v>51</v>
      </c>
      <c r="AK5">
        <v>30</v>
      </c>
      <c r="AL5">
        <v>27</v>
      </c>
      <c r="AM5" s="4">
        <v>-0.3</v>
      </c>
      <c r="AN5" s="4">
        <v>38</v>
      </c>
      <c r="AO5">
        <v>24</v>
      </c>
      <c r="AP5">
        <v>30</v>
      </c>
      <c r="AQ5" s="4">
        <v>1.99</v>
      </c>
      <c r="AR5" s="4">
        <v>98</v>
      </c>
      <c r="AS5">
        <v>48</v>
      </c>
      <c r="AT5">
        <v>47</v>
      </c>
      <c r="AU5">
        <v>38</v>
      </c>
      <c r="AV5">
        <v>44.333333333333336</v>
      </c>
      <c r="AW5" s="4">
        <v>2.64</v>
      </c>
      <c r="AX5" s="4">
        <v>100</v>
      </c>
      <c r="AY5">
        <v>36</v>
      </c>
      <c r="AZ5">
        <v>35</v>
      </c>
      <c r="BA5">
        <v>33</v>
      </c>
      <c r="BB5">
        <v>34.666666666666664</v>
      </c>
      <c r="BC5" s="4">
        <v>0.38</v>
      </c>
      <c r="BD5" s="4">
        <v>65</v>
      </c>
      <c r="BE5" s="5">
        <v>142</v>
      </c>
      <c r="BF5" s="5">
        <v>154</v>
      </c>
      <c r="BG5" s="5">
        <v>155</v>
      </c>
      <c r="BH5" s="5">
        <v>150.33333333333334</v>
      </c>
      <c r="BI5" s="4">
        <v>0.66</v>
      </c>
      <c r="BJ5" s="4">
        <v>74</v>
      </c>
      <c r="BK5" s="4">
        <v>1.69</v>
      </c>
      <c r="BL5" s="4">
        <v>0.68</v>
      </c>
      <c r="BM5" s="4">
        <v>3.02</v>
      </c>
      <c r="BN5" s="4">
        <v>5.3900000000000006</v>
      </c>
      <c r="BO5" s="4">
        <v>2</v>
      </c>
      <c r="BP5" s="4">
        <v>21.457920000000001</v>
      </c>
      <c r="BQ5" s="4">
        <v>21.01088</v>
      </c>
      <c r="BR5" s="4">
        <v>16.98752</v>
      </c>
      <c r="BS5" s="4">
        <v>16.093440000000001</v>
      </c>
      <c r="BT5" s="4">
        <v>15.6464</v>
      </c>
      <c r="BU5" s="4">
        <v>14.752319999999999</v>
      </c>
      <c r="BV5" s="4">
        <v>68</v>
      </c>
      <c r="BW5" s="4">
        <v>62.5</v>
      </c>
      <c r="BX5" s="4">
        <v>82.5</v>
      </c>
      <c r="BY5" s="4">
        <v>71</v>
      </c>
      <c r="BZ5">
        <f>IF($BY5&lt;25,1,IF($BY5&lt;75,2,3))</f>
        <v>2</v>
      </c>
    </row>
    <row r="6" spans="1:79" x14ac:dyDescent="0.2">
      <c r="A6" t="s">
        <v>82</v>
      </c>
      <c r="B6">
        <v>0</v>
      </c>
      <c r="C6" s="1">
        <v>39288</v>
      </c>
      <c r="D6" s="1">
        <v>43200</v>
      </c>
      <c r="E6" s="4">
        <v>10.710472279260781</v>
      </c>
      <c r="F6" s="5">
        <v>105.5</v>
      </c>
      <c r="G6" s="5">
        <v>146.5</v>
      </c>
      <c r="H6" s="4">
        <v>3.4612860892388451</v>
      </c>
      <c r="I6" s="4">
        <v>99.225000000000009</v>
      </c>
      <c r="J6" s="4">
        <v>45</v>
      </c>
      <c r="K6" s="4">
        <v>20.8</v>
      </c>
      <c r="L6" s="4">
        <v>2</v>
      </c>
      <c r="M6" s="4">
        <v>23.6</v>
      </c>
      <c r="N6" s="4">
        <v>2</v>
      </c>
      <c r="O6" s="4">
        <v>20.100000000000001</v>
      </c>
      <c r="P6" s="4">
        <v>19.2</v>
      </c>
      <c r="Q6" s="4">
        <v>19.399999999999999</v>
      </c>
      <c r="R6" s="4">
        <v>20.3</v>
      </c>
      <c r="S6" s="4">
        <v>20.7</v>
      </c>
      <c r="T6" s="4">
        <v>20.2</v>
      </c>
      <c r="U6" s="4">
        <v>40.799999999999997</v>
      </c>
      <c r="V6" s="4">
        <f t="shared" si="0"/>
        <v>50</v>
      </c>
      <c r="W6" s="4">
        <f t="shared" si="1"/>
        <v>2</v>
      </c>
      <c r="X6" s="4">
        <f>Y6/((J6^0.24)*((G6*0.01)^(1.733)))</f>
        <v>4.2214588531515727</v>
      </c>
      <c r="Y6" s="4">
        <v>20.399999999999999</v>
      </c>
      <c r="Z6" s="4">
        <v>44.981999999999999</v>
      </c>
      <c r="AA6" s="4">
        <v>89.963999999999999</v>
      </c>
      <c r="AB6" s="4">
        <v>3</v>
      </c>
      <c r="AC6">
        <v>27</v>
      </c>
      <c r="AD6" s="4">
        <v>43.1</v>
      </c>
      <c r="AE6" s="4">
        <v>3</v>
      </c>
      <c r="AF6" s="4">
        <v>2.6666666666666665</v>
      </c>
      <c r="AG6" s="4">
        <v>12.86</v>
      </c>
      <c r="AH6" s="4">
        <v>13.04</v>
      </c>
      <c r="AI6" s="4">
        <v>-0.19</v>
      </c>
      <c r="AJ6" s="4">
        <v>42</v>
      </c>
      <c r="AK6">
        <v>30</v>
      </c>
      <c r="AL6">
        <v>33</v>
      </c>
      <c r="AM6" s="4">
        <v>0.1</v>
      </c>
      <c r="AN6" s="4">
        <v>54</v>
      </c>
      <c r="AO6">
        <v>22</v>
      </c>
      <c r="AP6">
        <v>27</v>
      </c>
      <c r="AQ6" s="4">
        <v>1.26</v>
      </c>
      <c r="AR6" s="4">
        <v>90</v>
      </c>
      <c r="AS6">
        <v>55</v>
      </c>
      <c r="AT6">
        <v>55</v>
      </c>
      <c r="AU6">
        <v>54</v>
      </c>
      <c r="AV6">
        <v>54.666666666666664</v>
      </c>
      <c r="AW6" s="4">
        <v>3.58</v>
      </c>
      <c r="AX6" s="4">
        <v>100</v>
      </c>
      <c r="AY6">
        <v>38</v>
      </c>
      <c r="AZ6">
        <v>31</v>
      </c>
      <c r="BA6">
        <v>34</v>
      </c>
      <c r="BB6">
        <v>34.333333333333336</v>
      </c>
      <c r="BC6" s="4">
        <v>0.79</v>
      </c>
      <c r="BD6" s="4">
        <v>79</v>
      </c>
      <c r="BE6" s="5">
        <v>120</v>
      </c>
      <c r="BF6" s="5">
        <v>114</v>
      </c>
      <c r="BG6" s="5">
        <v>123</v>
      </c>
      <c r="BH6" s="5">
        <v>119</v>
      </c>
      <c r="BI6" s="4">
        <v>-0.75</v>
      </c>
      <c r="BJ6" s="4">
        <v>23</v>
      </c>
      <c r="BK6" s="4">
        <v>1.36</v>
      </c>
      <c r="BL6" s="4">
        <v>-0.94</v>
      </c>
      <c r="BM6" s="4">
        <v>4.37</v>
      </c>
      <c r="BN6" s="4">
        <v>4.79</v>
      </c>
      <c r="BO6" s="4">
        <v>2</v>
      </c>
      <c r="BP6" s="4">
        <v>24.587199999999999</v>
      </c>
      <c r="BQ6" s="4">
        <v>24.587199999999999</v>
      </c>
      <c r="BR6" s="4">
        <v>24.140159999999998</v>
      </c>
      <c r="BS6" s="4">
        <v>16.98752</v>
      </c>
      <c r="BT6" s="4">
        <v>13.85824</v>
      </c>
      <c r="BU6" s="4">
        <v>15.19936</v>
      </c>
      <c r="BV6" s="4">
        <v>72</v>
      </c>
      <c r="BW6" s="4">
        <v>32.5</v>
      </c>
      <c r="BX6" s="4">
        <v>89.5</v>
      </c>
      <c r="BY6" s="4">
        <v>64.666666666666671</v>
      </c>
      <c r="BZ6">
        <f t="shared" si="2"/>
        <v>2</v>
      </c>
    </row>
    <row r="7" spans="1:79" x14ac:dyDescent="0.2">
      <c r="A7" t="s">
        <v>83</v>
      </c>
      <c r="B7">
        <v>0</v>
      </c>
      <c r="C7" s="1">
        <v>39279</v>
      </c>
      <c r="D7" s="1">
        <v>43199</v>
      </c>
      <c r="E7" s="4">
        <v>10.732375085557837</v>
      </c>
      <c r="F7" s="5">
        <v>100.5</v>
      </c>
      <c r="G7" s="5">
        <v>134</v>
      </c>
      <c r="H7" s="4">
        <v>3.2972440944881889</v>
      </c>
      <c r="I7" s="4">
        <v>63.504000000000005</v>
      </c>
      <c r="J7" s="4">
        <v>28.8</v>
      </c>
      <c r="K7" s="4">
        <v>16</v>
      </c>
      <c r="L7" s="4">
        <v>3</v>
      </c>
      <c r="M7" s="4">
        <v>13.5</v>
      </c>
      <c r="N7" s="4">
        <v>3</v>
      </c>
      <c r="O7" s="4">
        <v>16.7</v>
      </c>
      <c r="P7" s="4">
        <v>17</v>
      </c>
      <c r="Q7" s="4">
        <v>17.3</v>
      </c>
      <c r="R7" s="4">
        <v>15.3</v>
      </c>
      <c r="S7" s="4">
        <v>16.3</v>
      </c>
      <c r="T7" s="4">
        <v>17.399999999999999</v>
      </c>
      <c r="U7" s="4">
        <v>34.700000000000003</v>
      </c>
      <c r="V7" s="4">
        <f t="shared" si="0"/>
        <v>70</v>
      </c>
      <c r="W7" s="4">
        <f t="shared" si="1"/>
        <v>2</v>
      </c>
      <c r="X7" s="4">
        <f>Y7/((J7^0.24)*((G7*0.01)^(1.733)))</f>
        <v>4.6641516917585184</v>
      </c>
      <c r="Y7" s="4">
        <v>17.350000000000001</v>
      </c>
      <c r="Z7" s="4">
        <v>38.256750000000004</v>
      </c>
      <c r="AA7" s="4">
        <v>76.513500000000008</v>
      </c>
      <c r="AB7" s="4">
        <v>2</v>
      </c>
      <c r="AC7">
        <v>30</v>
      </c>
      <c r="AD7" s="4">
        <v>44.2</v>
      </c>
      <c r="AE7" s="4">
        <v>3</v>
      </c>
      <c r="AF7" s="4">
        <v>2.6666666666666665</v>
      </c>
      <c r="AG7" s="4">
        <v>12.3</v>
      </c>
      <c r="AH7" s="4">
        <v>13.1</v>
      </c>
      <c r="AI7" s="4">
        <v>0.35</v>
      </c>
      <c r="AJ7" s="4">
        <v>64</v>
      </c>
      <c r="AK7">
        <v>38</v>
      </c>
      <c r="AL7">
        <v>42</v>
      </c>
      <c r="AM7" s="4">
        <v>1.26</v>
      </c>
      <c r="AN7" s="4">
        <v>90</v>
      </c>
      <c r="AO7">
        <v>28</v>
      </c>
      <c r="AP7">
        <v>31</v>
      </c>
      <c r="AQ7" s="4">
        <v>2.23</v>
      </c>
      <c r="AR7" s="4">
        <v>99</v>
      </c>
      <c r="AS7">
        <v>41</v>
      </c>
      <c r="AT7">
        <v>43</v>
      </c>
      <c r="AU7">
        <v>40</v>
      </c>
      <c r="AV7">
        <v>41.333333333333336</v>
      </c>
      <c r="AW7" s="4">
        <v>1.92</v>
      </c>
      <c r="AX7" s="4">
        <v>97</v>
      </c>
      <c r="AY7">
        <v>36</v>
      </c>
      <c r="AZ7">
        <v>35</v>
      </c>
      <c r="BA7">
        <v>31</v>
      </c>
      <c r="BB7">
        <v>34</v>
      </c>
      <c r="BC7" s="4">
        <v>0.38</v>
      </c>
      <c r="BD7" s="4">
        <v>65</v>
      </c>
      <c r="BE7" s="5">
        <v>168</v>
      </c>
      <c r="BF7" s="5">
        <v>164</v>
      </c>
      <c r="BG7" s="5">
        <v>168</v>
      </c>
      <c r="BH7" s="5">
        <v>166.66666666666666</v>
      </c>
      <c r="BI7" s="4">
        <v>1.27</v>
      </c>
      <c r="BJ7" s="4">
        <v>90</v>
      </c>
      <c r="BK7" s="4">
        <v>3.49</v>
      </c>
      <c r="BL7" s="4">
        <v>1.62</v>
      </c>
      <c r="BM7" s="4">
        <v>2.2999999999999998</v>
      </c>
      <c r="BN7" s="4">
        <v>7.41</v>
      </c>
      <c r="BO7" s="4">
        <v>3</v>
      </c>
      <c r="BP7" s="4">
        <v>18.32864</v>
      </c>
      <c r="BQ7" s="4">
        <v>19.222719999999999</v>
      </c>
      <c r="BR7" s="4">
        <v>17.881599999999999</v>
      </c>
      <c r="BS7" s="4">
        <v>16.093440000000001</v>
      </c>
      <c r="BT7" s="4">
        <v>15.6464</v>
      </c>
      <c r="BU7" s="4">
        <v>13.85824</v>
      </c>
      <c r="BV7" s="4">
        <v>94.5</v>
      </c>
      <c r="BW7" s="4">
        <v>77</v>
      </c>
      <c r="BX7" s="4">
        <v>81</v>
      </c>
      <c r="BY7" s="4">
        <v>84.166666666666671</v>
      </c>
      <c r="BZ7">
        <f t="shared" si="2"/>
        <v>3</v>
      </c>
    </row>
    <row r="8" spans="1:79" x14ac:dyDescent="0.2">
      <c r="A8" t="s">
        <v>84</v>
      </c>
      <c r="B8">
        <v>0</v>
      </c>
      <c r="C8" s="1">
        <v>39269</v>
      </c>
      <c r="D8" s="1">
        <v>43200</v>
      </c>
      <c r="E8" s="4">
        <v>10.762491444216289</v>
      </c>
      <c r="F8" s="5">
        <v>103</v>
      </c>
      <c r="G8" s="5">
        <v>146</v>
      </c>
      <c r="H8" s="4">
        <v>3.3792650918635174</v>
      </c>
      <c r="I8" s="4">
        <v>78.938999999999993</v>
      </c>
      <c r="J8" s="4">
        <v>35.799999999999997</v>
      </c>
      <c r="K8" s="4">
        <v>16.8</v>
      </c>
      <c r="L8" s="4">
        <v>3</v>
      </c>
      <c r="M8" s="4">
        <v>13.4</v>
      </c>
      <c r="N8" s="4">
        <v>3</v>
      </c>
      <c r="O8" s="4">
        <v>18.2</v>
      </c>
      <c r="P8" s="4">
        <v>15.9</v>
      </c>
      <c r="Q8" s="4">
        <v>15.5</v>
      </c>
      <c r="R8" s="4">
        <v>21.4</v>
      </c>
      <c r="S8" s="4">
        <v>21</v>
      </c>
      <c r="T8" s="4">
        <v>19.899999999999999</v>
      </c>
      <c r="U8" s="4">
        <v>39.6</v>
      </c>
      <c r="V8" s="4">
        <f t="shared" si="0"/>
        <v>60</v>
      </c>
      <c r="W8" s="4">
        <f t="shared" si="1"/>
        <v>2</v>
      </c>
      <c r="X8" s="4">
        <f>Y8/((J8^0.24)*((G8*0.01)^(1.733)))</f>
        <v>4.3542139493538619</v>
      </c>
      <c r="Y8" s="4">
        <v>19.8</v>
      </c>
      <c r="Z8" s="4">
        <v>43.659000000000006</v>
      </c>
      <c r="AA8" s="4">
        <v>87.318000000000012</v>
      </c>
      <c r="AB8" s="4">
        <v>2</v>
      </c>
      <c r="AC8">
        <v>19</v>
      </c>
      <c r="AD8" s="4">
        <v>40.299999999999997</v>
      </c>
      <c r="AE8" s="4">
        <v>3</v>
      </c>
      <c r="AF8" s="4">
        <v>2.6666666666666665</v>
      </c>
      <c r="AG8" s="4">
        <v>13.65</v>
      </c>
      <c r="AH8" s="4">
        <v>12.56</v>
      </c>
      <c r="AI8" s="4">
        <v>0.09</v>
      </c>
      <c r="AJ8" s="4">
        <v>54</v>
      </c>
      <c r="AK8">
        <v>31</v>
      </c>
      <c r="AL8">
        <v>34</v>
      </c>
      <c r="AM8" s="4">
        <v>0.23</v>
      </c>
      <c r="AN8" s="4">
        <v>59</v>
      </c>
      <c r="AO8">
        <v>17</v>
      </c>
      <c r="AP8">
        <v>24</v>
      </c>
      <c r="AQ8" s="4">
        <v>0.5</v>
      </c>
      <c r="AR8" s="4">
        <v>69</v>
      </c>
      <c r="AS8">
        <v>35</v>
      </c>
      <c r="AT8">
        <v>31</v>
      </c>
      <c r="AU8">
        <v>36</v>
      </c>
      <c r="AV8">
        <v>34</v>
      </c>
      <c r="AW8" s="4">
        <v>0.84</v>
      </c>
      <c r="AX8" s="4">
        <v>80</v>
      </c>
      <c r="AY8">
        <v>32</v>
      </c>
      <c r="AZ8">
        <v>28</v>
      </c>
      <c r="BA8">
        <v>32</v>
      </c>
      <c r="BB8">
        <v>30.666666666666668</v>
      </c>
      <c r="BC8" s="4">
        <v>-0.38</v>
      </c>
      <c r="BD8" s="4">
        <v>35</v>
      </c>
      <c r="BE8" s="5">
        <v>145</v>
      </c>
      <c r="BF8" s="5">
        <v>160</v>
      </c>
      <c r="BG8" s="5">
        <v>152</v>
      </c>
      <c r="BH8" s="5">
        <v>152.33333333333334</v>
      </c>
      <c r="BI8" s="4">
        <v>0.89</v>
      </c>
      <c r="BJ8" s="4">
        <v>81</v>
      </c>
      <c r="BK8" s="4">
        <v>0.73</v>
      </c>
      <c r="BL8" s="4">
        <v>0.98</v>
      </c>
      <c r="BM8" s="4">
        <v>0.45999999999999996</v>
      </c>
      <c r="BN8" s="4">
        <v>2.17</v>
      </c>
      <c r="BO8" s="4">
        <v>2</v>
      </c>
      <c r="BP8" s="4">
        <v>15.6464</v>
      </c>
      <c r="BQ8" s="4">
        <v>13.85824</v>
      </c>
      <c r="BR8" s="4">
        <v>16.093440000000001</v>
      </c>
      <c r="BS8" s="4">
        <v>14.30528</v>
      </c>
      <c r="BT8" s="4">
        <v>12.51712</v>
      </c>
      <c r="BU8" s="4">
        <v>14.30528</v>
      </c>
      <c r="BV8" s="4">
        <v>64</v>
      </c>
      <c r="BW8" s="4">
        <v>67.5</v>
      </c>
      <c r="BX8" s="4">
        <v>57.5</v>
      </c>
      <c r="BY8" s="4">
        <v>63</v>
      </c>
      <c r="BZ8">
        <f t="shared" si="2"/>
        <v>2</v>
      </c>
    </row>
    <row r="9" spans="1:79" x14ac:dyDescent="0.2">
      <c r="A9" t="s">
        <v>85</v>
      </c>
      <c r="B9">
        <v>0</v>
      </c>
      <c r="C9" s="1">
        <v>39267</v>
      </c>
      <c r="D9" s="1">
        <v>43200</v>
      </c>
      <c r="E9" s="4">
        <v>10.767967145790555</v>
      </c>
      <c r="F9" s="5">
        <v>103</v>
      </c>
      <c r="G9" s="5">
        <v>145</v>
      </c>
      <c r="H9" s="4">
        <v>3.3792650918635174</v>
      </c>
      <c r="I9" s="4">
        <v>126.126</v>
      </c>
      <c r="J9" s="4">
        <v>57.2</v>
      </c>
      <c r="K9" s="4">
        <v>23.7</v>
      </c>
      <c r="L9" s="4">
        <v>1</v>
      </c>
      <c r="M9" s="4">
        <v>33</v>
      </c>
      <c r="N9" s="4">
        <v>2</v>
      </c>
      <c r="O9" s="4">
        <v>11.1</v>
      </c>
      <c r="P9" s="4">
        <v>11.6</v>
      </c>
      <c r="Q9" s="4">
        <v>9.9</v>
      </c>
      <c r="R9" s="4">
        <v>10.7</v>
      </c>
      <c r="S9" s="4">
        <v>9.5</v>
      </c>
      <c r="T9" s="4">
        <v>10.5</v>
      </c>
      <c r="U9" s="4">
        <v>22.3</v>
      </c>
      <c r="V9" s="4">
        <v>5</v>
      </c>
      <c r="W9" s="4">
        <f t="shared" si="1"/>
        <v>1</v>
      </c>
      <c r="X9" s="4">
        <f>Y9/((J9^0.24)*((G9*0.01)^(1.733)))</f>
        <v>2.2174256790596929</v>
      </c>
      <c r="Y9" s="4">
        <v>11.15</v>
      </c>
      <c r="Z9" s="4">
        <v>24.585750000000001</v>
      </c>
      <c r="AA9" s="4">
        <v>49.171500000000002</v>
      </c>
      <c r="AB9" s="4">
        <v>1</v>
      </c>
      <c r="AC9">
        <v>11</v>
      </c>
      <c r="AD9" s="4">
        <v>37.4</v>
      </c>
      <c r="AE9" s="4">
        <v>2</v>
      </c>
      <c r="AF9" s="4">
        <v>1.6666666666666667</v>
      </c>
      <c r="AG9" s="4">
        <v>17.079999999999998</v>
      </c>
      <c r="AH9" s="4">
        <v>14.72</v>
      </c>
      <c r="AI9" s="4">
        <v>-1.6</v>
      </c>
      <c r="AJ9" s="4">
        <v>6</v>
      </c>
      <c r="AK9">
        <v>35</v>
      </c>
      <c r="AL9">
        <v>29</v>
      </c>
      <c r="AM9" s="4">
        <v>0.36</v>
      </c>
      <c r="AN9" s="4">
        <v>64</v>
      </c>
      <c r="AO9">
        <v>18</v>
      </c>
      <c r="AP9">
        <v>18</v>
      </c>
      <c r="AQ9" s="4">
        <v>-1.23</v>
      </c>
      <c r="AR9" s="4">
        <v>11</v>
      </c>
      <c r="AS9">
        <v>25</v>
      </c>
      <c r="AT9">
        <v>24</v>
      </c>
      <c r="AU9">
        <v>26</v>
      </c>
      <c r="AV9">
        <v>25</v>
      </c>
      <c r="AW9" s="4">
        <v>-0.91</v>
      </c>
      <c r="AX9" s="4">
        <v>18</v>
      </c>
      <c r="AY9">
        <v>30</v>
      </c>
      <c r="AZ9">
        <v>30</v>
      </c>
      <c r="BA9">
        <v>25</v>
      </c>
      <c r="BB9">
        <v>28.333333333333332</v>
      </c>
      <c r="BC9" s="4">
        <v>-0.75</v>
      </c>
      <c r="BD9" s="4">
        <v>23</v>
      </c>
      <c r="BE9" s="5">
        <v>104</v>
      </c>
      <c r="BF9" s="5">
        <v>99</v>
      </c>
      <c r="BG9" s="5">
        <v>101</v>
      </c>
      <c r="BH9" s="5">
        <v>101.33333333333333</v>
      </c>
      <c r="BI9" s="4">
        <v>-1.5</v>
      </c>
      <c r="BJ9" s="4">
        <v>7</v>
      </c>
      <c r="BK9" s="4">
        <v>-0.87</v>
      </c>
      <c r="BL9" s="4">
        <v>-3.1</v>
      </c>
      <c r="BM9" s="4">
        <v>-1.6600000000000001</v>
      </c>
      <c r="BN9" s="4">
        <v>-5.6300000000000008</v>
      </c>
      <c r="BO9" s="4">
        <v>1</v>
      </c>
      <c r="BP9" s="4">
        <v>11.176</v>
      </c>
      <c r="BQ9" s="4">
        <v>10.728960000000001</v>
      </c>
      <c r="BR9" s="4">
        <v>11.62304</v>
      </c>
      <c r="BS9" s="4">
        <v>13.411199999999999</v>
      </c>
      <c r="BT9" s="4">
        <v>13.411199999999999</v>
      </c>
      <c r="BU9" s="4">
        <v>11.176</v>
      </c>
      <c r="BV9" s="4">
        <v>37.5</v>
      </c>
      <c r="BW9" s="4">
        <v>6.5</v>
      </c>
      <c r="BX9" s="4">
        <v>20.5</v>
      </c>
      <c r="BY9" s="4">
        <v>21.5</v>
      </c>
      <c r="BZ9">
        <f t="shared" si="2"/>
        <v>1</v>
      </c>
    </row>
    <row r="10" spans="1:79" x14ac:dyDescent="0.2">
      <c r="A10" t="s">
        <v>86</v>
      </c>
      <c r="B10">
        <v>0</v>
      </c>
      <c r="C10" s="1">
        <v>39368</v>
      </c>
      <c r="D10" s="1">
        <v>43411</v>
      </c>
      <c r="E10" s="4">
        <v>11.069130732375086</v>
      </c>
      <c r="F10" s="5">
        <v>107</v>
      </c>
      <c r="G10" s="5">
        <v>150</v>
      </c>
      <c r="H10" s="4">
        <v>3.5104986876640418</v>
      </c>
      <c r="I10" s="4">
        <v>82.246499999999997</v>
      </c>
      <c r="J10" s="4">
        <v>37.299999999999997</v>
      </c>
      <c r="K10" s="4">
        <v>16.600000000000001</v>
      </c>
      <c r="L10" s="4">
        <v>3</v>
      </c>
      <c r="M10" s="4">
        <v>12</v>
      </c>
      <c r="N10" s="4">
        <v>3</v>
      </c>
      <c r="O10" s="4">
        <v>19</v>
      </c>
      <c r="P10" s="4">
        <v>18.899999999999999</v>
      </c>
      <c r="Q10" s="4">
        <v>17.899999999999999</v>
      </c>
      <c r="R10" s="4">
        <v>15.5</v>
      </c>
      <c r="S10" s="4">
        <v>15.3</v>
      </c>
      <c r="T10" s="4">
        <v>15.6</v>
      </c>
      <c r="U10" s="4">
        <v>34.6</v>
      </c>
      <c r="V10" s="4">
        <f t="shared" ref="V10:V22" si="3">IF($X10&lt;3.45,"Less Than 5",IF($X10&lt;3.64,5,IF($X10&lt;4,10,IF($X10&lt;4.18,20,IF($X10&lt;4.34,30,IF($X10&lt;4.5,40,IF($X10&lt;4.66,50,IF($X10&lt;4.88,60,IF($X10&lt;5.06,70,IF($X10&lt;5.65,80,IF($X10&lt;5.87,90, 95)))))))))))</f>
        <v>10</v>
      </c>
      <c r="W10" s="4">
        <f t="shared" si="1"/>
        <v>1</v>
      </c>
      <c r="X10" s="4">
        <f>Y10/((J10^0.228)*((G10*0.01)^(1.66)))</f>
        <v>3.8670964091578703</v>
      </c>
      <c r="Y10" s="4">
        <v>17.3</v>
      </c>
      <c r="Z10" s="4">
        <v>38.146500000000003</v>
      </c>
      <c r="AA10" s="4">
        <v>76.293000000000006</v>
      </c>
      <c r="AB10" s="4">
        <v>1</v>
      </c>
      <c r="AC10">
        <v>22</v>
      </c>
      <c r="AD10" s="4">
        <v>41</v>
      </c>
      <c r="AE10" s="4">
        <v>3</v>
      </c>
      <c r="AF10" s="4">
        <v>2.3333333333333335</v>
      </c>
      <c r="AG10" s="4">
        <v>12.62</v>
      </c>
      <c r="AH10" s="4">
        <v>12.68</v>
      </c>
      <c r="AI10" s="4">
        <v>-0.21</v>
      </c>
      <c r="AJ10" s="4">
        <v>42</v>
      </c>
      <c r="AK10">
        <v>29</v>
      </c>
      <c r="AL10">
        <v>30</v>
      </c>
      <c r="AM10" s="4">
        <v>-0.48</v>
      </c>
      <c r="AN10" s="4">
        <v>32</v>
      </c>
      <c r="AO10">
        <v>28</v>
      </c>
      <c r="AP10">
        <v>28</v>
      </c>
      <c r="AQ10" s="4">
        <v>1.36</v>
      </c>
      <c r="AR10" s="4">
        <v>91</v>
      </c>
      <c r="AS10">
        <v>28</v>
      </c>
      <c r="AT10">
        <v>34</v>
      </c>
      <c r="AU10">
        <v>31</v>
      </c>
      <c r="AV10">
        <v>31</v>
      </c>
      <c r="AW10" s="4">
        <v>0.35</v>
      </c>
      <c r="AX10" s="4">
        <v>64</v>
      </c>
      <c r="AY10">
        <v>28</v>
      </c>
      <c r="AZ10">
        <v>26</v>
      </c>
      <c r="BA10">
        <v>33</v>
      </c>
      <c r="BB10">
        <v>29</v>
      </c>
      <c r="BC10" s="4">
        <v>-0.41</v>
      </c>
      <c r="BD10" s="4">
        <v>34</v>
      </c>
      <c r="BE10" s="5">
        <v>142</v>
      </c>
      <c r="BF10" s="5">
        <v>141</v>
      </c>
      <c r="BG10" s="5">
        <v>138</v>
      </c>
      <c r="BH10" s="5">
        <v>140.33333333333334</v>
      </c>
      <c r="BI10" s="4">
        <v>-0.1</v>
      </c>
      <c r="BJ10" s="4">
        <v>46</v>
      </c>
      <c r="BK10" s="4">
        <v>0.88000000000000012</v>
      </c>
      <c r="BL10" s="4">
        <v>-0.31</v>
      </c>
      <c r="BM10" s="4">
        <v>-0.06</v>
      </c>
      <c r="BN10" s="4">
        <v>0.51</v>
      </c>
      <c r="BO10" s="4">
        <v>2</v>
      </c>
      <c r="BP10" s="4">
        <v>12.51712</v>
      </c>
      <c r="BQ10" s="4">
        <v>15.19936</v>
      </c>
      <c r="BR10" s="4">
        <v>13.85824</v>
      </c>
      <c r="BS10" s="4">
        <v>12.51712</v>
      </c>
      <c r="BT10" s="4">
        <v>11.62304</v>
      </c>
      <c r="BU10" s="4">
        <v>14.752319999999999</v>
      </c>
      <c r="BV10" s="4">
        <v>61.5</v>
      </c>
      <c r="BW10" s="4">
        <v>44</v>
      </c>
      <c r="BX10" s="4">
        <v>49</v>
      </c>
      <c r="BY10" s="4">
        <v>51.5</v>
      </c>
      <c r="BZ10">
        <f t="shared" si="2"/>
        <v>2</v>
      </c>
    </row>
    <row r="11" spans="1:79" x14ac:dyDescent="0.2">
      <c r="A11" t="s">
        <v>87</v>
      </c>
      <c r="B11">
        <v>0</v>
      </c>
      <c r="C11" s="1">
        <v>39133</v>
      </c>
      <c r="D11" s="1">
        <v>43199</v>
      </c>
      <c r="E11" s="4">
        <v>11.132101300479125</v>
      </c>
      <c r="F11" s="5">
        <v>107</v>
      </c>
      <c r="G11" s="5">
        <v>146</v>
      </c>
      <c r="H11" s="4">
        <v>3.5104986876640418</v>
      </c>
      <c r="I11" s="4">
        <v>88.641000000000005</v>
      </c>
      <c r="J11" s="4">
        <v>40.200000000000003</v>
      </c>
      <c r="K11" s="4">
        <v>18.899999999999999</v>
      </c>
      <c r="L11" s="4">
        <v>3</v>
      </c>
      <c r="M11" s="4">
        <v>16.5</v>
      </c>
      <c r="N11" s="4">
        <v>3</v>
      </c>
      <c r="O11" s="4">
        <v>15.5</v>
      </c>
      <c r="P11" s="4">
        <v>19.5</v>
      </c>
      <c r="Q11" s="4">
        <v>18.5</v>
      </c>
      <c r="R11" s="4">
        <v>17.5</v>
      </c>
      <c r="S11" s="4">
        <v>17</v>
      </c>
      <c r="T11" s="4">
        <v>17.8</v>
      </c>
      <c r="U11" s="4">
        <v>37.299999999999997</v>
      </c>
      <c r="V11" s="4">
        <f t="shared" si="3"/>
        <v>30</v>
      </c>
      <c r="W11" s="4">
        <f t="shared" si="1"/>
        <v>2</v>
      </c>
      <c r="X11" s="4">
        <f>Y11/((J11^0.228)*((G11*0.01)^(1.66)))</f>
        <v>4.2863690007966362</v>
      </c>
      <c r="Y11" s="4">
        <v>18.649999999999999</v>
      </c>
      <c r="Z11" s="4">
        <v>41.123249999999999</v>
      </c>
      <c r="AA11" s="4">
        <v>82.246499999999997</v>
      </c>
      <c r="AB11" s="4">
        <v>2</v>
      </c>
      <c r="AC11">
        <v>14</v>
      </c>
      <c r="AD11" s="4">
        <v>38.1</v>
      </c>
      <c r="AE11" s="4">
        <v>2</v>
      </c>
      <c r="AF11" s="4">
        <v>2.3333333333333335</v>
      </c>
      <c r="AG11" s="4">
        <v>14.2</v>
      </c>
      <c r="AH11" s="4">
        <v>13.6</v>
      </c>
      <c r="AI11" s="4">
        <v>-1.04</v>
      </c>
      <c r="AJ11" s="4">
        <v>15</v>
      </c>
      <c r="AK11">
        <v>31</v>
      </c>
      <c r="AL11">
        <v>30</v>
      </c>
      <c r="AM11" s="4">
        <v>-0.34</v>
      </c>
      <c r="AN11" s="4">
        <v>37</v>
      </c>
      <c r="AO11">
        <v>19</v>
      </c>
      <c r="AP11">
        <v>21</v>
      </c>
      <c r="AQ11" s="4">
        <v>-0.43</v>
      </c>
      <c r="AR11" s="4">
        <v>34</v>
      </c>
      <c r="AS11">
        <v>27</v>
      </c>
      <c r="AT11">
        <v>29</v>
      </c>
      <c r="AU11">
        <v>29</v>
      </c>
      <c r="AV11">
        <v>28.333333333333332</v>
      </c>
      <c r="AW11" s="4">
        <v>-0.5</v>
      </c>
      <c r="AX11" s="4">
        <v>31</v>
      </c>
      <c r="AY11">
        <v>30</v>
      </c>
      <c r="AZ11">
        <v>24</v>
      </c>
      <c r="BA11">
        <v>30</v>
      </c>
      <c r="BB11">
        <v>28</v>
      </c>
      <c r="BC11" s="4">
        <v>-0.94</v>
      </c>
      <c r="BD11" s="4">
        <v>17</v>
      </c>
      <c r="BE11" s="5">
        <v>118</v>
      </c>
      <c r="BF11" s="5">
        <v>119</v>
      </c>
      <c r="BG11" s="5">
        <v>140</v>
      </c>
      <c r="BH11" s="5">
        <v>125.66666666666667</v>
      </c>
      <c r="BI11" s="4">
        <v>-0.19</v>
      </c>
      <c r="BJ11" s="4">
        <v>43</v>
      </c>
      <c r="BK11" s="4">
        <v>-0.77</v>
      </c>
      <c r="BL11" s="4">
        <v>-1.23</v>
      </c>
      <c r="BM11" s="4">
        <v>-1.44</v>
      </c>
      <c r="BN11" s="4">
        <v>-3.44</v>
      </c>
      <c r="BO11" s="4">
        <v>2</v>
      </c>
      <c r="BP11" s="4">
        <v>12.070079999999999</v>
      </c>
      <c r="BQ11" s="4">
        <v>12.96416</v>
      </c>
      <c r="BR11" s="4">
        <v>12.96416</v>
      </c>
      <c r="BS11" s="4">
        <v>13.411199999999999</v>
      </c>
      <c r="BT11" s="4">
        <v>10.728960000000001</v>
      </c>
      <c r="BU11" s="4">
        <v>13.411199999999999</v>
      </c>
      <c r="BV11" s="4">
        <v>35.5</v>
      </c>
      <c r="BW11" s="4">
        <v>29</v>
      </c>
      <c r="BX11" s="4">
        <v>24</v>
      </c>
      <c r="BY11" s="4">
        <v>29.5</v>
      </c>
      <c r="BZ11">
        <f t="shared" si="2"/>
        <v>2</v>
      </c>
    </row>
    <row r="12" spans="1:79" x14ac:dyDescent="0.2">
      <c r="A12" t="s">
        <v>88</v>
      </c>
      <c r="B12">
        <v>0</v>
      </c>
      <c r="C12" s="1">
        <v>39120</v>
      </c>
      <c r="D12" s="1">
        <v>43200</v>
      </c>
      <c r="E12" s="4">
        <v>11.170431211498974</v>
      </c>
      <c r="F12" s="5">
        <v>108.5</v>
      </c>
      <c r="G12" s="5">
        <v>151</v>
      </c>
      <c r="H12" s="4">
        <v>3.559711286089239</v>
      </c>
      <c r="I12" s="4">
        <v>89.302500000000009</v>
      </c>
      <c r="J12" s="4">
        <v>40.5</v>
      </c>
      <c r="K12" s="4">
        <v>17.8</v>
      </c>
      <c r="L12" s="4">
        <v>3</v>
      </c>
      <c r="M12" s="4">
        <v>14.3</v>
      </c>
      <c r="N12" s="4">
        <v>3</v>
      </c>
      <c r="O12" s="4">
        <v>20.8</v>
      </c>
      <c r="P12" s="4">
        <v>21.9</v>
      </c>
      <c r="Q12" s="4">
        <v>21.2</v>
      </c>
      <c r="R12" s="4">
        <v>21.6</v>
      </c>
      <c r="S12" s="4">
        <v>21.4</v>
      </c>
      <c r="T12" s="4">
        <v>19.7</v>
      </c>
      <c r="U12" s="4">
        <v>43.5</v>
      </c>
      <c r="V12" s="4">
        <f t="shared" si="3"/>
        <v>60</v>
      </c>
      <c r="W12" s="4">
        <f t="shared" si="1"/>
        <v>2</v>
      </c>
      <c r="X12" s="4">
        <f>Y12/((J12^0.228)*((G12*0.01)^(1.66)))</f>
        <v>4.7190848215795693</v>
      </c>
      <c r="Y12" s="4">
        <v>21.75</v>
      </c>
      <c r="Z12" s="4">
        <v>47.958750000000002</v>
      </c>
      <c r="AA12" s="4">
        <v>95.917500000000004</v>
      </c>
      <c r="AB12" s="4">
        <v>2</v>
      </c>
      <c r="AC12">
        <v>27</v>
      </c>
      <c r="AD12" s="4">
        <v>42.6</v>
      </c>
      <c r="AE12" s="4">
        <v>3</v>
      </c>
      <c r="AF12" s="4">
        <v>2.6666666666666665</v>
      </c>
      <c r="AG12" s="4">
        <v>11.65</v>
      </c>
      <c r="AH12" s="4">
        <v>11.6</v>
      </c>
      <c r="AI12" s="4">
        <v>0.87</v>
      </c>
      <c r="AJ12" s="4">
        <v>81</v>
      </c>
      <c r="AK12">
        <v>34</v>
      </c>
      <c r="AL12">
        <v>34</v>
      </c>
      <c r="AM12" s="4">
        <v>0.06</v>
      </c>
      <c r="AN12" s="4">
        <v>52</v>
      </c>
      <c r="AO12">
        <v>28</v>
      </c>
      <c r="AP12">
        <v>30</v>
      </c>
      <c r="AQ12" s="4">
        <v>1.85</v>
      </c>
      <c r="AR12" s="4">
        <v>97</v>
      </c>
      <c r="AS12">
        <v>59</v>
      </c>
      <c r="AT12">
        <v>57</v>
      </c>
      <c r="AU12">
        <v>57</v>
      </c>
      <c r="AV12">
        <v>57.666666666666664</v>
      </c>
      <c r="AW12" s="4">
        <v>3.86</v>
      </c>
      <c r="AX12" s="4">
        <v>100</v>
      </c>
      <c r="AY12">
        <v>36</v>
      </c>
      <c r="AZ12">
        <v>43</v>
      </c>
      <c r="BA12">
        <v>36</v>
      </c>
      <c r="BB12">
        <v>38.333333333333336</v>
      </c>
      <c r="BC12" s="4">
        <v>1.57</v>
      </c>
      <c r="BD12" s="4">
        <v>94</v>
      </c>
      <c r="BE12" s="5">
        <v>157</v>
      </c>
      <c r="BF12" s="5">
        <v>152</v>
      </c>
      <c r="BG12" s="5">
        <v>146</v>
      </c>
      <c r="BH12" s="5">
        <v>151.66666666666666</v>
      </c>
      <c r="BI12" s="4">
        <v>0.56000000000000005</v>
      </c>
      <c r="BJ12" s="4">
        <v>71</v>
      </c>
      <c r="BK12" s="4">
        <v>1.9100000000000001</v>
      </c>
      <c r="BL12" s="4">
        <v>1.4300000000000002</v>
      </c>
      <c r="BM12" s="4">
        <v>5.43</v>
      </c>
      <c r="BN12" s="4">
        <v>8.77</v>
      </c>
      <c r="BO12" s="4">
        <v>3</v>
      </c>
      <c r="BP12" s="4">
        <v>26.375360000000001</v>
      </c>
      <c r="BQ12" s="4">
        <v>25.481279999999998</v>
      </c>
      <c r="BR12" s="4">
        <v>25.481279999999998</v>
      </c>
      <c r="BS12" s="4">
        <v>16.093440000000001</v>
      </c>
      <c r="BT12" s="4">
        <v>19.222719999999999</v>
      </c>
      <c r="BU12" s="4">
        <v>16.093440000000001</v>
      </c>
      <c r="BV12" s="4">
        <v>74.5</v>
      </c>
      <c r="BW12" s="4">
        <v>76</v>
      </c>
      <c r="BX12" s="4">
        <v>97</v>
      </c>
      <c r="BY12" s="4">
        <v>82.5</v>
      </c>
      <c r="BZ12">
        <f t="shared" si="2"/>
        <v>3</v>
      </c>
    </row>
    <row r="13" spans="1:79" x14ac:dyDescent="0.2">
      <c r="A13" t="s">
        <v>89</v>
      </c>
      <c r="B13">
        <v>0</v>
      </c>
      <c r="C13" s="1">
        <v>39072</v>
      </c>
      <c r="D13" s="1">
        <v>43200</v>
      </c>
      <c r="E13" s="4">
        <v>11.301848049281315</v>
      </c>
      <c r="F13" s="5">
        <v>106</v>
      </c>
      <c r="G13" s="5">
        <v>144.5</v>
      </c>
      <c r="H13" s="4">
        <v>3.4776902887139105</v>
      </c>
      <c r="I13" s="4">
        <v>88.2</v>
      </c>
      <c r="J13" s="4">
        <v>40</v>
      </c>
      <c r="K13" s="4">
        <v>19</v>
      </c>
      <c r="L13" s="4">
        <v>3</v>
      </c>
      <c r="M13" s="4">
        <v>19.5</v>
      </c>
      <c r="N13" s="4">
        <v>3</v>
      </c>
      <c r="O13" s="4">
        <v>21.1</v>
      </c>
      <c r="P13" s="4">
        <v>20.6</v>
      </c>
      <c r="Q13" s="4">
        <v>20.399999999999999</v>
      </c>
      <c r="R13" s="4">
        <v>17.100000000000001</v>
      </c>
      <c r="S13" s="4">
        <v>15.7</v>
      </c>
      <c r="T13" s="4">
        <v>17</v>
      </c>
      <c r="U13" s="4">
        <v>38.200000000000003</v>
      </c>
      <c r="V13" s="4">
        <f t="shared" si="3"/>
        <v>40</v>
      </c>
      <c r="W13" s="4">
        <f t="shared" si="1"/>
        <v>2</v>
      </c>
      <c r="X13" s="4">
        <f>Y13/((J13^0.228)*((G13*0.01)^(1.66)))</f>
        <v>4.4707775664241414</v>
      </c>
      <c r="Y13" s="4">
        <v>19.100000000000001</v>
      </c>
      <c r="Z13" s="4">
        <v>42.115500000000004</v>
      </c>
      <c r="AA13" s="4">
        <v>84.231000000000009</v>
      </c>
      <c r="AB13" s="4">
        <v>2</v>
      </c>
      <c r="AC13">
        <v>21</v>
      </c>
      <c r="AD13" s="4">
        <v>40.4</v>
      </c>
      <c r="AE13" s="4">
        <v>3</v>
      </c>
      <c r="AF13" s="4">
        <v>2.6666666666666665</v>
      </c>
      <c r="AG13" s="4">
        <v>12.92</v>
      </c>
      <c r="AH13" s="4">
        <v>13.45</v>
      </c>
      <c r="AI13" s="4">
        <v>-0.48</v>
      </c>
      <c r="AJ13" s="4">
        <v>32</v>
      </c>
      <c r="AK13">
        <v>34</v>
      </c>
      <c r="AL13">
        <v>34</v>
      </c>
      <c r="AM13" s="4">
        <v>0.06</v>
      </c>
      <c r="AN13" s="4">
        <v>52</v>
      </c>
      <c r="AO13">
        <v>26</v>
      </c>
      <c r="AP13">
        <v>27</v>
      </c>
      <c r="AQ13" s="4">
        <v>1.1100000000000001</v>
      </c>
      <c r="AR13" s="4">
        <v>87</v>
      </c>
      <c r="AS13">
        <v>40</v>
      </c>
      <c r="AT13">
        <v>37</v>
      </c>
      <c r="AU13">
        <v>40</v>
      </c>
      <c r="AV13">
        <v>39</v>
      </c>
      <c r="AW13" s="4">
        <v>1.29</v>
      </c>
      <c r="AX13" s="4">
        <v>90</v>
      </c>
      <c r="AY13">
        <v>30</v>
      </c>
      <c r="AZ13">
        <v>29</v>
      </c>
      <c r="BA13">
        <v>30</v>
      </c>
      <c r="BB13">
        <v>29.666666666666668</v>
      </c>
      <c r="BC13" s="4">
        <v>-0.94</v>
      </c>
      <c r="BD13" s="4">
        <v>17</v>
      </c>
      <c r="BE13" s="5">
        <v>127</v>
      </c>
      <c r="BF13" s="5">
        <v>133</v>
      </c>
      <c r="BG13" s="5">
        <v>137</v>
      </c>
      <c r="BH13" s="5">
        <v>132.33333333333334</v>
      </c>
      <c r="BI13" s="4">
        <v>-0.31</v>
      </c>
      <c r="BJ13" s="4">
        <v>38</v>
      </c>
      <c r="BK13" s="4">
        <v>1.1700000000000002</v>
      </c>
      <c r="BL13" s="4">
        <v>-0.79</v>
      </c>
      <c r="BM13" s="4">
        <v>0.35000000000000009</v>
      </c>
      <c r="BN13" s="4">
        <v>0.7300000000000002</v>
      </c>
      <c r="BO13" s="4">
        <v>2</v>
      </c>
      <c r="BP13" s="4">
        <v>17.881599999999999</v>
      </c>
      <c r="BQ13" s="4">
        <v>16.540479999999999</v>
      </c>
      <c r="BR13" s="4">
        <v>17.881599999999999</v>
      </c>
      <c r="BS13" s="4">
        <v>13.411199999999999</v>
      </c>
      <c r="BT13" s="4">
        <v>12.96416</v>
      </c>
      <c r="BU13" s="4">
        <v>13.411199999999999</v>
      </c>
      <c r="BV13" s="4">
        <v>69.5</v>
      </c>
      <c r="BW13" s="4">
        <v>35</v>
      </c>
      <c r="BX13" s="4">
        <v>53.5</v>
      </c>
      <c r="BY13" s="4">
        <v>52.666666666666664</v>
      </c>
      <c r="BZ13">
        <f t="shared" si="2"/>
        <v>2</v>
      </c>
    </row>
    <row r="14" spans="1:79" x14ac:dyDescent="0.2">
      <c r="A14" t="s">
        <v>90</v>
      </c>
      <c r="B14">
        <v>0</v>
      </c>
      <c r="C14" s="1">
        <v>39059</v>
      </c>
      <c r="D14" s="1">
        <v>43200</v>
      </c>
      <c r="E14" s="4">
        <v>11.337440109514031</v>
      </c>
      <c r="F14" s="5">
        <v>108.5</v>
      </c>
      <c r="G14" s="5">
        <v>150.5</v>
      </c>
      <c r="H14" s="4">
        <v>3.559711286089239</v>
      </c>
      <c r="I14" s="4">
        <v>108.92700000000001</v>
      </c>
      <c r="J14" s="4">
        <v>49.4</v>
      </c>
      <c r="K14" s="4">
        <v>19.7</v>
      </c>
      <c r="L14" s="4">
        <v>3</v>
      </c>
      <c r="M14" s="4">
        <v>17.7</v>
      </c>
      <c r="N14" s="4">
        <v>3</v>
      </c>
      <c r="O14" s="4">
        <v>20.6</v>
      </c>
      <c r="P14" s="4">
        <v>16.8</v>
      </c>
      <c r="Q14" s="4">
        <v>15.8</v>
      </c>
      <c r="R14" s="4">
        <v>19</v>
      </c>
      <c r="S14" s="4">
        <v>15.5</v>
      </c>
      <c r="T14" s="4">
        <v>15.8</v>
      </c>
      <c r="U14" s="4">
        <v>39.6</v>
      </c>
      <c r="V14" s="4">
        <f t="shared" si="3"/>
        <v>20</v>
      </c>
      <c r="W14" s="4">
        <f t="shared" si="1"/>
        <v>2</v>
      </c>
      <c r="X14" s="4">
        <f>Y14/((J14^0.228)*((G14*0.01)^(1.66)))</f>
        <v>4.1284293417216196</v>
      </c>
      <c r="Y14" s="4">
        <v>19.8</v>
      </c>
      <c r="Z14" s="4">
        <v>43.659000000000006</v>
      </c>
      <c r="AA14" s="4">
        <v>87.318000000000012</v>
      </c>
      <c r="AB14" s="4">
        <v>2</v>
      </c>
      <c r="AC14">
        <v>12</v>
      </c>
      <c r="AD14" s="4">
        <v>37.1</v>
      </c>
      <c r="AE14" s="4">
        <v>1</v>
      </c>
      <c r="AF14" s="4">
        <v>2</v>
      </c>
      <c r="AG14" s="4">
        <v>13.25</v>
      </c>
      <c r="AH14" s="4">
        <v>13.4</v>
      </c>
      <c r="AI14" s="4">
        <v>-0.76</v>
      </c>
      <c r="AJ14" s="4">
        <v>22</v>
      </c>
      <c r="AK14">
        <v>28</v>
      </c>
      <c r="AL14">
        <v>27</v>
      </c>
      <c r="AM14" s="4">
        <v>-0.76</v>
      </c>
      <c r="AN14" s="4">
        <v>22</v>
      </c>
      <c r="AO14">
        <v>21</v>
      </c>
      <c r="AP14">
        <v>27</v>
      </c>
      <c r="AQ14" s="4">
        <v>1.1100000000000001</v>
      </c>
      <c r="AR14" s="4">
        <v>87</v>
      </c>
      <c r="AS14">
        <v>38</v>
      </c>
      <c r="AT14">
        <v>33</v>
      </c>
      <c r="AU14">
        <v>41</v>
      </c>
      <c r="AV14">
        <v>37.333333333333336</v>
      </c>
      <c r="AW14" s="4">
        <v>1.44</v>
      </c>
      <c r="AX14" s="4">
        <v>92</v>
      </c>
      <c r="AY14">
        <v>39</v>
      </c>
      <c r="AZ14">
        <v>41</v>
      </c>
      <c r="BA14">
        <v>34</v>
      </c>
      <c r="BB14">
        <v>38</v>
      </c>
      <c r="BC14" s="4">
        <v>1.1499999999999999</v>
      </c>
      <c r="BD14" s="4">
        <v>88</v>
      </c>
      <c r="BE14" s="5">
        <v>150</v>
      </c>
      <c r="BF14" s="5">
        <v>134</v>
      </c>
      <c r="BG14" s="5">
        <v>150</v>
      </c>
      <c r="BH14" s="5">
        <v>144.66666666666666</v>
      </c>
      <c r="BI14" s="4">
        <v>0.25</v>
      </c>
      <c r="BJ14" s="4">
        <v>60</v>
      </c>
      <c r="BK14" s="4">
        <v>0.35000000000000009</v>
      </c>
      <c r="BL14" s="4">
        <v>-0.51</v>
      </c>
      <c r="BM14" s="4">
        <v>2.59</v>
      </c>
      <c r="BN14" s="4">
        <v>2.4299999999999997</v>
      </c>
      <c r="BO14" s="4">
        <v>2</v>
      </c>
      <c r="BP14" s="4">
        <v>16.98752</v>
      </c>
      <c r="BQ14" s="4">
        <v>14.752319999999999</v>
      </c>
      <c r="BR14" s="4">
        <v>18.32864</v>
      </c>
      <c r="BS14" s="4">
        <v>17.434560000000001</v>
      </c>
      <c r="BT14" s="4">
        <v>18.32864</v>
      </c>
      <c r="BU14" s="4">
        <v>15.19936</v>
      </c>
      <c r="BV14" s="4">
        <v>54.5</v>
      </c>
      <c r="BW14" s="4">
        <v>41</v>
      </c>
      <c r="BX14" s="4">
        <v>90</v>
      </c>
      <c r="BY14" s="4">
        <v>61.833333333333336</v>
      </c>
      <c r="BZ14">
        <f t="shared" si="2"/>
        <v>2</v>
      </c>
    </row>
    <row r="15" spans="1:79" x14ac:dyDescent="0.2">
      <c r="A15" t="s">
        <v>91</v>
      </c>
      <c r="B15">
        <v>0</v>
      </c>
      <c r="C15" s="1">
        <v>39054</v>
      </c>
      <c r="D15" s="1">
        <v>43199</v>
      </c>
      <c r="E15" s="4">
        <v>11.348391512662561</v>
      </c>
      <c r="F15" s="5">
        <v>103</v>
      </c>
      <c r="G15" s="5">
        <v>142</v>
      </c>
      <c r="H15" s="4">
        <v>3.3792650918635174</v>
      </c>
      <c r="I15" s="4">
        <v>92.61</v>
      </c>
      <c r="J15" s="4">
        <v>42</v>
      </c>
      <c r="K15" s="4">
        <v>20.8</v>
      </c>
      <c r="L15" s="4">
        <v>2</v>
      </c>
      <c r="M15" s="4">
        <v>19.2</v>
      </c>
      <c r="N15" s="4">
        <v>3</v>
      </c>
      <c r="O15" s="4">
        <v>19.399999999999999</v>
      </c>
      <c r="P15" s="4">
        <v>18.5</v>
      </c>
      <c r="Q15" s="4">
        <v>18.8</v>
      </c>
      <c r="R15" s="4">
        <v>19.899999999999999</v>
      </c>
      <c r="S15" s="4">
        <v>18.899999999999999</v>
      </c>
      <c r="T15" s="4">
        <v>18.2</v>
      </c>
      <c r="U15" s="4">
        <v>39.299999999999997</v>
      </c>
      <c r="V15" s="4">
        <f t="shared" si="3"/>
        <v>60</v>
      </c>
      <c r="W15" s="4">
        <f t="shared" si="1"/>
        <v>2</v>
      </c>
      <c r="X15" s="4">
        <f>Y15/((J15^0.228)*((G15*0.01)^(1.66)))</f>
        <v>4.6823412806089024</v>
      </c>
      <c r="Y15" s="4">
        <v>19.649999999999999</v>
      </c>
      <c r="Z15" s="4">
        <v>43.328249999999997</v>
      </c>
      <c r="AA15" s="4">
        <v>86.656499999999994</v>
      </c>
      <c r="AB15" s="4">
        <v>2</v>
      </c>
      <c r="AC15">
        <v>16</v>
      </c>
      <c r="AD15" s="4">
        <v>38.5</v>
      </c>
      <c r="AE15" s="4">
        <v>2</v>
      </c>
      <c r="AF15" s="4">
        <v>2.3333333333333335</v>
      </c>
      <c r="AG15" s="4">
        <v>12.6</v>
      </c>
      <c r="AH15" s="4">
        <v>14.7</v>
      </c>
      <c r="AI15" s="4">
        <v>-0.19</v>
      </c>
      <c r="AJ15" s="4">
        <v>43</v>
      </c>
      <c r="AK15">
        <v>34</v>
      </c>
      <c r="AL15">
        <v>37</v>
      </c>
      <c r="AM15" s="4">
        <v>0.45</v>
      </c>
      <c r="AN15" s="4">
        <v>67</v>
      </c>
      <c r="AO15">
        <v>28</v>
      </c>
      <c r="AP15">
        <v>31</v>
      </c>
      <c r="AQ15" s="4">
        <v>1.36</v>
      </c>
      <c r="AR15" s="4">
        <v>91</v>
      </c>
      <c r="AS15">
        <v>50</v>
      </c>
      <c r="AT15">
        <v>46</v>
      </c>
      <c r="AU15">
        <v>47</v>
      </c>
      <c r="AV15">
        <v>47.666666666666664</v>
      </c>
      <c r="AW15" s="4">
        <v>2.7</v>
      </c>
      <c r="AX15" s="4">
        <v>100</v>
      </c>
      <c r="AY15">
        <v>35</v>
      </c>
      <c r="AZ15">
        <v>39</v>
      </c>
      <c r="BA15">
        <v>39</v>
      </c>
      <c r="BB15">
        <v>37.666666666666664</v>
      </c>
      <c r="BC15" s="4">
        <v>0.74</v>
      </c>
      <c r="BD15" s="4">
        <v>77</v>
      </c>
      <c r="BE15" s="5">
        <v>177</v>
      </c>
      <c r="BF15" s="5">
        <v>160</v>
      </c>
      <c r="BG15" s="5">
        <v>160</v>
      </c>
      <c r="BH15" s="5">
        <v>165.66666666666666</v>
      </c>
      <c r="BI15" s="4">
        <v>1.5</v>
      </c>
      <c r="BJ15" s="4">
        <v>93</v>
      </c>
      <c r="BK15" s="4">
        <v>1.81</v>
      </c>
      <c r="BL15" s="4">
        <v>1.31</v>
      </c>
      <c r="BM15" s="4">
        <v>3.4400000000000004</v>
      </c>
      <c r="BN15" s="4">
        <v>6.5600000000000005</v>
      </c>
      <c r="BO15" s="4">
        <v>3</v>
      </c>
      <c r="BP15" s="4">
        <v>22.352</v>
      </c>
      <c r="BQ15" s="4">
        <v>20.563839999999999</v>
      </c>
      <c r="BR15" s="4">
        <v>21.01088</v>
      </c>
      <c r="BS15" s="4">
        <v>15.6464</v>
      </c>
      <c r="BT15" s="4">
        <v>17.434560000000001</v>
      </c>
      <c r="BU15" s="4">
        <v>17.434560000000001</v>
      </c>
      <c r="BV15" s="4">
        <v>79</v>
      </c>
      <c r="BW15" s="4">
        <v>68</v>
      </c>
      <c r="BX15" s="4">
        <v>88.5</v>
      </c>
      <c r="BY15" s="4">
        <v>78.5</v>
      </c>
      <c r="BZ15">
        <f t="shared" si="2"/>
        <v>3</v>
      </c>
    </row>
    <row r="16" spans="1:79" x14ac:dyDescent="0.2">
      <c r="A16" t="s">
        <v>92</v>
      </c>
      <c r="B16">
        <v>0</v>
      </c>
      <c r="C16" s="1">
        <v>39047</v>
      </c>
      <c r="D16" s="1">
        <v>43199</v>
      </c>
      <c r="E16" s="4">
        <v>11.367556468172484</v>
      </c>
      <c r="F16" s="5">
        <v>106</v>
      </c>
      <c r="G16" s="5">
        <v>152</v>
      </c>
      <c r="H16" s="4">
        <v>3.4776902887139105</v>
      </c>
      <c r="I16" s="4">
        <v>97.902000000000001</v>
      </c>
      <c r="J16" s="4">
        <v>44.4</v>
      </c>
      <c r="K16" s="4">
        <v>21.6</v>
      </c>
      <c r="L16" s="4">
        <v>2</v>
      </c>
      <c r="M16" s="4">
        <v>17.7</v>
      </c>
      <c r="N16" s="4">
        <v>3</v>
      </c>
      <c r="O16" s="4">
        <v>22.9</v>
      </c>
      <c r="P16" s="4">
        <v>22.7</v>
      </c>
      <c r="Q16" s="4">
        <v>24.1</v>
      </c>
      <c r="R16" s="4">
        <v>27.1</v>
      </c>
      <c r="S16" s="4">
        <v>25.1</v>
      </c>
      <c r="T16" s="4">
        <v>25</v>
      </c>
      <c r="U16" s="4">
        <v>51.2</v>
      </c>
      <c r="V16" s="4">
        <f t="shared" si="3"/>
        <v>80</v>
      </c>
      <c r="W16" s="4">
        <f t="shared" si="1"/>
        <v>3</v>
      </c>
      <c r="X16" s="4">
        <f>Y16/((J16^0.228)*((G16*0.01)^(1.66)))</f>
        <v>5.3799258771051033</v>
      </c>
      <c r="Y16" s="4">
        <v>25.6</v>
      </c>
      <c r="Z16" s="4">
        <v>56.448000000000008</v>
      </c>
      <c r="AA16" s="4">
        <v>112.89600000000002</v>
      </c>
      <c r="AB16" s="4">
        <v>3</v>
      </c>
      <c r="AC16">
        <v>12</v>
      </c>
      <c r="AD16" s="4">
        <v>37.1</v>
      </c>
      <c r="AE16" s="4">
        <v>1</v>
      </c>
      <c r="AF16" s="4">
        <v>2.3333333333333335</v>
      </c>
      <c r="AG16" s="4">
        <v>12</v>
      </c>
      <c r="AH16" s="4">
        <v>11.1</v>
      </c>
      <c r="AI16" s="4">
        <v>1.5</v>
      </c>
      <c r="AJ16" s="4">
        <v>93</v>
      </c>
      <c r="AK16">
        <v>32</v>
      </c>
      <c r="AL16">
        <v>33</v>
      </c>
      <c r="AM16" s="4">
        <v>-0.08</v>
      </c>
      <c r="AN16" s="4">
        <v>47</v>
      </c>
      <c r="AO16">
        <v>24</v>
      </c>
      <c r="AP16">
        <v>24</v>
      </c>
      <c r="AQ16" s="4">
        <v>0.35</v>
      </c>
      <c r="AR16" s="4">
        <v>64</v>
      </c>
      <c r="AS16">
        <v>50</v>
      </c>
      <c r="AT16">
        <v>47</v>
      </c>
      <c r="AU16">
        <v>48</v>
      </c>
      <c r="AV16">
        <v>48.333333333333336</v>
      </c>
      <c r="AW16" s="4">
        <v>2.7</v>
      </c>
      <c r="AX16" s="4">
        <v>100</v>
      </c>
      <c r="AY16">
        <v>44</v>
      </c>
      <c r="AZ16">
        <v>42</v>
      </c>
      <c r="BA16">
        <v>47</v>
      </c>
      <c r="BB16">
        <v>44.333333333333336</v>
      </c>
      <c r="BC16" s="4">
        <v>2.44</v>
      </c>
      <c r="BD16" s="4">
        <v>99</v>
      </c>
      <c r="BE16" s="5">
        <v>169</v>
      </c>
      <c r="BF16" s="5">
        <v>153</v>
      </c>
      <c r="BG16" s="5">
        <v>165</v>
      </c>
      <c r="BH16" s="5">
        <v>162.33333333333334</v>
      </c>
      <c r="BI16" s="4">
        <v>1.1100000000000001</v>
      </c>
      <c r="BJ16" s="4">
        <v>87</v>
      </c>
      <c r="BK16" s="4">
        <v>0.26999999999999996</v>
      </c>
      <c r="BL16" s="4">
        <v>2.6100000000000003</v>
      </c>
      <c r="BM16" s="4">
        <v>5.1400000000000006</v>
      </c>
      <c r="BN16" s="4">
        <v>8.0200000000000014</v>
      </c>
      <c r="BO16" s="4">
        <v>3</v>
      </c>
      <c r="BP16" s="4">
        <v>22.352</v>
      </c>
      <c r="BQ16" s="4">
        <v>21.01088</v>
      </c>
      <c r="BR16" s="4">
        <v>21.457920000000001</v>
      </c>
      <c r="BS16" s="4">
        <v>19.66976</v>
      </c>
      <c r="BT16" s="4">
        <v>18.775680000000001</v>
      </c>
      <c r="BU16" s="4">
        <v>21.01088</v>
      </c>
      <c r="BV16" s="4">
        <v>55.5</v>
      </c>
      <c r="BW16" s="4">
        <v>90</v>
      </c>
      <c r="BX16" s="4">
        <v>99.5</v>
      </c>
      <c r="BY16" s="4">
        <v>81.666666666666671</v>
      </c>
      <c r="BZ16">
        <f t="shared" si="2"/>
        <v>3</v>
      </c>
    </row>
    <row r="17" spans="1:78" x14ac:dyDescent="0.2">
      <c r="A17" t="s">
        <v>93</v>
      </c>
      <c r="B17">
        <v>0</v>
      </c>
      <c r="C17" s="1">
        <v>39039</v>
      </c>
      <c r="D17" s="1">
        <v>43200</v>
      </c>
      <c r="E17" s="4">
        <v>11.392197125256674</v>
      </c>
      <c r="F17" s="5">
        <v>107</v>
      </c>
      <c r="G17" s="5">
        <v>149.5</v>
      </c>
      <c r="H17" s="4">
        <v>3.5104986876640418</v>
      </c>
      <c r="I17" s="4">
        <v>101.65050000000001</v>
      </c>
      <c r="J17" s="4">
        <v>46.1</v>
      </c>
      <c r="K17" s="4">
        <v>20.5</v>
      </c>
      <c r="L17" s="4">
        <v>3</v>
      </c>
      <c r="M17" s="4">
        <v>23.3</v>
      </c>
      <c r="N17" s="4">
        <v>3</v>
      </c>
      <c r="O17" s="4">
        <v>17.7</v>
      </c>
      <c r="P17" s="4">
        <v>16.8</v>
      </c>
      <c r="Q17" s="4">
        <v>13.8</v>
      </c>
      <c r="R17" s="4">
        <v>19.100000000000001</v>
      </c>
      <c r="S17" s="4">
        <v>18.100000000000001</v>
      </c>
      <c r="T17" s="4">
        <v>16.100000000000001</v>
      </c>
      <c r="U17" s="4">
        <v>36.799999999999997</v>
      </c>
      <c r="V17" s="4">
        <f t="shared" si="3"/>
        <v>10</v>
      </c>
      <c r="W17" s="4">
        <f t="shared" si="1"/>
        <v>1</v>
      </c>
      <c r="X17" s="4">
        <f>Y17/((J17^0.228)*((G17*0.01)^(1.66)))</f>
        <v>3.9408475274041739</v>
      </c>
      <c r="Y17" s="4">
        <v>18.399999999999999</v>
      </c>
      <c r="Z17" s="4">
        <v>40.571999999999996</v>
      </c>
      <c r="AA17" s="4">
        <v>81.143999999999991</v>
      </c>
      <c r="AB17" s="4">
        <v>2</v>
      </c>
      <c r="AC17">
        <v>27</v>
      </c>
      <c r="AD17" s="4">
        <v>42.4</v>
      </c>
      <c r="AE17" s="4">
        <v>3</v>
      </c>
      <c r="AF17" s="4">
        <v>2.6666666666666665</v>
      </c>
      <c r="AG17" s="4">
        <v>12.95</v>
      </c>
      <c r="AH17" s="4">
        <v>12.13</v>
      </c>
      <c r="AI17" s="4">
        <v>0.28000000000000003</v>
      </c>
      <c r="AJ17" s="4">
        <v>61</v>
      </c>
      <c r="AK17">
        <v>38</v>
      </c>
      <c r="AL17">
        <v>38</v>
      </c>
      <c r="AM17" s="4">
        <v>0.57999999999999996</v>
      </c>
      <c r="AN17" s="4">
        <v>72</v>
      </c>
      <c r="AO17">
        <v>29</v>
      </c>
      <c r="AP17">
        <v>29</v>
      </c>
      <c r="AQ17" s="4">
        <v>1.6</v>
      </c>
      <c r="AR17" s="4">
        <v>95</v>
      </c>
      <c r="AS17">
        <v>40</v>
      </c>
      <c r="AT17">
        <v>37</v>
      </c>
      <c r="AU17">
        <v>38</v>
      </c>
      <c r="AV17">
        <v>38.333333333333336</v>
      </c>
      <c r="AW17" s="4">
        <v>1.29</v>
      </c>
      <c r="AX17" s="4">
        <v>90</v>
      </c>
      <c r="AY17">
        <v>45</v>
      </c>
      <c r="AZ17">
        <v>48</v>
      </c>
      <c r="BA17">
        <v>34</v>
      </c>
      <c r="BB17">
        <v>42.333333333333336</v>
      </c>
      <c r="BC17" s="4">
        <v>2.67</v>
      </c>
      <c r="BD17" s="4">
        <v>100</v>
      </c>
      <c r="BE17" s="5">
        <v>115</v>
      </c>
      <c r="BF17" s="5">
        <v>113</v>
      </c>
      <c r="BG17" s="5">
        <v>130</v>
      </c>
      <c r="BH17" s="5">
        <v>119.33333333333333</v>
      </c>
      <c r="BI17" s="4">
        <v>-0.61</v>
      </c>
      <c r="BJ17" s="4">
        <v>27</v>
      </c>
      <c r="BK17" s="4">
        <v>2.1800000000000002</v>
      </c>
      <c r="BL17" s="4">
        <v>-0.32999999999999996</v>
      </c>
      <c r="BM17" s="4">
        <v>3.96</v>
      </c>
      <c r="BN17" s="4">
        <v>5.8100000000000005</v>
      </c>
      <c r="BO17" s="4">
        <v>2</v>
      </c>
      <c r="BP17" s="4">
        <v>17.881599999999999</v>
      </c>
      <c r="BQ17" s="4">
        <v>16.540479999999999</v>
      </c>
      <c r="BR17" s="4">
        <v>16.98752</v>
      </c>
      <c r="BS17" s="4">
        <v>20.116800000000001</v>
      </c>
      <c r="BT17" s="4">
        <v>21.457920000000001</v>
      </c>
      <c r="BU17" s="4">
        <v>15.19936</v>
      </c>
      <c r="BV17" s="4">
        <v>83.5</v>
      </c>
      <c r="BW17" s="4">
        <v>44</v>
      </c>
      <c r="BX17" s="4">
        <v>95</v>
      </c>
      <c r="BY17" s="4">
        <v>74.166666666666671</v>
      </c>
      <c r="BZ17">
        <f t="shared" si="2"/>
        <v>2</v>
      </c>
    </row>
    <row r="18" spans="1:78" x14ac:dyDescent="0.2">
      <c r="A18" t="s">
        <v>94</v>
      </c>
      <c r="B18">
        <v>0</v>
      </c>
      <c r="C18" s="1">
        <v>39030</v>
      </c>
      <c r="D18" s="1">
        <v>43200</v>
      </c>
      <c r="E18" s="4">
        <v>11.416837782340862</v>
      </c>
      <c r="F18" s="5">
        <v>103</v>
      </c>
      <c r="G18" s="5">
        <v>143.5</v>
      </c>
      <c r="H18" s="4">
        <v>3.3792650918635174</v>
      </c>
      <c r="I18" s="4">
        <v>91.066499999999991</v>
      </c>
      <c r="J18" s="4">
        <v>41.3</v>
      </c>
      <c r="K18" s="4">
        <v>19.899999999999999</v>
      </c>
      <c r="L18" s="4">
        <v>3</v>
      </c>
      <c r="M18" s="4">
        <v>19.5</v>
      </c>
      <c r="N18" s="4">
        <v>3</v>
      </c>
      <c r="O18" s="4">
        <v>17</v>
      </c>
      <c r="P18" s="4">
        <v>18.899999999999999</v>
      </c>
      <c r="Q18" s="4">
        <v>18.2</v>
      </c>
      <c r="R18" s="4">
        <v>17.7</v>
      </c>
      <c r="S18" s="4">
        <v>18.7</v>
      </c>
      <c r="T18" s="4">
        <v>18.600000000000001</v>
      </c>
      <c r="U18" s="4">
        <v>37.6</v>
      </c>
      <c r="V18" s="4">
        <f t="shared" si="3"/>
        <v>40</v>
      </c>
      <c r="W18" s="4">
        <f t="shared" si="1"/>
        <v>2</v>
      </c>
      <c r="X18" s="4">
        <f>Y18/((J18^0.228)*((G18*0.01)^(1.66)))</f>
        <v>4.4192348495922653</v>
      </c>
      <c r="Y18" s="4">
        <v>18.8</v>
      </c>
      <c r="Z18" s="4">
        <v>41.454000000000001</v>
      </c>
      <c r="AA18" s="4">
        <v>82.908000000000001</v>
      </c>
      <c r="AB18" s="4">
        <v>2</v>
      </c>
      <c r="AC18">
        <v>11</v>
      </c>
      <c r="AD18" s="4">
        <v>36.700000000000003</v>
      </c>
      <c r="AE18" s="4">
        <v>1</v>
      </c>
      <c r="AF18" s="4">
        <v>2</v>
      </c>
      <c r="AG18" s="4">
        <v>13.34</v>
      </c>
      <c r="AH18" s="4">
        <v>13.6</v>
      </c>
      <c r="AI18" s="4">
        <v>-0.84</v>
      </c>
      <c r="AJ18" s="4">
        <v>20</v>
      </c>
      <c r="AK18">
        <v>29</v>
      </c>
      <c r="AL18">
        <v>26</v>
      </c>
      <c r="AM18" s="4">
        <v>-0.62</v>
      </c>
      <c r="AN18" s="4">
        <v>27</v>
      </c>
      <c r="AO18">
        <v>20</v>
      </c>
      <c r="AP18">
        <v>24</v>
      </c>
      <c r="AQ18" s="4">
        <v>0.35</v>
      </c>
      <c r="AR18" s="4">
        <v>64</v>
      </c>
      <c r="AS18">
        <v>33</v>
      </c>
      <c r="AT18">
        <v>34</v>
      </c>
      <c r="AU18">
        <v>31</v>
      </c>
      <c r="AV18">
        <v>32.666666666666664</v>
      </c>
      <c r="AW18" s="4">
        <v>0.35</v>
      </c>
      <c r="AX18" s="4">
        <v>64</v>
      </c>
      <c r="AY18">
        <v>30</v>
      </c>
      <c r="AZ18">
        <v>31</v>
      </c>
      <c r="BA18">
        <v>30</v>
      </c>
      <c r="BB18">
        <v>30.333333333333332</v>
      </c>
      <c r="BC18" s="4">
        <v>-0.77</v>
      </c>
      <c r="BD18" s="4">
        <v>22</v>
      </c>
      <c r="BE18" s="5">
        <v>132</v>
      </c>
      <c r="BF18" s="5">
        <v>125</v>
      </c>
      <c r="BG18" s="5">
        <v>136</v>
      </c>
      <c r="BH18" s="5">
        <v>131</v>
      </c>
      <c r="BI18" s="4">
        <v>-0.36</v>
      </c>
      <c r="BJ18" s="4">
        <v>36</v>
      </c>
      <c r="BK18" s="4">
        <v>-0.27</v>
      </c>
      <c r="BL18" s="4">
        <v>-1.2</v>
      </c>
      <c r="BM18" s="4">
        <v>-0.42000000000000004</v>
      </c>
      <c r="BN18" s="4">
        <v>-1.8900000000000001</v>
      </c>
      <c r="BO18" s="4">
        <v>2</v>
      </c>
      <c r="BP18" s="4">
        <v>14.752319999999999</v>
      </c>
      <c r="BQ18" s="4">
        <v>15.19936</v>
      </c>
      <c r="BR18" s="4">
        <v>13.85824</v>
      </c>
      <c r="BS18" s="4">
        <v>13.411199999999999</v>
      </c>
      <c r="BT18" s="4">
        <v>13.85824</v>
      </c>
      <c r="BU18" s="4">
        <v>13.411199999999999</v>
      </c>
      <c r="BV18" s="4">
        <v>45.5</v>
      </c>
      <c r="BW18" s="4">
        <v>28</v>
      </c>
      <c r="BX18" s="4">
        <v>43</v>
      </c>
      <c r="BY18" s="4">
        <v>38.833333333333336</v>
      </c>
      <c r="BZ18">
        <f t="shared" si="2"/>
        <v>2</v>
      </c>
    </row>
    <row r="19" spans="1:78" x14ac:dyDescent="0.2">
      <c r="A19" t="s">
        <v>95</v>
      </c>
      <c r="B19">
        <v>0</v>
      </c>
      <c r="C19" s="1">
        <v>38993</v>
      </c>
      <c r="D19" s="1">
        <v>43199</v>
      </c>
      <c r="E19" s="4">
        <v>11.515400410677618</v>
      </c>
      <c r="F19" s="5">
        <v>105</v>
      </c>
      <c r="G19" s="5">
        <v>146</v>
      </c>
      <c r="H19" s="4">
        <v>3.4448818897637796</v>
      </c>
      <c r="I19" s="4">
        <v>149.05799999999999</v>
      </c>
      <c r="J19" s="4">
        <v>67.599999999999994</v>
      </c>
      <c r="K19" s="4">
        <v>31.7</v>
      </c>
      <c r="L19" s="4">
        <v>1</v>
      </c>
      <c r="M19" s="4">
        <v>49.6</v>
      </c>
      <c r="N19" s="4">
        <v>1</v>
      </c>
      <c r="O19" s="4">
        <v>18.7</v>
      </c>
      <c r="P19" s="4">
        <v>18.100000000000001</v>
      </c>
      <c r="Q19" s="4">
        <v>17.399999999999999</v>
      </c>
      <c r="R19" s="4">
        <v>18.5</v>
      </c>
      <c r="S19" s="4">
        <v>16.100000000000001</v>
      </c>
      <c r="T19" s="4">
        <v>17.7</v>
      </c>
      <c r="U19" s="4">
        <v>37.200000000000003</v>
      </c>
      <c r="V19" s="4">
        <f t="shared" si="3"/>
        <v>10</v>
      </c>
      <c r="W19" s="4">
        <f t="shared" si="1"/>
        <v>1</v>
      </c>
      <c r="X19" s="4">
        <f>Y19/((J19^0.228)*((G19*0.01)^(1.66)))</f>
        <v>3.7971640189015168</v>
      </c>
      <c r="Y19" s="4">
        <v>18.600000000000001</v>
      </c>
      <c r="Z19" s="4">
        <v>41.013000000000005</v>
      </c>
      <c r="AA19" s="4">
        <v>82.02600000000001</v>
      </c>
      <c r="AB19" s="4">
        <v>2</v>
      </c>
      <c r="AC19">
        <v>8</v>
      </c>
      <c r="AD19" s="4">
        <v>35.5</v>
      </c>
      <c r="AE19" s="4">
        <v>1</v>
      </c>
      <c r="AF19" s="4">
        <v>1.3333333333333333</v>
      </c>
      <c r="AG19" s="4">
        <v>13</v>
      </c>
      <c r="AH19" s="4">
        <v>13.1</v>
      </c>
      <c r="AI19" s="4">
        <v>-0.79</v>
      </c>
      <c r="AJ19" s="4">
        <v>22</v>
      </c>
      <c r="AK19">
        <v>34</v>
      </c>
      <c r="AL19">
        <v>30</v>
      </c>
      <c r="AM19" s="4">
        <v>-0.11</v>
      </c>
      <c r="AN19" s="4">
        <v>46</v>
      </c>
      <c r="AO19">
        <v>21</v>
      </c>
      <c r="AP19">
        <v>20</v>
      </c>
      <c r="AQ19" s="4">
        <v>-0.57999999999999996</v>
      </c>
      <c r="AR19" s="4">
        <v>28</v>
      </c>
      <c r="AS19">
        <v>40</v>
      </c>
      <c r="AT19">
        <v>34</v>
      </c>
      <c r="AU19">
        <v>39</v>
      </c>
      <c r="AV19">
        <v>37.666666666666664</v>
      </c>
      <c r="AW19" s="4">
        <v>1.1100000000000001</v>
      </c>
      <c r="AX19" s="4">
        <v>97</v>
      </c>
      <c r="AY19">
        <v>42</v>
      </c>
      <c r="AZ19">
        <v>29</v>
      </c>
      <c r="BA19">
        <v>36</v>
      </c>
      <c r="BB19">
        <v>35.666666666666664</v>
      </c>
      <c r="BC19" s="4">
        <v>1.0900000000000001</v>
      </c>
      <c r="BD19" s="4">
        <v>86</v>
      </c>
      <c r="BE19" s="5">
        <v>128</v>
      </c>
      <c r="BF19" s="5">
        <v>135</v>
      </c>
      <c r="BG19" s="5">
        <v>140</v>
      </c>
      <c r="BH19" s="5">
        <v>134.33333333333334</v>
      </c>
      <c r="BI19" s="4">
        <v>-0.36</v>
      </c>
      <c r="BJ19" s="4">
        <v>36</v>
      </c>
      <c r="BK19" s="4">
        <v>-0.69</v>
      </c>
      <c r="BL19" s="4">
        <v>-1.1499999999999999</v>
      </c>
      <c r="BM19" s="4">
        <v>2.2000000000000002</v>
      </c>
      <c r="BN19" s="4">
        <v>0.36000000000000032</v>
      </c>
      <c r="BO19" s="4">
        <v>2</v>
      </c>
      <c r="BP19" s="4">
        <v>17.881599999999999</v>
      </c>
      <c r="BQ19" s="4">
        <v>15.19936</v>
      </c>
      <c r="BR19" s="4">
        <v>17.434560000000001</v>
      </c>
      <c r="BS19" s="4">
        <v>18.775680000000001</v>
      </c>
      <c r="BT19" s="4">
        <v>12.96416</v>
      </c>
      <c r="BU19" s="4">
        <v>16.093440000000001</v>
      </c>
      <c r="BV19" s="4">
        <v>37</v>
      </c>
      <c r="BW19" s="4">
        <v>29</v>
      </c>
      <c r="BX19" s="4">
        <v>91.5</v>
      </c>
      <c r="BY19" s="4">
        <v>52.5</v>
      </c>
      <c r="BZ19">
        <f t="shared" si="2"/>
        <v>2</v>
      </c>
    </row>
    <row r="20" spans="1:78" x14ac:dyDescent="0.2">
      <c r="A20" t="s">
        <v>96</v>
      </c>
      <c r="B20">
        <v>0</v>
      </c>
      <c r="C20" s="1">
        <v>38985</v>
      </c>
      <c r="D20" s="1">
        <v>43200</v>
      </c>
      <c r="E20" s="4">
        <v>11.540041067761807</v>
      </c>
      <c r="F20" s="5">
        <v>99.5</v>
      </c>
      <c r="G20" s="5">
        <v>137.5</v>
      </c>
      <c r="H20" s="4">
        <v>3.2644356955380576</v>
      </c>
      <c r="I20" s="4">
        <v>73.867500000000007</v>
      </c>
      <c r="J20" s="4">
        <v>33.5</v>
      </c>
      <c r="K20" s="4">
        <v>17.8</v>
      </c>
      <c r="L20" s="4">
        <v>3</v>
      </c>
      <c r="M20" s="4">
        <v>15.2</v>
      </c>
      <c r="N20" s="4">
        <v>3</v>
      </c>
      <c r="O20" s="4">
        <v>22.3</v>
      </c>
      <c r="P20" s="4">
        <v>19.100000000000001</v>
      </c>
      <c r="Q20" s="4">
        <v>18.899999999999999</v>
      </c>
      <c r="R20" s="4">
        <v>15.9</v>
      </c>
      <c r="S20" s="4">
        <v>15.1</v>
      </c>
      <c r="T20" s="4">
        <v>20.100000000000001</v>
      </c>
      <c r="U20" s="4">
        <v>42.4</v>
      </c>
      <c r="V20" s="4">
        <f t="shared" si="3"/>
        <v>80</v>
      </c>
      <c r="W20" s="4">
        <f t="shared" si="1"/>
        <v>3</v>
      </c>
      <c r="X20" s="4">
        <f>Y20/((J20^0.228)*((G20*0.01)^(1.66)))</f>
        <v>5.6110374322218393</v>
      </c>
      <c r="Y20" s="4">
        <v>21.2</v>
      </c>
      <c r="Z20" s="4">
        <v>46.746000000000002</v>
      </c>
      <c r="AA20" s="4">
        <v>93.492000000000004</v>
      </c>
      <c r="AB20" s="4">
        <v>2</v>
      </c>
      <c r="AC20">
        <v>18</v>
      </c>
      <c r="AD20" s="4">
        <v>39</v>
      </c>
      <c r="AE20" s="4">
        <v>2</v>
      </c>
      <c r="AF20" s="4">
        <v>2.3333333333333335</v>
      </c>
      <c r="AG20" s="4">
        <v>11.5</v>
      </c>
      <c r="AH20" s="4">
        <v>11.1</v>
      </c>
      <c r="AI20" s="4">
        <v>1.25</v>
      </c>
      <c r="AJ20" s="4">
        <v>89</v>
      </c>
      <c r="AK20">
        <v>26</v>
      </c>
      <c r="AL20">
        <v>27</v>
      </c>
      <c r="AM20" s="4">
        <v>-1.07</v>
      </c>
      <c r="AN20" s="4">
        <v>14</v>
      </c>
      <c r="AO20">
        <v>22</v>
      </c>
      <c r="AP20">
        <v>27</v>
      </c>
      <c r="AQ20" s="4">
        <v>0.96</v>
      </c>
      <c r="AR20" s="4">
        <v>83</v>
      </c>
      <c r="AS20">
        <v>41</v>
      </c>
      <c r="AT20">
        <v>33</v>
      </c>
      <c r="AU20">
        <v>40</v>
      </c>
      <c r="AV20">
        <v>38</v>
      </c>
      <c r="AW20" s="4">
        <v>1.26</v>
      </c>
      <c r="AX20" s="4">
        <v>90</v>
      </c>
      <c r="AY20">
        <v>34</v>
      </c>
      <c r="AZ20">
        <v>39</v>
      </c>
      <c r="BA20">
        <v>31</v>
      </c>
      <c r="BB20">
        <v>34.666666666666664</v>
      </c>
      <c r="BC20" s="4">
        <v>0.49</v>
      </c>
      <c r="BD20" s="4">
        <v>69</v>
      </c>
      <c r="BE20" s="5">
        <v>180</v>
      </c>
      <c r="BF20" s="5">
        <v>185</v>
      </c>
      <c r="BG20" s="5">
        <v>190</v>
      </c>
      <c r="BH20" s="5">
        <v>185</v>
      </c>
      <c r="BI20" s="4">
        <v>1.89</v>
      </c>
      <c r="BJ20" s="4">
        <v>97</v>
      </c>
      <c r="BK20" s="4">
        <v>-0.1100000000000001</v>
      </c>
      <c r="BL20" s="4">
        <v>3.1399999999999997</v>
      </c>
      <c r="BM20" s="4">
        <v>1.75</v>
      </c>
      <c r="BN20" s="4">
        <v>4.7799999999999994</v>
      </c>
      <c r="BO20" s="4">
        <v>2</v>
      </c>
      <c r="BP20" s="4">
        <v>18.32864</v>
      </c>
      <c r="BQ20" s="4">
        <v>14.752319999999999</v>
      </c>
      <c r="BR20" s="4">
        <v>17.881599999999999</v>
      </c>
      <c r="BS20" s="4">
        <v>15.19936</v>
      </c>
      <c r="BT20" s="4">
        <v>17.434560000000001</v>
      </c>
      <c r="BU20" s="4">
        <v>13.85824</v>
      </c>
      <c r="BV20" s="4">
        <v>48.5</v>
      </c>
      <c r="BW20" s="4">
        <v>93</v>
      </c>
      <c r="BX20" s="4">
        <v>79.5</v>
      </c>
      <c r="BY20" s="4">
        <v>73.666666666666671</v>
      </c>
      <c r="BZ20">
        <f t="shared" si="2"/>
        <v>2</v>
      </c>
    </row>
    <row r="21" spans="1:78" x14ac:dyDescent="0.2">
      <c r="A21" t="s">
        <v>97</v>
      </c>
      <c r="B21">
        <v>0</v>
      </c>
      <c r="C21" s="1">
        <v>38971</v>
      </c>
      <c r="D21" s="1">
        <v>43200</v>
      </c>
      <c r="E21" s="4">
        <v>11.578370978781656</v>
      </c>
      <c r="F21" s="5">
        <v>108.5</v>
      </c>
      <c r="G21" s="5">
        <v>155.5</v>
      </c>
      <c r="H21" s="4">
        <v>3.559711286089239</v>
      </c>
      <c r="I21" s="4">
        <v>126.126</v>
      </c>
      <c r="J21" s="4">
        <v>57.2</v>
      </c>
      <c r="K21" s="4">
        <v>23.8</v>
      </c>
      <c r="L21" s="4">
        <v>1</v>
      </c>
      <c r="M21" s="4">
        <v>35.299999999999997</v>
      </c>
      <c r="N21" s="4">
        <v>2</v>
      </c>
      <c r="O21" s="4">
        <v>24.3</v>
      </c>
      <c r="P21" s="4">
        <v>25</v>
      </c>
      <c r="Q21" s="4">
        <v>24.6</v>
      </c>
      <c r="R21" s="4">
        <v>21.1</v>
      </c>
      <c r="S21" s="4">
        <v>22.5</v>
      </c>
      <c r="T21" s="4">
        <v>20.2</v>
      </c>
      <c r="U21" s="4">
        <v>47.5</v>
      </c>
      <c r="V21" s="4">
        <f t="shared" si="3"/>
        <v>50</v>
      </c>
      <c r="W21" s="4">
        <f t="shared" si="1"/>
        <v>2</v>
      </c>
      <c r="X21" s="4">
        <f>Y21/((J21^0.228)*((G21*0.01)^(1.66)))</f>
        <v>4.5363323625165517</v>
      </c>
      <c r="Y21" s="4">
        <v>23.75</v>
      </c>
      <c r="Z21" s="4">
        <v>52.368749999999999</v>
      </c>
      <c r="AA21" s="4">
        <v>104.7375</v>
      </c>
      <c r="AB21" s="4">
        <v>3</v>
      </c>
      <c r="AC21">
        <v>25</v>
      </c>
      <c r="AD21" s="4">
        <v>41.5</v>
      </c>
      <c r="AE21" s="4">
        <v>3</v>
      </c>
      <c r="AF21" s="4">
        <v>2.6666666666666665</v>
      </c>
      <c r="AG21" s="4">
        <v>12.66</v>
      </c>
      <c r="AH21" s="4">
        <v>12.93</v>
      </c>
      <c r="AI21" s="4">
        <v>-0.48</v>
      </c>
      <c r="AJ21" s="4">
        <v>31</v>
      </c>
      <c r="AK21">
        <v>29</v>
      </c>
      <c r="AL21">
        <v>31</v>
      </c>
      <c r="AM21" s="4">
        <v>-0.51</v>
      </c>
      <c r="AN21" s="4">
        <v>30</v>
      </c>
      <c r="AO21">
        <v>25</v>
      </c>
      <c r="AP21">
        <v>29</v>
      </c>
      <c r="AQ21" s="4">
        <v>1.46</v>
      </c>
      <c r="AR21" s="4">
        <v>93</v>
      </c>
      <c r="AS21">
        <v>35</v>
      </c>
      <c r="AT21">
        <v>32</v>
      </c>
      <c r="AU21">
        <v>39</v>
      </c>
      <c r="AV21">
        <v>35.333333333333336</v>
      </c>
      <c r="AW21" s="4">
        <v>0.97</v>
      </c>
      <c r="AX21" s="4">
        <v>83</v>
      </c>
      <c r="AY21">
        <v>38</v>
      </c>
      <c r="AZ21">
        <v>38</v>
      </c>
      <c r="BA21">
        <v>44</v>
      </c>
      <c r="BB21">
        <v>40</v>
      </c>
      <c r="BC21" s="4">
        <v>1.5</v>
      </c>
      <c r="BD21" s="4">
        <v>93</v>
      </c>
      <c r="BE21" s="5">
        <v>112</v>
      </c>
      <c r="BF21" s="5">
        <v>118</v>
      </c>
      <c r="BG21" s="5">
        <v>103</v>
      </c>
      <c r="BH21" s="5">
        <v>111</v>
      </c>
      <c r="BI21" s="4">
        <v>-1.23</v>
      </c>
      <c r="BJ21" s="4">
        <v>11</v>
      </c>
      <c r="BK21" s="4">
        <v>0.95</v>
      </c>
      <c r="BL21" s="4">
        <v>-1.71</v>
      </c>
      <c r="BM21" s="4">
        <v>2.4699999999999998</v>
      </c>
      <c r="BN21" s="4">
        <v>1.7099999999999997</v>
      </c>
      <c r="BO21" s="4">
        <v>2</v>
      </c>
      <c r="BP21" s="4">
        <v>15.6464</v>
      </c>
      <c r="BQ21" s="4">
        <v>14.30528</v>
      </c>
      <c r="BR21" s="4">
        <v>17.434560000000001</v>
      </c>
      <c r="BS21" s="4">
        <v>16.98752</v>
      </c>
      <c r="BT21" s="4">
        <v>16.98752</v>
      </c>
      <c r="BU21" s="4">
        <v>19.66976</v>
      </c>
      <c r="BV21" s="4">
        <v>61.5</v>
      </c>
      <c r="BW21" s="4">
        <v>21</v>
      </c>
      <c r="BX21" s="4">
        <v>88</v>
      </c>
      <c r="BY21" s="4">
        <v>56.833333333333336</v>
      </c>
      <c r="BZ21">
        <f t="shared" si="2"/>
        <v>2</v>
      </c>
    </row>
    <row r="22" spans="1:78" x14ac:dyDescent="0.2">
      <c r="A22" t="s">
        <v>98</v>
      </c>
      <c r="B22">
        <v>0</v>
      </c>
      <c r="C22" s="1">
        <v>39084</v>
      </c>
      <c r="D22" s="1">
        <v>43412</v>
      </c>
      <c r="E22" s="4">
        <v>11.849418206707734</v>
      </c>
      <c r="F22" s="5">
        <v>107.5</v>
      </c>
      <c r="G22" s="5">
        <v>147</v>
      </c>
      <c r="H22" s="4">
        <v>3.5269028871391073</v>
      </c>
      <c r="I22" s="4">
        <v>75.631500000000003</v>
      </c>
      <c r="J22" s="4">
        <v>34.299999999999997</v>
      </c>
      <c r="K22" s="4">
        <v>15.9</v>
      </c>
      <c r="L22" s="4">
        <v>3</v>
      </c>
      <c r="M22" s="4">
        <v>11.3</v>
      </c>
      <c r="N22" s="4">
        <v>3</v>
      </c>
      <c r="O22" s="4">
        <v>20</v>
      </c>
      <c r="P22" s="4">
        <v>18.5</v>
      </c>
      <c r="Q22" s="4">
        <v>17.2</v>
      </c>
      <c r="R22" s="4">
        <v>18.600000000000001</v>
      </c>
      <c r="S22" s="4">
        <v>15.7</v>
      </c>
      <c r="T22" s="4">
        <v>15.1</v>
      </c>
      <c r="U22" s="4">
        <v>38.6</v>
      </c>
      <c r="V22" s="4">
        <f t="shared" si="3"/>
        <v>50</v>
      </c>
      <c r="W22" s="4">
        <f t="shared" si="1"/>
        <v>2</v>
      </c>
      <c r="X22" s="4">
        <f>Y22/((J22^0.228)*((G22*0.01)^(1.66)))</f>
        <v>4.5474033140702783</v>
      </c>
      <c r="Y22" s="4">
        <v>19.3</v>
      </c>
      <c r="Z22" s="4">
        <v>42.5565</v>
      </c>
      <c r="AA22" s="4">
        <v>85.113</v>
      </c>
      <c r="AB22" s="4">
        <v>2</v>
      </c>
      <c r="AC22">
        <v>25</v>
      </c>
      <c r="AD22" s="4">
        <v>41.2</v>
      </c>
      <c r="AE22" s="4">
        <v>3</v>
      </c>
      <c r="AF22" s="4">
        <v>2.6666666666666665</v>
      </c>
      <c r="AG22" s="4">
        <v>11.25</v>
      </c>
      <c r="AH22" s="4">
        <v>11.53</v>
      </c>
      <c r="AI22" s="4">
        <v>1.05</v>
      </c>
      <c r="AJ22" s="4">
        <v>85</v>
      </c>
      <c r="AK22">
        <v>24</v>
      </c>
      <c r="AL22">
        <v>13</v>
      </c>
      <c r="AM22" s="4">
        <v>-1.5</v>
      </c>
      <c r="AN22" s="4">
        <v>7</v>
      </c>
      <c r="AO22">
        <v>23</v>
      </c>
      <c r="AP22">
        <v>23</v>
      </c>
      <c r="AQ22" s="4">
        <v>-0.06</v>
      </c>
      <c r="AR22" s="4">
        <v>48</v>
      </c>
      <c r="AS22">
        <v>33</v>
      </c>
      <c r="AT22">
        <v>36</v>
      </c>
      <c r="AU22">
        <v>41</v>
      </c>
      <c r="AV22">
        <v>36.666666666666664</v>
      </c>
      <c r="AW22" s="4">
        <v>1.26</v>
      </c>
      <c r="AX22" s="4">
        <v>90</v>
      </c>
      <c r="AY22">
        <v>28</v>
      </c>
      <c r="AZ22">
        <v>30</v>
      </c>
      <c r="BA22">
        <v>30</v>
      </c>
      <c r="BB22">
        <v>29.333333333333332</v>
      </c>
      <c r="BC22" s="4">
        <v>-1.1299999999999999</v>
      </c>
      <c r="BD22" s="4">
        <v>13</v>
      </c>
      <c r="BE22" s="5">
        <v>142</v>
      </c>
      <c r="BF22" s="5">
        <v>136</v>
      </c>
      <c r="BG22" s="5">
        <v>130</v>
      </c>
      <c r="BH22" s="5">
        <v>136</v>
      </c>
      <c r="BI22" s="4">
        <v>-0.27</v>
      </c>
      <c r="BJ22" s="4">
        <v>39</v>
      </c>
      <c r="BK22" s="4">
        <v>-1.56</v>
      </c>
      <c r="BL22" s="4">
        <v>0.78</v>
      </c>
      <c r="BM22" s="4">
        <v>0.13000000000000012</v>
      </c>
      <c r="BN22" s="4">
        <v>-0.64999999999999991</v>
      </c>
      <c r="BO22" s="4">
        <v>2</v>
      </c>
      <c r="BP22" s="4">
        <v>14.752319999999999</v>
      </c>
      <c r="BQ22" s="4">
        <v>16.093440000000001</v>
      </c>
      <c r="BR22" s="4">
        <v>18.32864</v>
      </c>
      <c r="BS22" s="4">
        <v>12.51712</v>
      </c>
      <c r="BT22" s="4">
        <v>13.411199999999999</v>
      </c>
      <c r="BU22" s="4">
        <v>13.411199999999999</v>
      </c>
      <c r="BV22" s="4">
        <v>27.5</v>
      </c>
      <c r="BW22" s="4">
        <v>62</v>
      </c>
      <c r="BX22" s="4">
        <v>51.5</v>
      </c>
      <c r="BY22" s="4">
        <v>47</v>
      </c>
      <c r="BZ22">
        <f t="shared" si="2"/>
        <v>2</v>
      </c>
    </row>
    <row r="23" spans="1:78" x14ac:dyDescent="0.2">
      <c r="A23" t="s">
        <v>99</v>
      </c>
      <c r="B23">
        <v>0</v>
      </c>
      <c r="C23" s="1">
        <v>38972</v>
      </c>
      <c r="D23" s="1">
        <v>43411</v>
      </c>
      <c r="E23" s="4">
        <v>12.153319644079398</v>
      </c>
      <c r="F23" s="5">
        <v>116</v>
      </c>
      <c r="G23" s="5">
        <v>166.5</v>
      </c>
      <c r="H23" s="4">
        <v>3.8057742782152229</v>
      </c>
      <c r="I23" s="4">
        <v>118.188</v>
      </c>
      <c r="J23" s="4">
        <v>53.6</v>
      </c>
      <c r="K23" s="4">
        <v>19.5</v>
      </c>
      <c r="L23" s="4">
        <v>3</v>
      </c>
      <c r="M23" s="4">
        <v>13.4</v>
      </c>
      <c r="N23" s="4">
        <v>3</v>
      </c>
      <c r="O23" s="4">
        <v>11.5</v>
      </c>
      <c r="P23" s="4">
        <v>8.1999999999999993</v>
      </c>
      <c r="Q23" s="4">
        <v>9.6999999999999993</v>
      </c>
      <c r="R23" s="4">
        <v>26.2</v>
      </c>
      <c r="S23" s="4">
        <v>24.3</v>
      </c>
      <c r="T23" s="4">
        <v>24.8</v>
      </c>
      <c r="U23" s="4">
        <v>37.700000000000003</v>
      </c>
      <c r="V23" s="4">
        <v>5</v>
      </c>
      <c r="W23" s="4">
        <f t="shared" si="1"/>
        <v>1</v>
      </c>
      <c r="X23" s="4">
        <f>Y23/((J23^0.096)*((G23*0.01)^(2.77)))</f>
        <v>3.1332431286066411</v>
      </c>
      <c r="Y23" s="4">
        <v>18.850000000000001</v>
      </c>
      <c r="Z23" s="4">
        <v>41.564250000000001</v>
      </c>
      <c r="AA23" s="4">
        <v>83.128500000000003</v>
      </c>
      <c r="AB23" s="4">
        <v>1</v>
      </c>
      <c r="AC23">
        <v>30</v>
      </c>
      <c r="AD23" s="4">
        <v>42.6</v>
      </c>
      <c r="AE23" s="4">
        <v>3</v>
      </c>
      <c r="AF23" s="4">
        <v>2.3333333333333335</v>
      </c>
      <c r="AG23" s="4">
        <v>11.6</v>
      </c>
      <c r="AH23" s="4">
        <v>12.32</v>
      </c>
      <c r="AI23" s="4">
        <v>0.37</v>
      </c>
      <c r="AJ23" s="4">
        <v>64</v>
      </c>
      <c r="AK23">
        <v>23</v>
      </c>
      <c r="AL23">
        <v>26</v>
      </c>
      <c r="AM23" s="4">
        <v>-1.38</v>
      </c>
      <c r="AN23" s="4">
        <v>8</v>
      </c>
      <c r="AO23">
        <v>27</v>
      </c>
      <c r="AP23">
        <v>29</v>
      </c>
      <c r="AQ23" s="4">
        <v>1.32</v>
      </c>
      <c r="AR23" s="4">
        <v>91</v>
      </c>
      <c r="AS23">
        <v>42</v>
      </c>
      <c r="AT23">
        <v>46</v>
      </c>
      <c r="AU23">
        <v>48</v>
      </c>
      <c r="AV23">
        <v>45.333333333333336</v>
      </c>
      <c r="AW23" s="4">
        <v>2.0499999999999998</v>
      </c>
      <c r="AX23" s="4">
        <v>98</v>
      </c>
      <c r="AY23">
        <v>33</v>
      </c>
      <c r="AZ23">
        <v>32</v>
      </c>
      <c r="BA23">
        <v>34</v>
      </c>
      <c r="BB23">
        <v>33</v>
      </c>
      <c r="BC23" s="4">
        <v>-0.65</v>
      </c>
      <c r="BD23" s="4">
        <v>26</v>
      </c>
      <c r="BE23" s="5">
        <v>132</v>
      </c>
      <c r="BF23" s="5">
        <v>130</v>
      </c>
      <c r="BG23" s="5">
        <v>138</v>
      </c>
      <c r="BH23" s="5">
        <v>133.33333333333334</v>
      </c>
      <c r="BI23" s="4">
        <v>-0.61</v>
      </c>
      <c r="BJ23" s="4">
        <v>27</v>
      </c>
      <c r="BK23" s="4">
        <v>-5.9999999999999831E-2</v>
      </c>
      <c r="BL23" s="4">
        <v>-0.24</v>
      </c>
      <c r="BM23" s="4">
        <v>1.4</v>
      </c>
      <c r="BN23" s="4">
        <v>1.1000000000000001</v>
      </c>
      <c r="BO23" s="4">
        <v>2</v>
      </c>
      <c r="BP23" s="4">
        <v>18.775680000000001</v>
      </c>
      <c r="BQ23" s="4">
        <v>20.563839999999999</v>
      </c>
      <c r="BR23" s="4">
        <v>21.457920000000001</v>
      </c>
      <c r="BS23" s="4">
        <v>14.752319999999999</v>
      </c>
      <c r="BT23" s="4">
        <v>14.30528</v>
      </c>
      <c r="BU23" s="4">
        <v>15.19936</v>
      </c>
      <c r="BV23" s="4">
        <v>49.5</v>
      </c>
      <c r="BW23" s="4">
        <v>45.5</v>
      </c>
      <c r="BX23" s="4">
        <v>62</v>
      </c>
      <c r="BY23" s="4">
        <v>52.333333333333336</v>
      </c>
      <c r="BZ23">
        <f t="shared" si="2"/>
        <v>2</v>
      </c>
    </row>
    <row r="24" spans="1:78" x14ac:dyDescent="0.2">
      <c r="A24" t="s">
        <v>100</v>
      </c>
      <c r="B24">
        <v>0</v>
      </c>
      <c r="C24" s="1">
        <v>38968</v>
      </c>
      <c r="D24" s="1">
        <v>43412</v>
      </c>
      <c r="E24" s="4">
        <v>12.167008898015059</v>
      </c>
      <c r="F24" s="5">
        <v>104</v>
      </c>
      <c r="G24" s="5">
        <v>151.5</v>
      </c>
      <c r="H24" s="4">
        <v>3.4120734908136483</v>
      </c>
      <c r="I24" s="4">
        <v>110.9115</v>
      </c>
      <c r="J24" s="4">
        <v>50.3</v>
      </c>
      <c r="K24" s="4">
        <v>21.8</v>
      </c>
      <c r="L24" s="4">
        <v>2</v>
      </c>
      <c r="M24" s="4">
        <v>15.8</v>
      </c>
      <c r="N24" s="4">
        <v>3</v>
      </c>
      <c r="O24" s="4">
        <v>32.4</v>
      </c>
      <c r="P24" s="4">
        <v>27.4</v>
      </c>
      <c r="Q24" s="4">
        <v>23.3</v>
      </c>
      <c r="R24" s="4">
        <v>28.9</v>
      </c>
      <c r="S24" s="4">
        <v>22.6</v>
      </c>
      <c r="T24" s="4">
        <v>21.8</v>
      </c>
      <c r="U24" s="4">
        <v>61.3</v>
      </c>
      <c r="V24" s="4">
        <f t="shared" ref="V24:V37" si="4">IF($X24&lt;3.61,"Less Than 5",IF($X24&lt;3.85,5,IF($X24&lt;4.21,10,IF($X24&lt;4.39,20,IF($X24&lt;4.59,30,IF($X24&lt;4.76,40,IF($X24&lt;4.95,50,IF($X24&lt;5.16,60,IF($X24&lt;5.41,70,IF($X24&lt;5.72,80,IF($X24&lt;5.95,90, 95)))))))))))</f>
        <v>95</v>
      </c>
      <c r="W24" s="4">
        <f t="shared" si="1"/>
        <v>3</v>
      </c>
      <c r="X24" s="4">
        <f>Y24/((J24^0.096)*((G24*0.01)^(2.77)))</f>
        <v>6.6578952698468683</v>
      </c>
      <c r="Y24" s="4">
        <v>30.65</v>
      </c>
      <c r="Z24" s="4">
        <v>67.583249999999992</v>
      </c>
      <c r="AA24" s="4">
        <v>135.16649999999998</v>
      </c>
      <c r="AB24" s="4">
        <v>3</v>
      </c>
      <c r="AC24">
        <v>50</v>
      </c>
      <c r="AD24" s="4">
        <v>49.6</v>
      </c>
      <c r="AE24" s="4">
        <v>3</v>
      </c>
      <c r="AF24" s="4">
        <v>3</v>
      </c>
      <c r="AG24" s="4">
        <v>10.56</v>
      </c>
      <c r="AH24" s="4">
        <v>10.19</v>
      </c>
      <c r="AI24" s="4">
        <v>2.35</v>
      </c>
      <c r="AJ24" s="4">
        <v>99</v>
      </c>
      <c r="AK24">
        <v>29</v>
      </c>
      <c r="AL24">
        <v>34</v>
      </c>
      <c r="AM24" s="4">
        <v>-0.27</v>
      </c>
      <c r="AN24" s="4">
        <v>39</v>
      </c>
      <c r="AO24">
        <v>21</v>
      </c>
      <c r="AP24">
        <v>23</v>
      </c>
      <c r="AQ24" s="4">
        <v>-0.2</v>
      </c>
      <c r="AR24" s="4">
        <v>42</v>
      </c>
      <c r="AS24">
        <v>53</v>
      </c>
      <c r="AT24">
        <v>50</v>
      </c>
      <c r="AU24">
        <v>53</v>
      </c>
      <c r="AV24">
        <v>52</v>
      </c>
      <c r="AW24" s="4">
        <v>2.69</v>
      </c>
      <c r="AX24" s="4">
        <v>100</v>
      </c>
      <c r="AY24">
        <v>35</v>
      </c>
      <c r="AZ24">
        <v>36</v>
      </c>
      <c r="BA24">
        <v>35</v>
      </c>
      <c r="BB24">
        <v>35.333333333333336</v>
      </c>
      <c r="BC24" s="4">
        <v>-0.31</v>
      </c>
      <c r="BD24" s="4">
        <v>38</v>
      </c>
      <c r="BE24" s="5">
        <v>190</v>
      </c>
      <c r="BF24" s="5">
        <v>182</v>
      </c>
      <c r="BG24" s="5">
        <v>200</v>
      </c>
      <c r="BH24" s="5">
        <v>190.66666666666666</v>
      </c>
      <c r="BI24" s="4">
        <v>2.1</v>
      </c>
      <c r="BJ24" s="4">
        <v>98</v>
      </c>
      <c r="BK24" s="4">
        <v>-0.47000000000000003</v>
      </c>
      <c r="BL24" s="4">
        <v>4.45</v>
      </c>
      <c r="BM24" s="4">
        <v>2.38</v>
      </c>
      <c r="BN24" s="4">
        <v>6.3599999999999994</v>
      </c>
      <c r="BO24" s="4">
        <v>2</v>
      </c>
      <c r="BP24" s="4">
        <v>23.69312</v>
      </c>
      <c r="BQ24" s="4">
        <v>22.352</v>
      </c>
      <c r="BR24" s="4">
        <v>23.69312</v>
      </c>
      <c r="BS24" s="4">
        <v>15.6464</v>
      </c>
      <c r="BT24" s="4">
        <v>16.093440000000001</v>
      </c>
      <c r="BU24" s="4">
        <v>15.6464</v>
      </c>
      <c r="BV24" s="4">
        <v>40.5</v>
      </c>
      <c r="BW24" s="4">
        <v>98.5</v>
      </c>
      <c r="BX24" s="4">
        <v>69</v>
      </c>
      <c r="BY24" s="4">
        <v>69.333333333333329</v>
      </c>
      <c r="BZ24">
        <f t="shared" si="2"/>
        <v>2</v>
      </c>
    </row>
    <row r="25" spans="1:78" x14ac:dyDescent="0.2">
      <c r="A25" t="s">
        <v>101</v>
      </c>
      <c r="B25">
        <v>0</v>
      </c>
      <c r="C25" s="1">
        <v>38842</v>
      </c>
      <c r="D25" s="1">
        <v>43411</v>
      </c>
      <c r="E25" s="4">
        <v>12.509240246406572</v>
      </c>
      <c r="F25" s="5">
        <v>115</v>
      </c>
      <c r="G25" s="5">
        <v>163</v>
      </c>
      <c r="H25" s="4">
        <v>3.772965879265092</v>
      </c>
      <c r="I25" s="4">
        <v>209.91600000000003</v>
      </c>
      <c r="J25" s="4">
        <v>95.2</v>
      </c>
      <c r="K25" s="4">
        <v>35.799999999999997</v>
      </c>
      <c r="L25" s="4">
        <v>1</v>
      </c>
      <c r="M25" s="4">
        <v>46.8</v>
      </c>
      <c r="N25" s="4">
        <v>1</v>
      </c>
      <c r="O25" s="4">
        <v>33.9</v>
      </c>
      <c r="P25" s="4">
        <v>31.9</v>
      </c>
      <c r="Q25" s="4">
        <v>32.200000000000003</v>
      </c>
      <c r="R25" s="4">
        <v>35.299999999999997</v>
      </c>
      <c r="S25" s="4">
        <v>31.2</v>
      </c>
      <c r="T25" s="4">
        <v>31.9</v>
      </c>
      <c r="U25" s="4">
        <v>69.2</v>
      </c>
      <c r="V25" s="4">
        <f t="shared" si="4"/>
        <v>90</v>
      </c>
      <c r="W25" s="4">
        <f t="shared" si="1"/>
        <v>3</v>
      </c>
      <c r="X25" s="4">
        <f>Y25/((J25^0.096)*((G25*0.01)^(2.77)))</f>
        <v>5.7725444735715472</v>
      </c>
      <c r="Y25" s="4">
        <v>34.6</v>
      </c>
      <c r="Z25" s="4">
        <v>76.293000000000006</v>
      </c>
      <c r="AA25" s="4">
        <v>152.58600000000001</v>
      </c>
      <c r="AB25" s="4">
        <v>3</v>
      </c>
      <c r="AC25">
        <v>6</v>
      </c>
      <c r="AD25" s="4">
        <v>33.700000000000003</v>
      </c>
      <c r="AE25" s="4">
        <v>1</v>
      </c>
      <c r="AF25" s="4">
        <v>1.6666666666666667</v>
      </c>
      <c r="AG25" s="4">
        <v>13.41</v>
      </c>
      <c r="AH25" s="4">
        <v>13.25</v>
      </c>
      <c r="AI25" s="4">
        <v>-1.45</v>
      </c>
      <c r="AJ25" s="4">
        <v>7</v>
      </c>
      <c r="AK25">
        <v>28</v>
      </c>
      <c r="AL25">
        <v>27</v>
      </c>
      <c r="AM25" s="4">
        <v>-1.26</v>
      </c>
      <c r="AN25" s="4">
        <v>10</v>
      </c>
      <c r="AO25">
        <v>19</v>
      </c>
      <c r="AP25">
        <v>16</v>
      </c>
      <c r="AQ25" s="4">
        <v>-1.4</v>
      </c>
      <c r="AR25" s="4">
        <v>8</v>
      </c>
      <c r="AS25">
        <v>59</v>
      </c>
      <c r="AT25">
        <v>59</v>
      </c>
      <c r="AU25">
        <v>56</v>
      </c>
      <c r="AV25">
        <v>58</v>
      </c>
      <c r="AW25" s="4">
        <v>3.22</v>
      </c>
      <c r="AX25" s="4">
        <v>100</v>
      </c>
      <c r="AY25">
        <v>45</v>
      </c>
      <c r="AZ25">
        <v>43</v>
      </c>
      <c r="BA25">
        <v>43</v>
      </c>
      <c r="BB25">
        <v>43.666666666666664</v>
      </c>
      <c r="BC25" s="4">
        <v>1.1000000000000001</v>
      </c>
      <c r="BD25" s="4">
        <v>86</v>
      </c>
      <c r="BE25" s="5">
        <v>127</v>
      </c>
      <c r="BF25" s="5">
        <v>121</v>
      </c>
      <c r="BG25" s="5">
        <v>119</v>
      </c>
      <c r="BH25" s="5">
        <v>122.33333333333333</v>
      </c>
      <c r="BI25" s="4">
        <v>-1.19</v>
      </c>
      <c r="BJ25" s="4">
        <v>12</v>
      </c>
      <c r="BK25" s="4">
        <v>-2.66</v>
      </c>
      <c r="BL25" s="4">
        <v>-2.6399999999999997</v>
      </c>
      <c r="BM25" s="4">
        <v>4.32</v>
      </c>
      <c r="BN25" s="4">
        <v>-0.97999999999999954</v>
      </c>
      <c r="BO25" s="4">
        <v>2</v>
      </c>
      <c r="BP25" s="4">
        <v>26.375360000000001</v>
      </c>
      <c r="BQ25" s="4">
        <v>26.375360000000001</v>
      </c>
      <c r="BR25" s="4">
        <v>25.03424</v>
      </c>
      <c r="BS25" s="4">
        <v>20.116800000000001</v>
      </c>
      <c r="BT25" s="4">
        <v>19.222719999999999</v>
      </c>
      <c r="BU25" s="4">
        <v>19.222719999999999</v>
      </c>
      <c r="BV25" s="4">
        <v>9</v>
      </c>
      <c r="BW25" s="4">
        <v>9.5</v>
      </c>
      <c r="BX25" s="4">
        <v>93</v>
      </c>
      <c r="BY25" s="4">
        <v>37.166666666666664</v>
      </c>
      <c r="BZ25">
        <f t="shared" si="2"/>
        <v>2</v>
      </c>
    </row>
    <row r="26" spans="1:78" x14ac:dyDescent="0.2">
      <c r="A26" t="s">
        <v>102</v>
      </c>
      <c r="B26">
        <v>0</v>
      </c>
      <c r="C26" s="1">
        <v>38831</v>
      </c>
      <c r="D26" s="1">
        <v>43411</v>
      </c>
      <c r="E26" s="4">
        <v>12.539356605065024</v>
      </c>
      <c r="F26" s="5">
        <v>118</v>
      </c>
      <c r="G26" s="5">
        <v>172</v>
      </c>
      <c r="H26" s="4">
        <v>3.8713910761154859</v>
      </c>
      <c r="I26" s="4">
        <v>220.941</v>
      </c>
      <c r="J26" s="4">
        <v>100.2</v>
      </c>
      <c r="K26" s="4">
        <v>33.9</v>
      </c>
      <c r="L26" s="4">
        <v>1</v>
      </c>
      <c r="M26" s="4">
        <v>41.2</v>
      </c>
      <c r="N26" s="4">
        <v>1</v>
      </c>
      <c r="O26" s="4">
        <v>29</v>
      </c>
      <c r="P26" s="4">
        <v>28.5</v>
      </c>
      <c r="Q26" s="4">
        <v>28.2</v>
      </c>
      <c r="R26" s="4">
        <v>26</v>
      </c>
      <c r="S26" s="4">
        <v>28.2</v>
      </c>
      <c r="T26" s="4">
        <v>28.1</v>
      </c>
      <c r="U26" s="4">
        <v>57.2</v>
      </c>
      <c r="V26" s="4">
        <f t="shared" si="4"/>
        <v>10</v>
      </c>
      <c r="W26" s="4">
        <f t="shared" si="1"/>
        <v>1</v>
      </c>
      <c r="X26" s="4">
        <f>Y26/((J26^0.096)*((G26*0.01)^(2.77)))</f>
        <v>4.0913716727032794</v>
      </c>
      <c r="Y26" s="4">
        <v>28.6</v>
      </c>
      <c r="Z26" s="4">
        <v>63.063000000000002</v>
      </c>
      <c r="AA26" s="4">
        <v>126.126</v>
      </c>
      <c r="AB26" s="4">
        <v>3</v>
      </c>
      <c r="AC26">
        <v>11</v>
      </c>
      <c r="AD26" s="4">
        <v>35.4</v>
      </c>
      <c r="AE26" s="4">
        <v>1</v>
      </c>
      <c r="AF26" s="4">
        <v>1.6666666666666667</v>
      </c>
      <c r="AG26" s="4">
        <v>13.31</v>
      </c>
      <c r="AH26" s="4">
        <v>13.34</v>
      </c>
      <c r="AI26" s="4">
        <v>-1.5</v>
      </c>
      <c r="AJ26" s="4">
        <v>7</v>
      </c>
      <c r="AK26">
        <v>26</v>
      </c>
      <c r="AL26">
        <v>25</v>
      </c>
      <c r="AM26" s="4">
        <v>-1.55</v>
      </c>
      <c r="AN26" s="4">
        <v>6</v>
      </c>
      <c r="AO26">
        <v>12</v>
      </c>
      <c r="AP26">
        <v>18</v>
      </c>
      <c r="AQ26" s="4">
        <v>-1.67</v>
      </c>
      <c r="AR26" s="4">
        <v>5</v>
      </c>
      <c r="AS26">
        <v>51</v>
      </c>
      <c r="AT26">
        <v>51</v>
      </c>
      <c r="AU26">
        <v>56</v>
      </c>
      <c r="AV26">
        <v>52.666666666666664</v>
      </c>
      <c r="AW26" s="4">
        <v>2.86</v>
      </c>
      <c r="AX26" s="4">
        <v>100</v>
      </c>
      <c r="AY26">
        <v>41</v>
      </c>
      <c r="AZ26">
        <v>46</v>
      </c>
      <c r="BA26">
        <v>38</v>
      </c>
      <c r="BB26">
        <v>41.666666666666664</v>
      </c>
      <c r="BC26" s="4">
        <v>1.29</v>
      </c>
      <c r="BD26" s="4">
        <v>90</v>
      </c>
      <c r="BE26" s="5">
        <v>119</v>
      </c>
      <c r="BF26" s="5">
        <v>130</v>
      </c>
      <c r="BG26" s="5">
        <v>124</v>
      </c>
      <c r="BH26" s="5">
        <v>124.33333333333333</v>
      </c>
      <c r="BI26" s="4">
        <v>-1.08</v>
      </c>
      <c r="BJ26" s="4">
        <v>14</v>
      </c>
      <c r="BK26" s="4">
        <v>-3.2199999999999998</v>
      </c>
      <c r="BL26" s="4">
        <v>-2.58</v>
      </c>
      <c r="BM26" s="4">
        <v>4.1500000000000004</v>
      </c>
      <c r="BN26" s="4">
        <v>-1.6499999999999995</v>
      </c>
      <c r="BO26" s="4">
        <v>2</v>
      </c>
      <c r="BP26" s="4">
        <v>22.799039999999998</v>
      </c>
      <c r="BQ26" s="4">
        <v>22.799039999999998</v>
      </c>
      <c r="BR26" s="4">
        <v>25.03424</v>
      </c>
      <c r="BS26" s="4">
        <v>18.32864</v>
      </c>
      <c r="BT26" s="4">
        <v>20.563839999999999</v>
      </c>
      <c r="BU26" s="4">
        <v>16.98752</v>
      </c>
      <c r="BV26" s="4">
        <v>5.5</v>
      </c>
      <c r="BW26" s="4">
        <v>10.5</v>
      </c>
      <c r="BX26" s="4">
        <v>95</v>
      </c>
      <c r="BY26" s="4">
        <v>37</v>
      </c>
      <c r="BZ26">
        <f t="shared" si="2"/>
        <v>2</v>
      </c>
    </row>
    <row r="27" spans="1:78" x14ac:dyDescent="0.2">
      <c r="A27" t="s">
        <v>103</v>
      </c>
      <c r="B27">
        <v>0</v>
      </c>
      <c r="C27" s="1">
        <v>38576</v>
      </c>
      <c r="D27" s="1">
        <v>43206</v>
      </c>
      <c r="E27" s="4">
        <v>12.676249144421629</v>
      </c>
      <c r="F27" s="5">
        <v>109</v>
      </c>
      <c r="G27" s="5">
        <v>153</v>
      </c>
      <c r="H27" s="4">
        <v>3.5761154855643045</v>
      </c>
      <c r="I27" s="4">
        <v>115.542</v>
      </c>
      <c r="J27" s="4">
        <v>52.4</v>
      </c>
      <c r="K27" s="4">
        <v>22.4</v>
      </c>
      <c r="L27" s="4">
        <v>1</v>
      </c>
      <c r="M27" s="4">
        <v>17.5</v>
      </c>
      <c r="N27" s="4">
        <v>3</v>
      </c>
      <c r="O27" s="4">
        <v>21.6</v>
      </c>
      <c r="P27" s="4">
        <v>21.6</v>
      </c>
      <c r="Q27" s="4">
        <v>21.4</v>
      </c>
      <c r="R27" s="4">
        <v>22.1</v>
      </c>
      <c r="S27" s="4">
        <v>18.8</v>
      </c>
      <c r="T27" s="4">
        <v>19.7</v>
      </c>
      <c r="U27" s="4">
        <v>43.7</v>
      </c>
      <c r="V27" s="4">
        <f t="shared" si="4"/>
        <v>40</v>
      </c>
      <c r="W27" s="4">
        <f t="shared" si="1"/>
        <v>2</v>
      </c>
      <c r="X27" s="4">
        <f>Y27/((J27^0.096)*((G27*0.01)^(2.77)))</f>
        <v>4.6004506298330599</v>
      </c>
      <c r="Y27" s="4">
        <v>21.85</v>
      </c>
      <c r="Z27" s="4">
        <v>48.179250000000003</v>
      </c>
      <c r="AA27" s="4">
        <v>96.358500000000006</v>
      </c>
      <c r="AB27" s="4">
        <v>2</v>
      </c>
      <c r="AC27">
        <v>16</v>
      </c>
      <c r="AD27" s="4">
        <v>37.1</v>
      </c>
      <c r="AE27" s="4">
        <v>1</v>
      </c>
      <c r="AF27" s="4">
        <v>2</v>
      </c>
      <c r="AG27" s="4">
        <v>14.46</v>
      </c>
      <c r="AH27" s="4">
        <v>13.48</v>
      </c>
      <c r="AI27" s="4">
        <v>-1.63</v>
      </c>
      <c r="AJ27" s="4">
        <v>5</v>
      </c>
      <c r="AK27">
        <v>34</v>
      </c>
      <c r="AL27">
        <v>32</v>
      </c>
      <c r="AM27" s="4">
        <v>-0.42</v>
      </c>
      <c r="AN27" s="4">
        <v>34</v>
      </c>
      <c r="AO27">
        <v>22</v>
      </c>
      <c r="AP27">
        <v>23</v>
      </c>
      <c r="AQ27" s="4">
        <v>-0.35</v>
      </c>
      <c r="AR27" s="4">
        <v>36</v>
      </c>
      <c r="AS27">
        <v>47</v>
      </c>
      <c r="AT27">
        <v>46</v>
      </c>
      <c r="AU27">
        <v>41</v>
      </c>
      <c r="AV27">
        <v>44.666666666666664</v>
      </c>
      <c r="AW27" s="4">
        <v>1.74</v>
      </c>
      <c r="AX27" s="4">
        <v>96</v>
      </c>
      <c r="AY27">
        <v>36</v>
      </c>
      <c r="AZ27">
        <v>31</v>
      </c>
      <c r="BA27">
        <v>35</v>
      </c>
      <c r="BB27">
        <v>34</v>
      </c>
      <c r="BC27" s="4">
        <v>-0.54</v>
      </c>
      <c r="BD27" s="4">
        <v>29</v>
      </c>
      <c r="BE27" s="5">
        <v>108</v>
      </c>
      <c r="BF27" s="5">
        <v>106</v>
      </c>
      <c r="BG27" s="5">
        <v>91</v>
      </c>
      <c r="BH27" s="5">
        <v>101.66666666666667</v>
      </c>
      <c r="BI27" s="4">
        <v>-1.85</v>
      </c>
      <c r="BJ27" s="4">
        <v>3</v>
      </c>
      <c r="BK27" s="4">
        <v>-0.77</v>
      </c>
      <c r="BL27" s="4">
        <v>-3.48</v>
      </c>
      <c r="BM27" s="4">
        <v>1.2</v>
      </c>
      <c r="BN27" s="4">
        <v>-3.05</v>
      </c>
      <c r="BO27" s="4">
        <v>2</v>
      </c>
      <c r="BP27" s="4">
        <v>21.01088</v>
      </c>
      <c r="BQ27" s="4">
        <v>20.563839999999999</v>
      </c>
      <c r="BR27" s="4">
        <v>18.32864</v>
      </c>
      <c r="BS27" s="4">
        <v>16.093440000000001</v>
      </c>
      <c r="BT27" s="4">
        <v>13.85824</v>
      </c>
      <c r="BU27" s="4">
        <v>15.6464</v>
      </c>
      <c r="BV27" s="4">
        <v>35</v>
      </c>
      <c r="BW27" s="4">
        <v>4</v>
      </c>
      <c r="BX27" s="4">
        <v>62.5</v>
      </c>
      <c r="BY27" s="4">
        <v>33.833333333333336</v>
      </c>
      <c r="BZ27">
        <f t="shared" si="2"/>
        <v>2</v>
      </c>
    </row>
    <row r="28" spans="1:78" x14ac:dyDescent="0.2">
      <c r="A28" t="s">
        <v>104</v>
      </c>
      <c r="B28">
        <v>0</v>
      </c>
      <c r="C28" s="1">
        <v>38575</v>
      </c>
      <c r="D28" s="1">
        <v>43206</v>
      </c>
      <c r="E28" s="4">
        <v>12.678986995208762</v>
      </c>
      <c r="F28" s="5">
        <v>118</v>
      </c>
      <c r="G28" s="5">
        <v>171</v>
      </c>
      <c r="H28" s="4">
        <v>3.8713910761154859</v>
      </c>
      <c r="I28" s="4">
        <v>273.64049999999997</v>
      </c>
      <c r="J28" s="4">
        <v>124.1</v>
      </c>
      <c r="K28" s="4">
        <v>42.4</v>
      </c>
      <c r="L28" s="4">
        <v>1</v>
      </c>
      <c r="M28" s="4">
        <v>54.3</v>
      </c>
      <c r="N28" s="4">
        <v>1</v>
      </c>
      <c r="O28" s="4">
        <v>29.2</v>
      </c>
      <c r="P28" s="4">
        <v>30.2</v>
      </c>
      <c r="Q28" s="4">
        <v>28.6</v>
      </c>
      <c r="R28" s="4">
        <v>30.5</v>
      </c>
      <c r="S28" s="4">
        <v>28.7</v>
      </c>
      <c r="T28" s="4">
        <v>28</v>
      </c>
      <c r="U28" s="4">
        <v>60.7</v>
      </c>
      <c r="V28" s="4">
        <f t="shared" si="4"/>
        <v>20</v>
      </c>
      <c r="W28" s="4">
        <f t="shared" si="1"/>
        <v>2</v>
      </c>
      <c r="X28" s="4">
        <f>Y28/((J28^0.096)*((G28*0.01)^(2.77)))</f>
        <v>4.3227227188873956</v>
      </c>
      <c r="Y28" s="4">
        <v>30.35</v>
      </c>
      <c r="Z28" s="4">
        <v>66.921750000000003</v>
      </c>
      <c r="AA28" s="4">
        <v>133.84350000000001</v>
      </c>
      <c r="AB28" s="4">
        <v>3</v>
      </c>
      <c r="AC28">
        <v>8</v>
      </c>
      <c r="AD28" s="4">
        <v>34.200000000000003</v>
      </c>
      <c r="AE28" s="4">
        <v>1</v>
      </c>
      <c r="AF28" s="4">
        <v>1.6666666666666667</v>
      </c>
      <c r="AG28" s="4">
        <v>15.97</v>
      </c>
      <c r="AH28" s="4">
        <v>15.22</v>
      </c>
      <c r="AI28" s="4">
        <v>-2.72</v>
      </c>
      <c r="AJ28" s="4">
        <v>0</v>
      </c>
      <c r="AK28">
        <v>27</v>
      </c>
      <c r="AL28">
        <v>31</v>
      </c>
      <c r="AM28" s="4">
        <v>-0.83</v>
      </c>
      <c r="AN28" s="4">
        <v>20</v>
      </c>
      <c r="AO28">
        <v>20</v>
      </c>
      <c r="AP28">
        <v>18</v>
      </c>
      <c r="AQ28" s="4">
        <v>-1.1399999999999999</v>
      </c>
      <c r="AR28" s="4">
        <v>13</v>
      </c>
      <c r="AS28">
        <v>41</v>
      </c>
      <c r="AT28">
        <v>41</v>
      </c>
      <c r="AU28">
        <v>45</v>
      </c>
      <c r="AV28">
        <v>42.333333333333336</v>
      </c>
      <c r="AW28" s="4">
        <v>1.48</v>
      </c>
      <c r="AX28" s="4">
        <v>93</v>
      </c>
      <c r="AY28">
        <v>34</v>
      </c>
      <c r="AZ28">
        <v>32</v>
      </c>
      <c r="BA28">
        <v>32</v>
      </c>
      <c r="BB28">
        <v>32.666666666666664</v>
      </c>
      <c r="BC28" s="4">
        <v>-0.87</v>
      </c>
      <c r="BD28" s="4">
        <v>19</v>
      </c>
      <c r="BE28" s="5">
        <v>97</v>
      </c>
      <c r="BF28" s="5">
        <v>81</v>
      </c>
      <c r="BG28" s="5">
        <v>88</v>
      </c>
      <c r="BH28" s="5">
        <v>88.666666666666671</v>
      </c>
      <c r="BI28" s="4">
        <v>-2.21</v>
      </c>
      <c r="BJ28" s="4">
        <v>1</v>
      </c>
      <c r="BK28" s="4">
        <v>-1.9699999999999998</v>
      </c>
      <c r="BL28" s="4">
        <v>-4.93</v>
      </c>
      <c r="BM28" s="4">
        <v>0.61</v>
      </c>
      <c r="BN28" s="4">
        <v>-6.2899999999999991</v>
      </c>
      <c r="BO28" s="4">
        <v>1</v>
      </c>
      <c r="BP28" s="4">
        <v>18.32864</v>
      </c>
      <c r="BQ28" s="4">
        <v>18.32864</v>
      </c>
      <c r="BR28" s="4">
        <v>20.116800000000001</v>
      </c>
      <c r="BS28" s="4">
        <v>15.19936</v>
      </c>
      <c r="BT28" s="4">
        <v>14.30528</v>
      </c>
      <c r="BU28" s="4">
        <v>14.30528</v>
      </c>
      <c r="BV28" s="4">
        <v>16.5</v>
      </c>
      <c r="BW28" s="4">
        <v>0.5</v>
      </c>
      <c r="BX28" s="4">
        <v>56</v>
      </c>
      <c r="BY28" s="4">
        <v>24.333333333333332</v>
      </c>
      <c r="BZ28">
        <f t="shared" si="2"/>
        <v>1</v>
      </c>
    </row>
    <row r="29" spans="1:78" x14ac:dyDescent="0.2">
      <c r="A29" t="s">
        <v>105</v>
      </c>
      <c r="B29">
        <v>0</v>
      </c>
      <c r="C29" s="1">
        <v>38572</v>
      </c>
      <c r="D29" s="1">
        <v>43206</v>
      </c>
      <c r="E29" s="4">
        <v>12.687200547570157</v>
      </c>
      <c r="F29" s="5">
        <v>116.5</v>
      </c>
      <c r="G29" s="5">
        <v>162</v>
      </c>
      <c r="H29" s="4">
        <v>3.8221784776902887</v>
      </c>
      <c r="I29" s="4">
        <v>150.381</v>
      </c>
      <c r="J29" s="4">
        <v>68.2</v>
      </c>
      <c r="K29" s="4">
        <v>25.99</v>
      </c>
      <c r="L29" s="4">
        <v>1</v>
      </c>
      <c r="M29" s="4">
        <v>999</v>
      </c>
      <c r="N29" s="4">
        <v>999</v>
      </c>
      <c r="O29" s="4">
        <v>44.9</v>
      </c>
      <c r="P29" s="4">
        <v>38.200000000000003</v>
      </c>
      <c r="Q29" s="4">
        <v>32.200000000000003</v>
      </c>
      <c r="R29" s="4">
        <v>35</v>
      </c>
      <c r="S29" s="4">
        <v>35.5</v>
      </c>
      <c r="T29" s="4">
        <v>33.200000000000003</v>
      </c>
      <c r="U29" s="4">
        <v>80.400000000000006</v>
      </c>
      <c r="V29" s="4">
        <f t="shared" si="4"/>
        <v>95</v>
      </c>
      <c r="W29" s="4">
        <f t="shared" si="1"/>
        <v>3</v>
      </c>
      <c r="X29" s="4">
        <f>Y29/((J29^0.096)*((G29*0.01)^(2.77)))</f>
        <v>7.0441105448866601</v>
      </c>
      <c r="Y29" s="4">
        <v>40.200000000000003</v>
      </c>
      <c r="Z29" s="4">
        <v>88.641000000000005</v>
      </c>
      <c r="AA29" s="4">
        <v>177.28200000000001</v>
      </c>
      <c r="AB29" s="4">
        <v>3</v>
      </c>
      <c r="AC29">
        <v>26</v>
      </c>
      <c r="AD29" s="4">
        <v>40.6</v>
      </c>
      <c r="AE29" s="4">
        <v>3</v>
      </c>
      <c r="AF29" s="6" t="e">
        <v>#NULL!</v>
      </c>
      <c r="AG29" s="4">
        <v>11.66</v>
      </c>
      <c r="AH29" s="4">
        <v>13.66</v>
      </c>
      <c r="AI29" s="4">
        <v>0.05</v>
      </c>
      <c r="AJ29" s="4">
        <v>52</v>
      </c>
      <c r="AK29">
        <v>39</v>
      </c>
      <c r="AL29">
        <v>38</v>
      </c>
      <c r="AM29" s="4">
        <v>0.25</v>
      </c>
      <c r="AN29" s="4">
        <v>60</v>
      </c>
      <c r="AO29">
        <v>21</v>
      </c>
      <c r="AP29">
        <v>32</v>
      </c>
      <c r="AQ29" s="4">
        <v>1.91</v>
      </c>
      <c r="AR29" s="4">
        <v>97</v>
      </c>
      <c r="AS29">
        <v>45</v>
      </c>
      <c r="AT29">
        <v>38</v>
      </c>
      <c r="AU29">
        <v>40</v>
      </c>
      <c r="AV29">
        <v>41</v>
      </c>
      <c r="AW29" s="4">
        <v>1.48</v>
      </c>
      <c r="AX29" s="4">
        <v>93</v>
      </c>
      <c r="AY29">
        <v>19</v>
      </c>
      <c r="AZ29">
        <v>27</v>
      </c>
      <c r="BA29">
        <v>22</v>
      </c>
      <c r="BB29">
        <v>22.666666666666668</v>
      </c>
      <c r="BC29" s="4">
        <v>-1.92</v>
      </c>
      <c r="BD29" s="4">
        <v>3</v>
      </c>
      <c r="BE29" s="5">
        <v>187</v>
      </c>
      <c r="BF29" s="5">
        <v>177</v>
      </c>
      <c r="BG29" s="5">
        <v>179</v>
      </c>
      <c r="BH29" s="5">
        <v>181</v>
      </c>
      <c r="BI29" s="4">
        <v>1.24</v>
      </c>
      <c r="BJ29" s="4">
        <v>89</v>
      </c>
      <c r="BK29" s="4">
        <v>2.16</v>
      </c>
      <c r="BL29" s="4">
        <v>1.29</v>
      </c>
      <c r="BM29" s="4">
        <v>-0.43999999999999995</v>
      </c>
      <c r="BN29" s="4">
        <v>3.0100000000000002</v>
      </c>
      <c r="BO29" s="4">
        <v>2</v>
      </c>
      <c r="BP29" s="4">
        <v>20.116800000000001</v>
      </c>
      <c r="BQ29" s="4">
        <v>16.98752</v>
      </c>
      <c r="BR29" s="4">
        <v>17.881599999999999</v>
      </c>
      <c r="BS29" s="4">
        <v>8.49376</v>
      </c>
      <c r="BT29" s="4">
        <v>12.070079999999999</v>
      </c>
      <c r="BU29" s="4">
        <v>9.8348800000000001</v>
      </c>
      <c r="BV29" s="4">
        <v>78.5</v>
      </c>
      <c r="BW29" s="4">
        <v>70.5</v>
      </c>
      <c r="BX29" s="4">
        <v>48</v>
      </c>
      <c r="BY29" s="4">
        <v>65.666666666666671</v>
      </c>
      <c r="BZ29">
        <f t="shared" si="2"/>
        <v>2</v>
      </c>
    </row>
    <row r="30" spans="1:78" x14ac:dyDescent="0.2">
      <c r="A30" t="s">
        <v>106</v>
      </c>
      <c r="B30">
        <v>0</v>
      </c>
      <c r="C30" s="1">
        <v>38556</v>
      </c>
      <c r="D30" s="1">
        <v>43206</v>
      </c>
      <c r="E30" s="4">
        <v>12.731006160164272</v>
      </c>
      <c r="F30" s="5">
        <v>104</v>
      </c>
      <c r="G30" s="5">
        <v>149</v>
      </c>
      <c r="H30" s="4">
        <v>3.4120734908136483</v>
      </c>
      <c r="I30" s="4">
        <v>69.236999999999995</v>
      </c>
      <c r="J30" s="4">
        <v>31.4</v>
      </c>
      <c r="K30" s="4">
        <v>14.1</v>
      </c>
      <c r="L30" s="4">
        <v>4</v>
      </c>
      <c r="M30" s="4">
        <v>7.8</v>
      </c>
      <c r="N30" s="4">
        <v>4</v>
      </c>
      <c r="O30" s="4">
        <v>15.4</v>
      </c>
      <c r="P30" s="4">
        <v>9.8000000000000007</v>
      </c>
      <c r="Q30" s="4">
        <v>10.5</v>
      </c>
      <c r="R30" s="4">
        <v>12.6</v>
      </c>
      <c r="S30" s="4">
        <v>12.5</v>
      </c>
      <c r="T30" s="4">
        <v>12.5</v>
      </c>
      <c r="U30" s="4">
        <v>28</v>
      </c>
      <c r="V30" s="4">
        <v>5</v>
      </c>
      <c r="W30" s="4">
        <f t="shared" si="1"/>
        <v>1</v>
      </c>
      <c r="X30" s="4">
        <f>Y30/((J30^0.096)*((G30*0.01)^(2.77)))</f>
        <v>3.3319373433586748</v>
      </c>
      <c r="Y30" s="4">
        <v>14</v>
      </c>
      <c r="Z30" s="4">
        <v>30.87</v>
      </c>
      <c r="AA30" s="4">
        <v>61.74</v>
      </c>
      <c r="AB30" s="4">
        <v>1</v>
      </c>
      <c r="AC30">
        <v>37</v>
      </c>
      <c r="AD30" s="4">
        <v>44.4</v>
      </c>
      <c r="AE30" s="4">
        <v>3</v>
      </c>
      <c r="AF30" s="4">
        <v>2.6666666666666665</v>
      </c>
      <c r="AG30" s="4">
        <v>13.25</v>
      </c>
      <c r="AH30" s="4">
        <v>13.48</v>
      </c>
      <c r="AI30" s="4">
        <v>-1.45</v>
      </c>
      <c r="AJ30" s="4">
        <v>7</v>
      </c>
      <c r="AK30">
        <v>28</v>
      </c>
      <c r="AL30">
        <v>29</v>
      </c>
      <c r="AM30" s="4">
        <v>-1.1200000000000001</v>
      </c>
      <c r="AN30" s="4">
        <v>13</v>
      </c>
      <c r="AO30">
        <v>26</v>
      </c>
      <c r="AP30">
        <v>31</v>
      </c>
      <c r="AQ30" s="4">
        <v>1.67</v>
      </c>
      <c r="AR30" s="4">
        <v>95</v>
      </c>
      <c r="AS30">
        <v>36</v>
      </c>
      <c r="AT30">
        <v>34</v>
      </c>
      <c r="AU30">
        <v>34</v>
      </c>
      <c r="AV30">
        <v>34.666666666666664</v>
      </c>
      <c r="AW30" s="4">
        <v>0.21</v>
      </c>
      <c r="AX30" s="4">
        <v>58</v>
      </c>
      <c r="AY30">
        <v>34</v>
      </c>
      <c r="AZ30">
        <v>30</v>
      </c>
      <c r="BA30">
        <v>29</v>
      </c>
      <c r="BB30">
        <v>31</v>
      </c>
      <c r="BC30" s="4">
        <v>-0.87</v>
      </c>
      <c r="BD30" s="4">
        <v>19</v>
      </c>
      <c r="BE30" s="5">
        <v>146</v>
      </c>
      <c r="BF30" s="5">
        <v>118</v>
      </c>
      <c r="BG30" s="5">
        <v>126</v>
      </c>
      <c r="BH30" s="5">
        <v>130</v>
      </c>
      <c r="BI30" s="4">
        <v>-0.47</v>
      </c>
      <c r="BJ30" s="4">
        <v>32</v>
      </c>
      <c r="BK30" s="4">
        <v>0.54999999999999982</v>
      </c>
      <c r="BL30" s="4">
        <v>-1.92</v>
      </c>
      <c r="BM30" s="4">
        <v>-0.66</v>
      </c>
      <c r="BN30" s="4">
        <v>-2.0300000000000002</v>
      </c>
      <c r="BO30" s="4">
        <v>2</v>
      </c>
      <c r="BP30" s="4">
        <v>16.093440000000001</v>
      </c>
      <c r="BQ30" s="4">
        <v>15.19936</v>
      </c>
      <c r="BR30" s="4">
        <v>15.19936</v>
      </c>
      <c r="BS30" s="4">
        <v>15.19936</v>
      </c>
      <c r="BT30" s="4">
        <v>13.411199999999999</v>
      </c>
      <c r="BU30" s="4">
        <v>12.96416</v>
      </c>
      <c r="BV30" s="4">
        <v>54</v>
      </c>
      <c r="BW30" s="4">
        <v>19.5</v>
      </c>
      <c r="BX30" s="4">
        <v>38.5</v>
      </c>
      <c r="BY30" s="4">
        <v>37.333333333333336</v>
      </c>
      <c r="BZ30">
        <f t="shared" si="2"/>
        <v>2</v>
      </c>
    </row>
    <row r="31" spans="1:78" x14ac:dyDescent="0.2">
      <c r="A31" t="s">
        <v>107</v>
      </c>
      <c r="B31">
        <v>0</v>
      </c>
      <c r="C31" s="1">
        <v>38548</v>
      </c>
      <c r="D31" s="1">
        <v>43206</v>
      </c>
      <c r="E31" s="4">
        <v>12.752908966461328</v>
      </c>
      <c r="F31" s="5">
        <v>122</v>
      </c>
      <c r="G31" s="5">
        <v>171.5</v>
      </c>
      <c r="H31" s="4">
        <v>4.0026246719160108</v>
      </c>
      <c r="I31" s="4">
        <v>226.89450000000002</v>
      </c>
      <c r="J31" s="4">
        <v>102.9</v>
      </c>
      <c r="K31" s="4">
        <v>35.200000000000003</v>
      </c>
      <c r="L31" s="4">
        <v>1</v>
      </c>
      <c r="M31" s="4">
        <v>31</v>
      </c>
      <c r="N31" s="4">
        <v>2</v>
      </c>
      <c r="O31" s="4">
        <v>37.9</v>
      </c>
      <c r="P31" s="4">
        <v>39.1</v>
      </c>
      <c r="Q31" s="4">
        <v>39.299999999999997</v>
      </c>
      <c r="R31" s="4">
        <v>36.1</v>
      </c>
      <c r="S31" s="4">
        <v>35.4</v>
      </c>
      <c r="T31" s="4">
        <v>37.799999999999997</v>
      </c>
      <c r="U31" s="4">
        <v>77.099999999999994</v>
      </c>
      <c r="V31" s="4">
        <f t="shared" si="4"/>
        <v>80</v>
      </c>
      <c r="W31" s="4">
        <f t="shared" si="1"/>
        <v>3</v>
      </c>
      <c r="X31" s="4">
        <f>Y31/((J31^0.096)*((G31*0.01)^(2.77)))</f>
        <v>5.5452468255468217</v>
      </c>
      <c r="Y31" s="4">
        <v>38.549999999999997</v>
      </c>
      <c r="Z31" s="4">
        <v>85.002749999999992</v>
      </c>
      <c r="AA31" s="4">
        <v>170.00549999999998</v>
      </c>
      <c r="AB31" s="4">
        <v>3</v>
      </c>
      <c r="AC31">
        <v>11</v>
      </c>
      <c r="AD31" s="4">
        <v>35.200000000000003</v>
      </c>
      <c r="AE31" s="4">
        <v>1</v>
      </c>
      <c r="AF31" s="4">
        <v>2</v>
      </c>
      <c r="AG31" s="4">
        <v>13.44</v>
      </c>
      <c r="AH31" s="4">
        <v>13.37</v>
      </c>
      <c r="AI31" s="4">
        <v>-1.55</v>
      </c>
      <c r="AJ31" s="4">
        <v>6</v>
      </c>
      <c r="AK31">
        <v>21</v>
      </c>
      <c r="AL31">
        <v>27</v>
      </c>
      <c r="AM31" s="4">
        <v>-1.19</v>
      </c>
      <c r="AN31" s="4">
        <v>12</v>
      </c>
      <c r="AO31">
        <v>15</v>
      </c>
      <c r="AP31">
        <v>17</v>
      </c>
      <c r="AQ31" s="4">
        <v>-1.94</v>
      </c>
      <c r="AR31" s="4">
        <v>3</v>
      </c>
      <c r="AS31">
        <v>50</v>
      </c>
      <c r="AT31">
        <v>49</v>
      </c>
      <c r="AU31">
        <v>54</v>
      </c>
      <c r="AV31">
        <v>51</v>
      </c>
      <c r="AW31" s="4">
        <v>2.81</v>
      </c>
      <c r="AX31" s="4">
        <v>100</v>
      </c>
      <c r="AY31">
        <v>42</v>
      </c>
      <c r="AZ31">
        <v>37</v>
      </c>
      <c r="BA31">
        <v>41</v>
      </c>
      <c r="BB31">
        <v>40</v>
      </c>
      <c r="BC31" s="4">
        <v>0.52</v>
      </c>
      <c r="BD31" s="4">
        <v>70</v>
      </c>
      <c r="BE31" s="5">
        <v>121</v>
      </c>
      <c r="BF31" s="5">
        <v>122</v>
      </c>
      <c r="BG31" s="5">
        <v>130</v>
      </c>
      <c r="BH31" s="5">
        <v>124.33333333333333</v>
      </c>
      <c r="BI31" s="4">
        <v>-1.08</v>
      </c>
      <c r="BJ31" s="4">
        <v>14</v>
      </c>
      <c r="BK31" s="4">
        <v>-3.13</v>
      </c>
      <c r="BL31" s="4">
        <v>-2.63</v>
      </c>
      <c r="BM31" s="4">
        <v>3.33</v>
      </c>
      <c r="BN31" s="4">
        <v>-2.4299999999999997</v>
      </c>
      <c r="BO31" s="4">
        <v>2</v>
      </c>
      <c r="BP31" s="4">
        <v>22.352</v>
      </c>
      <c r="BQ31" s="4">
        <v>21.904959999999999</v>
      </c>
      <c r="BR31" s="4">
        <v>24.140159999999998</v>
      </c>
      <c r="BS31" s="4">
        <v>18.775680000000001</v>
      </c>
      <c r="BT31" s="4">
        <v>16.540479999999999</v>
      </c>
      <c r="BU31" s="4">
        <v>18.32864</v>
      </c>
      <c r="BV31" s="4">
        <v>7.5</v>
      </c>
      <c r="BW31" s="4">
        <v>10</v>
      </c>
      <c r="BX31" s="4">
        <v>85</v>
      </c>
      <c r="BY31" s="4">
        <v>34.166666666666664</v>
      </c>
      <c r="BZ31">
        <f t="shared" si="2"/>
        <v>2</v>
      </c>
    </row>
    <row r="32" spans="1:78" x14ac:dyDescent="0.2">
      <c r="A32" t="s">
        <v>108</v>
      </c>
      <c r="B32">
        <v>0</v>
      </c>
      <c r="C32" s="1">
        <v>38543</v>
      </c>
      <c r="D32" s="1">
        <v>43206</v>
      </c>
      <c r="E32" s="4">
        <v>12.766598220396988</v>
      </c>
      <c r="F32" s="5">
        <v>115.5</v>
      </c>
      <c r="G32" s="5">
        <v>165.5</v>
      </c>
      <c r="H32" s="4">
        <v>3.7893700787401574</v>
      </c>
      <c r="I32" s="4">
        <v>151.04250000000002</v>
      </c>
      <c r="J32" s="4">
        <v>68.5</v>
      </c>
      <c r="K32" s="4">
        <v>24.9</v>
      </c>
      <c r="L32" s="4">
        <v>1</v>
      </c>
      <c r="M32" s="4">
        <v>19</v>
      </c>
      <c r="N32" s="4">
        <v>3</v>
      </c>
      <c r="O32" s="4">
        <v>33.5</v>
      </c>
      <c r="P32" s="4">
        <v>31.6</v>
      </c>
      <c r="Q32" s="4">
        <v>31</v>
      </c>
      <c r="R32" s="4">
        <v>36.4</v>
      </c>
      <c r="S32" s="4">
        <v>32</v>
      </c>
      <c r="T32" s="4">
        <v>25.7</v>
      </c>
      <c r="U32" s="4">
        <v>69.900000000000006</v>
      </c>
      <c r="V32" s="4">
        <f t="shared" si="4"/>
        <v>90</v>
      </c>
      <c r="W32" s="4">
        <f t="shared" si="1"/>
        <v>3</v>
      </c>
      <c r="X32" s="4">
        <f>Y32/((J32^0.096)*((G32*0.01)^(2.77)))</f>
        <v>5.7696627773444433</v>
      </c>
      <c r="Y32" s="4">
        <v>34.950000000000003</v>
      </c>
      <c r="Z32" s="4">
        <v>77.064750000000004</v>
      </c>
      <c r="AA32" s="4">
        <v>154.12950000000001</v>
      </c>
      <c r="AB32" s="4">
        <v>3</v>
      </c>
      <c r="AC32">
        <v>15</v>
      </c>
      <c r="AD32" s="4">
        <v>36.6</v>
      </c>
      <c r="AE32" s="4">
        <v>1</v>
      </c>
      <c r="AF32" s="4">
        <v>2.3333333333333335</v>
      </c>
      <c r="AG32" s="4">
        <v>16.38</v>
      </c>
      <c r="AH32" s="4">
        <v>16.05</v>
      </c>
      <c r="AI32" s="4">
        <v>-3.12</v>
      </c>
      <c r="AJ32" s="4">
        <v>0</v>
      </c>
      <c r="AK32">
        <v>32</v>
      </c>
      <c r="AL32">
        <v>33</v>
      </c>
      <c r="AM32" s="4">
        <v>-0.56000000000000005</v>
      </c>
      <c r="AN32" s="4">
        <v>29</v>
      </c>
      <c r="AO32">
        <v>21</v>
      </c>
      <c r="AP32">
        <v>16</v>
      </c>
      <c r="AQ32" s="4">
        <v>-0.87</v>
      </c>
      <c r="AR32" s="4">
        <v>19</v>
      </c>
      <c r="AS32">
        <v>21</v>
      </c>
      <c r="AT32">
        <v>32</v>
      </c>
      <c r="AU32">
        <v>30</v>
      </c>
      <c r="AV32">
        <v>27.666666666666668</v>
      </c>
      <c r="AW32" s="4">
        <v>-0.4</v>
      </c>
      <c r="AX32" s="4">
        <v>34</v>
      </c>
      <c r="AY32">
        <v>28</v>
      </c>
      <c r="AZ32">
        <v>35</v>
      </c>
      <c r="BA32">
        <v>22</v>
      </c>
      <c r="BB32">
        <v>28.333333333333332</v>
      </c>
      <c r="BC32" s="4">
        <v>-0.71</v>
      </c>
      <c r="BD32" s="4">
        <v>24</v>
      </c>
      <c r="BE32" s="5">
        <v>142</v>
      </c>
      <c r="BF32" s="5">
        <v>142</v>
      </c>
      <c r="BG32" s="5">
        <v>128</v>
      </c>
      <c r="BH32" s="5">
        <v>137.33333333333334</v>
      </c>
      <c r="BI32" s="4">
        <v>-0.63</v>
      </c>
      <c r="BJ32" s="4">
        <v>27</v>
      </c>
      <c r="BK32" s="4">
        <v>-1.4300000000000002</v>
      </c>
      <c r="BL32" s="4">
        <v>-3.75</v>
      </c>
      <c r="BM32" s="4">
        <v>-1.1099999999999999</v>
      </c>
      <c r="BN32" s="4">
        <v>-6.2899999999999991</v>
      </c>
      <c r="BO32" s="4">
        <v>1</v>
      </c>
      <c r="BP32" s="4">
        <v>9.3878400000000006</v>
      </c>
      <c r="BQ32" s="4">
        <v>14.30528</v>
      </c>
      <c r="BR32" s="4">
        <v>13.411199999999999</v>
      </c>
      <c r="BS32" s="4">
        <v>12.51712</v>
      </c>
      <c r="BT32" s="4">
        <v>15.6464</v>
      </c>
      <c r="BU32" s="4">
        <v>9.8348800000000001</v>
      </c>
      <c r="BV32" s="4">
        <v>24</v>
      </c>
      <c r="BW32" s="4">
        <v>13.5</v>
      </c>
      <c r="BX32" s="4">
        <v>29</v>
      </c>
      <c r="BY32" s="4">
        <v>22.166666666666668</v>
      </c>
      <c r="BZ32">
        <f t="shared" si="2"/>
        <v>1</v>
      </c>
    </row>
    <row r="33" spans="1:78" x14ac:dyDescent="0.2">
      <c r="A33" t="s">
        <v>109</v>
      </c>
      <c r="B33">
        <v>0</v>
      </c>
      <c r="C33" s="1">
        <v>38512</v>
      </c>
      <c r="D33" s="1">
        <v>43206</v>
      </c>
      <c r="E33" s="4">
        <v>12.851471594798083</v>
      </c>
      <c r="F33" s="5">
        <v>112.5</v>
      </c>
      <c r="G33" s="5">
        <v>160</v>
      </c>
      <c r="H33" s="4">
        <v>3.6909448818897634</v>
      </c>
      <c r="I33" s="4">
        <v>119.7315</v>
      </c>
      <c r="J33" s="4">
        <v>54.3</v>
      </c>
      <c r="K33" s="4">
        <v>21.2</v>
      </c>
      <c r="L33" s="4">
        <v>3</v>
      </c>
      <c r="M33" s="4">
        <v>12.8</v>
      </c>
      <c r="N33" s="4">
        <v>3</v>
      </c>
      <c r="O33" s="4">
        <v>39.6</v>
      </c>
      <c r="P33" s="4">
        <v>35</v>
      </c>
      <c r="Q33" s="4">
        <v>34.700000000000003</v>
      </c>
      <c r="R33" s="4">
        <v>47.5</v>
      </c>
      <c r="S33" s="4">
        <v>35.700000000000003</v>
      </c>
      <c r="T33" s="4">
        <v>34</v>
      </c>
      <c r="U33" s="4">
        <v>87.1</v>
      </c>
      <c r="V33" s="4">
        <f t="shared" si="4"/>
        <v>95</v>
      </c>
      <c r="W33" s="4">
        <f t="shared" si="1"/>
        <v>3</v>
      </c>
      <c r="X33" s="4">
        <f>Y33/((J33^0.096)*((G33*0.01)^(2.77)))</f>
        <v>8.073001324688315</v>
      </c>
      <c r="Y33" s="4">
        <v>43.55</v>
      </c>
      <c r="Z33" s="4">
        <v>96.027749999999997</v>
      </c>
      <c r="AA33" s="4">
        <v>192.05549999999999</v>
      </c>
      <c r="AB33" s="4">
        <v>3</v>
      </c>
      <c r="AC33">
        <v>42</v>
      </c>
      <c r="AD33" s="4">
        <v>46</v>
      </c>
      <c r="AE33" s="4">
        <v>3</v>
      </c>
      <c r="AF33" s="4">
        <v>3</v>
      </c>
      <c r="AG33" s="4">
        <v>11.56</v>
      </c>
      <c r="AH33" s="4">
        <v>11.4</v>
      </c>
      <c r="AI33" s="4">
        <v>0.35</v>
      </c>
      <c r="AJ33" s="4">
        <v>64</v>
      </c>
      <c r="AK33">
        <v>33</v>
      </c>
      <c r="AL33">
        <v>31</v>
      </c>
      <c r="AM33" s="4">
        <v>-0.56000000000000005</v>
      </c>
      <c r="AN33" s="4">
        <v>29</v>
      </c>
      <c r="AO33">
        <v>26</v>
      </c>
      <c r="AP33">
        <v>31</v>
      </c>
      <c r="AQ33" s="4">
        <v>1.67</v>
      </c>
      <c r="AR33" s="4">
        <v>95</v>
      </c>
      <c r="AS33">
        <v>63</v>
      </c>
      <c r="AT33">
        <v>60</v>
      </c>
      <c r="AU33">
        <v>60</v>
      </c>
      <c r="AV33">
        <v>61</v>
      </c>
      <c r="AW33" s="4">
        <v>3.67</v>
      </c>
      <c r="AX33" s="4">
        <v>100</v>
      </c>
      <c r="AY33">
        <v>46</v>
      </c>
      <c r="AZ33">
        <v>22</v>
      </c>
      <c r="BA33">
        <v>46</v>
      </c>
      <c r="BB33">
        <v>38</v>
      </c>
      <c r="BC33" s="4">
        <v>1.29</v>
      </c>
      <c r="BD33" s="4">
        <v>90</v>
      </c>
      <c r="BE33" s="5">
        <v>180</v>
      </c>
      <c r="BF33" s="5">
        <v>172</v>
      </c>
      <c r="BG33" s="5">
        <v>177</v>
      </c>
      <c r="BH33" s="5">
        <v>176.33333333333334</v>
      </c>
      <c r="BI33" s="4">
        <v>0.93</v>
      </c>
      <c r="BJ33" s="4">
        <v>83</v>
      </c>
      <c r="BK33" s="4">
        <v>1.1099999999999999</v>
      </c>
      <c r="BL33" s="4">
        <v>1.28</v>
      </c>
      <c r="BM33" s="4">
        <v>4.96</v>
      </c>
      <c r="BN33" s="4">
        <v>7.35</v>
      </c>
      <c r="BO33" s="4">
        <v>3</v>
      </c>
      <c r="BP33" s="4">
        <v>28.163519999999998</v>
      </c>
      <c r="BQ33" s="4">
        <v>26.822399999999998</v>
      </c>
      <c r="BR33" s="4">
        <v>26.822399999999998</v>
      </c>
      <c r="BS33" s="4">
        <v>20.563839999999999</v>
      </c>
      <c r="BT33" s="4">
        <v>9.8348800000000001</v>
      </c>
      <c r="BU33" s="4">
        <v>20.563839999999999</v>
      </c>
      <c r="BV33" s="4">
        <v>62</v>
      </c>
      <c r="BW33" s="4">
        <v>73.5</v>
      </c>
      <c r="BX33" s="4">
        <v>95</v>
      </c>
      <c r="BY33" s="4">
        <v>76.833333333333329</v>
      </c>
      <c r="BZ33">
        <f t="shared" si="2"/>
        <v>3</v>
      </c>
    </row>
    <row r="34" spans="1:78" x14ac:dyDescent="0.2">
      <c r="A34" t="s">
        <v>110</v>
      </c>
      <c r="B34">
        <v>0</v>
      </c>
      <c r="C34" s="1">
        <v>38490</v>
      </c>
      <c r="D34" s="1">
        <v>43206</v>
      </c>
      <c r="E34" s="4">
        <v>12.91170431211499</v>
      </c>
      <c r="F34" s="5">
        <v>124</v>
      </c>
      <c r="G34" s="5">
        <v>185</v>
      </c>
      <c r="H34" s="4">
        <v>4.0682414698162725</v>
      </c>
      <c r="I34" s="4">
        <v>185.44049999999999</v>
      </c>
      <c r="J34" s="4">
        <v>84.1</v>
      </c>
      <c r="K34" s="4">
        <v>24.6</v>
      </c>
      <c r="L34" s="4">
        <v>2</v>
      </c>
      <c r="M34" s="4">
        <v>30.6</v>
      </c>
      <c r="N34" s="4">
        <v>2</v>
      </c>
      <c r="O34" s="4">
        <v>36.9</v>
      </c>
      <c r="P34" s="4">
        <v>37.299999999999997</v>
      </c>
      <c r="Q34" s="4">
        <v>36.1</v>
      </c>
      <c r="R34" s="4">
        <v>36.1</v>
      </c>
      <c r="S34" s="4">
        <v>35.5</v>
      </c>
      <c r="T34" s="4">
        <v>33.9</v>
      </c>
      <c r="U34" s="4">
        <v>73.400000000000006</v>
      </c>
      <c r="V34" s="4">
        <f t="shared" si="4"/>
        <v>20</v>
      </c>
      <c r="W34" s="4">
        <f t="shared" si="1"/>
        <v>2</v>
      </c>
      <c r="X34" s="4">
        <f>Y34/((J34^0.096)*((G34*0.01)^(2.77)))</f>
        <v>4.3633490985079728</v>
      </c>
      <c r="Y34" s="4">
        <v>36.700000000000003</v>
      </c>
      <c r="Z34" s="4">
        <v>80.923500000000004</v>
      </c>
      <c r="AA34" s="4">
        <v>161.84700000000001</v>
      </c>
      <c r="AB34" s="4">
        <v>3</v>
      </c>
      <c r="AC34">
        <v>26</v>
      </c>
      <c r="AD34" s="4">
        <v>40.299999999999997</v>
      </c>
      <c r="AE34" s="4">
        <v>3</v>
      </c>
      <c r="AF34" s="4">
        <v>2.6666666666666665</v>
      </c>
      <c r="AG34" s="4">
        <v>13.19</v>
      </c>
      <c r="AH34" s="4">
        <v>12.84</v>
      </c>
      <c r="AI34" s="4">
        <v>-1.1200000000000001</v>
      </c>
      <c r="AJ34" s="4">
        <v>13</v>
      </c>
      <c r="AK34">
        <v>35</v>
      </c>
      <c r="AL34">
        <v>36</v>
      </c>
      <c r="AM34" s="4">
        <v>-0.15</v>
      </c>
      <c r="AN34" s="4">
        <v>44</v>
      </c>
      <c r="AO34">
        <v>22</v>
      </c>
      <c r="AP34">
        <v>27</v>
      </c>
      <c r="AQ34" s="4">
        <v>0.67</v>
      </c>
      <c r="AR34" s="4">
        <v>75</v>
      </c>
      <c r="AS34">
        <v>44</v>
      </c>
      <c r="AT34">
        <v>47</v>
      </c>
      <c r="AU34">
        <v>45</v>
      </c>
      <c r="AV34">
        <v>45.333333333333336</v>
      </c>
      <c r="AW34" s="4">
        <v>1.74</v>
      </c>
      <c r="AX34" s="4">
        <v>96</v>
      </c>
      <c r="AY34">
        <v>37</v>
      </c>
      <c r="AZ34">
        <v>41</v>
      </c>
      <c r="BA34">
        <v>36</v>
      </c>
      <c r="BB34">
        <v>38</v>
      </c>
      <c r="BC34" s="4">
        <v>0.34</v>
      </c>
      <c r="BD34" s="4">
        <v>63</v>
      </c>
      <c r="BE34" s="5">
        <v>101</v>
      </c>
      <c r="BF34" s="5">
        <v>107</v>
      </c>
      <c r="BG34" s="5">
        <v>101</v>
      </c>
      <c r="BH34" s="5">
        <v>103</v>
      </c>
      <c r="BI34" s="4">
        <v>-1.89</v>
      </c>
      <c r="BJ34" s="4">
        <v>3</v>
      </c>
      <c r="BK34" s="4">
        <v>0.52</v>
      </c>
      <c r="BL34" s="4">
        <v>-3.01</v>
      </c>
      <c r="BM34" s="4">
        <v>2.08</v>
      </c>
      <c r="BN34" s="4">
        <v>-0.4099999999999997</v>
      </c>
      <c r="BO34" s="4">
        <v>2</v>
      </c>
      <c r="BP34" s="4">
        <v>19.66976</v>
      </c>
      <c r="BQ34" s="4">
        <v>21.01088</v>
      </c>
      <c r="BR34" s="4">
        <v>20.116800000000001</v>
      </c>
      <c r="BS34" s="4">
        <v>16.540479999999999</v>
      </c>
      <c r="BT34" s="4">
        <v>18.32864</v>
      </c>
      <c r="BU34" s="4">
        <v>16.093440000000001</v>
      </c>
      <c r="BV34" s="4">
        <v>59.5</v>
      </c>
      <c r="BW34" s="4">
        <v>8</v>
      </c>
      <c r="BX34" s="4">
        <v>79.5</v>
      </c>
      <c r="BY34" s="4">
        <v>49</v>
      </c>
      <c r="BZ34">
        <f t="shared" si="2"/>
        <v>2</v>
      </c>
    </row>
    <row r="35" spans="1:78" x14ac:dyDescent="0.2">
      <c r="A35" t="s">
        <v>111</v>
      </c>
      <c r="B35">
        <v>0</v>
      </c>
      <c r="C35" s="1">
        <v>38487</v>
      </c>
      <c r="D35" s="1">
        <v>43206</v>
      </c>
      <c r="E35" s="4">
        <v>12.919917864476385</v>
      </c>
      <c r="F35" s="5">
        <v>113</v>
      </c>
      <c r="G35" s="5">
        <v>162</v>
      </c>
      <c r="H35" s="4">
        <v>3.7073490813648298</v>
      </c>
      <c r="I35" s="4">
        <v>132.0795</v>
      </c>
      <c r="J35" s="4">
        <v>59.9</v>
      </c>
      <c r="K35" s="4">
        <v>22.8</v>
      </c>
      <c r="L35" s="4">
        <v>2</v>
      </c>
      <c r="M35" s="4">
        <v>23.1</v>
      </c>
      <c r="N35" s="4">
        <v>3</v>
      </c>
      <c r="O35" s="4">
        <v>28.8</v>
      </c>
      <c r="P35" s="4">
        <v>24.8</v>
      </c>
      <c r="Q35" s="4">
        <v>26.7</v>
      </c>
      <c r="R35" s="4">
        <v>34.6</v>
      </c>
      <c r="S35" s="4">
        <v>32.5</v>
      </c>
      <c r="T35" s="4">
        <v>31.4</v>
      </c>
      <c r="U35" s="4">
        <v>63.4</v>
      </c>
      <c r="V35" s="4">
        <f t="shared" si="4"/>
        <v>80</v>
      </c>
      <c r="W35" s="4">
        <f t="shared" si="1"/>
        <v>3</v>
      </c>
      <c r="X35" s="4">
        <f>Y35/((J35^0.096)*((G35*0.01)^(2.77)))</f>
        <v>5.6243157878974008</v>
      </c>
      <c r="Y35" s="4">
        <v>31.7</v>
      </c>
      <c r="Z35" s="4">
        <v>69.898499999999999</v>
      </c>
      <c r="AA35" s="4">
        <v>139.797</v>
      </c>
      <c r="AB35" s="4">
        <v>3</v>
      </c>
      <c r="AC35">
        <v>15</v>
      </c>
      <c r="AD35" s="4">
        <v>36.4</v>
      </c>
      <c r="AE35" s="4">
        <v>1</v>
      </c>
      <c r="AF35" s="4">
        <v>2.3333333333333335</v>
      </c>
      <c r="AG35" s="4">
        <v>13.33</v>
      </c>
      <c r="AH35" s="4">
        <v>12.21</v>
      </c>
      <c r="AI35" s="4">
        <v>-0.54</v>
      </c>
      <c r="AJ35" s="4">
        <v>30</v>
      </c>
      <c r="AK35">
        <v>34</v>
      </c>
      <c r="AL35">
        <v>35</v>
      </c>
      <c r="AM35" s="4">
        <v>-0.28000000000000003</v>
      </c>
      <c r="AN35" s="4">
        <v>39</v>
      </c>
      <c r="AO35">
        <v>21</v>
      </c>
      <c r="AP35">
        <v>24</v>
      </c>
      <c r="AQ35" s="4">
        <v>-0.09</v>
      </c>
      <c r="AR35" s="4">
        <v>46</v>
      </c>
      <c r="AS35">
        <v>42</v>
      </c>
      <c r="AT35">
        <v>33</v>
      </c>
      <c r="AU35">
        <v>52</v>
      </c>
      <c r="AV35">
        <v>42.333333333333336</v>
      </c>
      <c r="AW35" s="4">
        <v>2.38</v>
      </c>
      <c r="AX35" s="4">
        <v>99</v>
      </c>
      <c r="AY35">
        <v>39</v>
      </c>
      <c r="AZ35">
        <v>33</v>
      </c>
      <c r="BA35">
        <v>41</v>
      </c>
      <c r="BB35">
        <v>37.666666666666664</v>
      </c>
      <c r="BC35" s="4">
        <v>0.34</v>
      </c>
      <c r="BD35" s="4">
        <v>63</v>
      </c>
      <c r="BE35" s="5">
        <v>164</v>
      </c>
      <c r="BF35" s="5">
        <v>147</v>
      </c>
      <c r="BG35" s="5">
        <v>171</v>
      </c>
      <c r="BH35" s="5">
        <v>160.66666666666666</v>
      </c>
      <c r="BI35" s="4">
        <v>0.55000000000000004</v>
      </c>
      <c r="BJ35" s="4">
        <v>71</v>
      </c>
      <c r="BK35" s="4">
        <v>-0.37</v>
      </c>
      <c r="BL35" s="4">
        <v>1.0000000000000011E-2</v>
      </c>
      <c r="BM35" s="4">
        <v>2.7199999999999998</v>
      </c>
      <c r="BN35" s="4">
        <v>2.36</v>
      </c>
      <c r="BO35" s="4">
        <v>2</v>
      </c>
      <c r="BP35" s="4">
        <v>18.775680000000001</v>
      </c>
      <c r="BQ35" s="4">
        <v>14.752319999999999</v>
      </c>
      <c r="BR35" s="4">
        <v>23.246079999999999</v>
      </c>
      <c r="BS35" s="4">
        <v>17.434560000000001</v>
      </c>
      <c r="BT35" s="4">
        <v>14.752319999999999</v>
      </c>
      <c r="BU35" s="4">
        <v>18.32864</v>
      </c>
      <c r="BV35" s="4">
        <v>42.5</v>
      </c>
      <c r="BW35" s="4">
        <v>50.5</v>
      </c>
      <c r="BX35" s="4">
        <v>81</v>
      </c>
      <c r="BY35" s="4">
        <v>58</v>
      </c>
      <c r="BZ35">
        <f t="shared" si="2"/>
        <v>2</v>
      </c>
    </row>
    <row r="36" spans="1:78" x14ac:dyDescent="0.2">
      <c r="A36" t="s">
        <v>112</v>
      </c>
      <c r="B36">
        <v>0</v>
      </c>
      <c r="C36" s="1">
        <v>38481</v>
      </c>
      <c r="D36" s="1">
        <v>43206</v>
      </c>
      <c r="E36" s="4">
        <v>12.936344969199178</v>
      </c>
      <c r="F36" s="5">
        <v>106.5</v>
      </c>
      <c r="G36" s="5">
        <v>155</v>
      </c>
      <c r="H36" s="4">
        <v>3.4940944881889764</v>
      </c>
      <c r="I36" s="4">
        <v>108.2655</v>
      </c>
      <c r="J36" s="4">
        <v>49.1</v>
      </c>
      <c r="K36" s="4">
        <v>20.399999999999999</v>
      </c>
      <c r="L36" s="4">
        <v>3</v>
      </c>
      <c r="M36" s="4">
        <v>22.6</v>
      </c>
      <c r="N36" s="4">
        <v>3</v>
      </c>
      <c r="O36" s="4">
        <v>27.4</v>
      </c>
      <c r="P36" s="4">
        <v>24</v>
      </c>
      <c r="Q36" s="4">
        <v>24.4</v>
      </c>
      <c r="R36" s="4">
        <v>24.5</v>
      </c>
      <c r="S36" s="4">
        <v>18.899999999999999</v>
      </c>
      <c r="T36" s="4">
        <v>21.6</v>
      </c>
      <c r="U36" s="4">
        <v>51.9</v>
      </c>
      <c r="V36" s="4">
        <f t="shared" si="4"/>
        <v>70</v>
      </c>
      <c r="W36" s="4">
        <f t="shared" si="1"/>
        <v>2</v>
      </c>
      <c r="X36" s="4">
        <f>Y36/((J36^0.096)*((G36*0.01)^(2.77)))</f>
        <v>5.3036485193225582</v>
      </c>
      <c r="Y36" s="4">
        <v>25.95</v>
      </c>
      <c r="Z36" s="4">
        <v>57.219749999999998</v>
      </c>
      <c r="AA36" s="4">
        <v>114.4395</v>
      </c>
      <c r="AB36" s="4">
        <v>3</v>
      </c>
      <c r="AC36">
        <v>22</v>
      </c>
      <c r="AD36" s="4">
        <v>38.9</v>
      </c>
      <c r="AE36" s="4">
        <v>2</v>
      </c>
      <c r="AF36" s="4">
        <v>2.6666666666666665</v>
      </c>
      <c r="AG36" s="4">
        <v>11.66</v>
      </c>
      <c r="AH36" s="4">
        <v>12.08</v>
      </c>
      <c r="AI36" s="4">
        <v>0.05</v>
      </c>
      <c r="AJ36" s="4">
        <v>52</v>
      </c>
      <c r="AK36">
        <v>34</v>
      </c>
      <c r="AL36">
        <v>38</v>
      </c>
      <c r="AM36" s="4">
        <v>0.12</v>
      </c>
      <c r="AN36" s="4">
        <v>55</v>
      </c>
      <c r="AO36">
        <v>30</v>
      </c>
      <c r="AP36">
        <v>27</v>
      </c>
      <c r="AQ36" s="4">
        <v>1.42</v>
      </c>
      <c r="AR36" s="4">
        <v>92</v>
      </c>
      <c r="AS36">
        <v>43</v>
      </c>
      <c r="AT36">
        <v>43</v>
      </c>
      <c r="AU36">
        <v>46</v>
      </c>
      <c r="AV36">
        <v>44</v>
      </c>
      <c r="AW36" s="4">
        <v>1.61</v>
      </c>
      <c r="AX36" s="4">
        <v>95</v>
      </c>
      <c r="AY36">
        <v>39</v>
      </c>
      <c r="AZ36">
        <v>38</v>
      </c>
      <c r="BA36">
        <v>34</v>
      </c>
      <c r="BB36">
        <v>37</v>
      </c>
      <c r="BC36" s="4">
        <v>-0.02</v>
      </c>
      <c r="BD36" s="4">
        <v>49</v>
      </c>
      <c r="BE36" s="5">
        <v>160</v>
      </c>
      <c r="BF36" s="5">
        <v>156</v>
      </c>
      <c r="BG36" s="5">
        <v>156</v>
      </c>
      <c r="BH36" s="5">
        <v>157.33333333333334</v>
      </c>
      <c r="BI36" s="4">
        <v>0.09</v>
      </c>
      <c r="BJ36" s="4">
        <v>54</v>
      </c>
      <c r="BK36" s="4">
        <v>1.54</v>
      </c>
      <c r="BL36" s="4">
        <v>0.14000000000000001</v>
      </c>
      <c r="BM36" s="4">
        <v>1.59</v>
      </c>
      <c r="BN36" s="4">
        <v>3.2700000000000005</v>
      </c>
      <c r="BO36" s="4">
        <v>2</v>
      </c>
      <c r="BP36" s="4">
        <v>19.222719999999999</v>
      </c>
      <c r="BQ36" s="4">
        <v>19.222719999999999</v>
      </c>
      <c r="BR36" s="4">
        <v>20.563839999999999</v>
      </c>
      <c r="BS36" s="4">
        <v>17.434560000000001</v>
      </c>
      <c r="BT36" s="4">
        <v>16.98752</v>
      </c>
      <c r="BU36" s="4">
        <v>15.19936</v>
      </c>
      <c r="BV36" s="4">
        <v>73.5</v>
      </c>
      <c r="BW36" s="4">
        <v>53</v>
      </c>
      <c r="BX36" s="4">
        <v>72</v>
      </c>
      <c r="BY36" s="4">
        <v>66.166666666666671</v>
      </c>
      <c r="BZ36">
        <f t="shared" si="2"/>
        <v>2</v>
      </c>
    </row>
    <row r="37" spans="1:78" x14ac:dyDescent="0.2">
      <c r="A37" t="s">
        <v>113</v>
      </c>
      <c r="B37">
        <v>0</v>
      </c>
      <c r="C37" s="1">
        <v>38471</v>
      </c>
      <c r="D37" s="1">
        <v>43206</v>
      </c>
      <c r="E37" s="4">
        <v>12.9637234770705</v>
      </c>
      <c r="F37" s="5">
        <v>110</v>
      </c>
      <c r="G37" s="5">
        <v>157</v>
      </c>
      <c r="H37" s="4">
        <v>3.6089238845144358</v>
      </c>
      <c r="I37" s="4">
        <v>108.486</v>
      </c>
      <c r="J37" s="4">
        <v>49.2</v>
      </c>
      <c r="K37" s="4">
        <v>19.96</v>
      </c>
      <c r="L37" s="4">
        <v>3</v>
      </c>
      <c r="M37" s="4">
        <v>999</v>
      </c>
      <c r="N37" s="4">
        <v>999</v>
      </c>
      <c r="O37" s="4">
        <v>20</v>
      </c>
      <c r="P37" s="4">
        <v>18</v>
      </c>
      <c r="Q37" s="4">
        <v>16.899999999999999</v>
      </c>
      <c r="R37" s="4">
        <v>19.3</v>
      </c>
      <c r="S37" s="4">
        <v>14.5</v>
      </c>
      <c r="T37" s="4">
        <v>16.100000000000001</v>
      </c>
      <c r="U37" s="4">
        <v>39.299999999999997</v>
      </c>
      <c r="V37" s="4">
        <f t="shared" si="4"/>
        <v>10</v>
      </c>
      <c r="W37" s="4">
        <f t="shared" si="1"/>
        <v>1</v>
      </c>
      <c r="X37" s="4">
        <f>Y37/((J37^0.096)*((G37*0.01)^(2.77)))</f>
        <v>3.8751798895273999</v>
      </c>
      <c r="Y37" s="4">
        <v>19.649999999999999</v>
      </c>
      <c r="Z37" s="4">
        <v>43.328249999999997</v>
      </c>
      <c r="AA37" s="4">
        <v>86.656499999999994</v>
      </c>
      <c r="AB37" s="4">
        <v>2</v>
      </c>
      <c r="AC37">
        <v>7</v>
      </c>
      <c r="AD37" s="4">
        <v>33.6</v>
      </c>
      <c r="AE37" s="4">
        <v>1</v>
      </c>
      <c r="AF37" s="6" t="e">
        <v>#NULL!</v>
      </c>
      <c r="AG37" s="4">
        <v>15.34</v>
      </c>
      <c r="AH37" s="4">
        <v>14.8</v>
      </c>
      <c r="AI37" s="4">
        <v>-2.4900000000000002</v>
      </c>
      <c r="AJ37" s="4">
        <v>1</v>
      </c>
      <c r="AK37">
        <v>27</v>
      </c>
      <c r="AL37">
        <v>29</v>
      </c>
      <c r="AM37" s="4">
        <v>-1.27</v>
      </c>
      <c r="AN37" s="4">
        <v>10</v>
      </c>
      <c r="AO37">
        <v>19</v>
      </c>
      <c r="AP37">
        <v>22</v>
      </c>
      <c r="AQ37" s="4">
        <v>-0.61</v>
      </c>
      <c r="AR37" s="4">
        <v>27</v>
      </c>
      <c r="AS37">
        <v>23</v>
      </c>
      <c r="AT37">
        <v>39</v>
      </c>
      <c r="AU37">
        <v>41</v>
      </c>
      <c r="AV37">
        <v>34.333333333333336</v>
      </c>
      <c r="AW37" s="4">
        <v>0.93</v>
      </c>
      <c r="AX37" s="4">
        <v>82</v>
      </c>
      <c r="AY37">
        <v>35</v>
      </c>
      <c r="AZ37">
        <v>33</v>
      </c>
      <c r="BA37">
        <v>33</v>
      </c>
      <c r="BB37">
        <v>33.666666666666664</v>
      </c>
      <c r="BC37" s="4">
        <v>-0.71</v>
      </c>
      <c r="BD37" s="4">
        <v>24</v>
      </c>
      <c r="BE37" s="5">
        <v>137</v>
      </c>
      <c r="BF37" s="5">
        <v>120</v>
      </c>
      <c r="BG37" s="5">
        <v>100</v>
      </c>
      <c r="BH37" s="5">
        <v>119</v>
      </c>
      <c r="BI37" s="4">
        <v>-0.82</v>
      </c>
      <c r="BJ37" s="4">
        <v>21</v>
      </c>
      <c r="BK37" s="4">
        <v>-1.88</v>
      </c>
      <c r="BL37" s="4">
        <v>-3.31</v>
      </c>
      <c r="BM37" s="4">
        <v>0.22000000000000008</v>
      </c>
      <c r="BN37" s="4">
        <v>-4.97</v>
      </c>
      <c r="BO37" s="4">
        <v>2</v>
      </c>
      <c r="BP37" s="4">
        <v>10.28192</v>
      </c>
      <c r="BQ37" s="4">
        <v>17.434560000000001</v>
      </c>
      <c r="BR37" s="4">
        <v>18.32864</v>
      </c>
      <c r="BS37" s="4">
        <v>15.6464</v>
      </c>
      <c r="BT37" s="4">
        <v>14.752319999999999</v>
      </c>
      <c r="BU37" s="4">
        <v>14.752319999999999</v>
      </c>
      <c r="BV37" s="4">
        <v>18.5</v>
      </c>
      <c r="BW37" s="4">
        <v>11</v>
      </c>
      <c r="BX37" s="4">
        <v>53</v>
      </c>
      <c r="BY37" s="4">
        <v>27.5</v>
      </c>
      <c r="BZ37">
        <f t="shared" si="2"/>
        <v>2</v>
      </c>
    </row>
    <row r="38" spans="1:78" x14ac:dyDescent="0.2">
      <c r="A38" t="s">
        <v>114</v>
      </c>
      <c r="B38">
        <v>0</v>
      </c>
      <c r="C38" t="s">
        <v>115</v>
      </c>
      <c r="D38" s="1">
        <v>43206</v>
      </c>
      <c r="E38" s="4">
        <v>13</v>
      </c>
      <c r="F38" s="5">
        <v>115</v>
      </c>
      <c r="G38" s="5">
        <v>166.5</v>
      </c>
      <c r="H38" s="4">
        <v>3.772965879265092</v>
      </c>
      <c r="I38" s="4">
        <v>193.15799999999999</v>
      </c>
      <c r="J38" s="4">
        <v>87.6</v>
      </c>
      <c r="K38" s="4">
        <v>31.4</v>
      </c>
      <c r="L38" s="4">
        <v>1</v>
      </c>
      <c r="M38" s="4">
        <v>28.7</v>
      </c>
      <c r="N38" s="4">
        <v>2</v>
      </c>
      <c r="O38" s="4">
        <v>38</v>
      </c>
      <c r="P38" s="4">
        <v>35.200000000000003</v>
      </c>
      <c r="Q38" s="4">
        <v>36.4</v>
      </c>
      <c r="R38" s="4">
        <v>37.299999999999997</v>
      </c>
      <c r="S38" s="4">
        <v>38.200000000000003</v>
      </c>
      <c r="T38" s="4">
        <v>34.5</v>
      </c>
      <c r="U38" s="4">
        <v>76.2</v>
      </c>
      <c r="V38" s="4">
        <f t="shared" ref="V38:V73" si="5">IF($X38&lt;3.74,"Less Than 5",IF($X38&lt;3.9,5,IF($X38&lt;4.25,10,IF($X38&lt;4.52,20,IF($X38&lt;4.72,30,IF($X38&lt;4.98,40,IF($X38&lt;5.23,50,IF($X38&lt;5.49,60,IF($X38&lt;5.8,70,IF($X38&lt;6.17,80,IF($X38&lt;6.61,90, 95)))))))))))</f>
        <v>80</v>
      </c>
      <c r="W38" s="4">
        <f t="shared" si="1"/>
        <v>3</v>
      </c>
      <c r="X38" s="4">
        <f>Y38/((J38^0.161)*((G38*0.01)^(2.268)))</f>
        <v>5.8346434677734171</v>
      </c>
      <c r="Y38" s="4">
        <v>38.1</v>
      </c>
      <c r="Z38" s="4">
        <v>84.010500000000008</v>
      </c>
      <c r="AA38" s="4">
        <v>168.02100000000002</v>
      </c>
      <c r="AB38" s="4">
        <v>3</v>
      </c>
      <c r="AC38">
        <v>42</v>
      </c>
      <c r="AD38" s="4">
        <v>45.9</v>
      </c>
      <c r="AE38" s="4">
        <v>3</v>
      </c>
      <c r="AF38" s="4">
        <v>2.6666666666666665</v>
      </c>
      <c r="AG38" s="4">
        <v>12.05</v>
      </c>
      <c r="AH38" s="4">
        <v>11.88</v>
      </c>
      <c r="AI38" s="4">
        <v>-0.44</v>
      </c>
      <c r="AJ38" s="4">
        <v>33</v>
      </c>
      <c r="AK38">
        <v>23</v>
      </c>
      <c r="AL38">
        <v>34</v>
      </c>
      <c r="AM38" s="4">
        <v>-5.7000000000000002E-2</v>
      </c>
      <c r="AN38" s="4">
        <v>29</v>
      </c>
      <c r="AO38">
        <v>18</v>
      </c>
      <c r="AP38">
        <v>20</v>
      </c>
      <c r="AQ38" s="4">
        <v>-1.28</v>
      </c>
      <c r="AR38" s="4">
        <v>10</v>
      </c>
      <c r="AS38">
        <v>52</v>
      </c>
      <c r="AT38">
        <v>58</v>
      </c>
      <c r="AU38">
        <v>62</v>
      </c>
      <c r="AV38">
        <v>57.333333333333336</v>
      </c>
      <c r="AW38" s="4">
        <v>3.36</v>
      </c>
      <c r="AX38" s="4">
        <v>100</v>
      </c>
      <c r="AY38">
        <v>48</v>
      </c>
      <c r="AZ38">
        <v>42</v>
      </c>
      <c r="BA38">
        <v>39</v>
      </c>
      <c r="BB38">
        <v>43</v>
      </c>
      <c r="BC38" s="4">
        <v>1.35</v>
      </c>
      <c r="BD38" s="4">
        <v>91</v>
      </c>
      <c r="BE38" s="5">
        <v>158</v>
      </c>
      <c r="BF38" s="5">
        <v>161</v>
      </c>
      <c r="BG38" s="5">
        <v>188</v>
      </c>
      <c r="BH38" s="5">
        <v>169</v>
      </c>
      <c r="BI38" s="4">
        <v>1.04</v>
      </c>
      <c r="BJ38" s="4">
        <v>85</v>
      </c>
      <c r="BK38" s="4">
        <v>-1.337</v>
      </c>
      <c r="BL38" s="4">
        <v>0.60000000000000009</v>
      </c>
      <c r="BM38" s="4">
        <v>4.71</v>
      </c>
      <c r="BN38" s="4">
        <v>3.9729999999999999</v>
      </c>
      <c r="BO38" s="4">
        <v>2</v>
      </c>
      <c r="BP38" s="4">
        <v>23.246079999999999</v>
      </c>
      <c r="BQ38" s="4">
        <v>25.928319999999999</v>
      </c>
      <c r="BR38" s="4">
        <v>27.716480000000001</v>
      </c>
      <c r="BS38" s="4">
        <v>21.457920000000001</v>
      </c>
      <c r="BT38" s="4">
        <v>18.775680000000001</v>
      </c>
      <c r="BU38" s="4">
        <v>17.434560000000001</v>
      </c>
      <c r="BV38" s="4">
        <v>19.5</v>
      </c>
      <c r="BW38" s="4">
        <v>59</v>
      </c>
      <c r="BX38" s="4">
        <v>95.5</v>
      </c>
      <c r="BY38" s="4">
        <v>58</v>
      </c>
      <c r="BZ38">
        <f t="shared" si="2"/>
        <v>2</v>
      </c>
    </row>
    <row r="39" spans="1:78" x14ac:dyDescent="0.2">
      <c r="A39" t="s">
        <v>116</v>
      </c>
      <c r="B39">
        <v>0</v>
      </c>
      <c r="C39" s="1">
        <v>38644</v>
      </c>
      <c r="D39" s="1">
        <v>43411</v>
      </c>
      <c r="E39" s="4">
        <v>13.051334702258726</v>
      </c>
      <c r="F39" s="5">
        <v>108</v>
      </c>
      <c r="G39" s="5">
        <v>147</v>
      </c>
      <c r="H39" s="4">
        <v>3.5433070866141736</v>
      </c>
      <c r="I39" s="4">
        <v>118.84950000000001</v>
      </c>
      <c r="J39" s="4">
        <v>53.9</v>
      </c>
      <c r="K39" s="4">
        <v>24.9</v>
      </c>
      <c r="L39" s="4">
        <v>2</v>
      </c>
      <c r="M39" s="4">
        <v>25.6</v>
      </c>
      <c r="N39" s="4">
        <v>2</v>
      </c>
      <c r="O39" s="4">
        <v>26.6</v>
      </c>
      <c r="P39" s="4">
        <v>26.7</v>
      </c>
      <c r="Q39" s="4">
        <v>28.1</v>
      </c>
      <c r="R39" s="4">
        <v>22.2</v>
      </c>
      <c r="S39" s="4">
        <v>27.3</v>
      </c>
      <c r="T39" s="4">
        <v>26.7</v>
      </c>
      <c r="U39" s="4">
        <v>55.4</v>
      </c>
      <c r="V39" s="4">
        <f t="shared" si="5"/>
        <v>80</v>
      </c>
      <c r="W39" s="4">
        <f t="shared" si="1"/>
        <v>3</v>
      </c>
      <c r="X39" s="4">
        <f>Y39/((J39^0.161)*((G39*0.01)^(2.268)))</f>
        <v>6.0844070749465757</v>
      </c>
      <c r="Y39" s="4">
        <v>27.7</v>
      </c>
      <c r="Z39" s="4">
        <v>61.078499999999998</v>
      </c>
      <c r="AA39" s="4">
        <v>122.157</v>
      </c>
      <c r="AB39" s="4">
        <v>2</v>
      </c>
      <c r="AC39">
        <v>14</v>
      </c>
      <c r="AD39" s="4">
        <v>35.9</v>
      </c>
      <c r="AE39" s="4">
        <v>1</v>
      </c>
      <c r="AF39" s="4">
        <v>1.6666666666666667</v>
      </c>
      <c r="AG39" s="4">
        <v>13.03</v>
      </c>
      <c r="AH39" s="4">
        <v>12.91</v>
      </c>
      <c r="AI39" s="4">
        <v>-1.41</v>
      </c>
      <c r="AJ39" s="4">
        <v>8</v>
      </c>
      <c r="AK39">
        <v>30</v>
      </c>
      <c r="AL39">
        <v>30</v>
      </c>
      <c r="AM39" s="4">
        <v>-1.1299999999999999</v>
      </c>
      <c r="AN39" s="4">
        <v>13</v>
      </c>
      <c r="AO39">
        <v>27</v>
      </c>
      <c r="AP39">
        <v>24</v>
      </c>
      <c r="AQ39" s="4">
        <v>0.53</v>
      </c>
      <c r="AR39" s="4">
        <v>70</v>
      </c>
      <c r="AS39">
        <v>51</v>
      </c>
      <c r="AT39">
        <v>49</v>
      </c>
      <c r="AU39">
        <v>51</v>
      </c>
      <c r="AV39">
        <v>50.333333333333336</v>
      </c>
      <c r="AW39" s="4">
        <v>2.0699999999999998</v>
      </c>
      <c r="AX39" s="4">
        <v>98</v>
      </c>
      <c r="AY39">
        <v>29</v>
      </c>
      <c r="AZ39">
        <v>34</v>
      </c>
      <c r="BA39">
        <v>41</v>
      </c>
      <c r="BB39">
        <v>34.666666666666664</v>
      </c>
      <c r="BC39" s="4">
        <v>0.06</v>
      </c>
      <c r="BD39" s="4">
        <v>53</v>
      </c>
      <c r="BE39" s="5">
        <v>147</v>
      </c>
      <c r="BF39" s="5">
        <v>131</v>
      </c>
      <c r="BG39" s="5">
        <v>120</v>
      </c>
      <c r="BH39" s="5">
        <v>132.66666666666666</v>
      </c>
      <c r="BI39" s="4">
        <v>-0.62</v>
      </c>
      <c r="BJ39" s="4">
        <v>27</v>
      </c>
      <c r="BK39" s="4">
        <v>-0.59999999999999987</v>
      </c>
      <c r="BL39" s="4">
        <v>-2.0299999999999998</v>
      </c>
      <c r="BM39" s="4">
        <v>2.13</v>
      </c>
      <c r="BN39" s="4">
        <v>-0.5</v>
      </c>
      <c r="BO39" s="4">
        <v>2</v>
      </c>
      <c r="BP39" s="4">
        <v>22.799039999999998</v>
      </c>
      <c r="BQ39" s="4">
        <v>21.904959999999999</v>
      </c>
      <c r="BR39" s="4">
        <v>22.799039999999998</v>
      </c>
      <c r="BS39" s="4">
        <v>12.96416</v>
      </c>
      <c r="BT39" s="4">
        <v>15.19936</v>
      </c>
      <c r="BU39" s="4">
        <v>18.32864</v>
      </c>
      <c r="BV39" s="4">
        <v>41.5</v>
      </c>
      <c r="BW39" s="4">
        <v>17.5</v>
      </c>
      <c r="BX39" s="4">
        <v>75.5</v>
      </c>
      <c r="BY39" s="4">
        <v>44.833333333333336</v>
      </c>
      <c r="BZ39">
        <f t="shared" si="2"/>
        <v>2</v>
      </c>
    </row>
    <row r="40" spans="1:78" x14ac:dyDescent="0.2">
      <c r="A40" t="s">
        <v>117</v>
      </c>
      <c r="B40">
        <v>0</v>
      </c>
      <c r="C40" s="1">
        <v>38637</v>
      </c>
      <c r="D40" s="1">
        <v>43411</v>
      </c>
      <c r="E40" s="4">
        <v>13.070499657768652</v>
      </c>
      <c r="F40" s="5">
        <v>101</v>
      </c>
      <c r="G40" s="5">
        <v>151</v>
      </c>
      <c r="H40" s="4">
        <v>3.3136482939632543</v>
      </c>
      <c r="I40" s="4">
        <v>101.87100000000001</v>
      </c>
      <c r="J40" s="4">
        <v>46.2</v>
      </c>
      <c r="K40" s="4">
        <v>20.3</v>
      </c>
      <c r="L40" s="4">
        <v>3</v>
      </c>
      <c r="M40" s="4">
        <v>14.9</v>
      </c>
      <c r="N40" s="4">
        <v>3</v>
      </c>
      <c r="O40" s="4">
        <v>30.9</v>
      </c>
      <c r="P40" s="4">
        <v>30.2</v>
      </c>
      <c r="Q40" s="4">
        <v>31</v>
      </c>
      <c r="R40" s="4">
        <v>29.4</v>
      </c>
      <c r="S40" s="4">
        <v>31.8</v>
      </c>
      <c r="T40" s="4">
        <v>30.4</v>
      </c>
      <c r="U40" s="4">
        <v>62.8</v>
      </c>
      <c r="V40" s="4">
        <f t="shared" si="5"/>
        <v>95</v>
      </c>
      <c r="W40" s="4">
        <f t="shared" si="1"/>
        <v>3</v>
      </c>
      <c r="X40" s="4">
        <f>Y40/((J40^0.161)*((G40*0.01)^(2.268)))</f>
        <v>6.6527709849756143</v>
      </c>
      <c r="Y40" s="4">
        <v>31.4</v>
      </c>
      <c r="Z40" s="4">
        <v>69.236999999999995</v>
      </c>
      <c r="AA40" s="4">
        <v>138.47399999999999</v>
      </c>
      <c r="AB40" s="4">
        <v>3</v>
      </c>
      <c r="AC40">
        <v>18</v>
      </c>
      <c r="AD40" s="4">
        <v>37.299999999999997</v>
      </c>
      <c r="AE40" s="4">
        <v>1</v>
      </c>
      <c r="AF40" s="4">
        <v>2.3333333333333335</v>
      </c>
      <c r="AG40" s="4">
        <v>10.72</v>
      </c>
      <c r="AH40" s="4">
        <v>10.65</v>
      </c>
      <c r="AI40" s="4">
        <v>1.0900000000000001</v>
      </c>
      <c r="AJ40" s="4">
        <v>86</v>
      </c>
      <c r="AK40">
        <v>25</v>
      </c>
      <c r="AL40">
        <v>30</v>
      </c>
      <c r="AM40" s="4">
        <v>-1.1299999999999999</v>
      </c>
      <c r="AN40" s="4">
        <v>13</v>
      </c>
      <c r="AO40">
        <v>26</v>
      </c>
      <c r="AP40">
        <v>23</v>
      </c>
      <c r="AQ40" s="4">
        <v>0.27</v>
      </c>
      <c r="AR40" s="4">
        <v>61</v>
      </c>
      <c r="AS40">
        <v>53</v>
      </c>
      <c r="AT40">
        <v>55</v>
      </c>
      <c r="AU40">
        <v>55</v>
      </c>
      <c r="AV40">
        <v>54.333333333333336</v>
      </c>
      <c r="AW40" s="4">
        <v>2.5499999999999998</v>
      </c>
      <c r="AX40" s="4">
        <v>99</v>
      </c>
      <c r="AY40">
        <v>46</v>
      </c>
      <c r="AZ40">
        <v>45</v>
      </c>
      <c r="BA40">
        <v>29</v>
      </c>
      <c r="BB40">
        <v>40</v>
      </c>
      <c r="BC40" s="4">
        <v>0.97</v>
      </c>
      <c r="BD40" s="4">
        <v>83</v>
      </c>
      <c r="BE40" s="5">
        <v>195</v>
      </c>
      <c r="BF40" s="5">
        <v>200</v>
      </c>
      <c r="BG40" s="5">
        <v>194</v>
      </c>
      <c r="BH40" s="5">
        <v>196.33333333333334</v>
      </c>
      <c r="BI40" s="4">
        <v>1.56</v>
      </c>
      <c r="BJ40" s="4">
        <v>94</v>
      </c>
      <c r="BK40" s="4">
        <v>-0.85999999999999988</v>
      </c>
      <c r="BL40" s="4">
        <v>2.6500000000000004</v>
      </c>
      <c r="BM40" s="4">
        <v>3.5199999999999996</v>
      </c>
      <c r="BN40" s="4">
        <v>5.3100000000000005</v>
      </c>
      <c r="BO40" s="4">
        <v>2</v>
      </c>
      <c r="BP40" s="4">
        <v>23.69312</v>
      </c>
      <c r="BQ40" s="4">
        <v>24.587199999999999</v>
      </c>
      <c r="BR40" s="4">
        <v>24.587199999999999</v>
      </c>
      <c r="BS40" s="4">
        <v>20.563839999999999</v>
      </c>
      <c r="BT40" s="4">
        <v>20.116800000000001</v>
      </c>
      <c r="BU40" s="4">
        <v>12.96416</v>
      </c>
      <c r="BV40" s="4">
        <v>37</v>
      </c>
      <c r="BW40" s="4">
        <v>90</v>
      </c>
      <c r="BX40" s="4">
        <v>91</v>
      </c>
      <c r="BY40" s="4">
        <v>72.666666666666671</v>
      </c>
      <c r="BZ40">
        <f t="shared" si="2"/>
        <v>2</v>
      </c>
    </row>
    <row r="41" spans="1:78" x14ac:dyDescent="0.2">
      <c r="A41" t="s">
        <v>118</v>
      </c>
      <c r="B41">
        <v>0</v>
      </c>
      <c r="C41" s="1">
        <v>38631</v>
      </c>
      <c r="D41" s="1">
        <v>43411</v>
      </c>
      <c r="E41" s="4">
        <v>13.086926762491444</v>
      </c>
      <c r="F41" s="5">
        <v>107</v>
      </c>
      <c r="G41" s="5">
        <v>151</v>
      </c>
      <c r="H41" s="4">
        <v>3.5104986876640418</v>
      </c>
      <c r="I41" s="4">
        <v>126.126</v>
      </c>
      <c r="J41" s="4">
        <v>57.2</v>
      </c>
      <c r="K41" s="4">
        <v>25.1</v>
      </c>
      <c r="L41" s="4">
        <v>2</v>
      </c>
      <c r="M41" s="4">
        <v>20.5</v>
      </c>
      <c r="N41" s="4">
        <v>3</v>
      </c>
      <c r="O41" s="4">
        <v>29.3</v>
      </c>
      <c r="P41" s="4">
        <v>28.7</v>
      </c>
      <c r="Q41" s="4">
        <v>23.1</v>
      </c>
      <c r="R41" s="4">
        <v>26.8</v>
      </c>
      <c r="S41" s="4">
        <v>25.4</v>
      </c>
      <c r="T41" s="4">
        <v>24.2</v>
      </c>
      <c r="U41" s="4">
        <v>56.1</v>
      </c>
      <c r="V41" s="4">
        <f t="shared" si="5"/>
        <v>70</v>
      </c>
      <c r="W41" s="4">
        <f t="shared" si="1"/>
        <v>2</v>
      </c>
      <c r="X41" s="4">
        <f>Y41/((J41^0.161)*((G41*0.01)^(2.268)))</f>
        <v>5.742121643000238</v>
      </c>
      <c r="Y41" s="4">
        <v>28.05</v>
      </c>
      <c r="Z41" s="4">
        <v>61.850250000000003</v>
      </c>
      <c r="AA41" s="4">
        <v>123.70050000000001</v>
      </c>
      <c r="AB41" s="4">
        <v>2</v>
      </c>
      <c r="AC41">
        <v>29</v>
      </c>
      <c r="AD41" s="4">
        <v>41.2</v>
      </c>
      <c r="AE41" s="4">
        <v>3</v>
      </c>
      <c r="AF41" s="4">
        <v>2.6666666666666665</v>
      </c>
      <c r="AG41" s="4">
        <v>13.59</v>
      </c>
      <c r="AH41" s="4">
        <v>12.21</v>
      </c>
      <c r="AI41" s="4">
        <v>-0.78</v>
      </c>
      <c r="AJ41" s="4">
        <v>22</v>
      </c>
      <c r="AK41">
        <v>32</v>
      </c>
      <c r="AL41">
        <v>31</v>
      </c>
      <c r="AM41" s="4">
        <v>-0.84</v>
      </c>
      <c r="AN41" s="4">
        <v>20</v>
      </c>
      <c r="AO41">
        <v>22</v>
      </c>
      <c r="AP41">
        <v>24</v>
      </c>
      <c r="AQ41" s="4">
        <v>-0.24</v>
      </c>
      <c r="AR41" s="4">
        <v>41</v>
      </c>
      <c r="AS41">
        <v>50</v>
      </c>
      <c r="AT41">
        <v>51</v>
      </c>
      <c r="AU41">
        <v>50</v>
      </c>
      <c r="AV41">
        <v>50.333333333333336</v>
      </c>
      <c r="AW41" s="4">
        <v>2.0699999999999998</v>
      </c>
      <c r="AX41" s="4">
        <v>98</v>
      </c>
      <c r="AY41">
        <v>40</v>
      </c>
      <c r="AZ41">
        <v>37</v>
      </c>
      <c r="BA41">
        <v>34</v>
      </c>
      <c r="BB41">
        <v>37</v>
      </c>
      <c r="BC41" s="4">
        <v>-0.11</v>
      </c>
      <c r="BD41" s="4">
        <v>46</v>
      </c>
      <c r="BE41" s="5">
        <v>140</v>
      </c>
      <c r="BF41" s="5">
        <v>145</v>
      </c>
      <c r="BG41" s="5">
        <v>150</v>
      </c>
      <c r="BH41" s="5">
        <v>145</v>
      </c>
      <c r="BI41" s="4">
        <v>-0.5</v>
      </c>
      <c r="BJ41" s="4">
        <v>31</v>
      </c>
      <c r="BK41" s="4">
        <v>-1.08</v>
      </c>
      <c r="BL41" s="4">
        <v>-1.28</v>
      </c>
      <c r="BM41" s="4">
        <v>1.9599999999999997</v>
      </c>
      <c r="BN41" s="4">
        <v>-0.40000000000000058</v>
      </c>
      <c r="BO41" s="4">
        <v>2</v>
      </c>
      <c r="BP41" s="4">
        <v>22.352</v>
      </c>
      <c r="BQ41" s="4">
        <v>22.799039999999998</v>
      </c>
      <c r="BR41" s="4">
        <v>22.352</v>
      </c>
      <c r="BS41" s="4">
        <v>17.881599999999999</v>
      </c>
      <c r="BT41" s="4">
        <v>16.540479999999999</v>
      </c>
      <c r="BU41" s="4">
        <v>15.19936</v>
      </c>
      <c r="BV41" s="4">
        <v>30.5</v>
      </c>
      <c r="BW41" s="4">
        <v>26.5</v>
      </c>
      <c r="BX41" s="4">
        <v>72</v>
      </c>
      <c r="BY41" s="4">
        <v>43</v>
      </c>
      <c r="BZ41">
        <f t="shared" si="2"/>
        <v>2</v>
      </c>
    </row>
    <row r="42" spans="1:78" x14ac:dyDescent="0.2">
      <c r="A42" t="s">
        <v>119</v>
      </c>
      <c r="B42">
        <v>0</v>
      </c>
      <c r="C42" s="1">
        <v>38393</v>
      </c>
      <c r="D42" s="1">
        <v>43206</v>
      </c>
      <c r="E42" s="4">
        <v>13.177275838466803</v>
      </c>
      <c r="F42" s="5">
        <v>107</v>
      </c>
      <c r="G42" s="5">
        <v>152.5</v>
      </c>
      <c r="H42" s="4">
        <v>3.5104986876640418</v>
      </c>
      <c r="I42" s="4">
        <v>98.563500000000005</v>
      </c>
      <c r="J42" s="4">
        <v>44.7</v>
      </c>
      <c r="K42" s="4">
        <v>19.100000000000001</v>
      </c>
      <c r="L42" s="4">
        <v>3</v>
      </c>
      <c r="M42" s="4">
        <v>19.399999999999999</v>
      </c>
      <c r="N42" s="4">
        <v>3</v>
      </c>
      <c r="O42" s="4">
        <v>20.7</v>
      </c>
      <c r="P42" s="4">
        <v>16.600000000000001</v>
      </c>
      <c r="Q42" s="4">
        <v>16.2</v>
      </c>
      <c r="R42" s="4">
        <v>18.5</v>
      </c>
      <c r="S42" s="4">
        <v>16.399999999999999</v>
      </c>
      <c r="T42" s="4">
        <v>15.1</v>
      </c>
      <c r="U42" s="4">
        <v>39.200000000000003</v>
      </c>
      <c r="V42" s="4">
        <f t="shared" si="5"/>
        <v>10</v>
      </c>
      <c r="W42" s="4">
        <f t="shared" si="1"/>
        <v>1</v>
      </c>
      <c r="X42" s="4">
        <f>Y42/((J42^0.161)*((G42*0.01)^(2.268)))</f>
        <v>4.0822589950876953</v>
      </c>
      <c r="Y42" s="4">
        <v>19.600000000000001</v>
      </c>
      <c r="Z42" s="4">
        <v>43.218000000000004</v>
      </c>
      <c r="AA42" s="4">
        <v>86.436000000000007</v>
      </c>
      <c r="AB42" s="4">
        <v>1</v>
      </c>
      <c r="AC42">
        <v>15</v>
      </c>
      <c r="AD42" s="4">
        <v>36.1</v>
      </c>
      <c r="AE42" s="4">
        <v>1</v>
      </c>
      <c r="AF42" s="4">
        <v>1.6666666666666667</v>
      </c>
      <c r="AG42" s="4">
        <v>14.6</v>
      </c>
      <c r="AH42" s="4">
        <v>15.33</v>
      </c>
      <c r="AI42" s="4">
        <v>-2.57</v>
      </c>
      <c r="AJ42" s="4">
        <v>1</v>
      </c>
      <c r="AK42">
        <v>23</v>
      </c>
      <c r="AL42">
        <v>30</v>
      </c>
      <c r="AM42" s="4">
        <v>-1.1299999999999999</v>
      </c>
      <c r="AN42" s="4">
        <v>13</v>
      </c>
      <c r="AO42">
        <v>29</v>
      </c>
      <c r="AP42">
        <v>26</v>
      </c>
      <c r="AQ42" s="4">
        <v>1.03</v>
      </c>
      <c r="AR42" s="4">
        <v>85</v>
      </c>
      <c r="AS42">
        <v>44</v>
      </c>
      <c r="AT42">
        <v>42</v>
      </c>
      <c r="AU42">
        <v>44</v>
      </c>
      <c r="AV42">
        <v>43.333333333333336</v>
      </c>
      <c r="AW42" s="4">
        <v>1.17</v>
      </c>
      <c r="AX42" s="4">
        <v>88</v>
      </c>
      <c r="AY42">
        <v>32</v>
      </c>
      <c r="AZ42">
        <v>29</v>
      </c>
      <c r="BA42">
        <v>31</v>
      </c>
      <c r="BB42">
        <v>30.666666666666668</v>
      </c>
      <c r="BC42" s="4">
        <v>-1.37</v>
      </c>
      <c r="BD42" s="4">
        <v>8</v>
      </c>
      <c r="BE42" s="5">
        <v>86</v>
      </c>
      <c r="BF42" s="5">
        <v>96</v>
      </c>
      <c r="BG42" s="5">
        <v>95</v>
      </c>
      <c r="BH42" s="5">
        <v>92.333333333333329</v>
      </c>
      <c r="BI42" s="4">
        <v>-2.36</v>
      </c>
      <c r="BJ42" s="4">
        <v>1</v>
      </c>
      <c r="BK42" s="4">
        <v>-9.9999999999999867E-2</v>
      </c>
      <c r="BL42" s="4">
        <v>-4.93</v>
      </c>
      <c r="BM42" s="4">
        <v>-0.20000000000000018</v>
      </c>
      <c r="BN42" s="4">
        <v>-5.2299999999999995</v>
      </c>
      <c r="BO42" s="4">
        <v>2</v>
      </c>
      <c r="BP42" s="4">
        <v>19.66976</v>
      </c>
      <c r="BQ42" s="4">
        <v>18.775680000000001</v>
      </c>
      <c r="BR42" s="4">
        <v>19.66976</v>
      </c>
      <c r="BS42" s="4">
        <v>14.30528</v>
      </c>
      <c r="BT42" s="4">
        <v>12.96416</v>
      </c>
      <c r="BU42" s="4">
        <v>13.85824</v>
      </c>
      <c r="BV42" s="4">
        <v>49</v>
      </c>
      <c r="BW42" s="4">
        <v>1</v>
      </c>
      <c r="BX42" s="4">
        <v>48</v>
      </c>
      <c r="BY42" s="4">
        <v>32.666666666666664</v>
      </c>
      <c r="BZ42">
        <f t="shared" si="2"/>
        <v>2</v>
      </c>
    </row>
    <row r="43" spans="1:78" x14ac:dyDescent="0.2">
      <c r="A43" t="s">
        <v>120</v>
      </c>
      <c r="B43">
        <v>0</v>
      </c>
      <c r="C43" s="1">
        <v>38391</v>
      </c>
      <c r="D43" s="1">
        <v>43206</v>
      </c>
      <c r="E43" s="4">
        <v>13.182751540041068</v>
      </c>
      <c r="F43" s="5">
        <v>110.5</v>
      </c>
      <c r="G43" s="5">
        <v>146</v>
      </c>
      <c r="H43" s="4">
        <v>3.6253280839895012</v>
      </c>
      <c r="I43" s="4">
        <v>111.13200000000001</v>
      </c>
      <c r="J43" s="4">
        <v>50.4</v>
      </c>
      <c r="K43" s="4">
        <v>23.6</v>
      </c>
      <c r="L43" s="4">
        <v>2</v>
      </c>
      <c r="M43" s="4">
        <v>22.4</v>
      </c>
      <c r="N43" s="4">
        <v>3</v>
      </c>
      <c r="O43" s="4">
        <v>24.2</v>
      </c>
      <c r="P43" s="4">
        <v>23.9</v>
      </c>
      <c r="Q43" s="4">
        <v>26.9</v>
      </c>
      <c r="R43" s="4">
        <v>23.8</v>
      </c>
      <c r="S43" s="4">
        <v>23.3</v>
      </c>
      <c r="T43" s="4">
        <v>24.4</v>
      </c>
      <c r="U43" s="4">
        <v>51.3</v>
      </c>
      <c r="V43" s="4">
        <f t="shared" si="5"/>
        <v>70</v>
      </c>
      <c r="W43" s="4">
        <f t="shared" si="1"/>
        <v>2</v>
      </c>
      <c r="X43" s="4">
        <f>Y43/((J43^0.161)*((G43*0.01)^(2.268)))</f>
        <v>5.7842063268224386</v>
      </c>
      <c r="Y43" s="4">
        <v>25.65</v>
      </c>
      <c r="Z43" s="4">
        <v>56.558250000000001</v>
      </c>
      <c r="AA43" s="4">
        <v>113.1165</v>
      </c>
      <c r="AB43" s="4">
        <v>2</v>
      </c>
      <c r="AC43">
        <v>14</v>
      </c>
      <c r="AD43" s="4">
        <v>35.799999999999997</v>
      </c>
      <c r="AE43" s="4">
        <v>1</v>
      </c>
      <c r="AF43" s="4">
        <v>2</v>
      </c>
      <c r="AG43" s="4">
        <v>15.12</v>
      </c>
      <c r="AH43" s="4">
        <v>14.5</v>
      </c>
      <c r="AI43" s="4">
        <v>-2.7</v>
      </c>
      <c r="AJ43" s="4">
        <v>0</v>
      </c>
      <c r="AK43">
        <v>28</v>
      </c>
      <c r="AL43">
        <v>28</v>
      </c>
      <c r="AM43" s="4">
        <v>-1.42</v>
      </c>
      <c r="AN43" s="4">
        <v>8</v>
      </c>
      <c r="AO43">
        <v>16</v>
      </c>
      <c r="AP43">
        <v>23</v>
      </c>
      <c r="AQ43" s="4">
        <v>-0.5</v>
      </c>
      <c r="AR43" s="4">
        <v>31</v>
      </c>
      <c r="AS43">
        <v>39</v>
      </c>
      <c r="AT43">
        <v>38</v>
      </c>
      <c r="AU43">
        <v>30</v>
      </c>
      <c r="AV43">
        <v>35.666666666666664</v>
      </c>
      <c r="AW43" s="4">
        <v>0.49</v>
      </c>
      <c r="AX43" s="4">
        <v>69</v>
      </c>
      <c r="AY43">
        <v>34</v>
      </c>
      <c r="AZ43">
        <v>32</v>
      </c>
      <c r="BA43">
        <v>30</v>
      </c>
      <c r="BB43">
        <v>32</v>
      </c>
      <c r="BC43" s="4">
        <v>-1.08</v>
      </c>
      <c r="BD43" s="4">
        <v>14</v>
      </c>
      <c r="BE43" s="5">
        <v>119</v>
      </c>
      <c r="BF43" s="5">
        <v>124</v>
      </c>
      <c r="BG43" s="5">
        <v>124</v>
      </c>
      <c r="BH43" s="5">
        <v>122.33333333333333</v>
      </c>
      <c r="BI43" s="4">
        <v>-1.45</v>
      </c>
      <c r="BJ43" s="4">
        <v>7</v>
      </c>
      <c r="BK43" s="4">
        <v>-1.92</v>
      </c>
      <c r="BL43" s="4">
        <v>-4.1500000000000004</v>
      </c>
      <c r="BM43" s="4">
        <v>-0.59000000000000008</v>
      </c>
      <c r="BN43" s="4">
        <v>-6.66</v>
      </c>
      <c r="BO43" s="4">
        <v>1</v>
      </c>
      <c r="BP43" s="4">
        <v>17.434560000000001</v>
      </c>
      <c r="BQ43" s="4">
        <v>16.98752</v>
      </c>
      <c r="BR43" s="4">
        <v>13.411199999999999</v>
      </c>
      <c r="BS43" s="4">
        <v>15.19936</v>
      </c>
      <c r="BT43" s="4">
        <v>14.30528</v>
      </c>
      <c r="BU43" s="4">
        <v>13.411199999999999</v>
      </c>
      <c r="BV43" s="4">
        <v>19.5</v>
      </c>
      <c r="BW43" s="4">
        <v>3.5</v>
      </c>
      <c r="BX43" s="4">
        <v>41.5</v>
      </c>
      <c r="BY43" s="4">
        <v>21.5</v>
      </c>
      <c r="BZ43">
        <f t="shared" si="2"/>
        <v>1</v>
      </c>
    </row>
    <row r="44" spans="1:78" x14ac:dyDescent="0.2">
      <c r="A44" t="s">
        <v>121</v>
      </c>
      <c r="B44">
        <v>0</v>
      </c>
      <c r="C44" s="1">
        <v>38377</v>
      </c>
      <c r="D44" s="1">
        <v>43206</v>
      </c>
      <c r="E44" s="4">
        <v>13.221081451060916</v>
      </c>
      <c r="F44" s="5">
        <v>116.5</v>
      </c>
      <c r="G44" s="5">
        <v>166.5</v>
      </c>
      <c r="H44" s="4">
        <v>3.8221784776902887</v>
      </c>
      <c r="I44" s="4">
        <v>104.95800000000001</v>
      </c>
      <c r="J44" s="4">
        <v>47.6</v>
      </c>
      <c r="K44" s="4">
        <v>17.3</v>
      </c>
      <c r="L44" s="4">
        <v>3</v>
      </c>
      <c r="M44" s="4">
        <v>9.4</v>
      </c>
      <c r="N44" s="4">
        <v>3</v>
      </c>
      <c r="O44" s="4">
        <v>26.3</v>
      </c>
      <c r="P44" s="4">
        <v>27.5</v>
      </c>
      <c r="Q44" s="4">
        <v>25.7</v>
      </c>
      <c r="R44" s="4">
        <v>26.5</v>
      </c>
      <c r="S44" s="4">
        <v>25.3</v>
      </c>
      <c r="T44" s="4">
        <v>25.5</v>
      </c>
      <c r="U44" s="4">
        <v>54</v>
      </c>
      <c r="V44" s="4">
        <f t="shared" si="5"/>
        <v>30</v>
      </c>
      <c r="W44" s="4">
        <f t="shared" si="1"/>
        <v>2</v>
      </c>
      <c r="X44" s="4">
        <f>Y44/((J44^0.161)*((G44*0.01)^(2.268)))</f>
        <v>4.5614356591142329</v>
      </c>
      <c r="Y44" s="4">
        <v>27</v>
      </c>
      <c r="Z44" s="4">
        <v>59.535000000000004</v>
      </c>
      <c r="AA44" s="4">
        <v>119.07000000000001</v>
      </c>
      <c r="AB44" s="4">
        <v>2</v>
      </c>
      <c r="AC44">
        <v>52</v>
      </c>
      <c r="AD44" s="4">
        <v>49.2</v>
      </c>
      <c r="AE44" s="4">
        <v>3</v>
      </c>
      <c r="AF44" s="4">
        <v>2.6666666666666665</v>
      </c>
      <c r="AG44" s="4">
        <v>12.8</v>
      </c>
      <c r="AH44" s="4">
        <v>12.12</v>
      </c>
      <c r="AI44" s="4">
        <v>-0.69</v>
      </c>
      <c r="AJ44" s="4">
        <v>25</v>
      </c>
      <c r="AK44">
        <v>34</v>
      </c>
      <c r="AL44">
        <v>30</v>
      </c>
      <c r="AM44" s="4">
        <v>-0.56999999999999995</v>
      </c>
      <c r="AN44" s="4">
        <v>29</v>
      </c>
      <c r="AO44">
        <v>20</v>
      </c>
      <c r="AP44">
        <v>18</v>
      </c>
      <c r="AQ44" s="4">
        <v>-1.28</v>
      </c>
      <c r="AR44" s="4">
        <v>10</v>
      </c>
      <c r="AS44">
        <v>52</v>
      </c>
      <c r="AT44">
        <v>53</v>
      </c>
      <c r="AU44">
        <v>51</v>
      </c>
      <c r="AV44">
        <v>52</v>
      </c>
      <c r="AW44" s="4">
        <v>2.31</v>
      </c>
      <c r="AX44" s="4">
        <v>99</v>
      </c>
      <c r="AY44">
        <v>47</v>
      </c>
      <c r="AZ44">
        <v>41</v>
      </c>
      <c r="BA44">
        <v>41</v>
      </c>
      <c r="BB44">
        <v>43</v>
      </c>
      <c r="BC44" s="4">
        <v>1.1599999999999999</v>
      </c>
      <c r="BD44" s="4">
        <v>88</v>
      </c>
      <c r="BE44" s="5">
        <v>151</v>
      </c>
      <c r="BF44" s="5">
        <v>176</v>
      </c>
      <c r="BG44" s="5">
        <v>179</v>
      </c>
      <c r="BH44" s="5">
        <v>168.66666666666666</v>
      </c>
      <c r="BI44" s="4">
        <v>0.66</v>
      </c>
      <c r="BJ44" s="4">
        <v>74</v>
      </c>
      <c r="BK44" s="4">
        <v>-1.85</v>
      </c>
      <c r="BL44" s="4">
        <v>-2.9999999999999919E-2</v>
      </c>
      <c r="BM44" s="4">
        <v>3.4699999999999998</v>
      </c>
      <c r="BN44" s="4">
        <v>1.5899999999999999</v>
      </c>
      <c r="BO44" s="4">
        <v>2</v>
      </c>
      <c r="BP44" s="4">
        <v>23.246079999999999</v>
      </c>
      <c r="BQ44" s="4">
        <v>23.69312</v>
      </c>
      <c r="BR44" s="4">
        <v>22.799039999999998</v>
      </c>
      <c r="BS44" s="4">
        <v>21.01088</v>
      </c>
      <c r="BT44" s="4">
        <v>18.32864</v>
      </c>
      <c r="BU44" s="4">
        <v>18.32864</v>
      </c>
      <c r="BV44" s="4">
        <v>19.5</v>
      </c>
      <c r="BW44" s="4">
        <v>49.5</v>
      </c>
      <c r="BX44" s="4">
        <v>93.5</v>
      </c>
      <c r="BY44" s="4">
        <v>54.166666666666664</v>
      </c>
      <c r="BZ44">
        <f t="shared" si="2"/>
        <v>2</v>
      </c>
    </row>
    <row r="45" spans="1:78" x14ac:dyDescent="0.2">
      <c r="A45" t="s">
        <v>122</v>
      </c>
      <c r="B45">
        <v>0</v>
      </c>
      <c r="C45" s="1">
        <v>38582</v>
      </c>
      <c r="D45" s="1">
        <v>43412</v>
      </c>
      <c r="E45" s="4">
        <v>13.223819301848049</v>
      </c>
      <c r="F45" s="5">
        <v>109.5</v>
      </c>
      <c r="G45" s="5">
        <v>155</v>
      </c>
      <c r="H45" s="4">
        <v>3.5925196850393699</v>
      </c>
      <c r="I45" s="4">
        <v>130.536</v>
      </c>
      <c r="J45" s="4">
        <v>59.2</v>
      </c>
      <c r="K45" s="4">
        <v>24.6</v>
      </c>
      <c r="L45" s="4">
        <v>2</v>
      </c>
      <c r="M45" s="4">
        <v>27.4</v>
      </c>
      <c r="N45" s="4">
        <v>2</v>
      </c>
      <c r="O45" s="4">
        <v>21.5</v>
      </c>
      <c r="P45" s="4">
        <v>23.4</v>
      </c>
      <c r="Q45" s="4">
        <v>19.600000000000001</v>
      </c>
      <c r="R45" s="4">
        <v>25.1</v>
      </c>
      <c r="S45" s="4">
        <v>24.2</v>
      </c>
      <c r="T45" s="4">
        <v>19.5</v>
      </c>
      <c r="U45" s="4">
        <v>48.5</v>
      </c>
      <c r="V45" s="4">
        <f t="shared" si="5"/>
        <v>30</v>
      </c>
      <c r="W45" s="4">
        <f t="shared" si="1"/>
        <v>2</v>
      </c>
      <c r="X45" s="4">
        <f>Y45/((J45^0.161)*((G45*0.01)^(2.268)))</f>
        <v>4.6525993610284386</v>
      </c>
      <c r="Y45" s="4">
        <v>24.25</v>
      </c>
      <c r="Z45" s="4">
        <v>53.471250000000005</v>
      </c>
      <c r="AA45" s="4">
        <v>106.94250000000001</v>
      </c>
      <c r="AB45" s="4">
        <v>2</v>
      </c>
      <c r="AC45">
        <v>56</v>
      </c>
      <c r="AD45" s="4">
        <v>50.6</v>
      </c>
      <c r="AE45" s="4">
        <v>3</v>
      </c>
      <c r="AF45" s="4">
        <v>2.3333333333333335</v>
      </c>
      <c r="AG45" s="4">
        <v>11.78</v>
      </c>
      <c r="AH45" s="4">
        <v>10.9</v>
      </c>
      <c r="AI45" s="4">
        <v>0.73</v>
      </c>
      <c r="AJ45" s="4">
        <v>77</v>
      </c>
      <c r="AK45">
        <v>28</v>
      </c>
      <c r="AL45">
        <v>28</v>
      </c>
      <c r="AM45" s="4">
        <v>-1.42</v>
      </c>
      <c r="AN45" s="4">
        <v>8</v>
      </c>
      <c r="AO45">
        <v>24</v>
      </c>
      <c r="AP45">
        <v>25</v>
      </c>
      <c r="AQ45" s="4">
        <v>0.02</v>
      </c>
      <c r="AR45" s="4">
        <v>51</v>
      </c>
      <c r="AS45">
        <v>69</v>
      </c>
      <c r="AT45">
        <v>72</v>
      </c>
      <c r="AU45">
        <v>68</v>
      </c>
      <c r="AV45">
        <v>69.666666666666671</v>
      </c>
      <c r="AW45" s="4">
        <v>4.45</v>
      </c>
      <c r="AX45" s="4">
        <v>100</v>
      </c>
      <c r="AY45">
        <v>41</v>
      </c>
      <c r="AZ45">
        <v>41</v>
      </c>
      <c r="BA45">
        <v>44</v>
      </c>
      <c r="BB45">
        <v>42</v>
      </c>
      <c r="BC45" s="4">
        <v>0.6</v>
      </c>
      <c r="BD45" s="4">
        <v>73</v>
      </c>
      <c r="BE45" s="5">
        <v>165</v>
      </c>
      <c r="BF45" s="5">
        <v>164</v>
      </c>
      <c r="BG45" s="5">
        <v>159</v>
      </c>
      <c r="BH45" s="5">
        <v>162.66666666666666</v>
      </c>
      <c r="BI45" s="4">
        <v>0.08</v>
      </c>
      <c r="BJ45" s="4">
        <v>53</v>
      </c>
      <c r="BK45" s="4">
        <v>-1.4</v>
      </c>
      <c r="BL45" s="4">
        <v>0.80999999999999994</v>
      </c>
      <c r="BM45" s="4">
        <v>5.05</v>
      </c>
      <c r="BN45" s="4">
        <v>4.46</v>
      </c>
      <c r="BO45" s="4">
        <v>2</v>
      </c>
      <c r="BP45" s="4">
        <v>30.845759999999999</v>
      </c>
      <c r="BQ45" s="4">
        <v>32.186880000000002</v>
      </c>
      <c r="BR45" s="4">
        <v>30.398720000000001</v>
      </c>
      <c r="BS45" s="4">
        <v>18.32864</v>
      </c>
      <c r="BT45" s="4">
        <v>18.32864</v>
      </c>
      <c r="BU45" s="4">
        <v>19.66976</v>
      </c>
      <c r="BV45" s="4">
        <v>29.5</v>
      </c>
      <c r="BW45" s="4">
        <v>65</v>
      </c>
      <c r="BX45" s="4">
        <v>86.5</v>
      </c>
      <c r="BY45" s="4">
        <v>60.333333333333336</v>
      </c>
      <c r="BZ45">
        <f t="shared" si="2"/>
        <v>2</v>
      </c>
    </row>
    <row r="46" spans="1:78" x14ac:dyDescent="0.2">
      <c r="A46" t="s">
        <v>123</v>
      </c>
      <c r="B46">
        <v>0</v>
      </c>
      <c r="C46" s="1">
        <v>38352</v>
      </c>
      <c r="D46" s="1">
        <v>43206</v>
      </c>
      <c r="E46" s="4">
        <v>13.289527720739219</v>
      </c>
      <c r="F46" s="5">
        <v>116.5</v>
      </c>
      <c r="G46" s="5">
        <v>162.5</v>
      </c>
      <c r="H46" s="4">
        <v>3.8221784776902887</v>
      </c>
      <c r="I46" s="4">
        <v>173.5335</v>
      </c>
      <c r="J46" s="4">
        <v>78.7</v>
      </c>
      <c r="K46" s="4">
        <v>30</v>
      </c>
      <c r="L46" s="4">
        <v>1</v>
      </c>
      <c r="M46" s="4">
        <v>30.3</v>
      </c>
      <c r="N46" s="4">
        <v>2</v>
      </c>
      <c r="O46" s="4">
        <v>32.299999999999997</v>
      </c>
      <c r="P46" s="4">
        <v>33.299999999999997</v>
      </c>
      <c r="Q46" s="4">
        <v>34.5</v>
      </c>
      <c r="R46" s="4">
        <v>34.200000000000003</v>
      </c>
      <c r="S46" s="4">
        <v>35.299999999999997</v>
      </c>
      <c r="T46" s="4">
        <v>34.6</v>
      </c>
      <c r="U46" s="4">
        <v>69.8</v>
      </c>
      <c r="V46" s="4">
        <f t="shared" si="5"/>
        <v>70</v>
      </c>
      <c r="W46" s="4">
        <f t="shared" si="1"/>
        <v>2</v>
      </c>
      <c r="X46" s="4">
        <f>Y46/((J46^0.161)*((G46*0.01)^(2.268)))</f>
        <v>5.7458999884951876</v>
      </c>
      <c r="Y46" s="4">
        <v>34.9</v>
      </c>
      <c r="Z46" s="4">
        <v>76.954499999999996</v>
      </c>
      <c r="AA46" s="4">
        <v>153.90899999999999</v>
      </c>
      <c r="AB46" s="4">
        <v>3</v>
      </c>
      <c r="AC46">
        <v>11</v>
      </c>
      <c r="AD46" s="4">
        <v>34.6</v>
      </c>
      <c r="AE46" s="4">
        <v>1</v>
      </c>
      <c r="AF46" s="4">
        <v>2</v>
      </c>
      <c r="AG46" s="4">
        <v>16.03</v>
      </c>
      <c r="AH46" s="4">
        <v>17.03</v>
      </c>
      <c r="AI46" s="4">
        <v>-3.29</v>
      </c>
      <c r="AJ46" s="4">
        <v>0</v>
      </c>
      <c r="AK46">
        <v>21</v>
      </c>
      <c r="AL46">
        <v>20</v>
      </c>
      <c r="AM46" s="4">
        <v>-2.4700000000000002</v>
      </c>
      <c r="AN46" s="4">
        <v>1</v>
      </c>
      <c r="AO46">
        <v>15</v>
      </c>
      <c r="AP46">
        <v>17</v>
      </c>
      <c r="AQ46" s="4">
        <v>-2.08</v>
      </c>
      <c r="AR46" s="4">
        <v>2</v>
      </c>
      <c r="AS46">
        <v>30</v>
      </c>
      <c r="AT46">
        <v>38</v>
      </c>
      <c r="AU46">
        <v>34</v>
      </c>
      <c r="AV46">
        <v>34</v>
      </c>
      <c r="AW46" s="4">
        <v>0.35</v>
      </c>
      <c r="AX46" s="4">
        <v>64</v>
      </c>
      <c r="AY46">
        <v>32</v>
      </c>
      <c r="AZ46">
        <v>36</v>
      </c>
      <c r="BA46">
        <v>39</v>
      </c>
      <c r="BB46">
        <v>35.666666666666664</v>
      </c>
      <c r="BC46" s="4">
        <v>-0.28000000000000003</v>
      </c>
      <c r="BD46" s="4">
        <v>39</v>
      </c>
      <c r="BE46" s="5">
        <v>130</v>
      </c>
      <c r="BF46" s="5">
        <v>171</v>
      </c>
      <c r="BG46" s="5">
        <v>160</v>
      </c>
      <c r="BH46" s="5">
        <v>153.66666666666666</v>
      </c>
      <c r="BI46" s="4">
        <v>0.33</v>
      </c>
      <c r="BJ46" s="4">
        <v>63</v>
      </c>
      <c r="BK46" s="4">
        <v>-4.5500000000000007</v>
      </c>
      <c r="BL46" s="4">
        <v>-2.96</v>
      </c>
      <c r="BM46" s="4">
        <v>6.9999999999999951E-2</v>
      </c>
      <c r="BN46" s="4">
        <v>-7.44</v>
      </c>
      <c r="BO46" s="4">
        <v>2</v>
      </c>
      <c r="BP46" s="4">
        <v>13.411199999999999</v>
      </c>
      <c r="BQ46" s="4">
        <v>16.98752</v>
      </c>
      <c r="BR46" s="4">
        <v>15.19936</v>
      </c>
      <c r="BS46" s="4">
        <v>14.30528</v>
      </c>
      <c r="BT46" s="4">
        <v>16.093440000000001</v>
      </c>
      <c r="BU46" s="4">
        <v>17.434560000000001</v>
      </c>
      <c r="BV46" s="4">
        <v>1.5</v>
      </c>
      <c r="BW46" s="4">
        <v>31.5</v>
      </c>
      <c r="BX46" s="4">
        <v>51.5</v>
      </c>
      <c r="BY46" s="4">
        <v>28.166666666666668</v>
      </c>
      <c r="BZ46">
        <f t="shared" si="2"/>
        <v>2</v>
      </c>
    </row>
    <row r="47" spans="1:78" x14ac:dyDescent="0.2">
      <c r="A47" t="s">
        <v>124</v>
      </c>
      <c r="B47">
        <v>0</v>
      </c>
      <c r="C47" s="1">
        <v>38349</v>
      </c>
      <c r="D47" s="1">
        <v>43206</v>
      </c>
      <c r="E47" s="4">
        <v>13.297741273100616</v>
      </c>
      <c r="F47" s="5">
        <v>110</v>
      </c>
      <c r="G47" s="5">
        <v>160</v>
      </c>
      <c r="H47" s="4">
        <v>3.6089238845144358</v>
      </c>
      <c r="I47" s="4">
        <v>104.7375</v>
      </c>
      <c r="J47" s="4">
        <v>47.5</v>
      </c>
      <c r="K47" s="4">
        <v>18.600000000000001</v>
      </c>
      <c r="L47" s="4">
        <v>3</v>
      </c>
      <c r="M47" s="4">
        <v>16.899999999999999</v>
      </c>
      <c r="N47" s="4">
        <v>3</v>
      </c>
      <c r="O47" s="4">
        <v>26.4</v>
      </c>
      <c r="P47" s="4">
        <v>23.9</v>
      </c>
      <c r="Q47" s="4">
        <v>24</v>
      </c>
      <c r="R47" s="4">
        <v>22</v>
      </c>
      <c r="S47" s="4">
        <v>24.3</v>
      </c>
      <c r="T47" s="4">
        <v>21.7</v>
      </c>
      <c r="U47" s="4">
        <v>50.7</v>
      </c>
      <c r="V47" s="4">
        <f t="shared" si="5"/>
        <v>30</v>
      </c>
      <c r="W47" s="4">
        <f t="shared" si="1"/>
        <v>2</v>
      </c>
      <c r="X47" s="4">
        <f>Y47/((J47^0.161)*((G47*0.01)^(2.268)))</f>
        <v>4.6890641240274356</v>
      </c>
      <c r="Y47" s="4">
        <v>25.35</v>
      </c>
      <c r="Z47" s="4">
        <v>55.896750000000004</v>
      </c>
      <c r="AA47" s="4">
        <v>111.79350000000001</v>
      </c>
      <c r="AB47" s="4">
        <v>2</v>
      </c>
      <c r="AC47">
        <v>30</v>
      </c>
      <c r="AD47" s="4">
        <v>41.3</v>
      </c>
      <c r="AE47" s="4">
        <v>3</v>
      </c>
      <c r="AF47" s="4">
        <v>2.6666666666666665</v>
      </c>
      <c r="AG47" s="4">
        <v>10.75</v>
      </c>
      <c r="AH47" s="4">
        <v>11.4</v>
      </c>
      <c r="AI47" s="4">
        <v>0.94</v>
      </c>
      <c r="AJ47" s="4">
        <v>83</v>
      </c>
      <c r="AK47">
        <v>22</v>
      </c>
      <c r="AL47">
        <v>27</v>
      </c>
      <c r="AM47" s="4">
        <v>-1.56</v>
      </c>
      <c r="AN47" s="4">
        <v>6</v>
      </c>
      <c r="AO47">
        <v>20</v>
      </c>
      <c r="AP47">
        <v>20</v>
      </c>
      <c r="AQ47" s="4">
        <v>-1.28</v>
      </c>
      <c r="AR47" s="4">
        <v>10</v>
      </c>
      <c r="AS47">
        <v>37</v>
      </c>
      <c r="AT47">
        <v>36</v>
      </c>
      <c r="AU47">
        <v>31</v>
      </c>
      <c r="AV47">
        <v>34.666666666666664</v>
      </c>
      <c r="AW47" s="4">
        <v>0.2</v>
      </c>
      <c r="AX47" s="4">
        <v>58</v>
      </c>
      <c r="AY47">
        <v>35</v>
      </c>
      <c r="AZ47">
        <v>30</v>
      </c>
      <c r="BA47">
        <v>30</v>
      </c>
      <c r="BB47">
        <v>31.666666666666668</v>
      </c>
      <c r="BC47" s="4">
        <v>-0.92</v>
      </c>
      <c r="BD47" s="4">
        <v>18</v>
      </c>
      <c r="BE47" s="5">
        <v>141</v>
      </c>
      <c r="BF47" s="5">
        <v>130</v>
      </c>
      <c r="BG47" s="5">
        <v>149</v>
      </c>
      <c r="BH47" s="5">
        <v>140</v>
      </c>
      <c r="BI47" s="4">
        <v>-0.54</v>
      </c>
      <c r="BJ47" s="4">
        <v>29</v>
      </c>
      <c r="BK47" s="4">
        <v>-2.84</v>
      </c>
      <c r="BL47" s="4">
        <v>0.39999999999999991</v>
      </c>
      <c r="BM47" s="4">
        <v>-0.72</v>
      </c>
      <c r="BN47" s="4">
        <v>-3.16</v>
      </c>
      <c r="BO47" s="4">
        <v>2</v>
      </c>
      <c r="BP47" s="4">
        <v>16.540479999999999</v>
      </c>
      <c r="BQ47" s="4">
        <v>16.093440000000001</v>
      </c>
      <c r="BR47" s="4">
        <v>13.85824</v>
      </c>
      <c r="BS47" s="4">
        <v>15.6464</v>
      </c>
      <c r="BT47" s="4">
        <v>13.411199999999999</v>
      </c>
      <c r="BU47" s="4">
        <v>13.411199999999999</v>
      </c>
      <c r="BV47" s="4">
        <v>8</v>
      </c>
      <c r="BW47" s="4">
        <v>56</v>
      </c>
      <c r="BX47" s="4">
        <v>38</v>
      </c>
      <c r="BY47" s="4">
        <v>34</v>
      </c>
      <c r="BZ47">
        <f t="shared" si="2"/>
        <v>2</v>
      </c>
    </row>
    <row r="48" spans="1:78" x14ac:dyDescent="0.2">
      <c r="A48" t="s">
        <v>125</v>
      </c>
      <c r="B48">
        <v>0</v>
      </c>
      <c r="C48" s="1">
        <v>38551</v>
      </c>
      <c r="D48" s="1">
        <v>43412</v>
      </c>
      <c r="E48" s="4">
        <v>13.308692676249144</v>
      </c>
      <c r="F48" s="5">
        <v>114</v>
      </c>
      <c r="G48" s="5">
        <v>166.5</v>
      </c>
      <c r="H48" s="4">
        <v>3.7401574803149606</v>
      </c>
      <c r="I48" s="4">
        <v>128.1105</v>
      </c>
      <c r="J48" s="4">
        <v>58.1</v>
      </c>
      <c r="K48" s="4">
        <v>20.8</v>
      </c>
      <c r="L48" s="4">
        <v>3</v>
      </c>
      <c r="M48" s="4">
        <v>18.5</v>
      </c>
      <c r="N48" s="4">
        <v>3</v>
      </c>
      <c r="O48" s="4">
        <v>27.2</v>
      </c>
      <c r="P48" s="4">
        <v>23.5</v>
      </c>
      <c r="Q48" s="4">
        <v>25.1</v>
      </c>
      <c r="R48" s="4">
        <v>27.5</v>
      </c>
      <c r="S48" s="4">
        <v>27.3</v>
      </c>
      <c r="T48" s="4">
        <v>25.9</v>
      </c>
      <c r="U48" s="4">
        <v>54.7</v>
      </c>
      <c r="V48" s="4">
        <f t="shared" si="5"/>
        <v>20</v>
      </c>
      <c r="W48" s="4">
        <f t="shared" si="1"/>
        <v>2</v>
      </c>
      <c r="X48" s="4">
        <f>Y48/((J48^0.161)*((G48*0.01)^(2.268)))</f>
        <v>4.4746336257848069</v>
      </c>
      <c r="Y48" s="4">
        <v>27.35</v>
      </c>
      <c r="Z48" s="4">
        <v>60.306750000000008</v>
      </c>
      <c r="AA48" s="4">
        <v>120.61350000000002</v>
      </c>
      <c r="AB48" s="4">
        <v>2</v>
      </c>
      <c r="AC48">
        <v>30</v>
      </c>
      <c r="AD48" s="4">
        <v>41.3</v>
      </c>
      <c r="AE48" s="4">
        <v>3</v>
      </c>
      <c r="AF48" s="4">
        <v>2.6666666666666665</v>
      </c>
      <c r="AG48" s="4">
        <v>13.59</v>
      </c>
      <c r="AH48" s="4">
        <v>11.63</v>
      </c>
      <c r="AI48" s="4">
        <v>-0.17</v>
      </c>
      <c r="AJ48" s="4">
        <v>43</v>
      </c>
      <c r="AK48">
        <v>29</v>
      </c>
      <c r="AL48">
        <v>25</v>
      </c>
      <c r="AM48" s="4">
        <v>-1.27</v>
      </c>
      <c r="AN48" s="4">
        <v>10</v>
      </c>
      <c r="AO48">
        <v>20</v>
      </c>
      <c r="AP48">
        <v>26</v>
      </c>
      <c r="AQ48" s="4">
        <v>0.27</v>
      </c>
      <c r="AR48" s="4">
        <v>61</v>
      </c>
      <c r="AS48">
        <v>60</v>
      </c>
      <c r="AT48">
        <v>59</v>
      </c>
      <c r="AU48">
        <v>58</v>
      </c>
      <c r="AV48">
        <v>59</v>
      </c>
      <c r="AW48" s="4">
        <v>3.14</v>
      </c>
      <c r="AX48" s="4">
        <v>100</v>
      </c>
      <c r="AY48">
        <v>36</v>
      </c>
      <c r="AZ48">
        <v>30</v>
      </c>
      <c r="BA48">
        <v>39</v>
      </c>
      <c r="BB48">
        <v>35</v>
      </c>
      <c r="BC48" s="4">
        <v>-0.28000000000000003</v>
      </c>
      <c r="BD48" s="4">
        <v>39</v>
      </c>
      <c r="BE48" s="5">
        <v>152</v>
      </c>
      <c r="BF48" s="5">
        <v>144</v>
      </c>
      <c r="BG48" s="5">
        <v>154</v>
      </c>
      <c r="BH48" s="5">
        <v>150</v>
      </c>
      <c r="BI48" s="4">
        <v>-0.35</v>
      </c>
      <c r="BJ48" s="4">
        <v>36</v>
      </c>
      <c r="BK48" s="4">
        <v>-1</v>
      </c>
      <c r="BL48" s="4">
        <v>-0.52</v>
      </c>
      <c r="BM48" s="4">
        <v>2.8600000000000003</v>
      </c>
      <c r="BN48" s="4">
        <v>1.3400000000000003</v>
      </c>
      <c r="BO48" s="4">
        <v>2</v>
      </c>
      <c r="BP48" s="4">
        <v>26.822399999999998</v>
      </c>
      <c r="BQ48" s="4">
        <v>26.375360000000001</v>
      </c>
      <c r="BR48" s="4">
        <v>25.928319999999999</v>
      </c>
      <c r="BS48" s="4">
        <v>16.093440000000001</v>
      </c>
      <c r="BT48" s="4">
        <v>13.411199999999999</v>
      </c>
      <c r="BU48" s="4">
        <v>17.434560000000001</v>
      </c>
      <c r="BV48" s="4">
        <v>35.5</v>
      </c>
      <c r="BW48" s="4">
        <v>39.5</v>
      </c>
      <c r="BX48" s="4">
        <v>69.5</v>
      </c>
      <c r="BY48" s="4">
        <v>48.166666666666664</v>
      </c>
      <c r="BZ48">
        <f t="shared" si="2"/>
        <v>2</v>
      </c>
    </row>
    <row r="49" spans="1:78" x14ac:dyDescent="0.2">
      <c r="A49" t="s">
        <v>126</v>
      </c>
      <c r="B49">
        <v>0</v>
      </c>
      <c r="C49" s="1">
        <v>38338</v>
      </c>
      <c r="D49" s="1">
        <v>43206</v>
      </c>
      <c r="E49" s="4">
        <v>13.32785763175907</v>
      </c>
      <c r="F49" s="5">
        <v>117.5</v>
      </c>
      <c r="G49" s="5">
        <v>164</v>
      </c>
      <c r="H49" s="4">
        <v>3.8549868766404196</v>
      </c>
      <c r="I49" s="4">
        <v>200.655</v>
      </c>
      <c r="J49" s="4">
        <v>91</v>
      </c>
      <c r="K49" s="4">
        <v>33.799999999999997</v>
      </c>
      <c r="L49" s="4">
        <v>1</v>
      </c>
      <c r="M49" s="4">
        <v>35.6</v>
      </c>
      <c r="N49" s="4">
        <v>1</v>
      </c>
      <c r="O49" s="4">
        <v>39.200000000000003</v>
      </c>
      <c r="P49" s="4">
        <v>45.7</v>
      </c>
      <c r="Q49" s="4">
        <v>46.7</v>
      </c>
      <c r="R49" s="4">
        <v>41.1</v>
      </c>
      <c r="S49" s="4">
        <v>37.799999999999997</v>
      </c>
      <c r="T49" s="4">
        <v>39.299999999999997</v>
      </c>
      <c r="U49" s="4">
        <v>87.8</v>
      </c>
      <c r="V49" s="4">
        <f t="shared" si="5"/>
        <v>95</v>
      </c>
      <c r="W49" s="4">
        <f t="shared" si="1"/>
        <v>3</v>
      </c>
      <c r="X49" s="4">
        <f>Y49/((J49^0.161)*((G49*0.01)^(2.268)))</f>
        <v>6.9150131242046307</v>
      </c>
      <c r="Y49" s="4">
        <v>43.9</v>
      </c>
      <c r="Z49" s="4">
        <v>96.799499999999995</v>
      </c>
      <c r="AA49" s="4">
        <v>193.59899999999999</v>
      </c>
      <c r="AB49" s="4">
        <v>3</v>
      </c>
      <c r="AC49">
        <v>20</v>
      </c>
      <c r="AD49" s="4">
        <v>37.700000000000003</v>
      </c>
      <c r="AE49" s="4">
        <v>1</v>
      </c>
      <c r="AF49" s="4">
        <v>1.6666666666666667</v>
      </c>
      <c r="AG49" s="4">
        <v>11.5</v>
      </c>
      <c r="AH49" s="4">
        <v>11.71</v>
      </c>
      <c r="AI49" s="4">
        <v>-0.02</v>
      </c>
      <c r="AJ49" s="4">
        <v>49</v>
      </c>
      <c r="AK49">
        <v>27</v>
      </c>
      <c r="AL49">
        <v>26</v>
      </c>
      <c r="AM49" s="4">
        <v>-1.56</v>
      </c>
      <c r="AN49" s="4">
        <v>6</v>
      </c>
      <c r="AO49">
        <v>15</v>
      </c>
      <c r="AP49">
        <v>21</v>
      </c>
      <c r="AQ49" s="4">
        <v>-1.02</v>
      </c>
      <c r="AR49" s="4">
        <v>15</v>
      </c>
      <c r="AS49">
        <v>66</v>
      </c>
      <c r="AT49">
        <v>64</v>
      </c>
      <c r="AU49">
        <v>63</v>
      </c>
      <c r="AV49">
        <v>64.333333333333329</v>
      </c>
      <c r="AW49" s="4">
        <v>3.8</v>
      </c>
      <c r="AX49" s="4">
        <v>100</v>
      </c>
      <c r="AY49">
        <v>47</v>
      </c>
      <c r="AZ49">
        <v>49</v>
      </c>
      <c r="BA49">
        <v>44</v>
      </c>
      <c r="BB49">
        <v>46.666666666666664</v>
      </c>
      <c r="BC49" s="4">
        <v>1.55</v>
      </c>
      <c r="BD49" s="4">
        <v>94</v>
      </c>
      <c r="BE49" s="5">
        <v>171</v>
      </c>
      <c r="BF49" s="5">
        <v>170</v>
      </c>
      <c r="BG49" s="5">
        <v>180</v>
      </c>
      <c r="BH49" s="5">
        <v>173.66666666666666</v>
      </c>
      <c r="BI49" s="4">
        <v>0.7</v>
      </c>
      <c r="BJ49" s="4">
        <v>76</v>
      </c>
      <c r="BK49" s="4">
        <v>-2.58</v>
      </c>
      <c r="BL49" s="4">
        <v>0.67999999999999994</v>
      </c>
      <c r="BM49" s="4">
        <v>5.35</v>
      </c>
      <c r="BN49" s="4">
        <v>3.4499999999999993</v>
      </c>
      <c r="BO49" s="4">
        <v>2</v>
      </c>
      <c r="BP49" s="4">
        <v>29.504639999999998</v>
      </c>
      <c r="BQ49" s="4">
        <v>28.61056</v>
      </c>
      <c r="BR49" s="4">
        <v>28.163519999999998</v>
      </c>
      <c r="BS49" s="4">
        <v>21.01088</v>
      </c>
      <c r="BT49" s="4">
        <v>21.904959999999999</v>
      </c>
      <c r="BU49" s="4">
        <v>19.66976</v>
      </c>
      <c r="BV49" s="4">
        <v>10.5</v>
      </c>
      <c r="BW49" s="4">
        <v>62.5</v>
      </c>
      <c r="BX49" s="4">
        <v>97</v>
      </c>
      <c r="BY49" s="4">
        <v>56.666666666666664</v>
      </c>
      <c r="BZ49">
        <f t="shared" si="2"/>
        <v>2</v>
      </c>
    </row>
    <row r="50" spans="1:78" x14ac:dyDescent="0.2">
      <c r="A50" t="s">
        <v>127</v>
      </c>
      <c r="B50">
        <v>0</v>
      </c>
      <c r="C50" s="1">
        <v>38329</v>
      </c>
      <c r="D50" s="1">
        <v>43206</v>
      </c>
      <c r="E50" s="4">
        <v>13.35</v>
      </c>
      <c r="F50" s="5">
        <v>116</v>
      </c>
      <c r="G50" s="5">
        <v>169.5</v>
      </c>
      <c r="H50" s="4">
        <v>3.8057742782152229</v>
      </c>
      <c r="I50" s="4">
        <v>221.38200000000003</v>
      </c>
      <c r="J50" s="4">
        <v>100.4</v>
      </c>
      <c r="K50" s="4">
        <v>35.200000000000003</v>
      </c>
      <c r="L50" s="4">
        <v>1</v>
      </c>
      <c r="M50" s="4">
        <v>37.4</v>
      </c>
      <c r="N50" s="4">
        <v>1</v>
      </c>
      <c r="O50" s="4">
        <v>29</v>
      </c>
      <c r="P50" s="4">
        <v>24.9</v>
      </c>
      <c r="Q50" s="4">
        <v>22.9</v>
      </c>
      <c r="R50" s="4">
        <v>18.600000000000001</v>
      </c>
      <c r="S50" s="4">
        <v>21.2</v>
      </c>
      <c r="T50" s="4">
        <v>21.5</v>
      </c>
      <c r="U50" s="4">
        <v>50.5</v>
      </c>
      <c r="V50" s="4">
        <v>5</v>
      </c>
      <c r="W50" s="4">
        <f t="shared" si="1"/>
        <v>1</v>
      </c>
      <c r="X50" s="4">
        <f>Y50/((J50^0.161)*((G50*0.01)^(2.268)))</f>
        <v>3.6326651651121282</v>
      </c>
      <c r="Y50" s="4">
        <v>25.25</v>
      </c>
      <c r="Z50" s="4">
        <v>55.676250000000003</v>
      </c>
      <c r="AA50" s="4">
        <v>111.35250000000001</v>
      </c>
      <c r="AB50" s="4">
        <v>2</v>
      </c>
      <c r="AC50">
        <v>8</v>
      </c>
      <c r="AD50" s="4">
        <v>33.9</v>
      </c>
      <c r="AE50" s="4">
        <v>1</v>
      </c>
      <c r="AF50" s="4">
        <v>1.3333333333333333</v>
      </c>
      <c r="AG50" s="4">
        <v>15.75</v>
      </c>
      <c r="AH50" s="4">
        <v>16.100000000000001</v>
      </c>
      <c r="AI50" s="4">
        <v>-3.16</v>
      </c>
      <c r="AJ50" s="4">
        <v>0</v>
      </c>
      <c r="AK50">
        <v>22</v>
      </c>
      <c r="AL50">
        <v>27</v>
      </c>
      <c r="AM50" s="4">
        <v>-1.56</v>
      </c>
      <c r="AN50" s="4">
        <v>6</v>
      </c>
      <c r="AO50">
        <v>15</v>
      </c>
      <c r="AP50">
        <v>17</v>
      </c>
      <c r="AQ50" s="4">
        <v>-2.08</v>
      </c>
      <c r="AR50" s="4">
        <v>2</v>
      </c>
      <c r="AS50">
        <v>36</v>
      </c>
      <c r="AT50">
        <v>35</v>
      </c>
      <c r="AU50">
        <v>36</v>
      </c>
      <c r="AV50">
        <v>35.666666666666664</v>
      </c>
      <c r="AW50" s="4">
        <v>0.06</v>
      </c>
      <c r="AX50" s="4">
        <v>52</v>
      </c>
      <c r="AY50">
        <v>38</v>
      </c>
      <c r="AZ50">
        <v>32</v>
      </c>
      <c r="BA50">
        <v>34</v>
      </c>
      <c r="BB50">
        <v>34.666666666666664</v>
      </c>
      <c r="BC50" s="4">
        <v>-0.44</v>
      </c>
      <c r="BD50" s="4">
        <v>33</v>
      </c>
      <c r="BE50" s="5">
        <v>32</v>
      </c>
      <c r="BF50" s="5">
        <v>56</v>
      </c>
      <c r="BG50" s="5">
        <v>78</v>
      </c>
      <c r="BH50" s="5">
        <v>55.333333333333336</v>
      </c>
      <c r="BI50" s="4">
        <v>-2.88</v>
      </c>
      <c r="BJ50" s="4">
        <v>0</v>
      </c>
      <c r="BK50" s="4">
        <v>-3.64</v>
      </c>
      <c r="BL50" s="4">
        <v>-6.04</v>
      </c>
      <c r="BM50" s="4">
        <v>-0.38</v>
      </c>
      <c r="BN50" s="4">
        <v>-10.06</v>
      </c>
      <c r="BO50" s="4">
        <v>1</v>
      </c>
      <c r="BP50" s="4">
        <v>16.093440000000001</v>
      </c>
      <c r="BQ50" s="4">
        <v>15.6464</v>
      </c>
      <c r="BR50" s="4">
        <v>16.093440000000001</v>
      </c>
      <c r="BS50" s="4">
        <v>16.98752</v>
      </c>
      <c r="BT50" s="4">
        <v>14.30528</v>
      </c>
      <c r="BU50" s="4">
        <v>15.19936</v>
      </c>
      <c r="BV50" s="4">
        <v>4</v>
      </c>
      <c r="BW50" s="4">
        <v>0</v>
      </c>
      <c r="BX50" s="4">
        <v>42.5</v>
      </c>
      <c r="BY50" s="4">
        <v>15.5</v>
      </c>
      <c r="BZ50">
        <f t="shared" si="2"/>
        <v>1</v>
      </c>
    </row>
    <row r="51" spans="1:78" x14ac:dyDescent="0.2">
      <c r="A51" t="s">
        <v>128</v>
      </c>
      <c r="B51">
        <v>0</v>
      </c>
      <c r="C51" s="1">
        <v>38512</v>
      </c>
      <c r="D51" s="1">
        <v>43412</v>
      </c>
      <c r="E51" s="4">
        <v>13.415468856947296</v>
      </c>
      <c r="F51" s="5">
        <v>105</v>
      </c>
      <c r="G51" s="5">
        <v>146</v>
      </c>
      <c r="H51" s="4">
        <v>3.4448818897637796</v>
      </c>
      <c r="I51" s="4">
        <v>90.405000000000001</v>
      </c>
      <c r="J51" s="4">
        <v>41</v>
      </c>
      <c r="K51" s="4">
        <v>19.2</v>
      </c>
      <c r="L51" s="4">
        <v>3</v>
      </c>
      <c r="M51" s="4">
        <v>25.5</v>
      </c>
      <c r="N51" s="4">
        <v>2</v>
      </c>
      <c r="O51" s="4">
        <v>14.6</v>
      </c>
      <c r="P51" s="4">
        <v>14.2</v>
      </c>
      <c r="Q51" s="4">
        <v>14.3</v>
      </c>
      <c r="R51" s="4">
        <v>9.5</v>
      </c>
      <c r="S51" s="4">
        <v>10.5</v>
      </c>
      <c r="T51" s="4">
        <v>8.3000000000000007</v>
      </c>
      <c r="U51" s="4">
        <v>25.1</v>
      </c>
      <c r="V51" s="4">
        <v>5</v>
      </c>
      <c r="W51" s="4">
        <f t="shared" si="1"/>
        <v>1</v>
      </c>
      <c r="X51" s="4">
        <f>Y51/((J51^0.161)*((G51*0.01)^(2.268)))</f>
        <v>2.9257232837884177</v>
      </c>
      <c r="Y51" s="4">
        <v>12.55</v>
      </c>
      <c r="Z51" s="4">
        <v>27.672750000000004</v>
      </c>
      <c r="AA51" s="4">
        <v>55.345500000000008</v>
      </c>
      <c r="AB51" s="4">
        <v>1</v>
      </c>
      <c r="AC51">
        <v>8</v>
      </c>
      <c r="AD51" s="4">
        <v>33.4</v>
      </c>
      <c r="AE51" s="4">
        <v>1</v>
      </c>
      <c r="AF51" s="4">
        <v>1.3333333333333333</v>
      </c>
      <c r="AG51" s="4">
        <v>15.1</v>
      </c>
      <c r="AH51" s="4">
        <v>15.28</v>
      </c>
      <c r="AI51" s="4">
        <v>-2.85</v>
      </c>
      <c r="AJ51" s="4">
        <v>0</v>
      </c>
      <c r="AK51">
        <v>20</v>
      </c>
      <c r="AL51">
        <v>18</v>
      </c>
      <c r="AM51" s="4">
        <v>-2.62</v>
      </c>
      <c r="AN51" s="4">
        <v>0</v>
      </c>
      <c r="AO51">
        <v>24</v>
      </c>
      <c r="AP51">
        <v>23</v>
      </c>
      <c r="AQ51" s="4">
        <v>-0.24</v>
      </c>
      <c r="AR51" s="4">
        <v>41</v>
      </c>
      <c r="AS51">
        <v>31</v>
      </c>
      <c r="AT51">
        <v>33</v>
      </c>
      <c r="AU51">
        <v>33</v>
      </c>
      <c r="AV51">
        <v>32.333333333333336</v>
      </c>
      <c r="AW51" s="4">
        <v>-0.39</v>
      </c>
      <c r="AX51" s="4">
        <v>35</v>
      </c>
      <c r="AY51">
        <v>27</v>
      </c>
      <c r="AZ51">
        <v>27</v>
      </c>
      <c r="BA51">
        <v>29</v>
      </c>
      <c r="BB51">
        <v>27.666666666666668</v>
      </c>
      <c r="BC51" s="4">
        <v>-1.8</v>
      </c>
      <c r="BD51" s="4">
        <v>4</v>
      </c>
      <c r="BE51" s="5">
        <v>103</v>
      </c>
      <c r="BF51" s="5">
        <v>113</v>
      </c>
      <c r="BG51" s="5">
        <v>108</v>
      </c>
      <c r="BH51" s="5">
        <v>108</v>
      </c>
      <c r="BI51" s="4">
        <v>-1.82</v>
      </c>
      <c r="BJ51" s="4">
        <v>3</v>
      </c>
      <c r="BK51" s="4">
        <v>-2.8600000000000003</v>
      </c>
      <c r="BL51" s="4">
        <v>-4.67</v>
      </c>
      <c r="BM51" s="4">
        <v>-2.19</v>
      </c>
      <c r="BN51" s="4">
        <v>-9.7200000000000006</v>
      </c>
      <c r="BO51" s="4">
        <v>1</v>
      </c>
      <c r="BP51" s="4">
        <v>13.85824</v>
      </c>
      <c r="BQ51" s="4">
        <v>14.752319999999999</v>
      </c>
      <c r="BR51" s="4">
        <v>14.752319999999999</v>
      </c>
      <c r="BS51" s="4">
        <v>12.070079999999999</v>
      </c>
      <c r="BT51" s="4">
        <v>12.070079999999999</v>
      </c>
      <c r="BU51" s="4">
        <v>12.96416</v>
      </c>
      <c r="BV51" s="4">
        <v>20.5</v>
      </c>
      <c r="BW51" s="4">
        <v>1.5</v>
      </c>
      <c r="BX51" s="4">
        <v>19.5</v>
      </c>
      <c r="BY51" s="4">
        <v>13.833333333333334</v>
      </c>
      <c r="BZ51">
        <f t="shared" si="2"/>
        <v>1</v>
      </c>
    </row>
    <row r="52" spans="1:78" x14ac:dyDescent="0.2">
      <c r="A52" t="s">
        <v>129</v>
      </c>
      <c r="B52">
        <v>0</v>
      </c>
      <c r="C52" s="1">
        <v>38286</v>
      </c>
      <c r="D52" s="1">
        <v>43206</v>
      </c>
      <c r="E52" s="4">
        <v>13.470225872689939</v>
      </c>
      <c r="F52" s="5">
        <v>120.5</v>
      </c>
      <c r="G52" s="5">
        <v>176.5</v>
      </c>
      <c r="H52" s="4">
        <v>3.9534120734908136</v>
      </c>
      <c r="I52" s="4">
        <v>128.77199999999999</v>
      </c>
      <c r="J52" s="4">
        <v>58.4</v>
      </c>
      <c r="K52" s="4">
        <v>18.899999999999999</v>
      </c>
      <c r="L52" s="4">
        <v>3</v>
      </c>
      <c r="M52" s="4">
        <v>11.4</v>
      </c>
      <c r="N52" s="4">
        <v>3</v>
      </c>
      <c r="O52" s="4">
        <v>33.799999999999997</v>
      </c>
      <c r="P52" s="4">
        <v>32.1</v>
      </c>
      <c r="Q52" s="4">
        <v>30.7</v>
      </c>
      <c r="R52" s="4">
        <v>28.5</v>
      </c>
      <c r="S52" s="4">
        <v>25.7</v>
      </c>
      <c r="T52" s="4">
        <v>29</v>
      </c>
      <c r="U52" s="4">
        <v>62.8</v>
      </c>
      <c r="V52" s="4">
        <f t="shared" si="5"/>
        <v>20</v>
      </c>
      <c r="W52" s="4">
        <f t="shared" si="1"/>
        <v>2</v>
      </c>
      <c r="X52" s="4">
        <f>Y52/((J52^0.161)*((G52*0.01)^(2.268)))</f>
        <v>4.4969719436128539</v>
      </c>
      <c r="Y52" s="4">
        <v>31.4</v>
      </c>
      <c r="Z52" s="4">
        <v>69.236999999999995</v>
      </c>
      <c r="AA52" s="4">
        <v>138.47399999999999</v>
      </c>
      <c r="AB52" s="4">
        <v>3</v>
      </c>
      <c r="AC52">
        <v>28</v>
      </c>
      <c r="AD52" s="4">
        <v>40.4</v>
      </c>
      <c r="AE52" s="4">
        <v>2</v>
      </c>
      <c r="AF52" s="4">
        <v>2.6666666666666665</v>
      </c>
      <c r="AG52" s="4">
        <v>13.84</v>
      </c>
      <c r="AH52" s="4">
        <v>13.21</v>
      </c>
      <c r="AI52" s="4">
        <v>-1.64</v>
      </c>
      <c r="AJ52" s="4">
        <v>5</v>
      </c>
      <c r="AK52">
        <v>31</v>
      </c>
      <c r="AL52">
        <v>35</v>
      </c>
      <c r="AM52" s="4">
        <v>-0.43</v>
      </c>
      <c r="AN52" s="4">
        <v>33</v>
      </c>
      <c r="AO52">
        <v>20</v>
      </c>
      <c r="AP52">
        <v>19</v>
      </c>
      <c r="AQ52" s="4">
        <v>-1.28</v>
      </c>
      <c r="AR52" s="4">
        <v>10</v>
      </c>
      <c r="AS52">
        <v>60</v>
      </c>
      <c r="AT52">
        <v>59</v>
      </c>
      <c r="AU52">
        <v>57</v>
      </c>
      <c r="AV52">
        <v>58.666666666666664</v>
      </c>
      <c r="AW52" s="4">
        <v>3.14</v>
      </c>
      <c r="AX52" s="4">
        <v>100</v>
      </c>
      <c r="AY52">
        <v>35</v>
      </c>
      <c r="AZ52">
        <v>35</v>
      </c>
      <c r="BA52">
        <v>35</v>
      </c>
      <c r="BB52">
        <v>35</v>
      </c>
      <c r="BC52" s="4">
        <v>-0.92</v>
      </c>
      <c r="BD52" s="4">
        <v>18</v>
      </c>
      <c r="BE52" s="5">
        <v>145</v>
      </c>
      <c r="BF52" s="5">
        <v>125</v>
      </c>
      <c r="BG52" s="5">
        <v>151</v>
      </c>
      <c r="BH52" s="5">
        <v>140.33333333333334</v>
      </c>
      <c r="BI52" s="4">
        <v>-0.46</v>
      </c>
      <c r="BJ52" s="4">
        <v>332</v>
      </c>
      <c r="BK52" s="4">
        <v>-1.71</v>
      </c>
      <c r="BL52" s="4">
        <v>-2.1</v>
      </c>
      <c r="BM52" s="4">
        <v>2.2200000000000002</v>
      </c>
      <c r="BN52" s="4">
        <v>-1.5899999999999999</v>
      </c>
      <c r="BO52" s="4">
        <v>3</v>
      </c>
      <c r="BP52" s="4">
        <v>26.822399999999998</v>
      </c>
      <c r="BQ52" s="4">
        <v>26.375360000000001</v>
      </c>
      <c r="BR52" s="4">
        <v>25.481279999999998</v>
      </c>
      <c r="BS52" s="4">
        <v>15.6464</v>
      </c>
      <c r="BT52" s="4">
        <v>15.6464</v>
      </c>
      <c r="BU52" s="4">
        <v>15.6464</v>
      </c>
      <c r="BV52" s="4">
        <v>21.5</v>
      </c>
      <c r="BW52" s="4">
        <v>168.5</v>
      </c>
      <c r="BX52" s="4">
        <v>59</v>
      </c>
      <c r="BY52" s="4">
        <v>83</v>
      </c>
      <c r="BZ52">
        <f t="shared" si="2"/>
        <v>3</v>
      </c>
    </row>
    <row r="53" spans="1:78" x14ac:dyDescent="0.2">
      <c r="A53" t="s">
        <v>130</v>
      </c>
      <c r="B53">
        <v>0</v>
      </c>
      <c r="C53" s="1">
        <v>38281</v>
      </c>
      <c r="D53" s="1">
        <v>43206</v>
      </c>
      <c r="E53" s="4">
        <v>13.483915126625599</v>
      </c>
      <c r="F53" s="5">
        <v>112.5</v>
      </c>
      <c r="G53" s="5">
        <v>165</v>
      </c>
      <c r="H53" s="4">
        <v>3.6909448818897634</v>
      </c>
      <c r="I53" s="4">
        <v>112.89600000000002</v>
      </c>
      <c r="J53" s="4">
        <v>51.2</v>
      </c>
      <c r="K53" s="4">
        <v>18.8</v>
      </c>
      <c r="L53" s="4">
        <v>3</v>
      </c>
      <c r="M53" s="4">
        <v>8.5</v>
      </c>
      <c r="N53" s="4">
        <v>3</v>
      </c>
      <c r="O53" s="4">
        <v>33.4</v>
      </c>
      <c r="P53" s="4">
        <v>35</v>
      </c>
      <c r="Q53" s="4">
        <v>34.299999999999997</v>
      </c>
      <c r="R53" s="4">
        <v>32.9</v>
      </c>
      <c r="S53" s="4">
        <v>32.9</v>
      </c>
      <c r="T53" s="4">
        <v>30.9</v>
      </c>
      <c r="U53" s="4">
        <v>67.900000000000006</v>
      </c>
      <c r="V53" s="4">
        <f t="shared" si="5"/>
        <v>70</v>
      </c>
      <c r="W53" s="4">
        <f t="shared" si="1"/>
        <v>2</v>
      </c>
      <c r="X53" s="4">
        <f>Y53/((J53^0.161)*((G53*0.01)^(2.268)))</f>
        <v>5.7862038432476925</v>
      </c>
      <c r="Y53" s="4">
        <v>33.950000000000003</v>
      </c>
      <c r="Z53" s="4">
        <v>74.859750000000005</v>
      </c>
      <c r="AA53" s="4">
        <v>149.71950000000001</v>
      </c>
      <c r="AB53" s="4">
        <v>3</v>
      </c>
      <c r="AC53">
        <v>41</v>
      </c>
      <c r="AD53" s="4">
        <v>45</v>
      </c>
      <c r="AE53" s="4">
        <v>3</v>
      </c>
      <c r="AF53" s="4">
        <v>3</v>
      </c>
      <c r="AG53" s="4">
        <v>10.6</v>
      </c>
      <c r="AH53" s="4">
        <v>10.48</v>
      </c>
      <c r="AI53" s="4">
        <v>1.34</v>
      </c>
      <c r="AJ53" s="4">
        <v>91</v>
      </c>
      <c r="AK53">
        <v>38</v>
      </c>
      <c r="AL53">
        <v>36</v>
      </c>
      <c r="AM53" s="4">
        <v>-0.02</v>
      </c>
      <c r="AN53" s="4">
        <v>49</v>
      </c>
      <c r="AO53">
        <v>22</v>
      </c>
      <c r="AP53">
        <v>19</v>
      </c>
      <c r="AQ53" s="4">
        <v>-0.76</v>
      </c>
      <c r="AR53" s="4">
        <v>23</v>
      </c>
      <c r="AS53">
        <v>55</v>
      </c>
      <c r="AT53">
        <v>56</v>
      </c>
      <c r="AU53">
        <v>55</v>
      </c>
      <c r="AV53">
        <v>55.333333333333336</v>
      </c>
      <c r="AW53" s="4">
        <v>2.67</v>
      </c>
      <c r="AX53" s="4">
        <v>100</v>
      </c>
      <c r="AY53">
        <v>43</v>
      </c>
      <c r="AZ53">
        <v>42</v>
      </c>
      <c r="BA53">
        <v>41</v>
      </c>
      <c r="BB53">
        <v>42</v>
      </c>
      <c r="BC53" s="4">
        <v>0.42</v>
      </c>
      <c r="BD53" s="4">
        <v>66</v>
      </c>
      <c r="BE53" s="5">
        <v>215</v>
      </c>
      <c r="BF53" s="5">
        <v>220</v>
      </c>
      <c r="BG53" s="5">
        <v>229</v>
      </c>
      <c r="BH53" s="5">
        <v>221.33333333333334</v>
      </c>
      <c r="BI53" s="4">
        <v>2.88</v>
      </c>
      <c r="BJ53" s="4">
        <v>100</v>
      </c>
      <c r="BK53" s="4">
        <v>-0.78</v>
      </c>
      <c r="BL53" s="4">
        <v>4.22</v>
      </c>
      <c r="BM53" s="4">
        <v>3.09</v>
      </c>
      <c r="BN53" s="4">
        <v>6.5299999999999994</v>
      </c>
      <c r="BO53" s="4">
        <v>2</v>
      </c>
      <c r="BP53" s="4">
        <v>24.587199999999999</v>
      </c>
      <c r="BQ53" s="4">
        <v>25.03424</v>
      </c>
      <c r="BR53" s="4">
        <v>24.587199999999999</v>
      </c>
      <c r="BS53" s="4">
        <v>19.222719999999999</v>
      </c>
      <c r="BT53" s="4">
        <v>18.775680000000001</v>
      </c>
      <c r="BU53" s="4">
        <v>18.32864</v>
      </c>
      <c r="BV53" s="4">
        <v>36</v>
      </c>
      <c r="BW53" s="4">
        <v>95.5</v>
      </c>
      <c r="BX53" s="4">
        <v>83</v>
      </c>
      <c r="BY53" s="4">
        <v>71.5</v>
      </c>
      <c r="BZ53">
        <f t="shared" si="2"/>
        <v>2</v>
      </c>
    </row>
    <row r="54" spans="1:78" x14ac:dyDescent="0.2">
      <c r="A54" t="s">
        <v>131</v>
      </c>
      <c r="B54">
        <v>0</v>
      </c>
      <c r="C54" s="1">
        <v>38278</v>
      </c>
      <c r="D54" s="1">
        <v>43206</v>
      </c>
      <c r="E54" s="4">
        <v>13.492128678986996</v>
      </c>
      <c r="F54" s="5">
        <v>118.5</v>
      </c>
      <c r="G54" s="5">
        <v>163</v>
      </c>
      <c r="H54" s="4">
        <v>3.8877952755905514</v>
      </c>
      <c r="I54" s="4">
        <v>114.4395</v>
      </c>
      <c r="J54" s="4">
        <v>51.9</v>
      </c>
      <c r="K54" s="4">
        <v>19.5</v>
      </c>
      <c r="L54" s="4">
        <v>3</v>
      </c>
      <c r="M54" s="4">
        <v>13.4</v>
      </c>
      <c r="N54" s="4">
        <v>3</v>
      </c>
      <c r="O54" s="4">
        <v>31.1</v>
      </c>
      <c r="P54" s="4">
        <v>31.1</v>
      </c>
      <c r="Q54" s="4">
        <v>20</v>
      </c>
      <c r="R54" s="4">
        <v>35.299999999999997</v>
      </c>
      <c r="S54" s="4">
        <v>31.8</v>
      </c>
      <c r="T54" s="4">
        <v>32</v>
      </c>
      <c r="U54" s="4">
        <v>66.400000000000006</v>
      </c>
      <c r="V54" s="4">
        <f t="shared" si="5"/>
        <v>80</v>
      </c>
      <c r="W54" s="4">
        <f t="shared" si="1"/>
        <v>3</v>
      </c>
      <c r="X54" s="4">
        <f>Y54/((J54^0.161)*((G54*0.01)^(2.268)))</f>
        <v>5.8043641664221717</v>
      </c>
      <c r="Y54" s="4">
        <v>33.200000000000003</v>
      </c>
      <c r="Z54" s="4">
        <v>73.206000000000003</v>
      </c>
      <c r="AA54" s="4">
        <v>146.41200000000001</v>
      </c>
      <c r="AB54" s="4">
        <v>3</v>
      </c>
      <c r="AC54">
        <v>44</v>
      </c>
      <c r="AD54" s="4">
        <v>46</v>
      </c>
      <c r="AE54" s="4">
        <v>3</v>
      </c>
      <c r="AF54" s="4">
        <v>3</v>
      </c>
      <c r="AG54" s="4">
        <v>12.51</v>
      </c>
      <c r="AH54" s="4">
        <v>12.15</v>
      </c>
      <c r="AI54" s="4">
        <v>-0.72</v>
      </c>
      <c r="AJ54" s="4">
        <v>24</v>
      </c>
      <c r="AK54">
        <v>31</v>
      </c>
      <c r="AL54">
        <v>32</v>
      </c>
      <c r="AM54" s="4">
        <v>-0.84</v>
      </c>
      <c r="AN54" s="4">
        <v>20</v>
      </c>
      <c r="AO54">
        <v>25</v>
      </c>
      <c r="AP54">
        <v>25</v>
      </c>
      <c r="AQ54" s="4">
        <v>0.02</v>
      </c>
      <c r="AR54" s="4">
        <v>51</v>
      </c>
      <c r="AS54">
        <v>51</v>
      </c>
      <c r="AT54">
        <v>45</v>
      </c>
      <c r="AU54">
        <v>47</v>
      </c>
      <c r="AV54">
        <v>47.666666666666664</v>
      </c>
      <c r="AW54" s="4">
        <v>2.0699999999999998</v>
      </c>
      <c r="AX54" s="4">
        <v>98</v>
      </c>
      <c r="AY54">
        <v>44</v>
      </c>
      <c r="AZ54">
        <v>44</v>
      </c>
      <c r="BA54">
        <v>44</v>
      </c>
      <c r="BB54">
        <v>44</v>
      </c>
      <c r="BC54" s="4">
        <v>0.6</v>
      </c>
      <c r="BD54" s="4">
        <v>73</v>
      </c>
      <c r="BE54" s="5">
        <v>170</v>
      </c>
      <c r="BF54" s="5">
        <v>163</v>
      </c>
      <c r="BG54" s="5">
        <v>175</v>
      </c>
      <c r="BH54" s="5">
        <v>169.33333333333334</v>
      </c>
      <c r="BI54" s="4">
        <v>0.49</v>
      </c>
      <c r="BJ54" s="4">
        <v>69</v>
      </c>
      <c r="BK54" s="4">
        <v>-0.82</v>
      </c>
      <c r="BL54" s="4">
        <v>-0.22999999999999998</v>
      </c>
      <c r="BM54" s="4">
        <v>2.67</v>
      </c>
      <c r="BN54" s="4">
        <v>1.62</v>
      </c>
      <c r="BO54" s="4">
        <v>2</v>
      </c>
      <c r="BP54" s="4">
        <v>22.799039999999998</v>
      </c>
      <c r="BQ54" s="4">
        <v>20.116800000000001</v>
      </c>
      <c r="BR54" s="4">
        <v>21.01088</v>
      </c>
      <c r="BS54" s="4">
        <v>19.66976</v>
      </c>
      <c r="BT54" s="4">
        <v>19.66976</v>
      </c>
      <c r="BU54" s="4">
        <v>19.66976</v>
      </c>
      <c r="BV54" s="4">
        <v>35.5</v>
      </c>
      <c r="BW54" s="4">
        <v>46.5</v>
      </c>
      <c r="BX54" s="4">
        <v>85.5</v>
      </c>
      <c r="BY54" s="4">
        <v>55.833333333333336</v>
      </c>
      <c r="BZ54">
        <f t="shared" si="2"/>
        <v>2</v>
      </c>
    </row>
    <row r="55" spans="1:78" x14ac:dyDescent="0.2">
      <c r="A55" t="s">
        <v>132</v>
      </c>
      <c r="B55">
        <v>0</v>
      </c>
      <c r="C55" s="1">
        <v>38267</v>
      </c>
      <c r="D55" s="1">
        <v>43206</v>
      </c>
      <c r="E55" s="4">
        <v>13.522245037645447</v>
      </c>
      <c r="F55" s="5">
        <v>114</v>
      </c>
      <c r="G55" s="5">
        <v>165</v>
      </c>
      <c r="H55" s="4">
        <v>3.7401574803149606</v>
      </c>
      <c r="I55" s="4">
        <v>108.70649999999999</v>
      </c>
      <c r="J55" s="4">
        <v>49.3</v>
      </c>
      <c r="K55" s="4">
        <v>18.100000000000001</v>
      </c>
      <c r="L55" s="4">
        <v>3</v>
      </c>
      <c r="M55" s="4">
        <v>9.1</v>
      </c>
      <c r="N55" s="4">
        <v>3</v>
      </c>
      <c r="O55" s="4">
        <v>32.4</v>
      </c>
      <c r="P55" s="4">
        <v>32.799999999999997</v>
      </c>
      <c r="Q55" s="4">
        <v>33.700000000000003</v>
      </c>
      <c r="R55" s="4">
        <v>30.2</v>
      </c>
      <c r="S55" s="4">
        <v>29.2</v>
      </c>
      <c r="T55" s="4">
        <v>28.1</v>
      </c>
      <c r="U55" s="4">
        <v>63.9</v>
      </c>
      <c r="V55" s="4">
        <f t="shared" si="5"/>
        <v>60</v>
      </c>
      <c r="W55" s="4">
        <f t="shared" si="1"/>
        <v>2</v>
      </c>
      <c r="X55" s="4">
        <f>Y55/((J55^0.161)*((G55*0.01)^(2.268)))</f>
        <v>5.47859154609377</v>
      </c>
      <c r="Y55" s="4">
        <v>31.95</v>
      </c>
      <c r="Z55" s="4">
        <v>70.449749999999995</v>
      </c>
      <c r="AA55" s="4">
        <v>140.89949999999999</v>
      </c>
      <c r="AB55" s="4">
        <v>3</v>
      </c>
      <c r="AC55">
        <v>25</v>
      </c>
      <c r="AD55" s="4">
        <v>39.299999999999997</v>
      </c>
      <c r="AE55" s="4">
        <v>2</v>
      </c>
      <c r="AF55" s="4">
        <v>2.6666666666666665</v>
      </c>
      <c r="AG55" s="4">
        <v>11.88</v>
      </c>
      <c r="AH55" s="4">
        <v>11.9</v>
      </c>
      <c r="AI55" s="4">
        <v>-0.68</v>
      </c>
      <c r="AJ55" s="4">
        <v>25</v>
      </c>
      <c r="AK55">
        <v>28</v>
      </c>
      <c r="AL55">
        <v>31</v>
      </c>
      <c r="AM55" s="4">
        <v>-1.1299999999999999</v>
      </c>
      <c r="AN55" s="4">
        <v>13</v>
      </c>
      <c r="AO55">
        <v>20</v>
      </c>
      <c r="AP55">
        <v>23</v>
      </c>
      <c r="AQ55" s="4">
        <v>-0.64</v>
      </c>
      <c r="AR55" s="4">
        <v>26</v>
      </c>
      <c r="AS55">
        <v>62</v>
      </c>
      <c r="AT55">
        <v>63</v>
      </c>
      <c r="AU55">
        <v>70</v>
      </c>
      <c r="AV55">
        <v>65</v>
      </c>
      <c r="AW55" s="4">
        <v>4.04</v>
      </c>
      <c r="AX55" s="4">
        <v>100</v>
      </c>
      <c r="AY55">
        <v>40</v>
      </c>
      <c r="AZ55">
        <v>39</v>
      </c>
      <c r="BA55">
        <v>39</v>
      </c>
      <c r="BB55">
        <v>39.333333333333336</v>
      </c>
      <c r="BC55" s="4">
        <v>-0.36</v>
      </c>
      <c r="BD55" s="4">
        <v>36</v>
      </c>
      <c r="BE55" s="5">
        <v>188</v>
      </c>
      <c r="BF55" s="5">
        <v>184</v>
      </c>
      <c r="BG55" s="5">
        <v>189</v>
      </c>
      <c r="BH55" s="5">
        <v>187</v>
      </c>
      <c r="BI55" s="4">
        <v>0.84</v>
      </c>
      <c r="BJ55" s="4">
        <v>80</v>
      </c>
      <c r="BK55" s="4">
        <v>-1.77</v>
      </c>
      <c r="BL55" s="4">
        <v>0.15999999999999992</v>
      </c>
      <c r="BM55" s="4">
        <v>3.68</v>
      </c>
      <c r="BN55" s="4">
        <v>2.0700000000000003</v>
      </c>
      <c r="BO55" s="4">
        <v>2</v>
      </c>
      <c r="BP55" s="4">
        <v>27.716480000000001</v>
      </c>
      <c r="BQ55" s="4">
        <v>28.163519999999998</v>
      </c>
      <c r="BR55" s="4">
        <v>31.2928</v>
      </c>
      <c r="BS55" s="4">
        <v>17.881599999999999</v>
      </c>
      <c r="BT55" s="4">
        <v>17.434560000000001</v>
      </c>
      <c r="BU55" s="4">
        <v>17.434560000000001</v>
      </c>
      <c r="BV55" s="4">
        <v>19.5</v>
      </c>
      <c r="BW55" s="4">
        <v>52.5</v>
      </c>
      <c r="BX55" s="4">
        <v>68</v>
      </c>
      <c r="BY55" s="4">
        <v>46.666666666666664</v>
      </c>
      <c r="BZ55">
        <f t="shared" si="2"/>
        <v>2</v>
      </c>
    </row>
    <row r="56" spans="1:78" x14ac:dyDescent="0.2">
      <c r="A56" t="s">
        <v>133</v>
      </c>
      <c r="B56">
        <v>0</v>
      </c>
      <c r="C56" s="1">
        <v>38241</v>
      </c>
      <c r="D56" s="1">
        <v>43206</v>
      </c>
      <c r="E56" s="4">
        <v>13.593429158110883</v>
      </c>
      <c r="F56" s="5">
        <v>119.5</v>
      </c>
      <c r="G56" s="5">
        <v>179</v>
      </c>
      <c r="H56" s="4">
        <v>3.9206036745406823</v>
      </c>
      <c r="I56" s="4">
        <v>169.34399999999999</v>
      </c>
      <c r="J56" s="4">
        <v>76.8</v>
      </c>
      <c r="K56" s="4">
        <v>24</v>
      </c>
      <c r="L56" s="4">
        <v>2</v>
      </c>
      <c r="M56" s="4">
        <v>20.3</v>
      </c>
      <c r="N56" s="4">
        <v>3</v>
      </c>
      <c r="O56" s="4">
        <v>55.2</v>
      </c>
      <c r="P56" s="4">
        <v>53.5</v>
      </c>
      <c r="Q56" s="4">
        <v>53</v>
      </c>
      <c r="R56" s="4">
        <v>62.1</v>
      </c>
      <c r="S56" s="4">
        <v>69.2</v>
      </c>
      <c r="T56" s="4">
        <v>62.9</v>
      </c>
      <c r="U56" s="4">
        <v>124.4</v>
      </c>
      <c r="V56" s="4">
        <f t="shared" si="5"/>
        <v>95</v>
      </c>
      <c r="W56" s="4">
        <f t="shared" si="1"/>
        <v>3</v>
      </c>
      <c r="X56" s="4">
        <f>Y56/((J56^0.161)*((G56*0.01)^(2.268)))</f>
        <v>8.2561305953932287</v>
      </c>
      <c r="Y56" s="4">
        <v>62.2</v>
      </c>
      <c r="Z56" s="4">
        <v>137.15100000000001</v>
      </c>
      <c r="AA56" s="4">
        <v>274.30200000000002</v>
      </c>
      <c r="AB56" s="4">
        <v>3</v>
      </c>
      <c r="AC56">
        <v>22</v>
      </c>
      <c r="AD56" s="4">
        <v>38.200000000000003</v>
      </c>
      <c r="AE56" s="4">
        <v>1</v>
      </c>
      <c r="AF56" s="4">
        <v>2.3333333333333335</v>
      </c>
      <c r="AG56" s="4">
        <v>13.83</v>
      </c>
      <c r="AH56" s="4">
        <v>12.32</v>
      </c>
      <c r="AI56" s="4">
        <v>-1.1100000000000001</v>
      </c>
      <c r="AJ56" s="4">
        <v>13</v>
      </c>
      <c r="AK56">
        <v>33</v>
      </c>
      <c r="AL56">
        <v>33</v>
      </c>
      <c r="AM56" s="4">
        <v>-0.85</v>
      </c>
      <c r="AN56" s="4">
        <v>20</v>
      </c>
      <c r="AO56">
        <v>27</v>
      </c>
      <c r="AP56">
        <v>32</v>
      </c>
      <c r="AQ56" s="4">
        <v>1.63</v>
      </c>
      <c r="AR56" s="4">
        <v>95</v>
      </c>
      <c r="AS56">
        <v>66</v>
      </c>
      <c r="AT56">
        <v>70</v>
      </c>
      <c r="AU56">
        <v>69</v>
      </c>
      <c r="AV56">
        <v>68.333333333333329</v>
      </c>
      <c r="AW56" s="4">
        <v>4.04</v>
      </c>
      <c r="AX56" s="4">
        <v>100</v>
      </c>
      <c r="AY56">
        <v>50</v>
      </c>
      <c r="AZ56">
        <v>51</v>
      </c>
      <c r="BA56">
        <v>52</v>
      </c>
      <c r="BB56">
        <v>51</v>
      </c>
      <c r="BC56" s="4">
        <v>1.79</v>
      </c>
      <c r="BD56" s="4">
        <v>96</v>
      </c>
      <c r="BE56" s="5">
        <v>194</v>
      </c>
      <c r="BF56" s="5">
        <v>190</v>
      </c>
      <c r="BG56" s="5">
        <v>189</v>
      </c>
      <c r="BH56" s="5">
        <v>191</v>
      </c>
      <c r="BI56" s="4">
        <v>1.05</v>
      </c>
      <c r="BJ56" s="4">
        <v>85</v>
      </c>
      <c r="BK56" s="4">
        <v>0.77999999999999992</v>
      </c>
      <c r="BL56" s="4">
        <v>-6.0000000000000053E-2</v>
      </c>
      <c r="BM56" s="4">
        <v>5.83</v>
      </c>
      <c r="BN56" s="4">
        <v>6.55</v>
      </c>
      <c r="BO56" s="4">
        <v>2</v>
      </c>
      <c r="BP56" s="4">
        <v>29.504639999999998</v>
      </c>
      <c r="BQ56" s="4">
        <v>31.2928</v>
      </c>
      <c r="BR56" s="4">
        <v>30.845759999999999</v>
      </c>
      <c r="BS56" s="4">
        <v>22.352</v>
      </c>
      <c r="BT56" s="4">
        <v>22.799039999999998</v>
      </c>
      <c r="BU56" s="4">
        <v>23.246079999999999</v>
      </c>
      <c r="BV56" s="4">
        <v>57.5</v>
      </c>
      <c r="BW56" s="4">
        <v>49</v>
      </c>
      <c r="BX56" s="4">
        <v>98</v>
      </c>
      <c r="BY56" s="4">
        <v>68.166666666666671</v>
      </c>
      <c r="BZ56">
        <f t="shared" si="2"/>
        <v>2</v>
      </c>
    </row>
    <row r="57" spans="1:78" x14ac:dyDescent="0.2">
      <c r="A57" t="s">
        <v>134</v>
      </c>
      <c r="B57">
        <v>0</v>
      </c>
      <c r="C57" s="1">
        <v>38237</v>
      </c>
      <c r="D57" s="1">
        <v>43206</v>
      </c>
      <c r="E57" s="4">
        <v>13.604380561259411</v>
      </c>
      <c r="F57" s="5">
        <v>113</v>
      </c>
      <c r="G57" s="5">
        <v>161</v>
      </c>
      <c r="H57" s="4">
        <v>3.7073490813648298</v>
      </c>
      <c r="I57" s="4">
        <v>182.79450000000003</v>
      </c>
      <c r="J57" s="4">
        <v>82.9</v>
      </c>
      <c r="K57" s="4">
        <v>32</v>
      </c>
      <c r="L57" s="4">
        <v>1</v>
      </c>
      <c r="M57" s="4">
        <v>34.4</v>
      </c>
      <c r="N57" s="4">
        <v>2</v>
      </c>
      <c r="O57" s="4">
        <v>24.1</v>
      </c>
      <c r="P57" s="4">
        <v>18.100000000000001</v>
      </c>
      <c r="Q57" s="4">
        <v>19.399999999999999</v>
      </c>
      <c r="R57" s="4">
        <v>23.8</v>
      </c>
      <c r="S57" s="4">
        <v>17</v>
      </c>
      <c r="T57" s="4">
        <v>19</v>
      </c>
      <c r="U57" s="4">
        <v>47.9</v>
      </c>
      <c r="V57" s="4">
        <f t="shared" si="5"/>
        <v>10</v>
      </c>
      <c r="W57" s="4">
        <f t="shared" si="1"/>
        <v>1</v>
      </c>
      <c r="X57" s="4">
        <f>Y57/((J57^0.161)*((G57*0.01)^(2.268)))</f>
        <v>3.9933479364577802</v>
      </c>
      <c r="Y57" s="4">
        <v>23.95</v>
      </c>
      <c r="Z57" s="4">
        <v>52.809750000000001</v>
      </c>
      <c r="AA57" s="4">
        <v>105.6195</v>
      </c>
      <c r="AB57" s="4">
        <v>2</v>
      </c>
      <c r="AC57">
        <v>11</v>
      </c>
      <c r="AD57" s="4">
        <v>34.299999999999997</v>
      </c>
      <c r="AE57" s="4">
        <v>1</v>
      </c>
      <c r="AF57" s="4">
        <v>1.6666666666666667</v>
      </c>
      <c r="AG57" s="4">
        <v>12.69</v>
      </c>
      <c r="AH57" s="4">
        <v>13.19</v>
      </c>
      <c r="AI57" s="4">
        <v>-1.44</v>
      </c>
      <c r="AJ57" s="4">
        <v>7</v>
      </c>
      <c r="AK57">
        <v>31</v>
      </c>
      <c r="AL57">
        <v>32</v>
      </c>
      <c r="AM57" s="4">
        <v>-0.99</v>
      </c>
      <c r="AN57" s="4">
        <v>16</v>
      </c>
      <c r="AO57">
        <v>18</v>
      </c>
      <c r="AP57">
        <v>27</v>
      </c>
      <c r="AQ57" s="4">
        <v>0.38</v>
      </c>
      <c r="AR57" s="4">
        <v>65</v>
      </c>
      <c r="AS57">
        <v>41</v>
      </c>
      <c r="AT57">
        <v>37</v>
      </c>
      <c r="AU57">
        <v>40</v>
      </c>
      <c r="AV57">
        <v>39.333333333333336</v>
      </c>
      <c r="AW57" s="4">
        <v>0.6</v>
      </c>
      <c r="AX57" s="4">
        <v>73</v>
      </c>
      <c r="AY57">
        <v>31</v>
      </c>
      <c r="AZ57">
        <v>24</v>
      </c>
      <c r="BA57">
        <v>34</v>
      </c>
      <c r="BB57">
        <v>29.666666666666668</v>
      </c>
      <c r="BC57" s="4">
        <v>-1.27</v>
      </c>
      <c r="BD57" s="4">
        <v>10</v>
      </c>
      <c r="BE57" s="5">
        <v>122</v>
      </c>
      <c r="BF57" s="5">
        <v>125</v>
      </c>
      <c r="BG57" s="5">
        <v>132</v>
      </c>
      <c r="BH57" s="5">
        <v>126.33333333333333</v>
      </c>
      <c r="BI57" s="4">
        <v>-1.33</v>
      </c>
      <c r="BJ57" s="4">
        <v>9</v>
      </c>
      <c r="BK57" s="4">
        <v>-0.61</v>
      </c>
      <c r="BL57" s="4">
        <v>-2.77</v>
      </c>
      <c r="BM57" s="4">
        <v>-0.67</v>
      </c>
      <c r="BN57" s="4">
        <v>-4.05</v>
      </c>
      <c r="BO57" s="4">
        <v>2</v>
      </c>
      <c r="BP57" s="4">
        <v>18.32864</v>
      </c>
      <c r="BQ57" s="4">
        <v>16.540479999999999</v>
      </c>
      <c r="BR57" s="4">
        <v>17.881599999999999</v>
      </c>
      <c r="BS57" s="4">
        <v>13.85824</v>
      </c>
      <c r="BT57" s="4">
        <v>10.728960000000001</v>
      </c>
      <c r="BU57" s="4">
        <v>15.19936</v>
      </c>
      <c r="BV57" s="4">
        <v>40.5</v>
      </c>
      <c r="BW57" s="4">
        <v>8</v>
      </c>
      <c r="BX57" s="4">
        <v>41.5</v>
      </c>
      <c r="BY57" s="4">
        <v>30</v>
      </c>
      <c r="BZ57">
        <f t="shared" si="2"/>
        <v>2</v>
      </c>
    </row>
    <row r="58" spans="1:78" x14ac:dyDescent="0.2">
      <c r="A58" t="s">
        <v>135</v>
      </c>
      <c r="B58">
        <v>0</v>
      </c>
      <c r="C58" s="1">
        <v>38231</v>
      </c>
      <c r="D58" s="1">
        <v>43206</v>
      </c>
      <c r="E58" s="4">
        <v>13.620807665982204</v>
      </c>
      <c r="F58" s="5">
        <v>116</v>
      </c>
      <c r="G58" s="5">
        <v>163</v>
      </c>
      <c r="H58" s="4">
        <v>3.8057742782152229</v>
      </c>
      <c r="I58" s="4">
        <v>102.312</v>
      </c>
      <c r="J58" s="4">
        <v>46.4</v>
      </c>
      <c r="K58" s="4">
        <v>17.5</v>
      </c>
      <c r="L58" s="4">
        <v>3</v>
      </c>
      <c r="M58" s="4">
        <v>9</v>
      </c>
      <c r="N58" s="4">
        <v>3</v>
      </c>
      <c r="O58" s="4">
        <v>28.1</v>
      </c>
      <c r="P58" s="4">
        <v>22.9</v>
      </c>
      <c r="Q58" s="4">
        <v>24.1</v>
      </c>
      <c r="R58" s="4">
        <v>26.8</v>
      </c>
      <c r="S58" s="4">
        <v>24.3</v>
      </c>
      <c r="T58" s="4">
        <v>24.5</v>
      </c>
      <c r="U58" s="4">
        <v>54.9</v>
      </c>
      <c r="V58" s="4">
        <f t="shared" si="5"/>
        <v>40</v>
      </c>
      <c r="W58" s="4">
        <f t="shared" si="1"/>
        <v>2</v>
      </c>
      <c r="X58" s="4">
        <f>Y58/((J58^0.161)*((G58*0.01)^(2.268)))</f>
        <v>4.886427585605194</v>
      </c>
      <c r="Y58" s="4">
        <v>27.45</v>
      </c>
      <c r="Z58" s="4">
        <v>60.527250000000002</v>
      </c>
      <c r="AA58" s="4">
        <v>121.0545</v>
      </c>
      <c r="AB58" s="4">
        <v>2</v>
      </c>
      <c r="AC58">
        <v>25</v>
      </c>
      <c r="AD58" s="4">
        <v>39.200000000000003</v>
      </c>
      <c r="AE58" s="4">
        <v>2</v>
      </c>
      <c r="AF58" s="4">
        <v>2.3333333333333335</v>
      </c>
      <c r="AG58" s="4">
        <v>13.45</v>
      </c>
      <c r="AH58" s="4">
        <v>12.5</v>
      </c>
      <c r="AI58" s="4">
        <v>-1.28</v>
      </c>
      <c r="AJ58" s="4">
        <v>10</v>
      </c>
      <c r="AK58">
        <v>30</v>
      </c>
      <c r="AL58">
        <v>30</v>
      </c>
      <c r="AM58" s="4">
        <v>-1.28</v>
      </c>
      <c r="AN58" s="4">
        <v>10</v>
      </c>
      <c r="AO58">
        <v>20</v>
      </c>
      <c r="AP58">
        <v>23</v>
      </c>
      <c r="AQ58" s="4">
        <v>-0.64</v>
      </c>
      <c r="AR58" s="4">
        <v>26</v>
      </c>
      <c r="AS58">
        <v>48</v>
      </c>
      <c r="AT58">
        <v>42</v>
      </c>
      <c r="AU58">
        <v>51</v>
      </c>
      <c r="AV58">
        <v>47</v>
      </c>
      <c r="AW58" s="4">
        <v>1.89</v>
      </c>
      <c r="AX58" s="4">
        <v>97</v>
      </c>
      <c r="AY58">
        <v>32</v>
      </c>
      <c r="AZ58">
        <v>33</v>
      </c>
      <c r="BA58">
        <v>43</v>
      </c>
      <c r="BB58">
        <v>36</v>
      </c>
      <c r="BC58" s="4">
        <v>0.14000000000000001</v>
      </c>
      <c r="BD58" s="4">
        <v>55</v>
      </c>
      <c r="BE58" s="5">
        <v>135</v>
      </c>
      <c r="BF58" s="5">
        <v>134</v>
      </c>
      <c r="BG58" s="5">
        <v>136</v>
      </c>
      <c r="BH58" s="5">
        <v>135</v>
      </c>
      <c r="BI58" s="4">
        <v>-1.19</v>
      </c>
      <c r="BJ58" s="4">
        <v>12</v>
      </c>
      <c r="BK58" s="4">
        <v>-1.92</v>
      </c>
      <c r="BL58" s="4">
        <v>-2.4699999999999998</v>
      </c>
      <c r="BM58" s="4">
        <v>2.0299999999999998</v>
      </c>
      <c r="BN58" s="4">
        <v>-2.36</v>
      </c>
      <c r="BO58" s="4">
        <v>2</v>
      </c>
      <c r="BP58" s="4">
        <v>21.457920000000001</v>
      </c>
      <c r="BQ58" s="4">
        <v>18.775680000000001</v>
      </c>
      <c r="BR58" s="4">
        <v>22.799039999999998</v>
      </c>
      <c r="BS58" s="4">
        <v>14.30528</v>
      </c>
      <c r="BT58" s="4">
        <v>14.752319999999999</v>
      </c>
      <c r="BU58" s="4">
        <v>19.222719999999999</v>
      </c>
      <c r="BV58" s="4">
        <v>18</v>
      </c>
      <c r="BW58" s="4">
        <v>11</v>
      </c>
      <c r="BX58" s="4">
        <v>76</v>
      </c>
      <c r="BY58" s="4">
        <v>35</v>
      </c>
      <c r="BZ58">
        <f t="shared" si="2"/>
        <v>2</v>
      </c>
    </row>
    <row r="59" spans="1:78" x14ac:dyDescent="0.2">
      <c r="A59" t="s">
        <v>136</v>
      </c>
      <c r="B59">
        <v>0</v>
      </c>
      <c r="C59" s="1">
        <v>38229</v>
      </c>
      <c r="D59" s="1">
        <v>43208</v>
      </c>
      <c r="E59" s="4">
        <v>13.631759069130732</v>
      </c>
      <c r="F59" s="5">
        <v>118</v>
      </c>
      <c r="G59" s="5">
        <v>164.5</v>
      </c>
      <c r="H59" s="4">
        <v>3.8713910761154859</v>
      </c>
      <c r="I59" s="4">
        <v>162.5085</v>
      </c>
      <c r="J59" s="4">
        <v>73.7</v>
      </c>
      <c r="K59" s="4">
        <v>27.1</v>
      </c>
      <c r="L59" s="4">
        <v>1</v>
      </c>
      <c r="M59" s="4">
        <v>27</v>
      </c>
      <c r="N59" s="4">
        <v>2</v>
      </c>
      <c r="O59" s="4">
        <v>37.700000000000003</v>
      </c>
      <c r="P59" s="4">
        <v>36.4</v>
      </c>
      <c r="Q59" s="4">
        <v>27.2</v>
      </c>
      <c r="R59" s="4">
        <v>35.200000000000003</v>
      </c>
      <c r="S59" s="4">
        <v>33.4</v>
      </c>
      <c r="T59" s="4">
        <v>31.4</v>
      </c>
      <c r="U59" s="4">
        <v>72.900000000000006</v>
      </c>
      <c r="V59" s="4">
        <f t="shared" si="5"/>
        <v>80</v>
      </c>
      <c r="W59" s="4">
        <f t="shared" si="1"/>
        <v>3</v>
      </c>
      <c r="X59" s="4">
        <f>Y59/((J59^0.161)*((G59*0.01)^(2.268)))</f>
        <v>5.8988995488983056</v>
      </c>
      <c r="Y59" s="4">
        <v>36.450000000000003</v>
      </c>
      <c r="Z59" s="4">
        <v>80.372250000000008</v>
      </c>
      <c r="AA59" s="4">
        <v>160.74450000000002</v>
      </c>
      <c r="AB59" s="4">
        <v>3</v>
      </c>
      <c r="AC59">
        <v>24</v>
      </c>
      <c r="AD59" s="4">
        <v>38.799999999999997</v>
      </c>
      <c r="AE59" s="4">
        <v>2</v>
      </c>
      <c r="AF59" s="4">
        <v>2.3333333333333335</v>
      </c>
      <c r="AG59" s="4">
        <v>12.7</v>
      </c>
      <c r="AH59" s="4">
        <v>12.16</v>
      </c>
      <c r="AI59" s="4">
        <v>-0.96</v>
      </c>
      <c r="AJ59" s="4">
        <v>17</v>
      </c>
      <c r="AK59">
        <v>30</v>
      </c>
      <c r="AL59">
        <v>33</v>
      </c>
      <c r="AM59" s="4">
        <v>-0.85</v>
      </c>
      <c r="AN59" s="4">
        <v>20</v>
      </c>
      <c r="AO59">
        <v>32</v>
      </c>
      <c r="AP59">
        <v>26</v>
      </c>
      <c r="AQ59" s="4">
        <v>1.63</v>
      </c>
      <c r="AR59" s="4">
        <v>95</v>
      </c>
      <c r="AS59">
        <v>36</v>
      </c>
      <c r="AT59">
        <v>53</v>
      </c>
      <c r="AU59">
        <v>52</v>
      </c>
      <c r="AV59">
        <v>47</v>
      </c>
      <c r="AW59" s="4">
        <v>2.13</v>
      </c>
      <c r="AX59" s="4">
        <v>98</v>
      </c>
      <c r="AY59">
        <v>38</v>
      </c>
      <c r="AZ59">
        <v>42</v>
      </c>
      <c r="BA59">
        <v>41</v>
      </c>
      <c r="BB59">
        <v>40.333333333333336</v>
      </c>
      <c r="BC59" s="4">
        <v>-0.03</v>
      </c>
      <c r="BD59" s="4">
        <v>49</v>
      </c>
      <c r="BE59" s="5">
        <v>163</v>
      </c>
      <c r="BF59" s="5">
        <v>155</v>
      </c>
      <c r="BG59" s="5">
        <v>155</v>
      </c>
      <c r="BH59" s="5">
        <v>157.66666666666666</v>
      </c>
      <c r="BI59" s="4">
        <v>-0.2</v>
      </c>
      <c r="BJ59" s="4">
        <v>42</v>
      </c>
      <c r="BK59" s="4">
        <v>0.77999999999999992</v>
      </c>
      <c r="BL59" s="4">
        <v>-1.1599999999999999</v>
      </c>
      <c r="BM59" s="4">
        <v>2.1</v>
      </c>
      <c r="BN59" s="4">
        <v>1.7200000000000002</v>
      </c>
      <c r="BO59" s="4">
        <v>2</v>
      </c>
      <c r="BP59" s="4">
        <v>16.093440000000001</v>
      </c>
      <c r="BQ59" s="4">
        <v>23.69312</v>
      </c>
      <c r="BR59" s="4">
        <v>23.246079999999999</v>
      </c>
      <c r="BS59" s="4">
        <v>16.98752</v>
      </c>
      <c r="BT59" s="4">
        <v>18.775680000000001</v>
      </c>
      <c r="BU59" s="4">
        <v>18.32864</v>
      </c>
      <c r="BV59" s="4">
        <v>57.5</v>
      </c>
      <c r="BW59" s="4">
        <v>29.5</v>
      </c>
      <c r="BX59" s="4">
        <v>73.5</v>
      </c>
      <c r="BY59" s="4">
        <v>53.5</v>
      </c>
      <c r="BZ59">
        <f t="shared" si="2"/>
        <v>2</v>
      </c>
    </row>
    <row r="60" spans="1:78" x14ac:dyDescent="0.2">
      <c r="A60" t="s">
        <v>137</v>
      </c>
      <c r="B60">
        <v>0</v>
      </c>
      <c r="C60" s="1">
        <v>38224</v>
      </c>
      <c r="D60" s="1">
        <v>43206</v>
      </c>
      <c r="E60" s="4">
        <v>13.639972621492129</v>
      </c>
      <c r="F60" s="5">
        <v>105</v>
      </c>
      <c r="G60" s="5">
        <v>147.5</v>
      </c>
      <c r="H60" s="4">
        <v>3.4448818897637796</v>
      </c>
      <c r="I60" s="4">
        <v>100.3275</v>
      </c>
      <c r="J60" s="4">
        <v>45.5</v>
      </c>
      <c r="K60" s="4">
        <v>20.8</v>
      </c>
      <c r="L60" s="4">
        <v>3</v>
      </c>
      <c r="M60" s="4">
        <v>16.7</v>
      </c>
      <c r="N60" s="4">
        <v>3</v>
      </c>
      <c r="O60" s="4">
        <v>21.9</v>
      </c>
      <c r="P60" s="4">
        <v>24.8</v>
      </c>
      <c r="Q60" s="4">
        <v>22.3</v>
      </c>
      <c r="R60" s="4">
        <v>21.3</v>
      </c>
      <c r="S60" s="4">
        <v>21.8</v>
      </c>
      <c r="T60" s="4">
        <v>24.3</v>
      </c>
      <c r="U60" s="4">
        <v>49.1</v>
      </c>
      <c r="V60" s="4">
        <f t="shared" si="5"/>
        <v>70</v>
      </c>
      <c r="W60" s="4">
        <f t="shared" si="1"/>
        <v>2</v>
      </c>
      <c r="X60" s="4">
        <f>Y60/((J60^0.161)*((G60*0.01)^(2.268)))</f>
        <v>5.4990967358936107</v>
      </c>
      <c r="Y60" s="4">
        <v>24.55</v>
      </c>
      <c r="Z60" s="4">
        <v>54.132750000000001</v>
      </c>
      <c r="AA60" s="4">
        <v>108.2655</v>
      </c>
      <c r="AB60" s="4">
        <v>2</v>
      </c>
      <c r="AC60">
        <v>22</v>
      </c>
      <c r="AD60" s="4">
        <v>38.1</v>
      </c>
      <c r="AE60" s="4">
        <v>1</v>
      </c>
      <c r="AF60" s="4">
        <v>2</v>
      </c>
      <c r="AG60" s="4">
        <v>12.32</v>
      </c>
      <c r="AH60" s="4">
        <v>12.03</v>
      </c>
      <c r="AI60" s="4">
        <v>-0.83</v>
      </c>
      <c r="AJ60" s="4">
        <v>20</v>
      </c>
      <c r="AK60">
        <v>28</v>
      </c>
      <c r="AL60">
        <v>31</v>
      </c>
      <c r="AM60" s="4">
        <v>-1.1299999999999999</v>
      </c>
      <c r="AN60" s="4">
        <v>13</v>
      </c>
      <c r="AO60">
        <v>24</v>
      </c>
      <c r="AP60">
        <v>27</v>
      </c>
      <c r="AQ60" s="4">
        <v>0.38</v>
      </c>
      <c r="AR60" s="4">
        <v>65</v>
      </c>
      <c r="AS60">
        <v>55</v>
      </c>
      <c r="AT60">
        <v>55</v>
      </c>
      <c r="AU60">
        <v>54</v>
      </c>
      <c r="AV60">
        <v>54.666666666666664</v>
      </c>
      <c r="AW60" s="4">
        <v>2.37</v>
      </c>
      <c r="AX60" s="4">
        <v>99</v>
      </c>
      <c r="AY60">
        <v>42</v>
      </c>
      <c r="AZ60">
        <v>44</v>
      </c>
      <c r="BA60">
        <v>40</v>
      </c>
      <c r="BB60">
        <v>42</v>
      </c>
      <c r="BC60" s="4">
        <v>0.31</v>
      </c>
      <c r="BD60" s="4">
        <v>62</v>
      </c>
      <c r="BE60" s="5">
        <v>153</v>
      </c>
      <c r="BF60" s="5">
        <v>140</v>
      </c>
      <c r="BG60" s="5">
        <v>139</v>
      </c>
      <c r="BH60" s="5">
        <v>144</v>
      </c>
      <c r="BI60" s="4">
        <v>-0.57999999999999996</v>
      </c>
      <c r="BJ60" s="4">
        <v>28</v>
      </c>
      <c r="BK60" s="4">
        <v>-0.74999999999999989</v>
      </c>
      <c r="BL60" s="4">
        <v>-1.41</v>
      </c>
      <c r="BM60" s="4">
        <v>2.68</v>
      </c>
      <c r="BN60" s="4">
        <v>0.52000000000000046</v>
      </c>
      <c r="BO60" s="4">
        <v>2</v>
      </c>
      <c r="BP60" s="4">
        <v>24.587199999999999</v>
      </c>
      <c r="BQ60" s="4">
        <v>24.587199999999999</v>
      </c>
      <c r="BR60" s="4">
        <v>24.140159999999998</v>
      </c>
      <c r="BS60" s="4">
        <v>18.775680000000001</v>
      </c>
      <c r="BT60" s="4">
        <v>19.66976</v>
      </c>
      <c r="BU60" s="4">
        <v>17.881599999999999</v>
      </c>
      <c r="BV60" s="4">
        <v>39</v>
      </c>
      <c r="BW60" s="4">
        <v>24</v>
      </c>
      <c r="BX60" s="4">
        <v>80.5</v>
      </c>
      <c r="BY60" s="4">
        <v>47.833333333333336</v>
      </c>
      <c r="BZ60">
        <f t="shared" si="2"/>
        <v>2</v>
      </c>
    </row>
    <row r="61" spans="1:78" x14ac:dyDescent="0.2">
      <c r="A61" t="s">
        <v>138</v>
      </c>
      <c r="B61">
        <v>0</v>
      </c>
      <c r="C61" s="1">
        <v>38429</v>
      </c>
      <c r="D61" s="1">
        <v>43411</v>
      </c>
      <c r="E61" s="4">
        <v>13.639972621492129</v>
      </c>
      <c r="F61" s="5">
        <v>115</v>
      </c>
      <c r="G61" s="5">
        <v>164</v>
      </c>
      <c r="H61" s="4">
        <v>3.772965879265092</v>
      </c>
      <c r="I61" s="4">
        <v>200.43450000000001</v>
      </c>
      <c r="J61" s="4">
        <v>90.9</v>
      </c>
      <c r="K61" s="4">
        <v>33.799999999999997</v>
      </c>
      <c r="L61" s="4">
        <v>1</v>
      </c>
      <c r="M61" s="4">
        <v>32.4</v>
      </c>
      <c r="N61" s="4">
        <v>2</v>
      </c>
      <c r="O61" s="4">
        <v>26.8</v>
      </c>
      <c r="P61" s="4">
        <v>29.6</v>
      </c>
      <c r="Q61" s="4">
        <v>30</v>
      </c>
      <c r="R61" s="4">
        <v>28.7</v>
      </c>
      <c r="S61" s="4">
        <v>27.3</v>
      </c>
      <c r="T61" s="4">
        <v>27.3</v>
      </c>
      <c r="U61" s="4">
        <v>58.7</v>
      </c>
      <c r="V61" s="4">
        <f t="shared" si="5"/>
        <v>30</v>
      </c>
      <c r="W61" s="4">
        <f t="shared" si="1"/>
        <v>2</v>
      </c>
      <c r="X61" s="4">
        <f>Y61/((J61^0.161)*((G61*0.01)^(2.268)))</f>
        <v>4.6239536595640534</v>
      </c>
      <c r="Y61" s="4">
        <v>29.35</v>
      </c>
      <c r="Z61" s="4">
        <v>64.716750000000005</v>
      </c>
      <c r="AA61" s="4">
        <v>129.43350000000001</v>
      </c>
      <c r="AB61" s="4">
        <v>2</v>
      </c>
      <c r="AC61">
        <v>8</v>
      </c>
      <c r="AD61" s="4">
        <v>33.200000000000003</v>
      </c>
      <c r="AE61" s="4">
        <v>1</v>
      </c>
      <c r="AF61" s="4">
        <v>1.6666666666666667</v>
      </c>
      <c r="AG61" s="4">
        <v>13.15</v>
      </c>
      <c r="AH61" s="4">
        <v>12.91</v>
      </c>
      <c r="AI61" s="4">
        <v>-1.62</v>
      </c>
      <c r="AJ61" s="4">
        <v>5</v>
      </c>
      <c r="AK61">
        <v>25</v>
      </c>
      <c r="AL61">
        <v>26</v>
      </c>
      <c r="AM61" s="4">
        <v>-1.87</v>
      </c>
      <c r="AN61" s="4">
        <v>3</v>
      </c>
      <c r="AO61">
        <v>19</v>
      </c>
      <c r="AP61">
        <v>24</v>
      </c>
      <c r="AQ61" s="4">
        <v>-0.38</v>
      </c>
      <c r="AR61" s="4">
        <v>35</v>
      </c>
      <c r="AS61">
        <v>44</v>
      </c>
      <c r="AT61">
        <v>45</v>
      </c>
      <c r="AU61">
        <v>41</v>
      </c>
      <c r="AV61">
        <v>43.333333333333336</v>
      </c>
      <c r="AW61" s="4">
        <v>1.1299999999999999</v>
      </c>
      <c r="AX61" s="4">
        <v>87</v>
      </c>
      <c r="AY61">
        <v>42</v>
      </c>
      <c r="AZ61">
        <v>41</v>
      </c>
      <c r="BA61">
        <v>43</v>
      </c>
      <c r="BB61">
        <v>42</v>
      </c>
      <c r="BC61" s="4">
        <v>0.14000000000000001</v>
      </c>
      <c r="BD61" s="4">
        <v>55</v>
      </c>
      <c r="BE61" s="5">
        <v>119</v>
      </c>
      <c r="BF61" s="5">
        <v>118</v>
      </c>
      <c r="BG61" s="5">
        <v>125</v>
      </c>
      <c r="BH61" s="5">
        <v>120.66666666666667</v>
      </c>
      <c r="BI61" s="4">
        <v>-1.57</v>
      </c>
      <c r="BJ61" s="4">
        <v>6</v>
      </c>
      <c r="BK61" s="4">
        <v>-2.25</v>
      </c>
      <c r="BL61" s="4">
        <v>-3.1900000000000004</v>
      </c>
      <c r="BM61" s="4">
        <v>1.27</v>
      </c>
      <c r="BN61" s="4">
        <v>-4.17</v>
      </c>
      <c r="BO61" s="4">
        <v>2</v>
      </c>
      <c r="BP61" s="4">
        <v>19.66976</v>
      </c>
      <c r="BQ61" s="4">
        <v>20.116800000000001</v>
      </c>
      <c r="BR61" s="4">
        <v>18.32864</v>
      </c>
      <c r="BS61" s="4">
        <v>18.775680000000001</v>
      </c>
      <c r="BT61" s="4">
        <v>18.32864</v>
      </c>
      <c r="BU61" s="4">
        <v>19.222719999999999</v>
      </c>
      <c r="BV61" s="4">
        <v>19</v>
      </c>
      <c r="BW61" s="4">
        <v>5.5</v>
      </c>
      <c r="BX61" s="4">
        <v>71</v>
      </c>
      <c r="BY61" s="4">
        <v>31.833333333333332</v>
      </c>
      <c r="BZ61">
        <f t="shared" si="2"/>
        <v>2</v>
      </c>
    </row>
    <row r="62" spans="1:78" x14ac:dyDescent="0.2">
      <c r="A62" t="s">
        <v>139</v>
      </c>
      <c r="B62">
        <v>0</v>
      </c>
      <c r="C62" s="1">
        <v>38215</v>
      </c>
      <c r="D62" s="1">
        <v>43206</v>
      </c>
      <c r="E62" s="4">
        <v>13.664613278576317</v>
      </c>
      <c r="F62" s="5">
        <v>107.5</v>
      </c>
      <c r="G62" s="5">
        <v>153.5</v>
      </c>
      <c r="H62" s="4">
        <v>3.5269028871391073</v>
      </c>
      <c r="I62" s="4">
        <v>137.15100000000001</v>
      </c>
      <c r="J62" s="4">
        <v>62.2</v>
      </c>
      <c r="K62" s="4">
        <v>26.6</v>
      </c>
      <c r="L62" s="4">
        <v>1</v>
      </c>
      <c r="M62" s="4">
        <v>29.9</v>
      </c>
      <c r="N62" s="4">
        <v>2</v>
      </c>
      <c r="O62" s="4">
        <v>25.6</v>
      </c>
      <c r="P62" s="4">
        <v>25.5</v>
      </c>
      <c r="Q62" s="4">
        <v>25.4</v>
      </c>
      <c r="R62" s="4">
        <v>19.2</v>
      </c>
      <c r="S62" s="4">
        <v>16</v>
      </c>
      <c r="T62" s="4">
        <v>17.600000000000001</v>
      </c>
      <c r="U62" s="4">
        <v>44.8</v>
      </c>
      <c r="V62" s="4">
        <f t="shared" si="5"/>
        <v>20</v>
      </c>
      <c r="W62" s="4">
        <f t="shared" si="1"/>
        <v>2</v>
      </c>
      <c r="X62" s="4">
        <f>Y62/((J62^0.161)*((G62*0.01)^(2.268)))</f>
        <v>4.3586697156045675</v>
      </c>
      <c r="Y62" s="4">
        <v>22.4</v>
      </c>
      <c r="Z62" s="4">
        <v>49.391999999999996</v>
      </c>
      <c r="AA62" s="4">
        <v>98.783999999999992</v>
      </c>
      <c r="AB62" s="4">
        <v>2</v>
      </c>
      <c r="AC62">
        <v>31</v>
      </c>
      <c r="AD62" s="4">
        <v>41.2</v>
      </c>
      <c r="AE62" s="4">
        <v>3</v>
      </c>
      <c r="AF62" s="4">
        <v>2.3333333333333335</v>
      </c>
      <c r="AG62" s="4">
        <v>13.85</v>
      </c>
      <c r="AH62" s="4">
        <v>15.12</v>
      </c>
      <c r="AI62" s="4">
        <v>-2.31</v>
      </c>
      <c r="AJ62" s="4">
        <v>1</v>
      </c>
      <c r="AK62">
        <v>30</v>
      </c>
      <c r="AL62">
        <v>32</v>
      </c>
      <c r="AM62" s="4">
        <v>-0.99</v>
      </c>
      <c r="AN62" s="4">
        <v>16</v>
      </c>
      <c r="AO62">
        <v>14</v>
      </c>
      <c r="AP62">
        <v>21</v>
      </c>
      <c r="AQ62" s="4">
        <v>-1.1599999999999999</v>
      </c>
      <c r="AR62" s="4">
        <v>12</v>
      </c>
      <c r="AS62">
        <v>41</v>
      </c>
      <c r="AT62">
        <v>39</v>
      </c>
      <c r="AU62">
        <v>41</v>
      </c>
      <c r="AV62">
        <v>40.333333333333336</v>
      </c>
      <c r="AW62" s="4">
        <v>0.6</v>
      </c>
      <c r="AX62" s="4">
        <v>73</v>
      </c>
      <c r="AY62">
        <v>44</v>
      </c>
      <c r="AZ62">
        <v>43</v>
      </c>
      <c r="BA62">
        <v>36</v>
      </c>
      <c r="BB62">
        <v>41</v>
      </c>
      <c r="BC62" s="4">
        <v>0.14000000000000001</v>
      </c>
      <c r="BD62" s="4">
        <v>55</v>
      </c>
      <c r="BE62" s="5">
        <v>139</v>
      </c>
      <c r="BF62" s="5">
        <v>139</v>
      </c>
      <c r="BG62" s="5">
        <v>127</v>
      </c>
      <c r="BH62" s="5">
        <v>135</v>
      </c>
      <c r="BI62" s="4">
        <v>-1.0900000000000001</v>
      </c>
      <c r="BJ62" s="4">
        <v>14</v>
      </c>
      <c r="BK62" s="4">
        <v>-2.15</v>
      </c>
      <c r="BL62" s="4">
        <v>-3.4000000000000004</v>
      </c>
      <c r="BM62" s="4">
        <v>0.74</v>
      </c>
      <c r="BN62" s="4">
        <v>-4.8100000000000005</v>
      </c>
      <c r="BO62" s="4">
        <v>2</v>
      </c>
      <c r="BP62" s="4">
        <v>18.32864</v>
      </c>
      <c r="BQ62" s="4">
        <v>17.434560000000001</v>
      </c>
      <c r="BR62" s="4">
        <v>18.32864</v>
      </c>
      <c r="BS62" s="4">
        <v>19.66976</v>
      </c>
      <c r="BT62" s="4">
        <v>19.222719999999999</v>
      </c>
      <c r="BU62" s="4">
        <v>16.093440000000001</v>
      </c>
      <c r="BV62" s="4">
        <v>14</v>
      </c>
      <c r="BW62" s="4">
        <v>7.5</v>
      </c>
      <c r="BX62" s="4">
        <v>64</v>
      </c>
      <c r="BY62" s="4">
        <v>28.5</v>
      </c>
      <c r="BZ62">
        <f t="shared" si="2"/>
        <v>2</v>
      </c>
    </row>
    <row r="63" spans="1:78" x14ac:dyDescent="0.2">
      <c r="A63" t="s">
        <v>140</v>
      </c>
      <c r="B63">
        <v>0</v>
      </c>
      <c r="C63" s="1">
        <v>38214</v>
      </c>
      <c r="D63" s="1">
        <v>43206</v>
      </c>
      <c r="E63" s="4">
        <v>13.66735112936345</v>
      </c>
      <c r="F63" s="5">
        <v>108.5</v>
      </c>
      <c r="G63" s="5">
        <v>150</v>
      </c>
      <c r="H63" s="4">
        <v>3.559711286089239</v>
      </c>
      <c r="I63" s="4">
        <v>98.343000000000004</v>
      </c>
      <c r="J63" s="4">
        <v>44.6</v>
      </c>
      <c r="K63" s="4">
        <v>19.8</v>
      </c>
      <c r="L63" s="4">
        <v>3</v>
      </c>
      <c r="M63" s="4">
        <v>13.3</v>
      </c>
      <c r="N63" s="4">
        <v>3</v>
      </c>
      <c r="O63" s="4">
        <v>30.8</v>
      </c>
      <c r="P63" s="4">
        <v>32.200000000000003</v>
      </c>
      <c r="Q63" s="4">
        <v>33.6</v>
      </c>
      <c r="R63" s="4">
        <v>33.299999999999997</v>
      </c>
      <c r="S63" s="4">
        <v>34.9</v>
      </c>
      <c r="T63" s="4">
        <v>25.2</v>
      </c>
      <c r="U63" s="4">
        <v>68.5</v>
      </c>
      <c r="V63" s="4">
        <f t="shared" si="5"/>
        <v>95</v>
      </c>
      <c r="W63" s="4">
        <f t="shared" si="1"/>
        <v>3</v>
      </c>
      <c r="X63" s="4">
        <f>Y63/((J63^0.161)*((G63*0.01)^(2.268)))</f>
        <v>7.4087115790320146</v>
      </c>
      <c r="Y63" s="4">
        <v>34.25</v>
      </c>
      <c r="Z63" s="4">
        <v>75.521250000000009</v>
      </c>
      <c r="AA63" s="4">
        <v>151.04250000000002</v>
      </c>
      <c r="AB63" s="4">
        <v>3</v>
      </c>
      <c r="AC63">
        <v>58</v>
      </c>
      <c r="AD63" s="4">
        <v>50.8</v>
      </c>
      <c r="AE63" s="4">
        <v>3</v>
      </c>
      <c r="AF63" s="4">
        <v>3</v>
      </c>
      <c r="AG63" s="4">
        <v>12.12</v>
      </c>
      <c r="AH63" s="4">
        <v>13.1</v>
      </c>
      <c r="AI63" s="4">
        <v>-0.92</v>
      </c>
      <c r="AJ63" s="4">
        <v>18</v>
      </c>
      <c r="AK63">
        <v>32</v>
      </c>
      <c r="AL63">
        <v>32</v>
      </c>
      <c r="AM63" s="4">
        <v>-0.99</v>
      </c>
      <c r="AN63" s="4">
        <v>16</v>
      </c>
      <c r="AO63">
        <v>31</v>
      </c>
      <c r="AP63">
        <v>33</v>
      </c>
      <c r="AQ63" s="4">
        <v>1.88</v>
      </c>
      <c r="AR63" s="4">
        <v>97</v>
      </c>
      <c r="AS63">
        <v>49</v>
      </c>
      <c r="AT63">
        <v>54</v>
      </c>
      <c r="AU63">
        <v>48</v>
      </c>
      <c r="AV63">
        <v>50.333333333333336</v>
      </c>
      <c r="AW63" s="4">
        <v>2.25</v>
      </c>
      <c r="AX63" s="4">
        <v>99</v>
      </c>
      <c r="AY63">
        <v>45</v>
      </c>
      <c r="AZ63">
        <v>37</v>
      </c>
      <c r="BA63">
        <v>40</v>
      </c>
      <c r="BB63">
        <v>40.666666666666664</v>
      </c>
      <c r="BC63" s="4">
        <v>0.48</v>
      </c>
      <c r="BD63" s="4">
        <v>69</v>
      </c>
      <c r="BE63" s="5">
        <v>169.5</v>
      </c>
      <c r="BF63" s="5">
        <v>159</v>
      </c>
      <c r="BG63" s="5">
        <v>150</v>
      </c>
      <c r="BH63" s="5">
        <v>159.5</v>
      </c>
      <c r="BI63" s="4">
        <v>0.05</v>
      </c>
      <c r="BJ63" s="4">
        <v>52</v>
      </c>
      <c r="BK63" s="4">
        <v>0.8899999999999999</v>
      </c>
      <c r="BL63" s="4">
        <v>-0.87</v>
      </c>
      <c r="BM63" s="4">
        <v>2.73</v>
      </c>
      <c r="BN63" s="4">
        <v>2.75</v>
      </c>
      <c r="BO63" s="4">
        <v>2</v>
      </c>
      <c r="BP63" s="4">
        <v>21.904959999999999</v>
      </c>
      <c r="BQ63" s="4">
        <v>24.140159999999998</v>
      </c>
      <c r="BR63" s="4">
        <v>21.457920000000001</v>
      </c>
      <c r="BS63" s="4">
        <v>20.116800000000001</v>
      </c>
      <c r="BT63" s="4">
        <v>16.540479999999999</v>
      </c>
      <c r="BU63" s="4">
        <v>17.881599999999999</v>
      </c>
      <c r="BV63" s="4">
        <v>56.5</v>
      </c>
      <c r="BW63" s="4">
        <v>35</v>
      </c>
      <c r="BX63" s="4">
        <v>84</v>
      </c>
      <c r="BY63" s="4">
        <v>58.5</v>
      </c>
      <c r="BZ63">
        <f t="shared" si="2"/>
        <v>2</v>
      </c>
    </row>
    <row r="64" spans="1:78" x14ac:dyDescent="0.2">
      <c r="A64" t="s">
        <v>141</v>
      </c>
      <c r="B64">
        <v>0</v>
      </c>
      <c r="C64" s="1">
        <v>38184</v>
      </c>
      <c r="D64" s="1">
        <v>43206</v>
      </c>
      <c r="E64" s="4">
        <v>13.749486652977414</v>
      </c>
      <c r="F64" s="5">
        <v>108</v>
      </c>
      <c r="G64" s="5">
        <v>151</v>
      </c>
      <c r="H64" s="4">
        <v>3.5433070866141736</v>
      </c>
      <c r="I64" s="4">
        <v>92.389499999999998</v>
      </c>
      <c r="J64" s="4">
        <v>41.9</v>
      </c>
      <c r="K64" s="4">
        <v>18.399999999999999</v>
      </c>
      <c r="L64" s="4">
        <v>3</v>
      </c>
      <c r="M64" s="4">
        <v>13</v>
      </c>
      <c r="N64" s="4">
        <v>3</v>
      </c>
      <c r="O64" s="4">
        <v>21.2</v>
      </c>
      <c r="P64" s="4">
        <v>19.5</v>
      </c>
      <c r="Q64" s="4">
        <v>20.100000000000001</v>
      </c>
      <c r="R64" s="4">
        <v>16.2</v>
      </c>
      <c r="S64" s="4">
        <v>19</v>
      </c>
      <c r="T64" s="4">
        <v>16.5</v>
      </c>
      <c r="U64" s="4">
        <v>40.200000000000003</v>
      </c>
      <c r="V64" s="4">
        <f t="shared" si="5"/>
        <v>20</v>
      </c>
      <c r="W64" s="4">
        <f t="shared" si="1"/>
        <v>2</v>
      </c>
      <c r="X64" s="4">
        <f>Y64/((J64^0.161)*((G64*0.01)^(2.268)))</f>
        <v>4.3261331620548296</v>
      </c>
      <c r="Y64" s="4">
        <v>20.100000000000001</v>
      </c>
      <c r="Z64" s="4">
        <v>44.320500000000003</v>
      </c>
      <c r="AA64" s="4">
        <v>88.641000000000005</v>
      </c>
      <c r="AB64" s="4">
        <v>1</v>
      </c>
      <c r="AC64">
        <v>21</v>
      </c>
      <c r="AD64" s="4">
        <v>37.6</v>
      </c>
      <c r="AE64" s="4">
        <v>1</v>
      </c>
      <c r="AF64" s="4">
        <v>1.6666666666666667</v>
      </c>
      <c r="AG64" s="4">
        <v>12.82</v>
      </c>
      <c r="AH64" s="4">
        <v>13</v>
      </c>
      <c r="AI64" s="4">
        <v>-1.55</v>
      </c>
      <c r="AJ64" s="4">
        <v>6</v>
      </c>
      <c r="AK64">
        <v>37</v>
      </c>
      <c r="AL64">
        <v>36</v>
      </c>
      <c r="AM64" s="4">
        <v>-0.28999999999999998</v>
      </c>
      <c r="AN64" s="4">
        <v>39</v>
      </c>
      <c r="AO64">
        <v>26</v>
      </c>
      <c r="AP64">
        <v>29</v>
      </c>
      <c r="AQ64" s="4">
        <v>0.89</v>
      </c>
      <c r="AR64" s="4">
        <v>81</v>
      </c>
      <c r="AS64">
        <v>48</v>
      </c>
      <c r="AT64">
        <v>53</v>
      </c>
      <c r="AU64">
        <v>53</v>
      </c>
      <c r="AV64">
        <v>51.333333333333336</v>
      </c>
      <c r="AW64" s="4">
        <v>2.13</v>
      </c>
      <c r="AX64" s="4">
        <v>98</v>
      </c>
      <c r="AY64">
        <v>40</v>
      </c>
      <c r="AZ64">
        <v>41</v>
      </c>
      <c r="BA64">
        <v>38</v>
      </c>
      <c r="BB64">
        <v>39.666666666666664</v>
      </c>
      <c r="BC64" s="4">
        <v>-0.2</v>
      </c>
      <c r="BD64" s="4">
        <v>42</v>
      </c>
      <c r="BE64" s="5">
        <v>179</v>
      </c>
      <c r="BF64" s="5">
        <v>162</v>
      </c>
      <c r="BG64" s="5">
        <v>167</v>
      </c>
      <c r="BH64" s="5">
        <v>169.33333333333334</v>
      </c>
      <c r="BI64" s="4">
        <v>0.43</v>
      </c>
      <c r="BJ64" s="4">
        <v>67</v>
      </c>
      <c r="BK64" s="4">
        <v>0.60000000000000009</v>
      </c>
      <c r="BL64" s="4">
        <v>-1.1200000000000001</v>
      </c>
      <c r="BM64" s="4">
        <v>1.93</v>
      </c>
      <c r="BN64" s="4">
        <v>1.41</v>
      </c>
      <c r="BO64" s="4">
        <v>2</v>
      </c>
      <c r="BP64" s="4">
        <v>21.457920000000001</v>
      </c>
      <c r="BQ64" s="4">
        <v>23.69312</v>
      </c>
      <c r="BR64" s="4">
        <v>23.69312</v>
      </c>
      <c r="BS64" s="4">
        <v>17.881599999999999</v>
      </c>
      <c r="BT64" s="4">
        <v>18.32864</v>
      </c>
      <c r="BU64" s="4">
        <v>16.98752</v>
      </c>
      <c r="BV64" s="4">
        <v>60</v>
      </c>
      <c r="BW64" s="4">
        <v>36.5</v>
      </c>
      <c r="BX64" s="4">
        <v>70</v>
      </c>
      <c r="BY64" s="4">
        <v>55.5</v>
      </c>
      <c r="BZ64">
        <f t="shared" si="2"/>
        <v>2</v>
      </c>
    </row>
    <row r="65" spans="1:78" x14ac:dyDescent="0.2">
      <c r="A65" t="s">
        <v>142</v>
      </c>
      <c r="B65">
        <v>0</v>
      </c>
      <c r="C65" s="1">
        <v>38181</v>
      </c>
      <c r="D65" s="1">
        <v>43206</v>
      </c>
      <c r="E65" s="4">
        <v>13.757700205338809</v>
      </c>
      <c r="F65" s="5">
        <v>108</v>
      </c>
      <c r="G65" s="5">
        <v>159</v>
      </c>
      <c r="H65" s="4">
        <v>3.5433070866141736</v>
      </c>
      <c r="I65" s="4">
        <v>163.83150000000001</v>
      </c>
      <c r="J65" s="4">
        <v>74.3</v>
      </c>
      <c r="K65" s="4">
        <v>29.4</v>
      </c>
      <c r="L65" s="4">
        <v>1</v>
      </c>
      <c r="M65" s="4">
        <v>32</v>
      </c>
      <c r="N65" s="4">
        <v>2</v>
      </c>
      <c r="O65" s="4">
        <v>33.1</v>
      </c>
      <c r="P65" s="4">
        <v>32.299999999999997</v>
      </c>
      <c r="Q65" s="4">
        <v>33.299999999999997</v>
      </c>
      <c r="R65" s="4">
        <v>32.4</v>
      </c>
      <c r="S65" s="4">
        <v>33.299999999999997</v>
      </c>
      <c r="T65" s="4">
        <v>33.6</v>
      </c>
      <c r="U65" s="4">
        <v>66.900000000000006</v>
      </c>
      <c r="V65" s="4">
        <f t="shared" si="5"/>
        <v>80</v>
      </c>
      <c r="W65" s="4">
        <f t="shared" si="1"/>
        <v>3</v>
      </c>
      <c r="X65" s="4">
        <f>Y65/((J65^0.161)*((G65*0.01)^(2.268)))</f>
        <v>5.839803649022711</v>
      </c>
      <c r="Y65" s="4">
        <v>33.450000000000003</v>
      </c>
      <c r="Z65" s="4">
        <v>73.757250000000013</v>
      </c>
      <c r="AA65" s="4">
        <v>147.51450000000003</v>
      </c>
      <c r="AB65" s="4">
        <v>3</v>
      </c>
      <c r="AC65">
        <v>14</v>
      </c>
      <c r="AD65" s="4">
        <v>35.1</v>
      </c>
      <c r="AE65" s="4">
        <v>1</v>
      </c>
      <c r="AF65" s="4">
        <v>2</v>
      </c>
      <c r="AG65" s="4">
        <v>12.3</v>
      </c>
      <c r="AH65" s="4">
        <v>12.87</v>
      </c>
      <c r="AI65" s="4">
        <v>-1.0900000000000001</v>
      </c>
      <c r="AJ65" s="4">
        <v>14</v>
      </c>
      <c r="AK65">
        <v>34</v>
      </c>
      <c r="AL65">
        <v>31</v>
      </c>
      <c r="AM65" s="4">
        <v>-0.71</v>
      </c>
      <c r="AN65" s="4">
        <v>24</v>
      </c>
      <c r="AO65">
        <v>17</v>
      </c>
      <c r="AP65">
        <v>20</v>
      </c>
      <c r="AQ65" s="4">
        <v>-1.42</v>
      </c>
      <c r="AR65" s="4">
        <v>8</v>
      </c>
      <c r="AS65">
        <v>45</v>
      </c>
      <c r="AT65">
        <v>47</v>
      </c>
      <c r="AU65">
        <v>42</v>
      </c>
      <c r="AV65">
        <v>44.666666666666664</v>
      </c>
      <c r="AW65" s="4">
        <v>1.39</v>
      </c>
      <c r="AX65" s="4">
        <v>92</v>
      </c>
      <c r="AY65">
        <v>31</v>
      </c>
      <c r="AZ65">
        <v>37</v>
      </c>
      <c r="BA65">
        <v>32</v>
      </c>
      <c r="BB65">
        <v>33.333333333333336</v>
      </c>
      <c r="BC65" s="4">
        <v>-0.83</v>
      </c>
      <c r="BD65" s="4">
        <v>20</v>
      </c>
      <c r="BE65" s="5">
        <v>122</v>
      </c>
      <c r="BF65" s="5">
        <v>130</v>
      </c>
      <c r="BG65" s="5">
        <v>120</v>
      </c>
      <c r="BH65" s="5">
        <v>124</v>
      </c>
      <c r="BI65" s="4">
        <v>-1.4</v>
      </c>
      <c r="BJ65" s="4">
        <v>8</v>
      </c>
      <c r="BK65" s="4">
        <v>-2.13</v>
      </c>
      <c r="BL65" s="4">
        <v>-2.4900000000000002</v>
      </c>
      <c r="BM65" s="4">
        <v>0.55999999999999994</v>
      </c>
      <c r="BN65" s="4">
        <v>-4.0600000000000005</v>
      </c>
      <c r="BO65" s="4">
        <v>2</v>
      </c>
      <c r="BP65" s="4">
        <v>20.116800000000001</v>
      </c>
      <c r="BQ65" s="4">
        <v>21.01088</v>
      </c>
      <c r="BR65" s="4">
        <v>18.775680000000001</v>
      </c>
      <c r="BS65" s="4">
        <v>13.85824</v>
      </c>
      <c r="BT65" s="4">
        <v>16.540479999999999</v>
      </c>
      <c r="BU65" s="4">
        <v>14.30528</v>
      </c>
      <c r="BV65" s="4">
        <v>16</v>
      </c>
      <c r="BW65" s="4">
        <v>11</v>
      </c>
      <c r="BX65" s="4">
        <v>56</v>
      </c>
      <c r="BY65" s="4">
        <v>27.666666666666668</v>
      </c>
      <c r="BZ65">
        <f t="shared" si="2"/>
        <v>2</v>
      </c>
    </row>
    <row r="66" spans="1:78" x14ac:dyDescent="0.2">
      <c r="A66" t="s">
        <v>143</v>
      </c>
      <c r="B66">
        <v>0</v>
      </c>
      <c r="C66" s="1">
        <v>38169</v>
      </c>
      <c r="D66" s="1">
        <v>43206</v>
      </c>
      <c r="E66" s="4">
        <v>13.790554414784394</v>
      </c>
      <c r="F66" s="5">
        <v>115</v>
      </c>
      <c r="G66" s="5">
        <v>168.5</v>
      </c>
      <c r="H66" s="4">
        <v>3.772965879265092</v>
      </c>
      <c r="I66" s="4">
        <v>125.244</v>
      </c>
      <c r="J66" s="4">
        <v>56.8</v>
      </c>
      <c r="K66" s="4">
        <v>20.100000000000001</v>
      </c>
      <c r="L66" s="4">
        <v>3</v>
      </c>
      <c r="M66" s="4">
        <v>17.100000000000001</v>
      </c>
      <c r="N66" s="4">
        <v>3</v>
      </c>
      <c r="O66" s="4">
        <v>29.2</v>
      </c>
      <c r="P66" s="4">
        <v>28.6</v>
      </c>
      <c r="Q66" s="4">
        <v>29.1</v>
      </c>
      <c r="R66" s="4">
        <v>27.6</v>
      </c>
      <c r="S66" s="4">
        <v>27.1</v>
      </c>
      <c r="T66" s="4">
        <v>29.1</v>
      </c>
      <c r="U66" s="4">
        <v>58.3</v>
      </c>
      <c r="V66" s="4">
        <f t="shared" si="5"/>
        <v>30</v>
      </c>
      <c r="W66" s="4">
        <f t="shared" si="1"/>
        <v>2</v>
      </c>
      <c r="X66" s="4">
        <f>Y66/((J66^0.161)*((G66*0.01)^(2.268)))</f>
        <v>4.6586479457711389</v>
      </c>
      <c r="Y66" s="4">
        <v>29.15</v>
      </c>
      <c r="Z66" s="4">
        <v>64.275750000000002</v>
      </c>
      <c r="AA66" s="4">
        <v>128.5515</v>
      </c>
      <c r="AB66" s="4">
        <v>2</v>
      </c>
      <c r="AC66">
        <v>36</v>
      </c>
      <c r="AD66" s="4">
        <v>42.9</v>
      </c>
      <c r="AE66" s="4">
        <v>3</v>
      </c>
      <c r="AF66" s="4">
        <v>2.6666666666666665</v>
      </c>
      <c r="AG66" s="4">
        <v>11.78</v>
      </c>
      <c r="AH66" s="4">
        <v>12.7</v>
      </c>
      <c r="AI66" s="4">
        <v>-0.57999999999999996</v>
      </c>
      <c r="AJ66" s="4">
        <v>28</v>
      </c>
      <c r="AK66">
        <v>33</v>
      </c>
      <c r="AL66">
        <v>37</v>
      </c>
      <c r="AM66" s="4">
        <v>-0.28999999999999998</v>
      </c>
      <c r="AN66" s="4">
        <v>39</v>
      </c>
      <c r="AO66">
        <v>29</v>
      </c>
      <c r="AP66">
        <v>33</v>
      </c>
      <c r="AQ66" s="4">
        <v>1.88</v>
      </c>
      <c r="AR66" s="4">
        <v>97</v>
      </c>
      <c r="AS66">
        <v>48</v>
      </c>
      <c r="AT66">
        <v>43</v>
      </c>
      <c r="AU66">
        <v>46</v>
      </c>
      <c r="AV66">
        <v>45.666666666666664</v>
      </c>
      <c r="AW66" s="4">
        <v>1.52</v>
      </c>
      <c r="AX66" s="4">
        <v>94</v>
      </c>
      <c r="AY66">
        <v>35</v>
      </c>
      <c r="AZ66">
        <v>38</v>
      </c>
      <c r="BA66">
        <v>39</v>
      </c>
      <c r="BB66">
        <v>37.333333333333336</v>
      </c>
      <c r="BC66" s="4">
        <v>-0.52</v>
      </c>
      <c r="BD66" s="4">
        <v>30</v>
      </c>
      <c r="BE66" s="5">
        <v>170</v>
      </c>
      <c r="BF66" s="5">
        <v>157</v>
      </c>
      <c r="BG66" s="5">
        <v>143</v>
      </c>
      <c r="BH66" s="5">
        <v>156.66666666666666</v>
      </c>
      <c r="BI66" s="4">
        <v>7.0000000000000007E-2</v>
      </c>
      <c r="BJ66" s="4">
        <v>53</v>
      </c>
      <c r="BK66" s="4">
        <v>1.5899999999999999</v>
      </c>
      <c r="BL66" s="4">
        <v>-0.51</v>
      </c>
      <c r="BM66" s="4">
        <v>1</v>
      </c>
      <c r="BN66" s="4">
        <v>2.08</v>
      </c>
      <c r="BO66" s="4">
        <v>2</v>
      </c>
      <c r="BP66" s="4">
        <v>21.457920000000001</v>
      </c>
      <c r="BQ66" s="4">
        <v>19.222719999999999</v>
      </c>
      <c r="BR66" s="4">
        <v>20.563839999999999</v>
      </c>
      <c r="BS66" s="4">
        <v>15.6464</v>
      </c>
      <c r="BT66" s="4">
        <v>16.98752</v>
      </c>
      <c r="BU66" s="4">
        <v>17.434560000000001</v>
      </c>
      <c r="BV66" s="4">
        <v>68</v>
      </c>
      <c r="BW66" s="4">
        <v>40.5</v>
      </c>
      <c r="BX66" s="4">
        <v>62</v>
      </c>
      <c r="BY66" s="4">
        <v>56.833333333333336</v>
      </c>
      <c r="BZ66">
        <f t="shared" si="2"/>
        <v>2</v>
      </c>
    </row>
    <row r="67" spans="1:78" x14ac:dyDescent="0.2">
      <c r="A67" t="s">
        <v>144</v>
      </c>
      <c r="B67">
        <v>0</v>
      </c>
      <c r="C67" s="1">
        <v>38166</v>
      </c>
      <c r="D67" s="1">
        <v>43206</v>
      </c>
      <c r="E67" s="4">
        <v>13.798767967145791</v>
      </c>
      <c r="F67" s="5">
        <v>109.5</v>
      </c>
      <c r="G67" s="5">
        <v>157</v>
      </c>
      <c r="H67" s="4">
        <v>3.5925196850393699</v>
      </c>
      <c r="I67" s="4">
        <v>144.20700000000002</v>
      </c>
      <c r="J67" s="4">
        <v>65.400000000000006</v>
      </c>
      <c r="K67" s="4">
        <v>26.5</v>
      </c>
      <c r="L67" s="4">
        <v>1</v>
      </c>
      <c r="M67" s="4">
        <v>36.5</v>
      </c>
      <c r="N67" s="4">
        <v>1</v>
      </c>
      <c r="O67" s="4">
        <v>19.8</v>
      </c>
      <c r="P67" s="4">
        <v>19.5</v>
      </c>
      <c r="Q67" s="4">
        <v>20.7</v>
      </c>
      <c r="R67" s="4">
        <v>20.5</v>
      </c>
      <c r="S67" s="4">
        <v>18.600000000000001</v>
      </c>
      <c r="T67" s="4">
        <v>17.899999999999999</v>
      </c>
      <c r="U67" s="4">
        <v>41.2</v>
      </c>
      <c r="V67" s="4">
        <f t="shared" si="5"/>
        <v>5</v>
      </c>
      <c r="W67" s="4">
        <f t="shared" ref="W67:W135" si="6">IF($V67&lt;20,1,IF($V67&lt;80,2,3))</f>
        <v>1</v>
      </c>
      <c r="X67" s="4">
        <f>Y67/((J67^0.161)*((G67*0.01)^(2.268)))</f>
        <v>3.7779724901952529</v>
      </c>
      <c r="Y67" s="4">
        <v>20.6</v>
      </c>
      <c r="Z67" s="4">
        <v>45.423000000000002</v>
      </c>
      <c r="AA67" s="4">
        <v>90.846000000000004</v>
      </c>
      <c r="AB67" s="4">
        <v>1</v>
      </c>
      <c r="AC67">
        <v>15</v>
      </c>
      <c r="AD67" s="4">
        <v>35.4</v>
      </c>
      <c r="AE67" s="4">
        <v>1</v>
      </c>
      <c r="AF67" s="4">
        <v>1</v>
      </c>
      <c r="AG67" s="4">
        <v>13.33</v>
      </c>
      <c r="AH67" s="4">
        <v>13.1</v>
      </c>
      <c r="AI67" s="4">
        <v>-1.77</v>
      </c>
      <c r="AJ67" s="4">
        <v>4</v>
      </c>
      <c r="AK67">
        <v>39</v>
      </c>
      <c r="AL67">
        <v>40</v>
      </c>
      <c r="AM67" s="4">
        <v>0.12</v>
      </c>
      <c r="AN67" s="4">
        <v>55</v>
      </c>
      <c r="AO67">
        <v>19</v>
      </c>
      <c r="AP67">
        <v>24</v>
      </c>
      <c r="AQ67" s="4">
        <v>-0.38</v>
      </c>
      <c r="AR67" s="4">
        <v>35</v>
      </c>
      <c r="AS67">
        <v>51</v>
      </c>
      <c r="AT67">
        <v>54</v>
      </c>
      <c r="AU67">
        <v>51</v>
      </c>
      <c r="AV67">
        <v>52</v>
      </c>
      <c r="AW67" s="4">
        <v>2.25</v>
      </c>
      <c r="AX67" s="4">
        <v>99</v>
      </c>
      <c r="AY67">
        <v>35</v>
      </c>
      <c r="AZ67">
        <v>37</v>
      </c>
      <c r="BA67">
        <v>41</v>
      </c>
      <c r="BB67">
        <v>37.666666666666664</v>
      </c>
      <c r="BC67" s="4">
        <v>-0.2</v>
      </c>
      <c r="BD67" s="4">
        <v>42</v>
      </c>
      <c r="BE67" s="5">
        <v>150</v>
      </c>
      <c r="BF67" s="5">
        <v>141</v>
      </c>
      <c r="BG67" s="5">
        <v>146</v>
      </c>
      <c r="BH67" s="5">
        <v>145.66666666666666</v>
      </c>
      <c r="BI67" s="4">
        <v>-0.69</v>
      </c>
      <c r="BJ67" s="4">
        <v>25</v>
      </c>
      <c r="BK67" s="4">
        <v>-0.26</v>
      </c>
      <c r="BL67" s="4">
        <v>-2.46</v>
      </c>
      <c r="BM67" s="4">
        <v>2.0499999999999998</v>
      </c>
      <c r="BN67" s="4">
        <v>-0.66999999999999993</v>
      </c>
      <c r="BO67" s="4">
        <v>2</v>
      </c>
      <c r="BP67" s="4">
        <v>22.799039999999998</v>
      </c>
      <c r="BQ67" s="4">
        <v>24.140159999999998</v>
      </c>
      <c r="BR67" s="4">
        <v>22.799039999999998</v>
      </c>
      <c r="BS67" s="4">
        <v>15.6464</v>
      </c>
      <c r="BT67" s="4">
        <v>16.540479999999999</v>
      </c>
      <c r="BU67" s="4">
        <v>18.32864</v>
      </c>
      <c r="BV67" s="4">
        <v>45</v>
      </c>
      <c r="BW67" s="4">
        <v>14.5</v>
      </c>
      <c r="BX67" s="4">
        <v>70.5</v>
      </c>
      <c r="BY67" s="4">
        <v>43.333333333333336</v>
      </c>
      <c r="BZ67">
        <f t="shared" ref="BZ67:BZ135" si="7">IF($BY67&lt;25,1,IF($BY67&lt;75,2,3))</f>
        <v>2</v>
      </c>
    </row>
    <row r="68" spans="1:78" x14ac:dyDescent="0.2">
      <c r="A68" t="s">
        <v>145</v>
      </c>
      <c r="B68">
        <v>0</v>
      </c>
      <c r="C68" s="1">
        <v>38365</v>
      </c>
      <c r="D68" s="1">
        <v>43411</v>
      </c>
      <c r="E68" s="4">
        <v>13.82</v>
      </c>
      <c r="F68" s="5">
        <v>115</v>
      </c>
      <c r="G68" s="5">
        <v>171</v>
      </c>
      <c r="H68" s="4">
        <v>3.772965879265092</v>
      </c>
      <c r="I68" s="4">
        <v>134.28450000000001</v>
      </c>
      <c r="J68" s="4">
        <v>60.9</v>
      </c>
      <c r="K68" s="4">
        <v>20.8</v>
      </c>
      <c r="L68" s="4">
        <v>3</v>
      </c>
      <c r="M68" s="4">
        <v>13.1</v>
      </c>
      <c r="N68" s="4">
        <v>3</v>
      </c>
      <c r="O68" s="4">
        <v>39.9</v>
      </c>
      <c r="P68" s="4">
        <v>40.4</v>
      </c>
      <c r="Q68" s="4">
        <v>47.1</v>
      </c>
      <c r="R68" s="4">
        <v>37.6</v>
      </c>
      <c r="S68" s="4">
        <v>37</v>
      </c>
      <c r="T68" s="4">
        <v>36</v>
      </c>
      <c r="U68" s="4">
        <v>84.7</v>
      </c>
      <c r="V68" s="4">
        <f t="shared" si="5"/>
        <v>90</v>
      </c>
      <c r="W68" s="4">
        <f t="shared" si="6"/>
        <v>3</v>
      </c>
      <c r="X68" s="4">
        <f>Y68/((J68^0.161)*((G68*0.01)^(2.268)))</f>
        <v>6.4728397051202382</v>
      </c>
      <c r="Y68" s="4">
        <v>42.35</v>
      </c>
      <c r="Z68" s="4">
        <v>93.381750000000011</v>
      </c>
      <c r="AA68" s="4">
        <v>186.76350000000002</v>
      </c>
      <c r="AB68" s="4">
        <v>3</v>
      </c>
      <c r="AC68">
        <v>29</v>
      </c>
      <c r="AD68" s="4">
        <v>41.3</v>
      </c>
      <c r="AE68" s="4">
        <v>3</v>
      </c>
      <c r="AF68" s="4">
        <v>3</v>
      </c>
      <c r="AG68" s="4">
        <v>12.66</v>
      </c>
      <c r="AH68" s="4">
        <v>12.81</v>
      </c>
      <c r="AI68" s="4">
        <v>-1.42</v>
      </c>
      <c r="AJ68" s="4">
        <v>8</v>
      </c>
      <c r="AK68">
        <v>19</v>
      </c>
      <c r="AL68">
        <v>18</v>
      </c>
      <c r="AM68" s="4">
        <v>-2.95</v>
      </c>
      <c r="AN68" s="4">
        <v>0</v>
      </c>
      <c r="AO68">
        <v>17</v>
      </c>
      <c r="AP68">
        <v>23</v>
      </c>
      <c r="AQ68" s="4">
        <v>-0.64</v>
      </c>
      <c r="AR68" s="4">
        <v>26</v>
      </c>
      <c r="AS68">
        <v>44</v>
      </c>
      <c r="AT68">
        <v>44</v>
      </c>
      <c r="AU68">
        <v>46</v>
      </c>
      <c r="AV68">
        <v>44.666666666666664</v>
      </c>
      <c r="AW68" s="4">
        <v>1.26</v>
      </c>
      <c r="AX68" s="4">
        <v>90</v>
      </c>
      <c r="AY68">
        <v>44</v>
      </c>
      <c r="AZ68">
        <v>34</v>
      </c>
      <c r="BA68">
        <v>41</v>
      </c>
      <c r="BB68">
        <v>39.666666666666664</v>
      </c>
      <c r="BC68" s="4">
        <v>0.31</v>
      </c>
      <c r="BD68" s="4">
        <v>62</v>
      </c>
      <c r="BE68" s="5">
        <v>179</v>
      </c>
      <c r="BF68" s="5">
        <v>157</v>
      </c>
      <c r="BG68" s="5">
        <v>159</v>
      </c>
      <c r="BH68" s="5">
        <v>165</v>
      </c>
      <c r="BI68" s="4">
        <v>0.43</v>
      </c>
      <c r="BJ68" s="4">
        <v>67</v>
      </c>
      <c r="BK68" s="4">
        <v>-3.5900000000000003</v>
      </c>
      <c r="BL68" s="4">
        <v>-0.99</v>
      </c>
      <c r="BM68" s="4">
        <v>1.57</v>
      </c>
      <c r="BN68" s="4">
        <v>-3.01</v>
      </c>
      <c r="BO68" s="4">
        <v>2</v>
      </c>
      <c r="BP68" s="4">
        <v>19.66976</v>
      </c>
      <c r="BQ68" s="4">
        <v>19.66976</v>
      </c>
      <c r="BR68" s="4">
        <v>20.563839999999999</v>
      </c>
      <c r="BS68" s="4">
        <v>19.66976</v>
      </c>
      <c r="BT68" s="4">
        <v>15.19936</v>
      </c>
      <c r="BU68" s="4">
        <v>18.32864</v>
      </c>
      <c r="BV68" s="4">
        <v>13</v>
      </c>
      <c r="BW68" s="4">
        <v>37.5</v>
      </c>
      <c r="BX68" s="4">
        <v>76</v>
      </c>
      <c r="BY68" s="4">
        <v>42.166666666666664</v>
      </c>
      <c r="BZ68">
        <f t="shared" si="7"/>
        <v>2</v>
      </c>
    </row>
    <row r="69" spans="1:78" x14ac:dyDescent="0.2">
      <c r="A69" t="s">
        <v>146</v>
      </c>
      <c r="B69">
        <v>0</v>
      </c>
      <c r="C69" s="1">
        <v>38356</v>
      </c>
      <c r="D69" s="1">
        <v>43412</v>
      </c>
      <c r="E69" s="4">
        <v>13.842573579739904</v>
      </c>
      <c r="F69" s="5">
        <v>120</v>
      </c>
      <c r="G69" s="5">
        <v>183</v>
      </c>
      <c r="H69" s="4">
        <v>3.9370078740157481</v>
      </c>
      <c r="I69" s="4">
        <v>330.52950000000004</v>
      </c>
      <c r="J69" s="4">
        <v>149.9</v>
      </c>
      <c r="K69" s="4">
        <v>44.8</v>
      </c>
      <c r="L69" s="4">
        <v>1</v>
      </c>
      <c r="M69" s="4">
        <v>53.6</v>
      </c>
      <c r="N69" s="4">
        <v>1</v>
      </c>
      <c r="O69" s="4">
        <v>27.5</v>
      </c>
      <c r="P69" s="4">
        <v>23.6</v>
      </c>
      <c r="Q69" s="4">
        <v>26.4</v>
      </c>
      <c r="R69" s="4">
        <v>22.5</v>
      </c>
      <c r="S69" s="4">
        <v>20.5</v>
      </c>
      <c r="T69" s="4">
        <v>25.8</v>
      </c>
      <c r="U69" s="4">
        <v>53.3</v>
      </c>
      <c r="V69" s="4">
        <v>5</v>
      </c>
      <c r="W69" s="4">
        <f t="shared" si="6"/>
        <v>1</v>
      </c>
      <c r="X69" s="4">
        <f>Y69/((J69^0.161)*((G69*0.01)^(2.268)))</f>
        <v>3.0210233287399366</v>
      </c>
      <c r="Y69" s="4">
        <v>26.65</v>
      </c>
      <c r="Z69" s="4">
        <v>58.763249999999999</v>
      </c>
      <c r="AA69" s="4">
        <v>117.5265</v>
      </c>
      <c r="AB69" s="4">
        <v>2</v>
      </c>
      <c r="AC69">
        <v>10</v>
      </c>
      <c r="AD69" s="4">
        <v>33.6</v>
      </c>
      <c r="AE69" s="4">
        <v>1</v>
      </c>
      <c r="AF69" s="4">
        <v>1.3333333333333333</v>
      </c>
      <c r="AG69" s="4">
        <v>12.81</v>
      </c>
      <c r="AH69" s="4">
        <v>15.66</v>
      </c>
      <c r="AI69" s="4">
        <v>-1.54</v>
      </c>
      <c r="AJ69" s="4">
        <v>6</v>
      </c>
      <c r="AK69">
        <v>10</v>
      </c>
      <c r="AL69">
        <v>16</v>
      </c>
      <c r="AM69" s="4">
        <v>-3.45</v>
      </c>
      <c r="AN69" s="4">
        <v>0</v>
      </c>
      <c r="AO69">
        <v>8</v>
      </c>
      <c r="AP69">
        <v>14</v>
      </c>
      <c r="AQ69" s="4">
        <v>-3.03</v>
      </c>
      <c r="AR69" s="4">
        <v>0</v>
      </c>
      <c r="AS69">
        <v>48</v>
      </c>
      <c r="AT69">
        <v>55</v>
      </c>
      <c r="AU69">
        <v>55</v>
      </c>
      <c r="AV69">
        <v>52.666666666666664</v>
      </c>
      <c r="AW69" s="4">
        <v>2.37</v>
      </c>
      <c r="AX69" s="4">
        <v>99</v>
      </c>
      <c r="AY69">
        <v>36</v>
      </c>
      <c r="AZ69">
        <v>41</v>
      </c>
      <c r="BA69">
        <v>39</v>
      </c>
      <c r="BB69">
        <v>38.666666666666664</v>
      </c>
      <c r="BC69" s="4">
        <v>-0.2</v>
      </c>
      <c r="BD69" s="4">
        <v>42</v>
      </c>
      <c r="BE69" s="5">
        <v>111</v>
      </c>
      <c r="BF69" s="5">
        <v>118</v>
      </c>
      <c r="BG69" s="5">
        <v>122</v>
      </c>
      <c r="BH69" s="5">
        <v>117</v>
      </c>
      <c r="BI69" s="4">
        <v>-1.67</v>
      </c>
      <c r="BJ69" s="4">
        <v>5</v>
      </c>
      <c r="BK69" s="4">
        <v>-6.48</v>
      </c>
      <c r="BL69" s="4">
        <v>-3.21</v>
      </c>
      <c r="BM69" s="4">
        <v>2.17</v>
      </c>
      <c r="BN69" s="4">
        <v>-7.5200000000000014</v>
      </c>
      <c r="BO69" s="4">
        <v>2</v>
      </c>
      <c r="BP69" s="4">
        <v>21.457920000000001</v>
      </c>
      <c r="BQ69" s="4">
        <v>24.587199999999999</v>
      </c>
      <c r="BR69" s="4">
        <v>24.587199999999999</v>
      </c>
      <c r="BS69" s="4">
        <v>16.093440000000001</v>
      </c>
      <c r="BT69" s="4">
        <v>18.32864</v>
      </c>
      <c r="BU69" s="4">
        <v>17.434560000000001</v>
      </c>
      <c r="BV69" s="4">
        <v>0</v>
      </c>
      <c r="BW69" s="4">
        <v>5.5</v>
      </c>
      <c r="BX69" s="4">
        <v>70.5</v>
      </c>
      <c r="BY69" s="4">
        <v>25.333333333333332</v>
      </c>
      <c r="BZ69">
        <f t="shared" si="7"/>
        <v>2</v>
      </c>
    </row>
    <row r="70" spans="1:78" x14ac:dyDescent="0.2">
      <c r="A70" t="s">
        <v>147</v>
      </c>
      <c r="B70">
        <v>0</v>
      </c>
      <c r="C70" s="1">
        <v>38139</v>
      </c>
      <c r="D70" s="1">
        <v>43206</v>
      </c>
      <c r="E70" s="4">
        <v>13.872689938398358</v>
      </c>
      <c r="F70" s="5">
        <v>115.5</v>
      </c>
      <c r="G70" s="5">
        <v>164.5</v>
      </c>
      <c r="H70" s="4">
        <v>3.7893700787401574</v>
      </c>
      <c r="I70" s="4">
        <v>159.86250000000001</v>
      </c>
      <c r="J70" s="4">
        <v>72.5</v>
      </c>
      <c r="K70" s="4">
        <v>27</v>
      </c>
      <c r="L70" s="4">
        <v>1</v>
      </c>
      <c r="M70" s="4">
        <v>23.2</v>
      </c>
      <c r="N70" s="4">
        <v>2</v>
      </c>
      <c r="O70" s="4">
        <v>36.4</v>
      </c>
      <c r="P70" s="4">
        <v>36.9</v>
      </c>
      <c r="Q70" s="4">
        <v>35.4</v>
      </c>
      <c r="R70" s="4">
        <v>33.4</v>
      </c>
      <c r="S70" s="4">
        <v>32.700000000000003</v>
      </c>
      <c r="T70" s="4">
        <v>29.6</v>
      </c>
      <c r="U70" s="4">
        <v>70.3</v>
      </c>
      <c r="V70" s="4">
        <f t="shared" si="5"/>
        <v>70</v>
      </c>
      <c r="W70" s="4">
        <f t="shared" si="6"/>
        <v>2</v>
      </c>
      <c r="X70" s="4">
        <f>Y70/((J70^0.161)*((G70*0.01)^(2.268)))</f>
        <v>5.7035682650660711</v>
      </c>
      <c r="Y70" s="4">
        <v>35.15</v>
      </c>
      <c r="Z70" s="4">
        <v>77.505750000000006</v>
      </c>
      <c r="AA70" s="4">
        <v>155.01150000000001</v>
      </c>
      <c r="AB70" s="4">
        <v>2</v>
      </c>
      <c r="AC70">
        <v>9</v>
      </c>
      <c r="AD70" s="4">
        <v>33.200000000000003</v>
      </c>
      <c r="AE70" s="4">
        <v>1</v>
      </c>
      <c r="AF70" s="4">
        <v>1.6666666666666667</v>
      </c>
      <c r="AG70" s="4">
        <v>12.56</v>
      </c>
      <c r="AH70" s="4">
        <v>12.58</v>
      </c>
      <c r="AI70" s="4">
        <v>-1.33</v>
      </c>
      <c r="AJ70" s="4">
        <v>9</v>
      </c>
      <c r="AK70">
        <v>34</v>
      </c>
      <c r="AL70">
        <v>41</v>
      </c>
      <c r="AM70" s="4">
        <v>0.26</v>
      </c>
      <c r="AN70" s="4">
        <v>60</v>
      </c>
      <c r="AO70">
        <v>18</v>
      </c>
      <c r="AP70">
        <v>25</v>
      </c>
      <c r="AQ70" s="4">
        <v>-0.12</v>
      </c>
      <c r="AR70" s="4">
        <v>45</v>
      </c>
      <c r="AS70">
        <v>64</v>
      </c>
      <c r="AT70">
        <v>61</v>
      </c>
      <c r="AU70">
        <v>62</v>
      </c>
      <c r="AV70">
        <v>62.333333333333336</v>
      </c>
      <c r="AW70" s="4">
        <v>3.4</v>
      </c>
      <c r="AX70" s="4">
        <v>100</v>
      </c>
      <c r="AY70">
        <v>43</v>
      </c>
      <c r="AZ70">
        <v>44</v>
      </c>
      <c r="BA70">
        <v>44</v>
      </c>
      <c r="BB70">
        <v>43.666666666666664</v>
      </c>
      <c r="BC70" s="4">
        <v>0.31</v>
      </c>
      <c r="BD70" s="4">
        <v>62</v>
      </c>
      <c r="BE70" s="5">
        <v>176</v>
      </c>
      <c r="BF70" s="5">
        <v>171</v>
      </c>
      <c r="BG70" s="5">
        <v>166</v>
      </c>
      <c r="BH70" s="5">
        <v>171</v>
      </c>
      <c r="BI70" s="4">
        <v>0.31</v>
      </c>
      <c r="BJ70" s="4">
        <v>62</v>
      </c>
      <c r="BK70" s="4">
        <v>0.14000000000000001</v>
      </c>
      <c r="BL70" s="4">
        <v>-1.02</v>
      </c>
      <c r="BM70" s="4">
        <v>3.71</v>
      </c>
      <c r="BN70" s="4">
        <v>2.83</v>
      </c>
      <c r="BO70" s="4">
        <v>2</v>
      </c>
      <c r="BP70" s="4">
        <v>28.61056</v>
      </c>
      <c r="BQ70" s="4">
        <v>27.269439999999999</v>
      </c>
      <c r="BR70" s="4">
        <v>27.716480000000001</v>
      </c>
      <c r="BS70" s="4">
        <v>19.222719999999999</v>
      </c>
      <c r="BT70" s="4">
        <v>19.66976</v>
      </c>
      <c r="BU70" s="4">
        <v>19.66976</v>
      </c>
      <c r="BV70" s="4">
        <v>52.5</v>
      </c>
      <c r="BW70" s="4">
        <v>35.5</v>
      </c>
      <c r="BX70" s="4">
        <v>81</v>
      </c>
      <c r="BY70" s="4">
        <v>56.333333333333336</v>
      </c>
      <c r="BZ70">
        <f t="shared" si="7"/>
        <v>2</v>
      </c>
    </row>
    <row r="71" spans="1:78" x14ac:dyDescent="0.2">
      <c r="A71" t="s">
        <v>148</v>
      </c>
      <c r="B71">
        <v>0</v>
      </c>
      <c r="C71" s="1">
        <v>38121</v>
      </c>
      <c r="D71" s="1">
        <v>43206</v>
      </c>
      <c r="E71" s="4">
        <v>13.921971252566735</v>
      </c>
      <c r="F71" s="5">
        <v>110.5</v>
      </c>
      <c r="G71" s="5">
        <v>159.5</v>
      </c>
      <c r="H71" s="4">
        <v>3.6253280839895012</v>
      </c>
      <c r="I71" s="4">
        <v>94.153500000000008</v>
      </c>
      <c r="J71" s="4">
        <v>42.7</v>
      </c>
      <c r="K71" s="4">
        <v>16.899999999999999</v>
      </c>
      <c r="L71" s="4">
        <v>3</v>
      </c>
      <c r="M71" s="4">
        <v>11.1</v>
      </c>
      <c r="N71" s="4">
        <v>3</v>
      </c>
      <c r="O71" s="4">
        <v>22</v>
      </c>
      <c r="P71" s="4">
        <v>27.1</v>
      </c>
      <c r="Q71" s="4">
        <v>23.3</v>
      </c>
      <c r="R71" s="4">
        <v>22.3</v>
      </c>
      <c r="S71" s="4">
        <v>21.4</v>
      </c>
      <c r="T71" s="4">
        <v>20.2</v>
      </c>
      <c r="U71" s="4">
        <v>49.4</v>
      </c>
      <c r="V71" s="4">
        <f t="shared" si="5"/>
        <v>30</v>
      </c>
      <c r="W71" s="4">
        <f t="shared" si="6"/>
        <v>2</v>
      </c>
      <c r="X71" s="4">
        <f>Y71/((J71^0.161)*((G71*0.01)^(2.268)))</f>
        <v>4.680980439888585</v>
      </c>
      <c r="Y71" s="4">
        <v>24.7</v>
      </c>
      <c r="Z71" s="4">
        <v>54.463500000000003</v>
      </c>
      <c r="AA71" s="4">
        <v>108.92700000000001</v>
      </c>
      <c r="AB71" s="4">
        <v>2</v>
      </c>
      <c r="AC71">
        <v>42</v>
      </c>
      <c r="AD71" s="4">
        <v>44.8</v>
      </c>
      <c r="AE71" s="4">
        <v>3</v>
      </c>
      <c r="AF71" s="4">
        <v>2.6666666666666665</v>
      </c>
      <c r="AG71" s="4">
        <v>13.83</v>
      </c>
      <c r="AH71" s="4">
        <v>14.92</v>
      </c>
      <c r="AI71" s="4">
        <v>-2.29</v>
      </c>
      <c r="AJ71" s="4">
        <v>1</v>
      </c>
      <c r="AK71">
        <v>34</v>
      </c>
      <c r="AL71">
        <v>32</v>
      </c>
      <c r="AM71" s="4">
        <v>-0.71</v>
      </c>
      <c r="AN71" s="4">
        <v>24</v>
      </c>
      <c r="AO71">
        <v>25</v>
      </c>
      <c r="AP71">
        <v>27</v>
      </c>
      <c r="AQ71" s="4">
        <v>0.38</v>
      </c>
      <c r="AR71" s="4">
        <v>65</v>
      </c>
      <c r="AS71">
        <v>42</v>
      </c>
      <c r="AT71">
        <v>40</v>
      </c>
      <c r="AU71">
        <v>43</v>
      </c>
      <c r="AV71">
        <v>41.666666666666664</v>
      </c>
      <c r="AW71" s="4">
        <v>0.87</v>
      </c>
      <c r="AX71" s="4">
        <v>81</v>
      </c>
      <c r="AY71">
        <v>36</v>
      </c>
      <c r="AZ71">
        <v>30</v>
      </c>
      <c r="BA71">
        <v>35</v>
      </c>
      <c r="BB71">
        <v>33.666666666666664</v>
      </c>
      <c r="BC71" s="4">
        <v>-0.98</v>
      </c>
      <c r="BD71" s="4">
        <v>16</v>
      </c>
      <c r="BE71" s="5">
        <v>147</v>
      </c>
      <c r="BF71" s="5">
        <v>135</v>
      </c>
      <c r="BG71" s="5">
        <v>140</v>
      </c>
      <c r="BH71" s="5">
        <v>140.66666666666666</v>
      </c>
      <c r="BI71" s="4">
        <v>-0.8</v>
      </c>
      <c r="BJ71" s="4">
        <v>21</v>
      </c>
      <c r="BK71" s="4">
        <v>-0.32999999999999996</v>
      </c>
      <c r="BL71" s="4">
        <v>-3.09</v>
      </c>
      <c r="BM71" s="4">
        <v>-0.10999999999999999</v>
      </c>
      <c r="BN71" s="4">
        <v>-3.53</v>
      </c>
      <c r="BO71" s="4">
        <v>2</v>
      </c>
      <c r="BP71" s="4">
        <v>18.775680000000001</v>
      </c>
      <c r="BQ71" s="4">
        <v>17.881599999999999</v>
      </c>
      <c r="BR71" s="4">
        <v>19.222719999999999</v>
      </c>
      <c r="BS71" s="4">
        <v>16.093440000000001</v>
      </c>
      <c r="BT71" s="4">
        <v>13.411199999999999</v>
      </c>
      <c r="BU71" s="4">
        <v>15.6464</v>
      </c>
      <c r="BV71" s="4">
        <v>44.5</v>
      </c>
      <c r="BW71" s="4">
        <v>11</v>
      </c>
      <c r="BX71" s="4">
        <v>48.5</v>
      </c>
      <c r="BY71" s="4">
        <v>34.666666666666664</v>
      </c>
      <c r="BZ71">
        <f t="shared" si="7"/>
        <v>2</v>
      </c>
    </row>
    <row r="72" spans="1:78" x14ac:dyDescent="0.2">
      <c r="A72" t="s">
        <v>149</v>
      </c>
      <c r="B72">
        <v>0</v>
      </c>
      <c r="C72" s="1">
        <v>38107</v>
      </c>
      <c r="D72" s="1">
        <v>43206</v>
      </c>
      <c r="E72" s="4">
        <v>13.960301163586584</v>
      </c>
      <c r="F72" s="5">
        <v>112</v>
      </c>
      <c r="G72" s="5">
        <v>156</v>
      </c>
      <c r="H72" s="4">
        <v>3.674540682414698</v>
      </c>
      <c r="I72" s="4">
        <v>88.861499999999992</v>
      </c>
      <c r="J72" s="4">
        <v>40.299999999999997</v>
      </c>
      <c r="K72" s="4">
        <v>16.600000000000001</v>
      </c>
      <c r="L72" s="4">
        <v>3</v>
      </c>
      <c r="M72" s="4">
        <v>13</v>
      </c>
      <c r="N72" s="4">
        <v>3</v>
      </c>
      <c r="O72" s="4">
        <v>21.4</v>
      </c>
      <c r="P72" s="4">
        <v>17.600000000000001</v>
      </c>
      <c r="Q72" s="4">
        <v>20.399999999999999</v>
      </c>
      <c r="R72" s="4">
        <v>21.4</v>
      </c>
      <c r="S72" s="4">
        <v>21.8</v>
      </c>
      <c r="T72" s="4">
        <v>22.8</v>
      </c>
      <c r="U72" s="4">
        <v>44.2</v>
      </c>
      <c r="V72" s="4">
        <f t="shared" si="5"/>
        <v>20</v>
      </c>
      <c r="W72" s="4">
        <f t="shared" si="6"/>
        <v>2</v>
      </c>
      <c r="X72" s="4">
        <f>Y72/((J72^0.161)*((G72*0.01)^(2.268)))</f>
        <v>4.4456121650356133</v>
      </c>
      <c r="Y72" s="4">
        <v>22.1</v>
      </c>
      <c r="Z72" s="4">
        <v>48.730500000000006</v>
      </c>
      <c r="AA72" s="4">
        <v>97.461000000000013</v>
      </c>
      <c r="AB72" s="4">
        <v>2</v>
      </c>
      <c r="AC72">
        <v>6</v>
      </c>
      <c r="AD72" s="4">
        <v>32.1</v>
      </c>
      <c r="AE72" s="4">
        <v>1</v>
      </c>
      <c r="AF72" s="4">
        <v>2</v>
      </c>
      <c r="AG72" s="4">
        <v>12.27</v>
      </c>
      <c r="AH72" s="4">
        <v>11.45</v>
      </c>
      <c r="AI72" s="4">
        <v>-0.21</v>
      </c>
      <c r="AJ72" s="4">
        <v>42</v>
      </c>
      <c r="AK72">
        <v>39</v>
      </c>
      <c r="AL72">
        <v>35</v>
      </c>
      <c r="AM72" s="4">
        <v>-0.01</v>
      </c>
      <c r="AN72" s="4">
        <v>49</v>
      </c>
      <c r="AO72">
        <v>26</v>
      </c>
      <c r="AP72">
        <v>29</v>
      </c>
      <c r="AQ72" s="4">
        <v>0.89</v>
      </c>
      <c r="AR72" s="4">
        <v>81</v>
      </c>
      <c r="AS72">
        <v>58</v>
      </c>
      <c r="AT72">
        <v>60</v>
      </c>
      <c r="AU72">
        <v>59</v>
      </c>
      <c r="AV72">
        <v>59</v>
      </c>
      <c r="AW72" s="4">
        <v>2.95</v>
      </c>
      <c r="AX72" s="4">
        <v>100</v>
      </c>
      <c r="AY72">
        <v>40</v>
      </c>
      <c r="AZ72">
        <v>36</v>
      </c>
      <c r="BA72">
        <v>38</v>
      </c>
      <c r="BB72">
        <v>38</v>
      </c>
      <c r="BC72" s="4">
        <v>-0.36</v>
      </c>
      <c r="BD72" s="4">
        <v>36</v>
      </c>
      <c r="BE72" s="5">
        <v>153</v>
      </c>
      <c r="BF72" s="5">
        <v>162</v>
      </c>
      <c r="BG72" s="5">
        <v>158</v>
      </c>
      <c r="BH72" s="5">
        <v>157.66666666666666</v>
      </c>
      <c r="BI72" s="4">
        <v>-0.24</v>
      </c>
      <c r="BJ72" s="4">
        <v>41</v>
      </c>
      <c r="BK72" s="4">
        <v>0.88</v>
      </c>
      <c r="BL72" s="4">
        <v>-0.44999999999999996</v>
      </c>
      <c r="BM72" s="4">
        <v>2.5900000000000003</v>
      </c>
      <c r="BN72" s="4">
        <v>3.0200000000000005</v>
      </c>
      <c r="BO72" s="4">
        <v>2</v>
      </c>
      <c r="BP72" s="4">
        <v>25.928319999999999</v>
      </c>
      <c r="BQ72" s="4">
        <v>26.822399999999998</v>
      </c>
      <c r="BR72" s="4">
        <v>26.375360000000001</v>
      </c>
      <c r="BS72" s="4">
        <v>17.881599999999999</v>
      </c>
      <c r="BT72" s="4">
        <v>16.093440000000001</v>
      </c>
      <c r="BU72" s="4">
        <v>16.98752</v>
      </c>
      <c r="BV72" s="4">
        <v>65</v>
      </c>
      <c r="BW72" s="4">
        <v>41.5</v>
      </c>
      <c r="BX72" s="4">
        <v>68</v>
      </c>
      <c r="BY72" s="4">
        <v>58.166666666666664</v>
      </c>
      <c r="BZ72">
        <f t="shared" si="7"/>
        <v>2</v>
      </c>
    </row>
    <row r="73" spans="1:78" x14ac:dyDescent="0.2">
      <c r="A73" t="s">
        <v>150</v>
      </c>
      <c r="B73">
        <v>0</v>
      </c>
      <c r="C73" s="1">
        <v>38107</v>
      </c>
      <c r="D73" s="1">
        <v>43208</v>
      </c>
      <c r="E73" s="4">
        <v>13.96577686516085</v>
      </c>
      <c r="F73" s="5">
        <v>123</v>
      </c>
      <c r="G73" s="5">
        <v>173</v>
      </c>
      <c r="H73" s="4">
        <v>4.0354330708661417</v>
      </c>
      <c r="I73" s="4">
        <v>222.26400000000001</v>
      </c>
      <c r="J73" s="4">
        <v>100.8</v>
      </c>
      <c r="K73" s="4">
        <v>33.700000000000003</v>
      </c>
      <c r="L73" s="4">
        <v>1</v>
      </c>
      <c r="M73" s="4">
        <v>41.5</v>
      </c>
      <c r="N73" s="4">
        <v>1</v>
      </c>
      <c r="O73" s="4">
        <v>33.1</v>
      </c>
      <c r="P73" s="4">
        <v>30.3</v>
      </c>
      <c r="Q73" s="4">
        <v>27.2</v>
      </c>
      <c r="R73" s="4">
        <v>30.5</v>
      </c>
      <c r="S73" s="4">
        <v>27.6</v>
      </c>
      <c r="T73" s="4">
        <v>30.2</v>
      </c>
      <c r="U73" s="4">
        <v>63.6</v>
      </c>
      <c r="V73" s="4">
        <f t="shared" si="5"/>
        <v>20</v>
      </c>
      <c r="W73" s="4">
        <f t="shared" si="6"/>
        <v>2</v>
      </c>
      <c r="X73" s="4">
        <f>Y73/((J73^0.161)*((G73*0.01)^(2.268)))</f>
        <v>4.3649714998600224</v>
      </c>
      <c r="Y73" s="4">
        <v>31.8</v>
      </c>
      <c r="Z73" s="4">
        <v>70.119</v>
      </c>
      <c r="AA73" s="4">
        <v>140.238</v>
      </c>
      <c r="AB73" s="4">
        <v>3</v>
      </c>
      <c r="AC73">
        <v>8</v>
      </c>
      <c r="AD73" s="4">
        <v>32.799999999999997</v>
      </c>
      <c r="AE73" s="4">
        <v>1</v>
      </c>
      <c r="AF73" s="4">
        <v>1.6666666666666667</v>
      </c>
      <c r="AG73" s="4">
        <v>15.33</v>
      </c>
      <c r="AH73" s="4">
        <v>14.72</v>
      </c>
      <c r="AI73" s="4">
        <v>-2.82</v>
      </c>
      <c r="AJ73" s="4">
        <v>0</v>
      </c>
      <c r="AK73">
        <v>17</v>
      </c>
      <c r="AL73">
        <v>24</v>
      </c>
      <c r="AM73" s="4">
        <v>-2.17</v>
      </c>
      <c r="AN73" s="4">
        <v>2</v>
      </c>
      <c r="AO73">
        <v>6</v>
      </c>
      <c r="AP73">
        <v>999</v>
      </c>
      <c r="AQ73" s="4">
        <v>-5.35</v>
      </c>
      <c r="AR73" s="4">
        <v>0</v>
      </c>
      <c r="AS73">
        <v>33</v>
      </c>
      <c r="AT73">
        <v>34</v>
      </c>
      <c r="AU73">
        <v>23</v>
      </c>
      <c r="AV73">
        <v>30</v>
      </c>
      <c r="AW73" s="4">
        <v>-0.39</v>
      </c>
      <c r="AX73" s="4">
        <v>35</v>
      </c>
      <c r="AY73">
        <v>30</v>
      </c>
      <c r="AZ73">
        <v>29</v>
      </c>
      <c r="BA73">
        <v>28</v>
      </c>
      <c r="BB73">
        <v>29</v>
      </c>
      <c r="BC73" s="4">
        <v>-1.82</v>
      </c>
      <c r="BD73" s="4">
        <v>3</v>
      </c>
      <c r="BE73" s="5">
        <v>103</v>
      </c>
      <c r="BF73" s="5">
        <v>113</v>
      </c>
      <c r="BG73" s="5">
        <v>101</v>
      </c>
      <c r="BH73" s="5">
        <v>105.66666666666667</v>
      </c>
      <c r="BI73" s="4">
        <v>-1.96</v>
      </c>
      <c r="BJ73" s="4">
        <v>2</v>
      </c>
      <c r="BK73" s="4">
        <v>-7.52</v>
      </c>
      <c r="BL73" s="4">
        <v>-4.7799999999999994</v>
      </c>
      <c r="BM73" s="4">
        <v>-2.21</v>
      </c>
      <c r="BN73" s="4">
        <v>-14.509999999999998</v>
      </c>
      <c r="BO73" s="4">
        <v>1</v>
      </c>
      <c r="BP73" s="4">
        <v>14.752319999999999</v>
      </c>
      <c r="BQ73" s="4">
        <v>15.19936</v>
      </c>
      <c r="BR73" s="4">
        <v>10.28192</v>
      </c>
      <c r="BS73" s="4">
        <v>13.411199999999999</v>
      </c>
      <c r="BT73" s="4">
        <v>12.96416</v>
      </c>
      <c r="BU73" s="4">
        <v>12.51712</v>
      </c>
      <c r="BV73" s="4">
        <v>1</v>
      </c>
      <c r="BW73" s="4">
        <v>1</v>
      </c>
      <c r="BX73" s="4">
        <v>19</v>
      </c>
      <c r="BY73" s="4">
        <v>7</v>
      </c>
      <c r="BZ73">
        <f t="shared" si="7"/>
        <v>1</v>
      </c>
    </row>
    <row r="74" spans="1:78" x14ac:dyDescent="0.2">
      <c r="A74" t="s">
        <v>151</v>
      </c>
      <c r="B74">
        <v>0</v>
      </c>
      <c r="C74" s="1">
        <v>38305</v>
      </c>
      <c r="D74" s="1">
        <v>43418</v>
      </c>
      <c r="E74" s="4">
        <v>13.998631074606434</v>
      </c>
      <c r="F74" s="5">
        <v>113</v>
      </c>
      <c r="G74" s="5">
        <v>165</v>
      </c>
      <c r="H74" s="4">
        <v>3.7073490813648298</v>
      </c>
      <c r="I74" s="4">
        <v>134.72550000000001</v>
      </c>
      <c r="J74" s="4">
        <v>61.1</v>
      </c>
      <c r="K74" s="4">
        <v>22.4</v>
      </c>
      <c r="L74" s="4">
        <v>3</v>
      </c>
      <c r="M74" s="4">
        <v>15.2</v>
      </c>
      <c r="N74" s="4">
        <v>3</v>
      </c>
      <c r="O74" s="4">
        <v>30.2</v>
      </c>
      <c r="P74" s="4">
        <v>28.6</v>
      </c>
      <c r="Q74" s="4">
        <v>26.8</v>
      </c>
      <c r="R74" s="4">
        <v>29.7</v>
      </c>
      <c r="S74" s="4">
        <v>28.9</v>
      </c>
      <c r="T74" s="4">
        <v>25.2</v>
      </c>
      <c r="U74" s="4">
        <v>59.9</v>
      </c>
      <c r="V74" s="4">
        <f t="shared" ref="V74:V98" si="8">IF($X74&lt;3.58,"Less Than 5",IF($X74&lt;3.91,5,IF($X74&lt;4.27,10,IF($X74&lt;4.38,20,IF($X74&lt;4.57,30,IF($X74&lt;4.71,40,IF($X74&lt;4.86,50,IF($X74&lt;5.03,60,IF($X74&lt;5.29,70,IF($X74&lt;5.64,80,IF($X74&lt;6.01,90, 95)))))))))))</f>
        <v>20</v>
      </c>
      <c r="W74" s="4">
        <f t="shared" si="6"/>
        <v>2</v>
      </c>
      <c r="X74" s="4">
        <f>Y74/((J74^0.244)*((G74*0.01)^(1.853)))</f>
        <v>4.3411523040297197</v>
      </c>
      <c r="Y74" s="4">
        <v>29.95</v>
      </c>
      <c r="Z74" s="4">
        <v>66.039749999999998</v>
      </c>
      <c r="AA74" s="4">
        <v>132.0795</v>
      </c>
      <c r="AB74" s="4">
        <v>2</v>
      </c>
      <c r="AC74">
        <v>24</v>
      </c>
      <c r="AD74" s="4">
        <v>38.4</v>
      </c>
      <c r="AE74" s="4">
        <v>1</v>
      </c>
      <c r="AF74" s="4">
        <v>2</v>
      </c>
      <c r="AG74" s="4">
        <v>10.94</v>
      </c>
      <c r="AH74" s="4">
        <v>11.47</v>
      </c>
      <c r="AI74" s="4">
        <v>0.18</v>
      </c>
      <c r="AJ74" s="4">
        <v>57</v>
      </c>
      <c r="AK74">
        <v>37</v>
      </c>
      <c r="AL74">
        <v>34</v>
      </c>
      <c r="AM74" s="4">
        <v>-0.42</v>
      </c>
      <c r="AN74" s="4">
        <v>34</v>
      </c>
      <c r="AO74">
        <v>27</v>
      </c>
      <c r="AP74">
        <v>29</v>
      </c>
      <c r="AQ74" s="4">
        <v>0.75</v>
      </c>
      <c r="AR74" s="4">
        <v>77</v>
      </c>
      <c r="AS74">
        <v>53</v>
      </c>
      <c r="AT74">
        <v>55</v>
      </c>
      <c r="AU74">
        <v>55</v>
      </c>
      <c r="AV74">
        <v>54.333333333333336</v>
      </c>
      <c r="AW74" s="4">
        <v>2.2000000000000002</v>
      </c>
      <c r="AX74" s="4">
        <v>99</v>
      </c>
      <c r="AY74">
        <v>42</v>
      </c>
      <c r="AZ74">
        <v>38</v>
      </c>
      <c r="BA74">
        <v>42</v>
      </c>
      <c r="BB74">
        <v>40.666666666666664</v>
      </c>
      <c r="BC74" s="4">
        <v>-0.28000000000000003</v>
      </c>
      <c r="BD74" s="4">
        <v>39</v>
      </c>
      <c r="BE74" s="5">
        <v>174</v>
      </c>
      <c r="BF74" s="5">
        <v>174</v>
      </c>
      <c r="BG74" s="5">
        <v>175</v>
      </c>
      <c r="BH74" s="5">
        <v>174.33333333333334</v>
      </c>
      <c r="BI74" s="4">
        <v>0.06</v>
      </c>
      <c r="BJ74" s="4">
        <v>52</v>
      </c>
      <c r="BK74" s="4">
        <v>0.33</v>
      </c>
      <c r="BL74" s="4">
        <v>0.24</v>
      </c>
      <c r="BM74" s="4">
        <v>1.9200000000000002</v>
      </c>
      <c r="BN74" s="4">
        <v>2.4900000000000002</v>
      </c>
      <c r="BO74" s="4">
        <v>2</v>
      </c>
      <c r="BP74" s="4">
        <v>23.69312</v>
      </c>
      <c r="BQ74" s="4">
        <v>24.587199999999999</v>
      </c>
      <c r="BR74" s="4">
        <v>24.587199999999999</v>
      </c>
      <c r="BS74" s="4">
        <v>18.775680000000001</v>
      </c>
      <c r="BT74" s="4">
        <v>16.98752</v>
      </c>
      <c r="BU74" s="4">
        <v>18.775680000000001</v>
      </c>
      <c r="BV74" s="4">
        <v>55.5</v>
      </c>
      <c r="BW74" s="4">
        <v>54.5</v>
      </c>
      <c r="BX74" s="4">
        <v>69</v>
      </c>
      <c r="BY74" s="4">
        <v>59.666666666666664</v>
      </c>
      <c r="BZ74">
        <f t="shared" si="7"/>
        <v>2</v>
      </c>
    </row>
    <row r="75" spans="1:78" x14ac:dyDescent="0.2">
      <c r="A75" t="s">
        <v>152</v>
      </c>
      <c r="B75">
        <v>0</v>
      </c>
      <c r="C75" s="1">
        <v>38086</v>
      </c>
      <c r="D75" s="1">
        <v>43206</v>
      </c>
      <c r="E75" s="4">
        <v>14.017796030116358</v>
      </c>
      <c r="F75" s="5">
        <v>107</v>
      </c>
      <c r="G75" s="5">
        <v>153.5</v>
      </c>
      <c r="H75" s="4">
        <v>3.5104986876640418</v>
      </c>
      <c r="I75" s="4">
        <v>90.1845</v>
      </c>
      <c r="J75" s="4">
        <v>40.9</v>
      </c>
      <c r="K75" s="4">
        <v>17.2</v>
      </c>
      <c r="L75" s="4">
        <v>3</v>
      </c>
      <c r="M75" s="4">
        <v>11.6</v>
      </c>
      <c r="N75" s="4">
        <v>3</v>
      </c>
      <c r="O75" s="4">
        <v>20.3</v>
      </c>
      <c r="P75" s="4">
        <v>15.9</v>
      </c>
      <c r="Q75" s="4">
        <v>18.100000000000001</v>
      </c>
      <c r="R75" s="4">
        <v>18.2</v>
      </c>
      <c r="S75" s="4">
        <v>18.2</v>
      </c>
      <c r="T75" s="4">
        <v>16.7</v>
      </c>
      <c r="U75" s="4">
        <v>38.5</v>
      </c>
      <c r="V75" s="4">
        <v>5</v>
      </c>
      <c r="W75" s="4">
        <f t="shared" si="6"/>
        <v>1</v>
      </c>
      <c r="X75" s="4">
        <f>Y75/((J75^0.244)*((G75*0.01)^(1.853)))</f>
        <v>3.5181262385497152</v>
      </c>
      <c r="Y75" s="4">
        <v>19.25</v>
      </c>
      <c r="Z75" s="4">
        <v>42.446249999999999</v>
      </c>
      <c r="AA75" s="4">
        <v>84.892499999999998</v>
      </c>
      <c r="AB75" s="4">
        <v>1</v>
      </c>
      <c r="AC75">
        <v>14</v>
      </c>
      <c r="AD75" s="4">
        <v>34.799999999999997</v>
      </c>
      <c r="AE75" s="4">
        <v>1</v>
      </c>
      <c r="AF75" s="4">
        <v>1.6666666666666667</v>
      </c>
      <c r="AG75" s="4">
        <v>13.11</v>
      </c>
      <c r="AH75" s="4">
        <v>13.56</v>
      </c>
      <c r="AI75" s="4">
        <v>-1.98</v>
      </c>
      <c r="AJ75" s="4">
        <v>2</v>
      </c>
      <c r="AK75">
        <v>26</v>
      </c>
      <c r="AL75">
        <v>25</v>
      </c>
      <c r="AM75" s="4">
        <v>-2.02</v>
      </c>
      <c r="AN75" s="4">
        <v>2</v>
      </c>
      <c r="AO75">
        <v>17</v>
      </c>
      <c r="AP75">
        <v>18</v>
      </c>
      <c r="AQ75" s="4">
        <v>-2.08</v>
      </c>
      <c r="AR75" s="4">
        <v>2</v>
      </c>
      <c r="AS75">
        <v>61</v>
      </c>
      <c r="AT75">
        <v>55</v>
      </c>
      <c r="AU75">
        <v>56</v>
      </c>
      <c r="AV75">
        <v>57.333333333333336</v>
      </c>
      <c r="AW75" s="4">
        <v>2.89</v>
      </c>
      <c r="AX75" s="4">
        <v>100</v>
      </c>
      <c r="AY75">
        <v>37</v>
      </c>
      <c r="AZ75">
        <v>40</v>
      </c>
      <c r="BA75">
        <v>38</v>
      </c>
      <c r="BB75">
        <v>38.333333333333336</v>
      </c>
      <c r="BC75" s="4">
        <v>-0.59</v>
      </c>
      <c r="BD75" s="4">
        <v>28</v>
      </c>
      <c r="BE75" s="5">
        <v>172</v>
      </c>
      <c r="BF75" s="5">
        <v>175</v>
      </c>
      <c r="BG75" s="5">
        <v>160</v>
      </c>
      <c r="BH75" s="5">
        <v>169</v>
      </c>
      <c r="BI75" s="4">
        <v>0.06</v>
      </c>
      <c r="BJ75" s="4">
        <v>52</v>
      </c>
      <c r="BK75" s="4">
        <v>-4.0999999999999996</v>
      </c>
      <c r="BL75" s="4">
        <v>-1.92</v>
      </c>
      <c r="BM75" s="4">
        <v>2.3000000000000003</v>
      </c>
      <c r="BN75" s="4">
        <v>-3.7199999999999993</v>
      </c>
      <c r="BO75" s="4">
        <v>2</v>
      </c>
      <c r="BP75" s="4">
        <v>27.269439999999999</v>
      </c>
      <c r="BQ75" s="4">
        <v>24.587199999999999</v>
      </c>
      <c r="BR75" s="4">
        <v>25.03424</v>
      </c>
      <c r="BS75" s="4">
        <v>16.540479999999999</v>
      </c>
      <c r="BT75" s="4">
        <v>17.881599999999999</v>
      </c>
      <c r="BU75" s="4">
        <v>16.98752</v>
      </c>
      <c r="BV75" s="4">
        <v>2</v>
      </c>
      <c r="BW75" s="4">
        <v>27</v>
      </c>
      <c r="BX75" s="4">
        <v>64</v>
      </c>
      <c r="BY75" s="4">
        <v>31</v>
      </c>
      <c r="BZ75">
        <f t="shared" si="7"/>
        <v>2</v>
      </c>
    </row>
    <row r="76" spans="1:78" x14ac:dyDescent="0.2">
      <c r="A76" t="s">
        <v>153</v>
      </c>
      <c r="B76">
        <v>0</v>
      </c>
      <c r="C76" s="1">
        <v>38268</v>
      </c>
      <c r="D76" s="1">
        <v>43412</v>
      </c>
      <c r="E76" s="4">
        <v>14.083504449007529</v>
      </c>
      <c r="F76" s="5">
        <v>109</v>
      </c>
      <c r="G76" s="5">
        <v>158.5</v>
      </c>
      <c r="H76" s="4">
        <v>3.5761154855643045</v>
      </c>
      <c r="I76" s="4">
        <v>148.3965</v>
      </c>
      <c r="J76" s="4">
        <v>67.3</v>
      </c>
      <c r="K76" s="4">
        <v>26.6</v>
      </c>
      <c r="L76" s="4">
        <v>1</v>
      </c>
      <c r="M76" s="4">
        <v>31</v>
      </c>
      <c r="N76" s="4">
        <v>2</v>
      </c>
      <c r="O76" s="4">
        <v>26.6</v>
      </c>
      <c r="P76" s="4">
        <v>20.3</v>
      </c>
      <c r="Q76" s="4">
        <v>22.5</v>
      </c>
      <c r="R76" s="4">
        <v>22.6</v>
      </c>
      <c r="S76" s="4">
        <v>18.8</v>
      </c>
      <c r="T76" s="4">
        <v>24</v>
      </c>
      <c r="U76" s="4">
        <v>50.6</v>
      </c>
      <c r="V76" s="4">
        <f t="shared" si="8"/>
        <v>5</v>
      </c>
      <c r="W76" s="4">
        <f t="shared" si="6"/>
        <v>1</v>
      </c>
      <c r="X76" s="4">
        <f>Y76/((J76^0.244)*((G76*0.01)^(1.853)))</f>
        <v>3.8586075930488497</v>
      </c>
      <c r="Y76" s="4">
        <v>25.3</v>
      </c>
      <c r="Z76" s="4">
        <v>55.786500000000004</v>
      </c>
      <c r="AA76" s="4">
        <v>111.57300000000001</v>
      </c>
      <c r="AB76" s="4">
        <v>1</v>
      </c>
      <c r="AC76">
        <v>22</v>
      </c>
      <c r="AD76" s="4">
        <v>37.6</v>
      </c>
      <c r="AE76" s="4">
        <v>1</v>
      </c>
      <c r="AF76" s="4">
        <v>1.3333333333333333</v>
      </c>
      <c r="AG76" s="4">
        <v>13.66</v>
      </c>
      <c r="AH76" s="4">
        <v>12.85</v>
      </c>
      <c r="AI76" s="4">
        <v>-1.78</v>
      </c>
      <c r="AJ76" s="4">
        <v>4</v>
      </c>
      <c r="AK76">
        <v>27</v>
      </c>
      <c r="AL76">
        <v>25</v>
      </c>
      <c r="AM76" s="4">
        <v>-1.87</v>
      </c>
      <c r="AN76" s="4">
        <v>3</v>
      </c>
      <c r="AO76">
        <v>17</v>
      </c>
      <c r="AP76">
        <v>24</v>
      </c>
      <c r="AQ76" s="4">
        <v>-0.65</v>
      </c>
      <c r="AR76" s="4">
        <v>26</v>
      </c>
      <c r="AS76">
        <v>43</v>
      </c>
      <c r="AT76">
        <v>45</v>
      </c>
      <c r="AU76">
        <v>43</v>
      </c>
      <c r="AV76">
        <v>43.666666666666664</v>
      </c>
      <c r="AW76" s="4">
        <v>0.97</v>
      </c>
      <c r="AX76" s="4">
        <v>83</v>
      </c>
      <c r="AY76">
        <v>31</v>
      </c>
      <c r="AZ76">
        <v>34</v>
      </c>
      <c r="BA76">
        <v>32</v>
      </c>
      <c r="BB76">
        <v>32.333333333333336</v>
      </c>
      <c r="BC76" s="4">
        <v>-1.45</v>
      </c>
      <c r="BD76" s="4">
        <v>7</v>
      </c>
      <c r="BE76" s="5">
        <v>115</v>
      </c>
      <c r="BF76" s="5">
        <v>120</v>
      </c>
      <c r="BG76" s="5">
        <v>115</v>
      </c>
      <c r="BH76" s="5">
        <v>116.66666666666667</v>
      </c>
      <c r="BI76" s="4">
        <v>-1.89</v>
      </c>
      <c r="BJ76" s="4">
        <v>3</v>
      </c>
      <c r="BK76" s="4">
        <v>-2.52</v>
      </c>
      <c r="BL76" s="4">
        <v>-3.67</v>
      </c>
      <c r="BM76" s="4">
        <v>-0.48</v>
      </c>
      <c r="BN76" s="4">
        <v>-6.67</v>
      </c>
      <c r="BO76" s="4">
        <v>1</v>
      </c>
      <c r="BP76" s="4">
        <v>19.222719999999999</v>
      </c>
      <c r="BQ76" s="4">
        <v>20.116800000000001</v>
      </c>
      <c r="BR76" s="4">
        <v>19.222719999999999</v>
      </c>
      <c r="BS76" s="4">
        <v>13.85824</v>
      </c>
      <c r="BT76" s="4">
        <v>15.19936</v>
      </c>
      <c r="BU76" s="4">
        <v>14.30528</v>
      </c>
      <c r="BV76" s="4">
        <v>14.5</v>
      </c>
      <c r="BW76" s="4">
        <v>3.5</v>
      </c>
      <c r="BX76" s="4">
        <v>45</v>
      </c>
      <c r="BY76" s="4">
        <v>21</v>
      </c>
      <c r="BZ76">
        <f t="shared" si="7"/>
        <v>1</v>
      </c>
    </row>
    <row r="77" spans="1:78" x14ac:dyDescent="0.2">
      <c r="A77" t="s">
        <v>154</v>
      </c>
      <c r="B77">
        <v>0</v>
      </c>
      <c r="C77" s="1">
        <v>38043</v>
      </c>
      <c r="D77" s="1">
        <v>43206</v>
      </c>
      <c r="E77" s="4">
        <v>14.13552361396304</v>
      </c>
      <c r="F77" s="5">
        <v>109.5</v>
      </c>
      <c r="G77" s="5">
        <v>152</v>
      </c>
      <c r="H77" s="4">
        <v>3.5925196850393699</v>
      </c>
      <c r="I77" s="4">
        <v>104.95800000000001</v>
      </c>
      <c r="J77" s="4">
        <v>47.6</v>
      </c>
      <c r="K77" s="4">
        <v>20.6</v>
      </c>
      <c r="L77" s="4">
        <v>3</v>
      </c>
      <c r="M77" s="4">
        <v>16.3</v>
      </c>
      <c r="N77" s="4">
        <v>3</v>
      </c>
      <c r="O77" s="4">
        <v>27.2</v>
      </c>
      <c r="P77" s="4">
        <v>25.3</v>
      </c>
      <c r="Q77" s="4">
        <v>24.1</v>
      </c>
      <c r="R77" s="4">
        <v>24.4</v>
      </c>
      <c r="S77" s="4">
        <v>23.7</v>
      </c>
      <c r="T77" s="4">
        <v>22.8</v>
      </c>
      <c r="U77" s="4">
        <v>51.6</v>
      </c>
      <c r="V77" s="4">
        <f t="shared" si="8"/>
        <v>40</v>
      </c>
      <c r="W77" s="4">
        <f t="shared" si="6"/>
        <v>2</v>
      </c>
      <c r="X77" s="4">
        <f>Y77/((J77^0.244)*((G77*0.01)^(1.853)))</f>
        <v>4.6272977004317744</v>
      </c>
      <c r="Y77" s="4">
        <v>25.8</v>
      </c>
      <c r="Z77" s="4">
        <v>56.889000000000003</v>
      </c>
      <c r="AA77" s="4">
        <v>113.77800000000001</v>
      </c>
      <c r="AB77" s="4">
        <v>1</v>
      </c>
      <c r="AC77">
        <v>28</v>
      </c>
      <c r="AD77" s="4">
        <v>39.700000000000003</v>
      </c>
      <c r="AE77" s="4">
        <v>2</v>
      </c>
      <c r="AF77" s="4">
        <v>2</v>
      </c>
      <c r="AG77" s="4">
        <v>13.9</v>
      </c>
      <c r="AH77" s="4">
        <v>12.2</v>
      </c>
      <c r="AI77" s="4">
        <v>-1.22</v>
      </c>
      <c r="AJ77" s="4">
        <v>11</v>
      </c>
      <c r="AK77">
        <v>31</v>
      </c>
      <c r="AL77">
        <v>30</v>
      </c>
      <c r="AM77" s="4">
        <v>-1.27</v>
      </c>
      <c r="AN77" s="4">
        <v>10</v>
      </c>
      <c r="AO77">
        <v>26</v>
      </c>
      <c r="AP77">
        <v>32</v>
      </c>
      <c r="AQ77" s="4">
        <v>1.49</v>
      </c>
      <c r="AR77" s="4">
        <v>93</v>
      </c>
      <c r="AS77">
        <v>43</v>
      </c>
      <c r="AT77">
        <v>47</v>
      </c>
      <c r="AU77">
        <v>40</v>
      </c>
      <c r="AV77">
        <v>43.333333333333336</v>
      </c>
      <c r="AW77" s="4">
        <v>1.22</v>
      </c>
      <c r="AX77" s="4">
        <v>89</v>
      </c>
      <c r="AY77">
        <v>42</v>
      </c>
      <c r="AZ77">
        <v>41</v>
      </c>
      <c r="BA77">
        <v>44</v>
      </c>
      <c r="BB77">
        <v>42.333333333333336</v>
      </c>
      <c r="BC77" s="4">
        <v>0.04</v>
      </c>
      <c r="BD77" s="4">
        <v>52</v>
      </c>
      <c r="BE77" s="5">
        <v>179.5</v>
      </c>
      <c r="BF77" s="5">
        <v>161</v>
      </c>
      <c r="BG77" s="5">
        <v>162</v>
      </c>
      <c r="BH77" s="5">
        <v>167.5</v>
      </c>
      <c r="BI77" s="4">
        <v>0.23</v>
      </c>
      <c r="BJ77" s="4">
        <v>59</v>
      </c>
      <c r="BK77" s="4">
        <v>0.21999999999999997</v>
      </c>
      <c r="BL77" s="4">
        <v>-0.99</v>
      </c>
      <c r="BM77" s="4">
        <v>1.26</v>
      </c>
      <c r="BN77" s="4">
        <v>0.49</v>
      </c>
      <c r="BO77" s="4">
        <v>2</v>
      </c>
      <c r="BP77" s="4">
        <v>19.222719999999999</v>
      </c>
      <c r="BQ77" s="4">
        <v>21.01088</v>
      </c>
      <c r="BR77" s="4">
        <v>17.881599999999999</v>
      </c>
      <c r="BS77" s="4">
        <v>18.775680000000001</v>
      </c>
      <c r="BT77" s="4">
        <v>18.32864</v>
      </c>
      <c r="BU77" s="4">
        <v>19.66976</v>
      </c>
      <c r="BV77" s="4">
        <v>51.5</v>
      </c>
      <c r="BW77" s="4">
        <v>35</v>
      </c>
      <c r="BX77" s="4">
        <v>70.5</v>
      </c>
      <c r="BY77" s="4">
        <v>52.333333333333336</v>
      </c>
      <c r="BZ77">
        <f t="shared" si="7"/>
        <v>2</v>
      </c>
    </row>
    <row r="78" spans="1:78" x14ac:dyDescent="0.2">
      <c r="A78" t="s">
        <v>155</v>
      </c>
      <c r="B78">
        <v>0</v>
      </c>
      <c r="C78" s="1">
        <v>38041</v>
      </c>
      <c r="D78" s="1">
        <v>43206</v>
      </c>
      <c r="E78" s="4">
        <v>14.140999315537304</v>
      </c>
      <c r="F78" s="5">
        <v>118.5</v>
      </c>
      <c r="G78" s="5">
        <v>171</v>
      </c>
      <c r="H78" s="4">
        <v>3.8877952755905514</v>
      </c>
      <c r="I78" s="4">
        <v>120.834</v>
      </c>
      <c r="J78" s="4">
        <v>54.8</v>
      </c>
      <c r="K78" s="4">
        <v>18.8</v>
      </c>
      <c r="L78" s="4">
        <v>3</v>
      </c>
      <c r="M78" s="4">
        <v>7</v>
      </c>
      <c r="N78" s="4">
        <v>4</v>
      </c>
      <c r="O78" s="4">
        <v>31.8</v>
      </c>
      <c r="P78" s="4">
        <v>31.3</v>
      </c>
      <c r="Q78" s="4">
        <v>29.9</v>
      </c>
      <c r="R78" s="4">
        <v>30.6</v>
      </c>
      <c r="S78" s="4">
        <v>27.5</v>
      </c>
      <c r="T78" s="4">
        <v>27.8</v>
      </c>
      <c r="U78" s="4">
        <v>62.4</v>
      </c>
      <c r="V78" s="4">
        <f t="shared" si="8"/>
        <v>20</v>
      </c>
      <c r="W78" s="4">
        <f t="shared" si="6"/>
        <v>2</v>
      </c>
      <c r="X78" s="4">
        <f>Y78/((J78^0.244)*((G78*0.01)^(1.853)))</f>
        <v>4.3466067008876257</v>
      </c>
      <c r="Y78" s="4">
        <v>31.2</v>
      </c>
      <c r="Z78" s="4">
        <v>68.796000000000006</v>
      </c>
      <c r="AA78" s="4">
        <v>137.59200000000001</v>
      </c>
      <c r="AB78" s="4">
        <v>2</v>
      </c>
      <c r="AC78">
        <v>54</v>
      </c>
      <c r="AD78" s="4">
        <v>48.8</v>
      </c>
      <c r="AE78" s="4">
        <v>3</v>
      </c>
      <c r="AF78" s="4">
        <v>3</v>
      </c>
      <c r="AG78" s="4">
        <v>12.84</v>
      </c>
      <c r="AH78" s="4">
        <v>11.29</v>
      </c>
      <c r="AI78" s="4">
        <v>-0.26</v>
      </c>
      <c r="AJ78" s="4">
        <v>40</v>
      </c>
      <c r="AK78">
        <v>36</v>
      </c>
      <c r="AL78">
        <v>37</v>
      </c>
      <c r="AM78" s="4">
        <v>-0.42</v>
      </c>
      <c r="AN78" s="4">
        <v>34</v>
      </c>
      <c r="AO78">
        <v>25</v>
      </c>
      <c r="AP78">
        <v>26</v>
      </c>
      <c r="AQ78" s="4">
        <v>-0.01</v>
      </c>
      <c r="AR78" s="4">
        <v>50</v>
      </c>
      <c r="AS78">
        <v>61</v>
      </c>
      <c r="AT78">
        <v>64</v>
      </c>
      <c r="AU78">
        <v>67</v>
      </c>
      <c r="AV78">
        <v>64</v>
      </c>
      <c r="AW78" s="4">
        <v>3.55</v>
      </c>
      <c r="AX78" s="4">
        <v>100</v>
      </c>
      <c r="AY78">
        <v>46</v>
      </c>
      <c r="AZ78">
        <v>50</v>
      </c>
      <c r="BA78">
        <v>53</v>
      </c>
      <c r="BB78">
        <v>49.666666666666664</v>
      </c>
      <c r="BC78" s="4">
        <v>1.65</v>
      </c>
      <c r="BD78" s="4">
        <v>95</v>
      </c>
      <c r="BE78" s="5">
        <v>172</v>
      </c>
      <c r="BF78" s="5">
        <v>178</v>
      </c>
      <c r="BG78" s="5">
        <v>190</v>
      </c>
      <c r="BH78" s="5">
        <v>180</v>
      </c>
      <c r="BI78" s="4">
        <v>0.65</v>
      </c>
      <c r="BJ78" s="4">
        <v>74</v>
      </c>
      <c r="BK78" s="4">
        <v>-0.43</v>
      </c>
      <c r="BL78" s="4">
        <v>0.39</v>
      </c>
      <c r="BM78" s="4">
        <v>5.1999999999999993</v>
      </c>
      <c r="BN78" s="4">
        <v>5.1599999999999993</v>
      </c>
      <c r="BO78" s="4">
        <v>2</v>
      </c>
      <c r="BP78" s="4">
        <v>27.269439999999999</v>
      </c>
      <c r="BQ78" s="4">
        <v>28.61056</v>
      </c>
      <c r="BR78" s="4">
        <v>29.95168</v>
      </c>
      <c r="BS78" s="4">
        <v>20.563839999999999</v>
      </c>
      <c r="BT78" s="4">
        <v>22.352</v>
      </c>
      <c r="BU78" s="4">
        <v>23.69312</v>
      </c>
      <c r="BV78" s="4">
        <v>42</v>
      </c>
      <c r="BW78" s="4">
        <v>57</v>
      </c>
      <c r="BX78" s="4">
        <v>97.5</v>
      </c>
      <c r="BY78" s="4">
        <v>65.5</v>
      </c>
      <c r="BZ78">
        <f t="shared" si="7"/>
        <v>2</v>
      </c>
    </row>
    <row r="79" spans="1:78" x14ac:dyDescent="0.2">
      <c r="A79" t="s">
        <v>156</v>
      </c>
      <c r="B79">
        <v>0</v>
      </c>
      <c r="C79" s="1">
        <v>38038</v>
      </c>
      <c r="D79" s="1">
        <v>43206</v>
      </c>
      <c r="E79" s="4">
        <v>14.149212867898699</v>
      </c>
      <c r="F79" s="5">
        <v>119.5</v>
      </c>
      <c r="G79" s="5">
        <v>180</v>
      </c>
      <c r="H79" s="4">
        <v>3.9206036745406823</v>
      </c>
      <c r="I79" s="4">
        <v>212.3415</v>
      </c>
      <c r="J79" s="4">
        <v>96.3</v>
      </c>
      <c r="K79" s="4">
        <v>29.7</v>
      </c>
      <c r="L79" s="4">
        <v>1</v>
      </c>
      <c r="M79" s="4">
        <v>21.2</v>
      </c>
      <c r="N79" s="4">
        <v>3</v>
      </c>
      <c r="O79" s="4">
        <v>65.2</v>
      </c>
      <c r="P79" s="4">
        <v>64.7</v>
      </c>
      <c r="Q79" s="4">
        <v>68.099999999999994</v>
      </c>
      <c r="R79" s="4">
        <v>53.4</v>
      </c>
      <c r="S79" s="4">
        <v>50.7</v>
      </c>
      <c r="T79" s="4">
        <v>57</v>
      </c>
      <c r="U79" s="4">
        <v>125.1</v>
      </c>
      <c r="V79" s="4">
        <f t="shared" si="8"/>
        <v>95</v>
      </c>
      <c r="W79" s="4">
        <f t="shared" si="6"/>
        <v>3</v>
      </c>
      <c r="X79" s="4">
        <f>Y79/((J79^0.244)*((G79*0.01)^(1.853)))</f>
        <v>6.9056179574800698</v>
      </c>
      <c r="Y79" s="4">
        <v>62.55</v>
      </c>
      <c r="Z79" s="4">
        <v>137.92275000000001</v>
      </c>
      <c r="AA79" s="4">
        <v>275.84550000000002</v>
      </c>
      <c r="AB79" s="4">
        <v>3</v>
      </c>
      <c r="AC79">
        <v>22</v>
      </c>
      <c r="AD79" s="4">
        <v>37.5</v>
      </c>
      <c r="AE79" s="4">
        <v>1</v>
      </c>
      <c r="AF79" s="4">
        <v>2.3333333333333335</v>
      </c>
      <c r="AG79" s="4">
        <v>14.13</v>
      </c>
      <c r="AH79" s="4">
        <v>14.07</v>
      </c>
      <c r="AI79" s="4">
        <v>-2.62</v>
      </c>
      <c r="AJ79" s="4">
        <v>0</v>
      </c>
      <c r="AK79">
        <v>35</v>
      </c>
      <c r="AL79">
        <v>34</v>
      </c>
      <c r="AM79" s="4">
        <v>-0.7</v>
      </c>
      <c r="AN79" s="4">
        <v>24</v>
      </c>
      <c r="AO79">
        <v>18</v>
      </c>
      <c r="AP79">
        <v>16</v>
      </c>
      <c r="AQ79" s="4">
        <v>-2.08</v>
      </c>
      <c r="AR79" s="4">
        <v>2</v>
      </c>
      <c r="AS79">
        <v>66</v>
      </c>
      <c r="AT79">
        <v>65</v>
      </c>
      <c r="AU79">
        <v>70</v>
      </c>
      <c r="AV79">
        <v>67</v>
      </c>
      <c r="AW79" s="4">
        <v>3.87</v>
      </c>
      <c r="AX79" s="4">
        <v>100</v>
      </c>
      <c r="AY79">
        <v>47</v>
      </c>
      <c r="AZ79">
        <v>49</v>
      </c>
      <c r="BA79">
        <v>51</v>
      </c>
      <c r="BB79">
        <v>49</v>
      </c>
      <c r="BC79" s="4">
        <v>1.27</v>
      </c>
      <c r="BD79" s="4">
        <v>90</v>
      </c>
      <c r="BE79" s="5">
        <v>200</v>
      </c>
      <c r="BF79" s="5">
        <v>204</v>
      </c>
      <c r="BG79" s="5">
        <v>225</v>
      </c>
      <c r="BH79" s="5">
        <v>209.66666666666666</v>
      </c>
      <c r="BI79" s="4">
        <v>2.13</v>
      </c>
      <c r="BJ79" s="4">
        <v>98</v>
      </c>
      <c r="BK79" s="4">
        <v>-2.7800000000000002</v>
      </c>
      <c r="BL79" s="4">
        <v>-0.49000000000000021</v>
      </c>
      <c r="BM79" s="4">
        <v>5.1400000000000006</v>
      </c>
      <c r="BN79" s="4">
        <v>1.87</v>
      </c>
      <c r="BO79" s="4">
        <v>2</v>
      </c>
      <c r="BP79" s="4">
        <v>29.504639999999998</v>
      </c>
      <c r="BQ79" s="4">
        <v>29.057600000000001</v>
      </c>
      <c r="BR79" s="4">
        <v>31.2928</v>
      </c>
      <c r="BS79" s="4">
        <v>21.01088</v>
      </c>
      <c r="BT79" s="4">
        <v>21.904959999999999</v>
      </c>
      <c r="BU79" s="4">
        <v>22.799039999999998</v>
      </c>
      <c r="BV79" s="4">
        <v>13</v>
      </c>
      <c r="BW79" s="4">
        <v>49</v>
      </c>
      <c r="BX79" s="4">
        <v>95</v>
      </c>
      <c r="BY79" s="4">
        <v>52.333333333333336</v>
      </c>
      <c r="BZ79">
        <f t="shared" si="7"/>
        <v>2</v>
      </c>
    </row>
    <row r="80" spans="1:78" x14ac:dyDescent="0.2">
      <c r="A80" t="s">
        <v>157</v>
      </c>
      <c r="B80">
        <v>0</v>
      </c>
      <c r="C80" s="1">
        <v>38030</v>
      </c>
      <c r="D80" s="1">
        <v>43206</v>
      </c>
      <c r="E80" s="4">
        <v>14.171115674195756</v>
      </c>
      <c r="F80" s="5">
        <v>116.5</v>
      </c>
      <c r="G80" s="5">
        <v>170.5</v>
      </c>
      <c r="H80" s="4">
        <v>3.8221784776902887</v>
      </c>
      <c r="I80" s="4">
        <v>213.88500000000002</v>
      </c>
      <c r="J80" s="4">
        <v>97</v>
      </c>
      <c r="K80" s="4">
        <v>33.200000000000003</v>
      </c>
      <c r="L80" s="4">
        <v>1</v>
      </c>
      <c r="M80" s="4">
        <v>41.1</v>
      </c>
      <c r="N80" s="4">
        <v>1</v>
      </c>
      <c r="O80" s="4">
        <v>30.1</v>
      </c>
      <c r="P80" s="4">
        <v>30</v>
      </c>
      <c r="Q80" s="4">
        <v>32.299999999999997</v>
      </c>
      <c r="R80" s="4">
        <v>32.700000000000003</v>
      </c>
      <c r="S80" s="4">
        <v>23.9</v>
      </c>
      <c r="T80" s="4">
        <v>26.5</v>
      </c>
      <c r="U80" s="4">
        <v>65</v>
      </c>
      <c r="V80" s="4">
        <f t="shared" si="8"/>
        <v>10</v>
      </c>
      <c r="W80" s="4">
        <f t="shared" si="6"/>
        <v>1</v>
      </c>
      <c r="X80" s="4">
        <f>Y80/((J80^0.244)*((G80*0.01)^(1.853)))</f>
        <v>3.960278932904886</v>
      </c>
      <c r="Y80" s="4">
        <v>32.5</v>
      </c>
      <c r="Z80" s="4">
        <v>71.662500000000009</v>
      </c>
      <c r="AA80" s="4">
        <v>143.32500000000002</v>
      </c>
      <c r="AB80" s="4">
        <v>2</v>
      </c>
      <c r="AC80">
        <v>2</v>
      </c>
      <c r="AD80" s="4">
        <v>30.4</v>
      </c>
      <c r="AE80" s="4">
        <v>1</v>
      </c>
      <c r="AF80" s="4">
        <v>1.3333333333333333</v>
      </c>
      <c r="AG80" s="4">
        <v>15.98</v>
      </c>
      <c r="AH80" s="4">
        <v>17.93</v>
      </c>
      <c r="AI80" s="4">
        <v>-3.57</v>
      </c>
      <c r="AJ80" s="4">
        <v>0</v>
      </c>
      <c r="AK80">
        <v>20</v>
      </c>
      <c r="AL80">
        <v>21</v>
      </c>
      <c r="AM80" s="4">
        <v>-2.8</v>
      </c>
      <c r="AN80" s="4">
        <v>0</v>
      </c>
      <c r="AO80">
        <v>6</v>
      </c>
      <c r="AP80">
        <v>10</v>
      </c>
      <c r="AQ80" s="4">
        <v>-4.2699999999999996</v>
      </c>
      <c r="AR80" s="4">
        <v>0</v>
      </c>
      <c r="AS80">
        <v>40</v>
      </c>
      <c r="AT80">
        <v>41</v>
      </c>
      <c r="AU80">
        <v>33</v>
      </c>
      <c r="AV80">
        <v>38</v>
      </c>
      <c r="AW80" s="4">
        <v>0.44</v>
      </c>
      <c r="AX80" s="4">
        <v>67</v>
      </c>
      <c r="AY80">
        <v>36</v>
      </c>
      <c r="AZ80">
        <v>38</v>
      </c>
      <c r="BA80">
        <v>39</v>
      </c>
      <c r="BB80">
        <v>37.666666666666664</v>
      </c>
      <c r="BC80" s="4">
        <v>-0.74</v>
      </c>
      <c r="BD80" s="4">
        <v>23</v>
      </c>
      <c r="BE80" s="5">
        <v>85</v>
      </c>
      <c r="BF80" s="5">
        <v>75</v>
      </c>
      <c r="BG80" s="5">
        <v>87</v>
      </c>
      <c r="BH80" s="5">
        <v>82.333333333333329</v>
      </c>
      <c r="BI80" s="4">
        <v>-2.86</v>
      </c>
      <c r="BJ80" s="4">
        <v>0</v>
      </c>
      <c r="BK80" s="4">
        <v>-7.0699999999999994</v>
      </c>
      <c r="BL80" s="4">
        <v>-6.43</v>
      </c>
      <c r="BM80" s="4">
        <v>-0.3</v>
      </c>
      <c r="BN80" s="4">
        <v>-13.8</v>
      </c>
      <c r="BO80" s="4">
        <v>1</v>
      </c>
      <c r="BP80" s="4">
        <v>17.881599999999999</v>
      </c>
      <c r="BQ80" s="4">
        <v>18.32864</v>
      </c>
      <c r="BR80" s="4">
        <v>14.752319999999999</v>
      </c>
      <c r="BS80" s="4">
        <v>16.093440000000001</v>
      </c>
      <c r="BT80" s="4">
        <v>16.98752</v>
      </c>
      <c r="BU80" s="4">
        <v>17.434560000000001</v>
      </c>
      <c r="BV80" s="4">
        <v>0</v>
      </c>
      <c r="BW80" s="4">
        <v>0</v>
      </c>
      <c r="BX80" s="4">
        <v>45</v>
      </c>
      <c r="BY80" s="4">
        <v>15</v>
      </c>
      <c r="BZ80">
        <f t="shared" si="7"/>
        <v>1</v>
      </c>
    </row>
    <row r="81" spans="1:78" x14ac:dyDescent="0.2">
      <c r="A81" t="s">
        <v>158</v>
      </c>
      <c r="B81">
        <v>0</v>
      </c>
      <c r="C81" s="1">
        <v>38020</v>
      </c>
      <c r="D81" s="1">
        <v>43206</v>
      </c>
      <c r="E81" s="4">
        <v>14.198494182067078</v>
      </c>
      <c r="F81" s="5">
        <v>116</v>
      </c>
      <c r="G81" s="5">
        <v>164</v>
      </c>
      <c r="H81" s="4">
        <v>3.8057742782152229</v>
      </c>
      <c r="I81" s="4">
        <v>128.99250000000001</v>
      </c>
      <c r="J81" s="4">
        <v>58.5</v>
      </c>
      <c r="K81" s="4">
        <v>21.8</v>
      </c>
      <c r="L81" s="4">
        <v>2</v>
      </c>
      <c r="M81" s="4">
        <v>13</v>
      </c>
      <c r="N81" s="4">
        <v>3</v>
      </c>
      <c r="O81" s="4">
        <v>45</v>
      </c>
      <c r="P81" s="4">
        <v>41.1</v>
      </c>
      <c r="Q81" s="4">
        <v>39.1</v>
      </c>
      <c r="R81" s="4">
        <v>41.6</v>
      </c>
      <c r="S81" s="4">
        <v>30.3</v>
      </c>
      <c r="T81" s="4">
        <v>31.5</v>
      </c>
      <c r="U81" s="4">
        <v>86.6</v>
      </c>
      <c r="V81" s="4">
        <f t="shared" si="8"/>
        <v>95</v>
      </c>
      <c r="W81" s="4">
        <f t="shared" si="6"/>
        <v>3</v>
      </c>
      <c r="X81" s="4">
        <f>Y81/((J81^0.244)*((G81*0.01)^(1.853)))</f>
        <v>6.4149934104160291</v>
      </c>
      <c r="Y81" s="4">
        <v>43.3</v>
      </c>
      <c r="Z81" s="4">
        <v>95.476500000000001</v>
      </c>
      <c r="AA81" s="4">
        <v>190.953</v>
      </c>
      <c r="AB81" s="4">
        <v>3</v>
      </c>
      <c r="AC81">
        <v>52</v>
      </c>
      <c r="AD81" s="4">
        <v>48.1</v>
      </c>
      <c r="AE81" s="4">
        <v>3</v>
      </c>
      <c r="AF81" s="4">
        <v>3</v>
      </c>
      <c r="AG81" s="4">
        <v>15.32</v>
      </c>
      <c r="AH81" s="4">
        <v>14.93</v>
      </c>
      <c r="AI81" s="4">
        <v>-3.1</v>
      </c>
      <c r="AJ81" s="4">
        <v>0</v>
      </c>
      <c r="AK81">
        <v>38</v>
      </c>
      <c r="AL81">
        <v>32</v>
      </c>
      <c r="AM81" s="4">
        <v>-0.28000000000000003</v>
      </c>
      <c r="AN81" s="4">
        <v>39</v>
      </c>
      <c r="AO81">
        <v>19</v>
      </c>
      <c r="AP81">
        <v>22</v>
      </c>
      <c r="AQ81" s="4">
        <v>-1.03</v>
      </c>
      <c r="AR81" s="4">
        <v>15</v>
      </c>
      <c r="AS81">
        <v>60</v>
      </c>
      <c r="AT81">
        <v>60</v>
      </c>
      <c r="AU81">
        <v>65</v>
      </c>
      <c r="AV81">
        <v>61.666666666666664</v>
      </c>
      <c r="AW81" s="4">
        <v>3.33</v>
      </c>
      <c r="AX81" s="4">
        <v>100</v>
      </c>
      <c r="AY81">
        <v>48</v>
      </c>
      <c r="AZ81">
        <v>44</v>
      </c>
      <c r="BA81">
        <v>45</v>
      </c>
      <c r="BB81">
        <v>45.666666666666664</v>
      </c>
      <c r="BC81" s="4">
        <v>0.73</v>
      </c>
      <c r="BD81" s="4">
        <v>77</v>
      </c>
      <c r="BE81" s="5">
        <v>104</v>
      </c>
      <c r="BF81" s="5">
        <v>120</v>
      </c>
      <c r="BG81" s="5">
        <v>125</v>
      </c>
      <c r="BH81" s="5">
        <v>116.33333333333333</v>
      </c>
      <c r="BI81" s="4">
        <v>-1.73</v>
      </c>
      <c r="BJ81" s="4">
        <v>4</v>
      </c>
      <c r="BK81" s="4">
        <v>-1.31</v>
      </c>
      <c r="BL81" s="4">
        <v>-4.83</v>
      </c>
      <c r="BM81" s="4">
        <v>4.0600000000000005</v>
      </c>
      <c r="BN81" s="4">
        <v>-2.08</v>
      </c>
      <c r="BO81" s="4">
        <v>2</v>
      </c>
      <c r="BP81" s="4">
        <v>26.822399999999998</v>
      </c>
      <c r="BQ81" s="4">
        <v>26.822399999999998</v>
      </c>
      <c r="BR81" s="4">
        <v>29.057600000000001</v>
      </c>
      <c r="BS81" s="4">
        <v>21.457920000000001</v>
      </c>
      <c r="BT81" s="4">
        <v>19.66976</v>
      </c>
      <c r="BU81" s="4">
        <v>20.116800000000001</v>
      </c>
      <c r="BV81" s="4">
        <v>27</v>
      </c>
      <c r="BW81" s="4">
        <v>2</v>
      </c>
      <c r="BX81" s="4">
        <v>88.5</v>
      </c>
      <c r="BY81" s="4">
        <v>39.166666666666664</v>
      </c>
      <c r="BZ81">
        <f t="shared" si="7"/>
        <v>2</v>
      </c>
    </row>
    <row r="82" spans="1:78" x14ac:dyDescent="0.2">
      <c r="A82" t="s">
        <v>159</v>
      </c>
      <c r="B82">
        <v>0</v>
      </c>
      <c r="C82" s="1">
        <v>38010</v>
      </c>
      <c r="D82" s="1">
        <v>43206</v>
      </c>
      <c r="E82" s="4">
        <v>14.225872689938399</v>
      </c>
      <c r="F82" s="5">
        <v>113</v>
      </c>
      <c r="G82" s="5">
        <v>158.5</v>
      </c>
      <c r="H82" s="4">
        <v>3.7073490813648298</v>
      </c>
      <c r="I82" s="4">
        <v>171.76950000000002</v>
      </c>
      <c r="J82" s="4">
        <v>77.900000000000006</v>
      </c>
      <c r="K82" s="4">
        <v>30.8</v>
      </c>
      <c r="L82" s="4">
        <v>1</v>
      </c>
      <c r="M82" s="4">
        <v>30.6</v>
      </c>
      <c r="N82" s="4">
        <v>2</v>
      </c>
      <c r="O82" s="4">
        <v>21.3</v>
      </c>
      <c r="P82" s="4">
        <v>21.4</v>
      </c>
      <c r="Q82" s="4">
        <v>22.4</v>
      </c>
      <c r="R82" s="4">
        <v>22.8</v>
      </c>
      <c r="S82" s="4">
        <v>23.4</v>
      </c>
      <c r="T82" s="4">
        <v>16.100000000000001</v>
      </c>
      <c r="U82" s="4">
        <v>45.8</v>
      </c>
      <c r="V82" s="4">
        <v>5</v>
      </c>
      <c r="W82" s="4">
        <f t="shared" si="6"/>
        <v>1</v>
      </c>
      <c r="X82" s="4">
        <f>Y82/((J82^0.244)*((G82*0.01)^(1.853)))</f>
        <v>3.370125794044275</v>
      </c>
      <c r="Y82" s="4">
        <v>22.9</v>
      </c>
      <c r="Z82" s="4">
        <v>50.494499999999995</v>
      </c>
      <c r="AA82" s="4">
        <v>100.98899999999999</v>
      </c>
      <c r="AB82" s="4">
        <v>1</v>
      </c>
      <c r="AC82">
        <v>7</v>
      </c>
      <c r="AD82" s="4">
        <v>32.1</v>
      </c>
      <c r="AE82" s="4">
        <v>1</v>
      </c>
      <c r="AF82" s="4">
        <v>1.3333333333333333</v>
      </c>
      <c r="AG82" s="4">
        <v>16.55</v>
      </c>
      <c r="AH82" s="4">
        <v>17.16</v>
      </c>
      <c r="AI82" s="4">
        <v>-3.79</v>
      </c>
      <c r="AJ82" s="4">
        <v>0</v>
      </c>
      <c r="AK82">
        <v>31</v>
      </c>
      <c r="AL82">
        <v>25</v>
      </c>
      <c r="AM82" s="4">
        <v>-2.17</v>
      </c>
      <c r="AN82" s="4">
        <v>1</v>
      </c>
      <c r="AO82">
        <v>16</v>
      </c>
      <c r="AP82">
        <v>17</v>
      </c>
      <c r="AQ82" s="4">
        <v>-2.35</v>
      </c>
      <c r="AR82" s="4">
        <v>1</v>
      </c>
      <c r="AS82">
        <v>38</v>
      </c>
      <c r="AT82">
        <v>41</v>
      </c>
      <c r="AU82">
        <v>31</v>
      </c>
      <c r="AV82">
        <v>36.666666666666664</v>
      </c>
      <c r="AW82" s="4">
        <v>0.44</v>
      </c>
      <c r="AX82" s="4">
        <v>67</v>
      </c>
      <c r="AY82">
        <v>32</v>
      </c>
      <c r="AZ82">
        <v>32</v>
      </c>
      <c r="BA82">
        <v>34</v>
      </c>
      <c r="BB82">
        <v>32.666666666666664</v>
      </c>
      <c r="BC82" s="4">
        <v>-1.45</v>
      </c>
      <c r="BD82" s="4">
        <v>7</v>
      </c>
      <c r="BE82" s="5">
        <v>66</v>
      </c>
      <c r="BF82" s="5">
        <v>100</v>
      </c>
      <c r="BG82" s="5">
        <v>100</v>
      </c>
      <c r="BH82" s="5">
        <v>88.666666666666671</v>
      </c>
      <c r="BI82" s="4">
        <v>-2.5</v>
      </c>
      <c r="BJ82" s="4">
        <v>1</v>
      </c>
      <c r="BK82" s="4">
        <v>-4.5199999999999996</v>
      </c>
      <c r="BL82" s="4">
        <v>-6.29</v>
      </c>
      <c r="BM82" s="4">
        <v>-1.01</v>
      </c>
      <c r="BN82" s="4">
        <v>-11.819999999999999</v>
      </c>
      <c r="BO82" s="4">
        <v>1</v>
      </c>
      <c r="BP82" s="4">
        <v>16.98752</v>
      </c>
      <c r="BQ82" s="4">
        <v>18.32864</v>
      </c>
      <c r="BR82" s="4">
        <v>13.85824</v>
      </c>
      <c r="BS82" s="4">
        <v>14.30528</v>
      </c>
      <c r="BT82" s="4">
        <v>14.30528</v>
      </c>
      <c r="BU82" s="4">
        <v>15.19936</v>
      </c>
      <c r="BV82" s="4">
        <v>1</v>
      </c>
      <c r="BW82" s="4">
        <v>0.5</v>
      </c>
      <c r="BX82" s="4">
        <v>37</v>
      </c>
      <c r="BY82" s="4">
        <v>12.833333333333334</v>
      </c>
      <c r="BZ82">
        <f t="shared" si="7"/>
        <v>1</v>
      </c>
    </row>
    <row r="83" spans="1:78" x14ac:dyDescent="0.2">
      <c r="A83" t="s">
        <v>160</v>
      </c>
      <c r="B83">
        <v>0</v>
      </c>
      <c r="C83" s="1">
        <v>38195</v>
      </c>
      <c r="D83" s="1">
        <v>43412</v>
      </c>
      <c r="E83" s="4">
        <v>14.283367556468173</v>
      </c>
      <c r="F83" s="5">
        <v>121.25</v>
      </c>
      <c r="G83" s="5">
        <v>175.25</v>
      </c>
      <c r="H83" s="4">
        <v>3.9780183727034117</v>
      </c>
      <c r="I83" s="4">
        <v>173.5335</v>
      </c>
      <c r="J83" s="4">
        <v>78.7</v>
      </c>
      <c r="K83" s="4">
        <v>25.7</v>
      </c>
      <c r="L83" s="4">
        <v>2</v>
      </c>
      <c r="M83" s="4">
        <v>27.7</v>
      </c>
      <c r="N83" s="4">
        <v>2</v>
      </c>
      <c r="O83" s="4">
        <v>47.1</v>
      </c>
      <c r="P83" s="4">
        <v>46.6</v>
      </c>
      <c r="Q83" s="4">
        <v>43.1</v>
      </c>
      <c r="R83" s="4">
        <v>45.2</v>
      </c>
      <c r="S83" s="4">
        <v>43.7</v>
      </c>
      <c r="T83" s="4">
        <v>44.5</v>
      </c>
      <c r="U83" s="4">
        <v>92.3</v>
      </c>
      <c r="V83" s="4">
        <f t="shared" si="8"/>
        <v>80</v>
      </c>
      <c r="W83" s="4">
        <f t="shared" si="6"/>
        <v>3</v>
      </c>
      <c r="X83" s="4">
        <f>Y83/((J83^0.244)*((G83*0.01)^(1.853)))</f>
        <v>5.624132545930971</v>
      </c>
      <c r="Y83" s="4">
        <v>46.15</v>
      </c>
      <c r="Z83" s="4">
        <v>101.76075</v>
      </c>
      <c r="AA83" s="4">
        <v>203.5215</v>
      </c>
      <c r="AB83" s="4">
        <v>3</v>
      </c>
      <c r="AC83">
        <v>22</v>
      </c>
      <c r="AD83" s="4">
        <v>37.4</v>
      </c>
      <c r="AE83" s="4">
        <v>1</v>
      </c>
      <c r="AF83" s="4">
        <v>2</v>
      </c>
      <c r="AG83" s="4">
        <v>10.72</v>
      </c>
      <c r="AH83" s="4">
        <v>11.16</v>
      </c>
      <c r="AI83" s="4">
        <v>0.47</v>
      </c>
      <c r="AJ83" s="4">
        <v>68</v>
      </c>
      <c r="AK83">
        <v>34</v>
      </c>
      <c r="AL83">
        <v>37</v>
      </c>
      <c r="AM83" s="4">
        <v>-0.42</v>
      </c>
      <c r="AN83" s="4">
        <v>34</v>
      </c>
      <c r="AO83">
        <v>21</v>
      </c>
      <c r="AP83">
        <v>28</v>
      </c>
      <c r="AQ83" s="4">
        <v>0.5</v>
      </c>
      <c r="AR83" s="4">
        <v>69</v>
      </c>
      <c r="AS83">
        <v>48</v>
      </c>
      <c r="AT83">
        <v>49</v>
      </c>
      <c r="AU83">
        <v>51</v>
      </c>
      <c r="AV83">
        <v>49.333333333333336</v>
      </c>
      <c r="AW83" s="4">
        <v>1.72</v>
      </c>
      <c r="AX83" s="4">
        <v>96</v>
      </c>
      <c r="AY83">
        <v>51</v>
      </c>
      <c r="AZ83">
        <v>47</v>
      </c>
      <c r="BA83">
        <v>48</v>
      </c>
      <c r="BB83">
        <v>48.666666666666664</v>
      </c>
      <c r="BC83" s="4">
        <v>1.27</v>
      </c>
      <c r="BD83" s="4">
        <v>90</v>
      </c>
      <c r="BE83" s="5">
        <v>186</v>
      </c>
      <c r="BF83" s="5">
        <v>186</v>
      </c>
      <c r="BG83" s="5">
        <v>183</v>
      </c>
      <c r="BH83" s="5">
        <v>185</v>
      </c>
      <c r="BI83" s="4">
        <v>0.49</v>
      </c>
      <c r="BJ83" s="4">
        <v>69</v>
      </c>
      <c r="BK83" s="4">
        <v>8.0000000000000016E-2</v>
      </c>
      <c r="BL83" s="4">
        <v>0.96</v>
      </c>
      <c r="BM83" s="4">
        <v>2.99</v>
      </c>
      <c r="BN83" s="4">
        <v>4.03</v>
      </c>
      <c r="BO83" s="4">
        <v>2</v>
      </c>
      <c r="BP83" s="4">
        <v>21.457920000000001</v>
      </c>
      <c r="BQ83" s="4">
        <v>21.904959999999999</v>
      </c>
      <c r="BR83" s="4">
        <v>22.799039999999998</v>
      </c>
      <c r="BS83" s="4">
        <v>22.799039999999998</v>
      </c>
      <c r="BT83" s="4">
        <v>21.01088</v>
      </c>
      <c r="BU83" s="4">
        <v>21.457920000000001</v>
      </c>
      <c r="BV83" s="4">
        <v>51.5</v>
      </c>
      <c r="BW83" s="4">
        <v>68.5</v>
      </c>
      <c r="BX83" s="4">
        <v>93</v>
      </c>
      <c r="BY83" s="4">
        <v>71</v>
      </c>
      <c r="BZ83">
        <f t="shared" si="7"/>
        <v>2</v>
      </c>
    </row>
    <row r="84" spans="1:78" x14ac:dyDescent="0.2">
      <c r="A84" t="s">
        <v>161</v>
      </c>
      <c r="B84">
        <v>0</v>
      </c>
      <c r="C84" s="1">
        <v>37982</v>
      </c>
      <c r="D84" s="1">
        <v>43206</v>
      </c>
      <c r="E84" s="4">
        <v>14.302532511978097</v>
      </c>
      <c r="F84" s="5">
        <v>123</v>
      </c>
      <c r="G84" s="5">
        <v>188</v>
      </c>
      <c r="H84" s="4">
        <v>4.0354330708661417</v>
      </c>
      <c r="I84" s="4">
        <v>164.27250000000001</v>
      </c>
      <c r="J84" s="4">
        <v>74.5</v>
      </c>
      <c r="K84" s="4">
        <v>21.1</v>
      </c>
      <c r="L84" s="4">
        <v>3</v>
      </c>
      <c r="M84" s="4">
        <v>15</v>
      </c>
      <c r="N84" s="4">
        <v>3</v>
      </c>
      <c r="O84" s="4">
        <v>56.7</v>
      </c>
      <c r="P84" s="4">
        <v>58.1</v>
      </c>
      <c r="Q84" s="4">
        <v>55.5</v>
      </c>
      <c r="R84" s="4">
        <v>55.7</v>
      </c>
      <c r="S84" s="4">
        <v>54.3</v>
      </c>
      <c r="T84" s="4">
        <v>53.1</v>
      </c>
      <c r="U84" s="4">
        <v>113.8</v>
      </c>
      <c r="V84" s="4">
        <f t="shared" si="8"/>
        <v>95</v>
      </c>
      <c r="W84" s="4">
        <f t="shared" si="6"/>
        <v>3</v>
      </c>
      <c r="X84" s="4">
        <f>Y84/((J84^0.244)*((G84*0.01)^(1.853)))</f>
        <v>6.1700920208865728</v>
      </c>
      <c r="Y84" s="4">
        <v>56.9</v>
      </c>
      <c r="Z84" s="4">
        <v>125.4645</v>
      </c>
      <c r="AA84" s="4">
        <v>250.929</v>
      </c>
      <c r="AB84" s="4">
        <v>3</v>
      </c>
      <c r="AC84">
        <v>52</v>
      </c>
      <c r="AD84" s="4">
        <v>47.9</v>
      </c>
      <c r="AE84" s="4">
        <v>3</v>
      </c>
      <c r="AF84" s="4">
        <v>3</v>
      </c>
      <c r="AG84" s="4">
        <v>11.33</v>
      </c>
      <c r="AH84" s="4">
        <v>12.36</v>
      </c>
      <c r="AI84" s="4">
        <v>-0.31</v>
      </c>
      <c r="AJ84" s="4">
        <v>38</v>
      </c>
      <c r="AK84">
        <v>33</v>
      </c>
      <c r="AL84">
        <v>27</v>
      </c>
      <c r="AM84" s="4">
        <v>-0.99</v>
      </c>
      <c r="AN84" s="4">
        <v>16</v>
      </c>
      <c r="AO84">
        <v>25</v>
      </c>
      <c r="AP84">
        <v>29</v>
      </c>
      <c r="AQ84" s="4">
        <v>0.75</v>
      </c>
      <c r="AR84" s="4">
        <v>77</v>
      </c>
      <c r="AS84">
        <v>73</v>
      </c>
      <c r="AT84">
        <v>74</v>
      </c>
      <c r="AU84">
        <v>73</v>
      </c>
      <c r="AV84">
        <v>73.333333333333329</v>
      </c>
      <c r="AW84" s="4">
        <v>4.3</v>
      </c>
      <c r="AX84" s="4">
        <v>100</v>
      </c>
      <c r="AY84">
        <v>47</v>
      </c>
      <c r="AZ84">
        <v>44</v>
      </c>
      <c r="BA84">
        <v>50</v>
      </c>
      <c r="BB84">
        <v>47</v>
      </c>
      <c r="BC84" s="4">
        <v>1.08</v>
      </c>
      <c r="BD84" s="4">
        <v>86</v>
      </c>
      <c r="BE84" s="5">
        <v>194</v>
      </c>
      <c r="BF84" s="5">
        <v>210</v>
      </c>
      <c r="BG84" s="5">
        <v>220</v>
      </c>
      <c r="BH84" s="5">
        <v>208</v>
      </c>
      <c r="BI84" s="4">
        <v>1.91</v>
      </c>
      <c r="BJ84" s="4">
        <v>97</v>
      </c>
      <c r="BK84" s="4">
        <v>-0.24</v>
      </c>
      <c r="BL84" s="4">
        <v>1.5999999999999999</v>
      </c>
      <c r="BM84" s="4">
        <v>5.38</v>
      </c>
      <c r="BN84" s="4">
        <v>6.74</v>
      </c>
      <c r="BO84" s="4">
        <v>2</v>
      </c>
      <c r="BP84" s="4">
        <v>32.633919999999996</v>
      </c>
      <c r="BQ84" s="4">
        <v>33.080959999999997</v>
      </c>
      <c r="BR84" s="4">
        <v>32.633919999999996</v>
      </c>
      <c r="BS84" s="4">
        <v>21.01088</v>
      </c>
      <c r="BT84" s="4">
        <v>19.66976</v>
      </c>
      <c r="BU84" s="4">
        <v>22.352</v>
      </c>
      <c r="BV84" s="4">
        <v>46.5</v>
      </c>
      <c r="BW84" s="4">
        <v>67.5</v>
      </c>
      <c r="BX84" s="4">
        <v>93</v>
      </c>
      <c r="BY84" s="4">
        <v>69</v>
      </c>
      <c r="BZ84">
        <f t="shared" si="7"/>
        <v>2</v>
      </c>
    </row>
    <row r="85" spans="1:78" x14ac:dyDescent="0.2">
      <c r="A85" t="s">
        <v>162</v>
      </c>
      <c r="B85">
        <v>0</v>
      </c>
      <c r="C85" s="1">
        <v>37964</v>
      </c>
      <c r="D85" s="1">
        <v>43206</v>
      </c>
      <c r="E85" s="4">
        <v>14.351813826146476</v>
      </c>
      <c r="F85" s="5">
        <v>123</v>
      </c>
      <c r="G85" s="5">
        <v>183.5</v>
      </c>
      <c r="H85" s="4">
        <v>4.0354330708661417</v>
      </c>
      <c r="I85" s="4">
        <v>168.2415</v>
      </c>
      <c r="J85" s="4">
        <v>76.3</v>
      </c>
      <c r="K85" s="4">
        <v>22.8</v>
      </c>
      <c r="L85" s="4">
        <v>3</v>
      </c>
      <c r="M85" s="4">
        <v>12.8</v>
      </c>
      <c r="N85" s="4">
        <v>3</v>
      </c>
      <c r="O85" s="4">
        <v>31.1</v>
      </c>
      <c r="P85" s="4">
        <v>42.5</v>
      </c>
      <c r="Q85" s="4">
        <v>49.1</v>
      </c>
      <c r="R85" s="4">
        <v>49.1</v>
      </c>
      <c r="S85" s="4">
        <v>45.2</v>
      </c>
      <c r="T85" s="4">
        <v>48</v>
      </c>
      <c r="U85" s="4">
        <v>98.2</v>
      </c>
      <c r="V85" s="4">
        <f t="shared" si="8"/>
        <v>80</v>
      </c>
      <c r="W85" s="4">
        <f t="shared" si="6"/>
        <v>3</v>
      </c>
      <c r="X85" s="4">
        <f>Y85/((J85^0.244)*((G85*0.01)^(1.853)))</f>
        <v>5.5364052240697701</v>
      </c>
      <c r="Y85" s="4">
        <v>49.1</v>
      </c>
      <c r="Z85" s="4">
        <v>108.2655</v>
      </c>
      <c r="AA85" s="4">
        <v>216.53100000000001</v>
      </c>
      <c r="AB85" s="4">
        <v>3</v>
      </c>
      <c r="AC85">
        <v>27</v>
      </c>
      <c r="AD85" s="4">
        <v>39.1</v>
      </c>
      <c r="AE85" s="4">
        <v>1</v>
      </c>
      <c r="AF85" s="4">
        <v>2.3333333333333335</v>
      </c>
      <c r="AG85" s="4">
        <v>11.62</v>
      </c>
      <c r="AH85" s="4">
        <v>11.19</v>
      </c>
      <c r="AI85" s="4">
        <v>-0.14000000000000001</v>
      </c>
      <c r="AJ85" s="4">
        <v>44</v>
      </c>
      <c r="AK85">
        <v>31</v>
      </c>
      <c r="AL85">
        <v>37</v>
      </c>
      <c r="AM85" s="4">
        <v>-0.42</v>
      </c>
      <c r="AN85" s="4">
        <v>34</v>
      </c>
      <c r="AO85">
        <v>22</v>
      </c>
      <c r="AP85">
        <v>30</v>
      </c>
      <c r="AQ85" s="4">
        <v>1</v>
      </c>
      <c r="AR85" s="4">
        <v>84</v>
      </c>
      <c r="AS85">
        <v>54</v>
      </c>
      <c r="AT85">
        <v>53</v>
      </c>
      <c r="AU85">
        <v>54</v>
      </c>
      <c r="AV85">
        <v>53.666666666666664</v>
      </c>
      <c r="AW85" s="4">
        <v>2.08</v>
      </c>
      <c r="AX85" s="4">
        <v>98</v>
      </c>
      <c r="AY85">
        <v>48</v>
      </c>
      <c r="AZ85">
        <v>48</v>
      </c>
      <c r="BA85">
        <v>39</v>
      </c>
      <c r="BB85">
        <v>45</v>
      </c>
      <c r="BC85" s="4">
        <v>0.73</v>
      </c>
      <c r="BD85" s="4">
        <v>77</v>
      </c>
      <c r="BE85" s="5">
        <v>180</v>
      </c>
      <c r="BF85" s="5">
        <v>188</v>
      </c>
      <c r="BG85" s="5">
        <v>215</v>
      </c>
      <c r="BH85" s="5">
        <v>194.33333333333334</v>
      </c>
      <c r="BI85" s="4">
        <v>1.69</v>
      </c>
      <c r="BJ85" s="4">
        <v>95</v>
      </c>
      <c r="BK85" s="4">
        <v>0.58000000000000007</v>
      </c>
      <c r="BL85" s="4">
        <v>1.5499999999999998</v>
      </c>
      <c r="BM85" s="4">
        <v>2.81</v>
      </c>
      <c r="BN85" s="4">
        <v>4.9399999999999995</v>
      </c>
      <c r="BO85" s="4">
        <v>2</v>
      </c>
      <c r="BP85" s="4">
        <v>24.140159999999998</v>
      </c>
      <c r="BQ85" s="4">
        <v>23.69312</v>
      </c>
      <c r="BR85" s="4">
        <v>24.140159999999998</v>
      </c>
      <c r="BS85" s="4">
        <v>21.457920000000001</v>
      </c>
      <c r="BT85" s="4">
        <v>21.457920000000001</v>
      </c>
      <c r="BU85" s="4">
        <v>17.434560000000001</v>
      </c>
      <c r="BV85" s="4">
        <v>59</v>
      </c>
      <c r="BW85" s="4">
        <v>69.5</v>
      </c>
      <c r="BX85" s="4">
        <v>87.5</v>
      </c>
      <c r="BY85" s="4">
        <v>72</v>
      </c>
      <c r="BZ85">
        <f t="shared" si="7"/>
        <v>2</v>
      </c>
    </row>
    <row r="86" spans="1:78" x14ac:dyDescent="0.2">
      <c r="A86" t="s">
        <v>163</v>
      </c>
      <c r="B86">
        <v>0</v>
      </c>
      <c r="C86" s="1">
        <v>38167</v>
      </c>
      <c r="D86" s="1">
        <v>43411</v>
      </c>
      <c r="E86" s="4">
        <v>14.35728952772074</v>
      </c>
      <c r="F86" s="5">
        <v>123</v>
      </c>
      <c r="G86" s="5">
        <v>185.5</v>
      </c>
      <c r="H86" s="4">
        <v>4.0354330708661417</v>
      </c>
      <c r="I86" s="4">
        <v>205.72649999999999</v>
      </c>
      <c r="J86" s="4">
        <v>93.3</v>
      </c>
      <c r="K86" s="4">
        <v>27</v>
      </c>
      <c r="L86" s="4">
        <v>1</v>
      </c>
      <c r="M86" s="4">
        <v>27.7</v>
      </c>
      <c r="N86" s="4">
        <v>2</v>
      </c>
      <c r="O86" s="4">
        <v>42</v>
      </c>
      <c r="P86" s="4">
        <v>40.1</v>
      </c>
      <c r="Q86" s="4">
        <v>41.5</v>
      </c>
      <c r="R86" s="4">
        <v>37.9</v>
      </c>
      <c r="S86" s="4">
        <v>40.4</v>
      </c>
      <c r="T86" s="4">
        <v>35.5</v>
      </c>
      <c r="U86" s="4">
        <v>82.4</v>
      </c>
      <c r="V86" s="4">
        <f t="shared" si="8"/>
        <v>20</v>
      </c>
      <c r="W86" s="4">
        <f t="shared" si="6"/>
        <v>2</v>
      </c>
      <c r="X86" s="4">
        <f>Y86/((J86^0.244)*((G86*0.01)^(1.853)))</f>
        <v>4.3351569212078394</v>
      </c>
      <c r="Y86" s="4">
        <v>41.2</v>
      </c>
      <c r="Z86" s="4">
        <v>90.846000000000004</v>
      </c>
      <c r="AA86" s="4">
        <v>181.69200000000001</v>
      </c>
      <c r="AB86" s="4">
        <v>3</v>
      </c>
      <c r="AC86">
        <v>13</v>
      </c>
      <c r="AD86" s="4">
        <v>34.1</v>
      </c>
      <c r="AE86" s="4">
        <v>1</v>
      </c>
      <c r="AF86" s="4">
        <v>2</v>
      </c>
      <c r="AG86" s="4">
        <v>11.72</v>
      </c>
      <c r="AH86" s="4">
        <v>14.46</v>
      </c>
      <c r="AI86" s="4">
        <v>-0.74</v>
      </c>
      <c r="AJ86" s="4">
        <v>23</v>
      </c>
      <c r="AK86">
        <v>27</v>
      </c>
      <c r="AL86">
        <v>29</v>
      </c>
      <c r="AM86" s="4">
        <v>-1.57</v>
      </c>
      <c r="AN86" s="4">
        <v>6</v>
      </c>
      <c r="AO86">
        <v>22</v>
      </c>
      <c r="AP86">
        <v>25</v>
      </c>
      <c r="AQ86" s="4">
        <v>-0.26</v>
      </c>
      <c r="AR86" s="4">
        <v>40</v>
      </c>
      <c r="AS86">
        <v>62</v>
      </c>
      <c r="AT86">
        <v>65</v>
      </c>
      <c r="AU86">
        <v>63</v>
      </c>
      <c r="AV86">
        <v>63.333333333333336</v>
      </c>
      <c r="AW86" s="4">
        <v>3.33</v>
      </c>
      <c r="AX86" s="4">
        <v>100</v>
      </c>
      <c r="AY86">
        <v>42</v>
      </c>
      <c r="AZ86">
        <v>40</v>
      </c>
      <c r="BA86">
        <v>42</v>
      </c>
      <c r="BB86">
        <v>41.333333333333336</v>
      </c>
      <c r="BC86" s="4">
        <v>-0.28000000000000003</v>
      </c>
      <c r="BD86" s="4">
        <v>39</v>
      </c>
      <c r="BE86" s="5">
        <v>169</v>
      </c>
      <c r="BF86" s="5">
        <v>188</v>
      </c>
      <c r="BG86" s="5">
        <v>177</v>
      </c>
      <c r="BH86" s="5">
        <v>178</v>
      </c>
      <c r="BI86" s="4">
        <v>0.56999999999999995</v>
      </c>
      <c r="BJ86" s="4">
        <v>72</v>
      </c>
      <c r="BK86" s="4">
        <v>-1.83</v>
      </c>
      <c r="BL86" s="4">
        <v>-0.17000000000000004</v>
      </c>
      <c r="BM86" s="4">
        <v>3.05</v>
      </c>
      <c r="BN86" s="4">
        <v>1.0499999999999998</v>
      </c>
      <c r="BO86" s="4">
        <v>2</v>
      </c>
      <c r="BP86" s="4">
        <v>27.716480000000001</v>
      </c>
      <c r="BQ86" s="4">
        <v>29.057600000000001</v>
      </c>
      <c r="BR86" s="4">
        <v>28.163519999999998</v>
      </c>
      <c r="BS86" s="4">
        <v>18.775680000000001</v>
      </c>
      <c r="BT86" s="4">
        <v>17.881599999999999</v>
      </c>
      <c r="BU86" s="4">
        <v>18.775680000000001</v>
      </c>
      <c r="BV86" s="4">
        <v>23</v>
      </c>
      <c r="BW86" s="4">
        <v>47.5</v>
      </c>
      <c r="BX86" s="4">
        <v>69.5</v>
      </c>
      <c r="BY86" s="4">
        <v>46.666666666666664</v>
      </c>
      <c r="BZ86">
        <f t="shared" si="7"/>
        <v>2</v>
      </c>
    </row>
    <row r="87" spans="1:78" x14ac:dyDescent="0.2">
      <c r="A87" t="s">
        <v>164</v>
      </c>
      <c r="B87">
        <v>0</v>
      </c>
      <c r="C87" s="1">
        <v>38161</v>
      </c>
      <c r="D87" s="1">
        <v>43412</v>
      </c>
      <c r="E87" s="4">
        <v>14.376454483230663</v>
      </c>
      <c r="F87" s="5">
        <v>116.5</v>
      </c>
      <c r="G87" s="5">
        <v>165</v>
      </c>
      <c r="H87" s="4">
        <v>3.8221784776902887</v>
      </c>
      <c r="I87" s="4">
        <v>134.28450000000001</v>
      </c>
      <c r="J87" s="4">
        <v>60.9</v>
      </c>
      <c r="K87" s="4">
        <v>22.4</v>
      </c>
      <c r="L87" s="4">
        <v>3</v>
      </c>
      <c r="M87" s="4">
        <v>14.9</v>
      </c>
      <c r="N87" s="4">
        <v>3</v>
      </c>
      <c r="O87" s="4">
        <v>25.2</v>
      </c>
      <c r="P87" s="4">
        <v>29</v>
      </c>
      <c r="Q87" s="4">
        <v>29.3</v>
      </c>
      <c r="R87" s="4">
        <v>31</v>
      </c>
      <c r="S87" s="4">
        <v>29.8</v>
      </c>
      <c r="T87" s="4">
        <v>27.2</v>
      </c>
      <c r="U87" s="4">
        <v>60.3</v>
      </c>
      <c r="V87" s="4">
        <f t="shared" si="8"/>
        <v>20</v>
      </c>
      <c r="W87" s="4">
        <f t="shared" si="6"/>
        <v>2</v>
      </c>
      <c r="X87" s="4">
        <f>Y87/((J87^0.244)*((G87*0.01)^(1.853)))</f>
        <v>4.3736391502020942</v>
      </c>
      <c r="Y87" s="4">
        <v>30.15</v>
      </c>
      <c r="Z87" s="4">
        <v>66.48075</v>
      </c>
      <c r="AA87" s="4">
        <v>132.9615</v>
      </c>
      <c r="AB87" s="4">
        <v>2</v>
      </c>
      <c r="AC87">
        <v>53</v>
      </c>
      <c r="AD87" s="4">
        <v>48.2</v>
      </c>
      <c r="AE87" s="4">
        <v>3</v>
      </c>
      <c r="AF87" s="4">
        <v>2.6666666666666665</v>
      </c>
      <c r="AG87" s="4">
        <v>10.85</v>
      </c>
      <c r="AH87" s="4">
        <v>11.07</v>
      </c>
      <c r="AI87" s="4">
        <v>0.28999999999999998</v>
      </c>
      <c r="AJ87" s="4">
        <v>62</v>
      </c>
      <c r="AK87">
        <v>29</v>
      </c>
      <c r="AL87">
        <v>34</v>
      </c>
      <c r="AM87" s="4">
        <v>-0.84</v>
      </c>
      <c r="AN87" s="4">
        <v>20</v>
      </c>
      <c r="AO87">
        <v>23</v>
      </c>
      <c r="AP87">
        <v>25</v>
      </c>
      <c r="AQ87" s="4">
        <v>-0.26</v>
      </c>
      <c r="AR87" s="4">
        <v>40</v>
      </c>
      <c r="AS87">
        <v>43</v>
      </c>
      <c r="AT87">
        <v>48</v>
      </c>
      <c r="AU87">
        <v>49</v>
      </c>
      <c r="AV87">
        <v>46.666666666666664</v>
      </c>
      <c r="AW87" s="4">
        <v>1.35</v>
      </c>
      <c r="AX87" s="4">
        <v>91</v>
      </c>
      <c r="AY87">
        <v>40</v>
      </c>
      <c r="AZ87">
        <v>41</v>
      </c>
      <c r="BA87">
        <v>32</v>
      </c>
      <c r="BB87">
        <v>37.666666666666664</v>
      </c>
      <c r="BC87" s="4">
        <v>-0.44</v>
      </c>
      <c r="BD87" s="4">
        <v>33</v>
      </c>
      <c r="BE87" s="5">
        <v>156</v>
      </c>
      <c r="BF87" s="5">
        <v>143</v>
      </c>
      <c r="BG87" s="5">
        <v>141</v>
      </c>
      <c r="BH87" s="5">
        <v>146.66666666666666</v>
      </c>
      <c r="BI87" s="4">
        <v>-0.66</v>
      </c>
      <c r="BJ87" s="4">
        <v>26</v>
      </c>
      <c r="BK87" s="4">
        <v>-1.1000000000000001</v>
      </c>
      <c r="BL87" s="4">
        <v>-0.37000000000000005</v>
      </c>
      <c r="BM87" s="4">
        <v>0.91000000000000014</v>
      </c>
      <c r="BN87" s="4">
        <v>-0.56000000000000005</v>
      </c>
      <c r="BO87" s="4">
        <v>2</v>
      </c>
      <c r="BP87" s="4">
        <v>19.222719999999999</v>
      </c>
      <c r="BQ87" s="4">
        <v>21.457920000000001</v>
      </c>
      <c r="BR87" s="4">
        <v>21.904959999999999</v>
      </c>
      <c r="BS87" s="4">
        <v>17.881599999999999</v>
      </c>
      <c r="BT87" s="4">
        <v>18.32864</v>
      </c>
      <c r="BU87" s="4">
        <v>14.30528</v>
      </c>
      <c r="BV87" s="4">
        <v>30</v>
      </c>
      <c r="BW87" s="4">
        <v>44</v>
      </c>
      <c r="BX87" s="4">
        <v>62</v>
      </c>
      <c r="BY87" s="4">
        <v>45.333333333333336</v>
      </c>
      <c r="BZ87">
        <f t="shared" si="7"/>
        <v>2</v>
      </c>
    </row>
    <row r="88" spans="1:78" x14ac:dyDescent="0.2">
      <c r="A88" t="s">
        <v>165</v>
      </c>
      <c r="B88">
        <v>0</v>
      </c>
      <c r="C88" s="1">
        <v>37915</v>
      </c>
      <c r="D88" s="1">
        <v>43206</v>
      </c>
      <c r="E88" s="4">
        <v>14.485968514715948</v>
      </c>
      <c r="F88" s="5">
        <v>117.5</v>
      </c>
      <c r="G88" s="5">
        <v>164.5</v>
      </c>
      <c r="H88" s="4">
        <v>3.8549868766404196</v>
      </c>
      <c r="I88" s="4">
        <v>118.188</v>
      </c>
      <c r="J88" s="4">
        <v>53.6</v>
      </c>
      <c r="K88" s="4">
        <v>19.7</v>
      </c>
      <c r="L88" s="4">
        <v>3</v>
      </c>
      <c r="M88" s="4">
        <v>19.5</v>
      </c>
      <c r="N88" s="4">
        <v>2</v>
      </c>
      <c r="O88" s="4">
        <v>36.700000000000003</v>
      </c>
      <c r="P88" s="4">
        <v>35.5</v>
      </c>
      <c r="Q88" s="4">
        <v>31.4</v>
      </c>
      <c r="R88" s="4">
        <v>36.1</v>
      </c>
      <c r="S88" s="4">
        <v>34.700000000000003</v>
      </c>
      <c r="T88" s="4">
        <v>35</v>
      </c>
      <c r="U88" s="4">
        <v>72.8</v>
      </c>
      <c r="V88" s="4">
        <f t="shared" si="8"/>
        <v>80</v>
      </c>
      <c r="W88" s="4">
        <f t="shared" si="6"/>
        <v>3</v>
      </c>
      <c r="X88" s="4">
        <f>Y88/((J88^0.244)*((G88*0.01)^(1.853)))</f>
        <v>5.4780975050845235</v>
      </c>
      <c r="Y88" s="4">
        <v>36.4</v>
      </c>
      <c r="Z88" s="4">
        <v>80.262</v>
      </c>
      <c r="AA88" s="4">
        <v>160.524</v>
      </c>
      <c r="AB88" s="4">
        <v>2</v>
      </c>
      <c r="AC88">
        <v>17</v>
      </c>
      <c r="AD88" s="4">
        <v>35.4</v>
      </c>
      <c r="AE88" s="4">
        <v>1</v>
      </c>
      <c r="AF88" s="4">
        <v>1.6666666666666667</v>
      </c>
      <c r="AG88" s="4">
        <v>13.16</v>
      </c>
      <c r="AH88" s="4">
        <v>12.46</v>
      </c>
      <c r="AI88" s="4">
        <v>-1.45</v>
      </c>
      <c r="AJ88" s="4">
        <v>7</v>
      </c>
      <c r="AK88">
        <v>30</v>
      </c>
      <c r="AL88">
        <v>29</v>
      </c>
      <c r="AM88" s="4">
        <v>-1.42</v>
      </c>
      <c r="AN88" s="4">
        <v>8</v>
      </c>
      <c r="AO88">
        <v>24</v>
      </c>
      <c r="AP88">
        <v>22</v>
      </c>
      <c r="AQ88" s="4">
        <v>-0.52</v>
      </c>
      <c r="AR88" s="4">
        <v>30</v>
      </c>
      <c r="AS88">
        <v>73</v>
      </c>
      <c r="AT88">
        <v>73</v>
      </c>
      <c r="AU88">
        <v>73</v>
      </c>
      <c r="AV88">
        <v>73</v>
      </c>
      <c r="AW88" s="4">
        <v>4.1900000000000004</v>
      </c>
      <c r="AX88" s="4">
        <v>100</v>
      </c>
      <c r="AY88">
        <v>40</v>
      </c>
      <c r="AZ88">
        <v>42</v>
      </c>
      <c r="BA88">
        <v>40</v>
      </c>
      <c r="BB88">
        <v>40.666666666666664</v>
      </c>
      <c r="BC88" s="4">
        <v>-0.28000000000000003</v>
      </c>
      <c r="BD88" s="4">
        <v>39</v>
      </c>
      <c r="BE88" s="5">
        <v>147</v>
      </c>
      <c r="BF88" s="5">
        <v>129</v>
      </c>
      <c r="BG88" s="5">
        <v>143</v>
      </c>
      <c r="BH88" s="5">
        <v>139.66666666666666</v>
      </c>
      <c r="BI88" s="4">
        <v>-0.98</v>
      </c>
      <c r="BJ88" s="4">
        <v>16</v>
      </c>
      <c r="BK88" s="4">
        <v>-1.94</v>
      </c>
      <c r="BL88" s="4">
        <v>-2.4299999999999997</v>
      </c>
      <c r="BM88" s="4">
        <v>3.91</v>
      </c>
      <c r="BN88" s="4">
        <v>-0.45999999999999908</v>
      </c>
      <c r="BO88" s="4">
        <v>2</v>
      </c>
      <c r="BP88" s="4">
        <v>32.633919999999996</v>
      </c>
      <c r="BQ88" s="4">
        <v>32.633919999999996</v>
      </c>
      <c r="BR88" s="4">
        <v>32.633919999999996</v>
      </c>
      <c r="BS88" s="4">
        <v>17.881599999999999</v>
      </c>
      <c r="BT88" s="4">
        <v>18.775680000000001</v>
      </c>
      <c r="BU88" s="4">
        <v>17.881599999999999</v>
      </c>
      <c r="BV88" s="4">
        <v>19</v>
      </c>
      <c r="BW88" s="4">
        <v>11.5</v>
      </c>
      <c r="BX88" s="4">
        <v>69.5</v>
      </c>
      <c r="BY88" s="4">
        <v>33.333333333333336</v>
      </c>
      <c r="BZ88">
        <f t="shared" si="7"/>
        <v>2</v>
      </c>
    </row>
    <row r="89" spans="1:78" x14ac:dyDescent="0.2">
      <c r="A89" t="s">
        <v>166</v>
      </c>
      <c r="B89">
        <v>0</v>
      </c>
      <c r="C89" s="1">
        <v>38111</v>
      </c>
      <c r="D89" s="1">
        <v>43411</v>
      </c>
      <c r="E89" s="4">
        <v>14.510609171800137</v>
      </c>
      <c r="F89" s="5">
        <v>106</v>
      </c>
      <c r="G89" s="5">
        <v>155</v>
      </c>
      <c r="H89" s="4">
        <v>3.4776902887139105</v>
      </c>
      <c r="I89" s="4">
        <v>95.917500000000004</v>
      </c>
      <c r="J89" s="4">
        <v>43.5</v>
      </c>
      <c r="K89" s="4">
        <v>18.100000000000001</v>
      </c>
      <c r="L89" s="4">
        <v>3</v>
      </c>
      <c r="M89" s="4">
        <v>13.8</v>
      </c>
      <c r="N89" s="4">
        <v>3</v>
      </c>
      <c r="O89" s="4">
        <v>19.399999999999999</v>
      </c>
      <c r="P89" s="4">
        <v>16.7</v>
      </c>
      <c r="Q89" s="4">
        <v>19.2</v>
      </c>
      <c r="R89" s="4">
        <v>21.6</v>
      </c>
      <c r="S89" s="4">
        <v>21.9</v>
      </c>
      <c r="T89" s="4">
        <v>22.9</v>
      </c>
      <c r="U89" s="4">
        <v>42.3</v>
      </c>
      <c r="V89" s="4">
        <f t="shared" si="8"/>
        <v>5</v>
      </c>
      <c r="W89" s="4">
        <f t="shared" si="6"/>
        <v>1</v>
      </c>
      <c r="X89" s="4">
        <f>Y89/((J89^0.244)*((G89*0.01)^(1.853)))</f>
        <v>3.7396792644545434</v>
      </c>
      <c r="Y89" s="4">
        <v>21.15</v>
      </c>
      <c r="Z89" s="4">
        <v>46.635750000000002</v>
      </c>
      <c r="AA89" s="4">
        <v>93.271500000000003</v>
      </c>
      <c r="AB89" s="4">
        <v>1</v>
      </c>
      <c r="AC89">
        <v>26</v>
      </c>
      <c r="AD89" s="4">
        <v>38.5</v>
      </c>
      <c r="AE89" s="4">
        <v>1</v>
      </c>
      <c r="AF89" s="4">
        <v>1.6666666666666667</v>
      </c>
      <c r="AG89" s="4">
        <v>11.88</v>
      </c>
      <c r="AH89" s="4">
        <v>11.03</v>
      </c>
      <c r="AI89" s="4">
        <v>-0.17</v>
      </c>
      <c r="AJ89" s="4">
        <v>43</v>
      </c>
      <c r="AK89">
        <v>30</v>
      </c>
      <c r="AL89">
        <v>32</v>
      </c>
      <c r="AM89" s="4">
        <v>-1.27</v>
      </c>
      <c r="AN89" s="4">
        <v>10</v>
      </c>
      <c r="AO89">
        <v>20</v>
      </c>
      <c r="AP89">
        <v>28</v>
      </c>
      <c r="AQ89" s="4">
        <v>0.37</v>
      </c>
      <c r="AR89" s="4">
        <v>64</v>
      </c>
      <c r="AS89">
        <v>50</v>
      </c>
      <c r="AT89">
        <v>53</v>
      </c>
      <c r="AU89">
        <v>52</v>
      </c>
      <c r="AV89">
        <v>51.666666666666664</v>
      </c>
      <c r="AW89" s="4">
        <v>1.79</v>
      </c>
      <c r="AX89" s="4">
        <v>96</v>
      </c>
      <c r="AY89">
        <v>44</v>
      </c>
      <c r="AZ89">
        <v>42</v>
      </c>
      <c r="BA89">
        <v>43</v>
      </c>
      <c r="BB89">
        <v>43</v>
      </c>
      <c r="BC89" s="4">
        <v>-0.19</v>
      </c>
      <c r="BD89" s="4">
        <v>42</v>
      </c>
      <c r="BE89" s="5">
        <v>145</v>
      </c>
      <c r="BF89" s="5">
        <v>140</v>
      </c>
      <c r="BG89" s="5">
        <v>138</v>
      </c>
      <c r="BH89" s="5">
        <v>141</v>
      </c>
      <c r="BI89" s="4">
        <v>-1.23</v>
      </c>
      <c r="BJ89" s="4">
        <v>11</v>
      </c>
      <c r="BK89" s="4">
        <v>-0.9</v>
      </c>
      <c r="BL89" s="4">
        <v>-1.4</v>
      </c>
      <c r="BM89" s="4">
        <v>1.6</v>
      </c>
      <c r="BN89" s="4">
        <v>-0.69999999999999973</v>
      </c>
      <c r="BO89" s="4">
        <v>2</v>
      </c>
      <c r="BP89" s="4">
        <v>22.352</v>
      </c>
      <c r="BQ89" s="4">
        <v>23.69312</v>
      </c>
      <c r="BR89" s="4">
        <v>23.246079999999999</v>
      </c>
      <c r="BS89" s="4">
        <v>19.66976</v>
      </c>
      <c r="BT89" s="4">
        <v>18.775680000000001</v>
      </c>
      <c r="BU89" s="4">
        <v>19.222719999999999</v>
      </c>
      <c r="BV89" s="4">
        <v>37</v>
      </c>
      <c r="BW89" s="4">
        <v>27</v>
      </c>
      <c r="BX89" s="4">
        <v>69</v>
      </c>
      <c r="BY89" s="4">
        <v>44.333333333333336</v>
      </c>
      <c r="BZ89">
        <f t="shared" si="7"/>
        <v>2</v>
      </c>
    </row>
    <row r="90" spans="1:78" x14ac:dyDescent="0.2">
      <c r="A90" t="s">
        <v>167</v>
      </c>
      <c r="B90">
        <v>0</v>
      </c>
      <c r="C90" s="1">
        <v>38110</v>
      </c>
      <c r="D90" s="1">
        <v>43411</v>
      </c>
      <c r="E90" s="4">
        <v>14.513347022587268</v>
      </c>
      <c r="F90" s="5">
        <v>119</v>
      </c>
      <c r="G90" s="5">
        <v>170</v>
      </c>
      <c r="H90" s="4">
        <v>3.9041994750656168</v>
      </c>
      <c r="I90" s="4">
        <v>116.20350000000001</v>
      </c>
      <c r="J90" s="4">
        <v>52.7</v>
      </c>
      <c r="K90" s="4">
        <v>18.2</v>
      </c>
      <c r="L90" s="4">
        <v>3</v>
      </c>
      <c r="M90" s="4">
        <v>13.4</v>
      </c>
      <c r="N90" s="4">
        <v>3</v>
      </c>
      <c r="O90" s="4">
        <v>36.6</v>
      </c>
      <c r="P90" s="4">
        <v>36.799999999999997</v>
      </c>
      <c r="Q90" s="4">
        <v>34.200000000000003</v>
      </c>
      <c r="R90" s="4">
        <v>36.5</v>
      </c>
      <c r="S90" s="4">
        <v>33.4</v>
      </c>
      <c r="T90" s="4">
        <v>33.4</v>
      </c>
      <c r="U90" s="4">
        <v>73.3</v>
      </c>
      <c r="V90" s="4">
        <f t="shared" si="8"/>
        <v>70</v>
      </c>
      <c r="W90" s="4">
        <f t="shared" si="6"/>
        <v>2</v>
      </c>
      <c r="X90" s="4">
        <f>Y90/((J90^0.244)*((G90*0.01)^(1.853)))</f>
        <v>5.2111111624139763</v>
      </c>
      <c r="Y90" s="4">
        <v>36.65</v>
      </c>
      <c r="Z90" s="4">
        <v>80.813249999999996</v>
      </c>
      <c r="AA90" s="4">
        <v>161.62649999999999</v>
      </c>
      <c r="AB90" s="4">
        <v>2</v>
      </c>
      <c r="AC90">
        <v>80</v>
      </c>
      <c r="AD90" s="4">
        <v>57.6</v>
      </c>
      <c r="AE90" s="4">
        <v>3</v>
      </c>
      <c r="AF90" s="4">
        <v>2.6666666666666665</v>
      </c>
      <c r="AG90" s="4">
        <v>10.56</v>
      </c>
      <c r="AH90" s="4">
        <v>10.28</v>
      </c>
      <c r="AI90" s="4">
        <v>0.88</v>
      </c>
      <c r="AJ90" s="4">
        <v>81</v>
      </c>
      <c r="AK90">
        <v>38</v>
      </c>
      <c r="AL90">
        <v>38</v>
      </c>
      <c r="AM90" s="4">
        <v>-0.4</v>
      </c>
      <c r="AN90" s="4">
        <v>34</v>
      </c>
      <c r="AO90">
        <v>26</v>
      </c>
      <c r="AP90">
        <v>27</v>
      </c>
      <c r="AQ90" s="4">
        <v>0.11</v>
      </c>
      <c r="AR90" s="4">
        <v>55</v>
      </c>
      <c r="AS90">
        <v>65</v>
      </c>
      <c r="AT90">
        <v>63</v>
      </c>
      <c r="AU90">
        <v>61</v>
      </c>
      <c r="AV90">
        <v>63</v>
      </c>
      <c r="AW90" s="4">
        <v>3.18</v>
      </c>
      <c r="AX90" s="4">
        <v>100</v>
      </c>
      <c r="AY90">
        <v>44</v>
      </c>
      <c r="AZ90">
        <v>43</v>
      </c>
      <c r="BA90">
        <v>43</v>
      </c>
      <c r="BB90">
        <v>43.333333333333336</v>
      </c>
      <c r="BC90" s="4">
        <v>-0.19</v>
      </c>
      <c r="BD90" s="4">
        <v>42</v>
      </c>
      <c r="BE90" s="5">
        <v>162</v>
      </c>
      <c r="BF90" s="5">
        <v>177</v>
      </c>
      <c r="BG90" s="5">
        <v>179</v>
      </c>
      <c r="BH90" s="5">
        <v>172.66666666666666</v>
      </c>
      <c r="BI90" s="4">
        <v>0.01</v>
      </c>
      <c r="BJ90" s="4">
        <v>50</v>
      </c>
      <c r="BK90" s="4">
        <v>-0.29000000000000004</v>
      </c>
      <c r="BL90" s="4">
        <v>0.89</v>
      </c>
      <c r="BM90" s="4">
        <v>2.99</v>
      </c>
      <c r="BN90" s="4">
        <v>3.5900000000000003</v>
      </c>
      <c r="BO90" s="4">
        <v>2</v>
      </c>
      <c r="BP90" s="4">
        <v>29.057600000000001</v>
      </c>
      <c r="BQ90" s="4">
        <v>28.163519999999998</v>
      </c>
      <c r="BR90" s="4">
        <v>27.269439999999999</v>
      </c>
      <c r="BS90" s="4">
        <v>19.66976</v>
      </c>
      <c r="BT90" s="4">
        <v>19.222719999999999</v>
      </c>
      <c r="BU90" s="4">
        <v>19.222719999999999</v>
      </c>
      <c r="BV90" s="4">
        <v>44.5</v>
      </c>
      <c r="BW90" s="4">
        <v>65.5</v>
      </c>
      <c r="BX90" s="4">
        <v>71</v>
      </c>
      <c r="BY90" s="4">
        <v>60.333333333333336</v>
      </c>
      <c r="BZ90">
        <f t="shared" si="7"/>
        <v>2</v>
      </c>
    </row>
    <row r="91" spans="1:78" x14ac:dyDescent="0.2">
      <c r="A91" t="s">
        <v>168</v>
      </c>
      <c r="B91">
        <v>0</v>
      </c>
      <c r="C91" s="1">
        <v>37900</v>
      </c>
      <c r="D91" s="1">
        <v>43206</v>
      </c>
      <c r="E91" s="4">
        <v>14.52703627652293</v>
      </c>
      <c r="F91" s="5">
        <v>113.5</v>
      </c>
      <c r="G91" s="5">
        <v>165</v>
      </c>
      <c r="H91" s="4">
        <v>3.7237532808398952</v>
      </c>
      <c r="I91" s="4">
        <v>120.393</v>
      </c>
      <c r="J91" s="4">
        <v>54.6</v>
      </c>
      <c r="K91" s="4">
        <v>20.100000000000001</v>
      </c>
      <c r="L91" s="4">
        <v>3</v>
      </c>
      <c r="M91" s="4">
        <v>12.4</v>
      </c>
      <c r="N91" s="4">
        <v>3</v>
      </c>
      <c r="O91" s="4">
        <v>32.1</v>
      </c>
      <c r="P91" s="4">
        <v>29.1</v>
      </c>
      <c r="Q91" s="4">
        <v>32</v>
      </c>
      <c r="R91" s="4">
        <v>33.4</v>
      </c>
      <c r="S91" s="4">
        <v>33.6</v>
      </c>
      <c r="T91" s="4">
        <v>31.9</v>
      </c>
      <c r="U91" s="4">
        <v>65.7</v>
      </c>
      <c r="V91" s="4">
        <f t="shared" si="8"/>
        <v>60</v>
      </c>
      <c r="W91" s="4">
        <f t="shared" si="6"/>
        <v>2</v>
      </c>
      <c r="X91" s="4">
        <f>Y91/((J91^0.244)*((G91*0.01)^(1.853)))</f>
        <v>4.8939848482830799</v>
      </c>
      <c r="Y91" s="4">
        <v>32.85</v>
      </c>
      <c r="Z91" s="4">
        <v>72.434250000000006</v>
      </c>
      <c r="AA91" s="4">
        <v>144.86850000000001</v>
      </c>
      <c r="AB91" s="4">
        <v>2</v>
      </c>
      <c r="AC91">
        <v>18</v>
      </c>
      <c r="AD91" s="4">
        <v>35.700000000000003</v>
      </c>
      <c r="AE91" s="4">
        <v>1</v>
      </c>
      <c r="AF91" s="4">
        <v>2</v>
      </c>
      <c r="AG91" s="4">
        <v>13.28</v>
      </c>
      <c r="AH91" s="4">
        <v>12.5</v>
      </c>
      <c r="AI91" s="4">
        <v>-1.68</v>
      </c>
      <c r="AJ91" s="4">
        <v>5</v>
      </c>
      <c r="AK91">
        <v>27</v>
      </c>
      <c r="AL91">
        <v>28</v>
      </c>
      <c r="AM91" s="4">
        <v>-1.86</v>
      </c>
      <c r="AN91" s="4">
        <v>3</v>
      </c>
      <c r="AO91">
        <v>24</v>
      </c>
      <c r="AP91">
        <v>21</v>
      </c>
      <c r="AQ91" s="4">
        <v>-0.65</v>
      </c>
      <c r="AR91" s="4">
        <v>26</v>
      </c>
      <c r="AS91">
        <v>57</v>
      </c>
      <c r="AT91">
        <v>62</v>
      </c>
      <c r="AU91">
        <v>65</v>
      </c>
      <c r="AV91">
        <v>61.333333333333336</v>
      </c>
      <c r="AW91" s="4">
        <v>3.18</v>
      </c>
      <c r="AX91" s="4">
        <v>100</v>
      </c>
      <c r="AY91">
        <v>40</v>
      </c>
      <c r="AZ91">
        <v>43</v>
      </c>
      <c r="BA91">
        <v>42</v>
      </c>
      <c r="BB91">
        <v>41.666666666666664</v>
      </c>
      <c r="BC91" s="4">
        <v>-0.35</v>
      </c>
      <c r="BD91" s="4">
        <v>36</v>
      </c>
      <c r="BE91" s="5">
        <v>192</v>
      </c>
      <c r="BF91" s="5">
        <v>200</v>
      </c>
      <c r="BG91" s="5">
        <v>185</v>
      </c>
      <c r="BH91" s="5">
        <v>192.33333333333334</v>
      </c>
      <c r="BI91" s="4">
        <v>0.83</v>
      </c>
      <c r="BJ91" s="4">
        <v>80</v>
      </c>
      <c r="BK91" s="4">
        <v>-2.5100000000000002</v>
      </c>
      <c r="BL91" s="4">
        <v>-0.85</v>
      </c>
      <c r="BM91" s="4">
        <v>2.83</v>
      </c>
      <c r="BN91" s="4">
        <v>-0.53000000000000025</v>
      </c>
      <c r="BO91" s="4">
        <v>2</v>
      </c>
      <c r="BP91" s="4">
        <v>25.481279999999998</v>
      </c>
      <c r="BQ91" s="4">
        <v>27.716480000000001</v>
      </c>
      <c r="BR91" s="4">
        <v>29.057600000000001</v>
      </c>
      <c r="BS91" s="4">
        <v>17.881599999999999</v>
      </c>
      <c r="BT91" s="4">
        <v>19.222719999999999</v>
      </c>
      <c r="BU91" s="4">
        <v>18.775680000000001</v>
      </c>
      <c r="BV91" s="4">
        <v>14.5</v>
      </c>
      <c r="BW91" s="4">
        <v>42.5</v>
      </c>
      <c r="BX91" s="4">
        <v>68</v>
      </c>
      <c r="BY91" s="4">
        <v>41.666666666666664</v>
      </c>
      <c r="BZ91">
        <f t="shared" si="7"/>
        <v>2</v>
      </c>
    </row>
    <row r="92" spans="1:78" x14ac:dyDescent="0.2">
      <c r="A92" t="s">
        <v>169</v>
      </c>
      <c r="B92">
        <v>0</v>
      </c>
      <c r="C92" s="1">
        <v>38101</v>
      </c>
      <c r="D92" s="1">
        <v>43411</v>
      </c>
      <c r="E92" s="4">
        <v>14.537987679671458</v>
      </c>
      <c r="F92" s="5">
        <v>124</v>
      </c>
      <c r="G92" s="5">
        <v>178</v>
      </c>
      <c r="H92" s="4">
        <v>4.0682414698162725</v>
      </c>
      <c r="I92" s="4">
        <v>128.33100000000002</v>
      </c>
      <c r="J92" s="4">
        <v>58.2</v>
      </c>
      <c r="K92" s="4">
        <v>18.399999999999999</v>
      </c>
      <c r="L92" s="4">
        <v>3</v>
      </c>
      <c r="M92" s="4">
        <v>6.9</v>
      </c>
      <c r="N92" s="4">
        <v>4</v>
      </c>
      <c r="O92" s="4">
        <v>42.1</v>
      </c>
      <c r="P92" s="4">
        <v>41.9</v>
      </c>
      <c r="Q92" s="4">
        <v>42.3</v>
      </c>
      <c r="R92" s="4">
        <v>38.700000000000003</v>
      </c>
      <c r="S92" s="4">
        <v>38.1</v>
      </c>
      <c r="T92" s="4">
        <v>32.5</v>
      </c>
      <c r="U92" s="4">
        <v>81</v>
      </c>
      <c r="V92" s="4">
        <f t="shared" si="8"/>
        <v>70</v>
      </c>
      <c r="W92" s="4">
        <f t="shared" si="6"/>
        <v>2</v>
      </c>
      <c r="X92" s="4">
        <f>Y92/((J92^0.244)*((G92*0.01)^(1.853)))</f>
        <v>5.1616143211501369</v>
      </c>
      <c r="Y92" s="4">
        <v>40.5</v>
      </c>
      <c r="Z92" s="4">
        <v>89.302500000000009</v>
      </c>
      <c r="AA92" s="4">
        <v>178.60500000000002</v>
      </c>
      <c r="AB92" s="4">
        <v>3</v>
      </c>
      <c r="AC92">
        <v>46</v>
      </c>
      <c r="AD92" s="4">
        <v>45.6</v>
      </c>
      <c r="AE92" s="4">
        <v>3</v>
      </c>
      <c r="AF92" s="4">
        <v>3.3333333333333335</v>
      </c>
      <c r="AG92" s="4">
        <v>9.7200000000000006</v>
      </c>
      <c r="AH92" s="4">
        <v>9.66</v>
      </c>
      <c r="AI92" s="4">
        <v>1.95</v>
      </c>
      <c r="AJ92" s="4">
        <v>97</v>
      </c>
      <c r="AK92">
        <v>45</v>
      </c>
      <c r="AL92">
        <v>39</v>
      </c>
      <c r="AM92" s="4">
        <v>0.56999999999999995</v>
      </c>
      <c r="AN92" s="4">
        <v>71</v>
      </c>
      <c r="AO92">
        <v>30</v>
      </c>
      <c r="AP92">
        <v>32</v>
      </c>
      <c r="AQ92" s="4">
        <v>1.36</v>
      </c>
      <c r="AR92" s="4">
        <v>91</v>
      </c>
      <c r="AS92">
        <v>69</v>
      </c>
      <c r="AT92">
        <v>69</v>
      </c>
      <c r="AU92">
        <v>66</v>
      </c>
      <c r="AV92">
        <v>68</v>
      </c>
      <c r="AW92" s="4">
        <v>3.62</v>
      </c>
      <c r="AX92" s="4">
        <v>100</v>
      </c>
      <c r="AY92">
        <v>50</v>
      </c>
      <c r="AZ92">
        <v>42</v>
      </c>
      <c r="BA92">
        <v>51</v>
      </c>
      <c r="BB92">
        <v>47.666666666666664</v>
      </c>
      <c r="BC92" s="4">
        <v>0.98</v>
      </c>
      <c r="BD92" s="4">
        <v>84</v>
      </c>
      <c r="BE92" s="5">
        <v>202</v>
      </c>
      <c r="BF92" s="5">
        <v>200</v>
      </c>
      <c r="BG92" s="5">
        <v>203</v>
      </c>
      <c r="BH92" s="5">
        <v>201.66666666666666</v>
      </c>
      <c r="BI92" s="4">
        <v>0.96</v>
      </c>
      <c r="BJ92" s="4">
        <v>83</v>
      </c>
      <c r="BK92" s="4">
        <v>1.9300000000000002</v>
      </c>
      <c r="BL92" s="4">
        <v>2.91</v>
      </c>
      <c r="BM92" s="4">
        <v>4.5999999999999996</v>
      </c>
      <c r="BN92" s="4">
        <v>9.44</v>
      </c>
      <c r="BO92" s="4">
        <v>3</v>
      </c>
      <c r="BP92" s="4">
        <v>30.845759999999999</v>
      </c>
      <c r="BQ92" s="4">
        <v>30.845759999999999</v>
      </c>
      <c r="BR92" s="4">
        <v>29.504639999999998</v>
      </c>
      <c r="BS92" s="4">
        <v>22.352</v>
      </c>
      <c r="BT92" s="4">
        <v>18.775680000000001</v>
      </c>
      <c r="BU92" s="4">
        <v>22.799039999999998</v>
      </c>
      <c r="BV92" s="4">
        <v>81</v>
      </c>
      <c r="BW92" s="4">
        <v>90</v>
      </c>
      <c r="BX92" s="4">
        <v>92</v>
      </c>
      <c r="BY92" s="4">
        <v>87.666666666666671</v>
      </c>
      <c r="BZ92">
        <f t="shared" si="7"/>
        <v>3</v>
      </c>
    </row>
    <row r="93" spans="1:78" x14ac:dyDescent="0.2">
      <c r="A93" t="s">
        <v>170</v>
      </c>
      <c r="B93">
        <v>0</v>
      </c>
      <c r="C93" s="1">
        <v>38059</v>
      </c>
      <c r="D93" s="1">
        <v>43411</v>
      </c>
      <c r="E93" s="4">
        <v>14.652977412731007</v>
      </c>
      <c r="F93" s="5">
        <v>123</v>
      </c>
      <c r="G93" s="5">
        <v>178</v>
      </c>
      <c r="H93" s="4">
        <v>4.0354330708661417</v>
      </c>
      <c r="I93" s="4">
        <v>130.31550000000001</v>
      </c>
      <c r="J93" s="4">
        <v>59.1</v>
      </c>
      <c r="K93" s="4">
        <v>18.7</v>
      </c>
      <c r="L93" s="4">
        <v>3</v>
      </c>
      <c r="M93" s="4">
        <v>16.2</v>
      </c>
      <c r="N93" s="4">
        <v>3</v>
      </c>
      <c r="O93" s="4">
        <v>32.9</v>
      </c>
      <c r="P93" s="4">
        <v>34.4</v>
      </c>
      <c r="Q93" s="4">
        <v>32</v>
      </c>
      <c r="R93" s="4">
        <v>33.1</v>
      </c>
      <c r="S93" s="4">
        <v>26.2</v>
      </c>
      <c r="T93" s="4">
        <v>31.8</v>
      </c>
      <c r="U93" s="4">
        <v>67.5</v>
      </c>
      <c r="V93" s="4">
        <f t="shared" si="8"/>
        <v>20</v>
      </c>
      <c r="W93" s="4">
        <f t="shared" si="6"/>
        <v>2</v>
      </c>
      <c r="X93" s="4">
        <f>Y93/((J93^0.244)*((G93*0.01)^(1.853)))</f>
        <v>4.2852697734818435</v>
      </c>
      <c r="Y93" s="4">
        <v>33.75</v>
      </c>
      <c r="Z93" s="4">
        <v>74.418750000000003</v>
      </c>
      <c r="AA93" s="4">
        <v>148.83750000000001</v>
      </c>
      <c r="AB93" s="4">
        <v>2</v>
      </c>
      <c r="AC93">
        <v>41</v>
      </c>
      <c r="AD93" s="4">
        <v>43.7</v>
      </c>
      <c r="AE93" s="4">
        <v>3</v>
      </c>
      <c r="AF93" s="4">
        <v>2.6666666666666665</v>
      </c>
      <c r="AG93" s="4">
        <v>10.75</v>
      </c>
      <c r="AH93" s="4">
        <v>12.13</v>
      </c>
      <c r="AI93" s="4">
        <v>0.2</v>
      </c>
      <c r="AJ93" s="4">
        <v>58</v>
      </c>
      <c r="AK93">
        <v>31</v>
      </c>
      <c r="AL93">
        <v>26</v>
      </c>
      <c r="AM93" s="4">
        <v>-1.41</v>
      </c>
      <c r="AN93" s="4">
        <v>8</v>
      </c>
      <c r="AO93">
        <v>25</v>
      </c>
      <c r="AP93">
        <v>32</v>
      </c>
      <c r="AQ93" s="4">
        <v>1.36</v>
      </c>
      <c r="AR93" s="4">
        <v>91</v>
      </c>
      <c r="AS93">
        <v>72</v>
      </c>
      <c r="AT93">
        <v>75</v>
      </c>
      <c r="AU93">
        <v>75</v>
      </c>
      <c r="AV93">
        <v>74</v>
      </c>
      <c r="AW93" s="4">
        <v>4.26</v>
      </c>
      <c r="AX93" s="4">
        <v>100</v>
      </c>
      <c r="AY93">
        <v>48</v>
      </c>
      <c r="AZ93">
        <v>48</v>
      </c>
      <c r="BA93">
        <v>46</v>
      </c>
      <c r="BB93">
        <v>47.333333333333336</v>
      </c>
      <c r="BC93" s="4">
        <v>0.46</v>
      </c>
      <c r="BD93" s="4">
        <v>68</v>
      </c>
      <c r="BE93" s="5">
        <v>196</v>
      </c>
      <c r="BF93" s="5">
        <v>201</v>
      </c>
      <c r="BG93" s="5">
        <v>202</v>
      </c>
      <c r="BH93" s="5">
        <v>199.66666666666666</v>
      </c>
      <c r="BI93" s="4">
        <v>0.92</v>
      </c>
      <c r="BJ93" s="4">
        <v>82</v>
      </c>
      <c r="BK93" s="4">
        <v>-4.9999999999999822E-2</v>
      </c>
      <c r="BL93" s="4">
        <v>1.1200000000000001</v>
      </c>
      <c r="BM93" s="4">
        <v>4.72</v>
      </c>
      <c r="BN93" s="4">
        <v>5.79</v>
      </c>
      <c r="BO93" s="4">
        <v>2</v>
      </c>
      <c r="BP93" s="4">
        <v>32.186880000000002</v>
      </c>
      <c r="BQ93" s="4">
        <v>33.527999999999999</v>
      </c>
      <c r="BR93" s="4">
        <v>33.527999999999999</v>
      </c>
      <c r="BS93" s="4">
        <v>21.457920000000001</v>
      </c>
      <c r="BT93" s="4">
        <v>21.457920000000001</v>
      </c>
      <c r="BU93" s="4">
        <v>20.563839999999999</v>
      </c>
      <c r="BV93" s="4">
        <v>49.5</v>
      </c>
      <c r="BW93" s="4">
        <v>70</v>
      </c>
      <c r="BX93" s="4">
        <v>84</v>
      </c>
      <c r="BY93" s="4">
        <v>67.833333333333329</v>
      </c>
      <c r="BZ93">
        <f t="shared" si="7"/>
        <v>2</v>
      </c>
    </row>
    <row r="94" spans="1:78" x14ac:dyDescent="0.2">
      <c r="A94" t="s">
        <v>171</v>
      </c>
      <c r="B94">
        <v>0</v>
      </c>
      <c r="C94" s="1">
        <v>38029</v>
      </c>
      <c r="D94" s="1">
        <v>43411</v>
      </c>
      <c r="E94" s="4">
        <v>14.735112936344969</v>
      </c>
      <c r="F94" s="5">
        <v>117.5</v>
      </c>
      <c r="G94" s="5">
        <v>176.5</v>
      </c>
      <c r="H94" s="4">
        <v>3.8549868766404196</v>
      </c>
      <c r="I94" s="4">
        <v>126.126</v>
      </c>
      <c r="J94" s="4">
        <v>57.2</v>
      </c>
      <c r="K94" s="4">
        <v>18.5</v>
      </c>
      <c r="L94" s="4">
        <v>3</v>
      </c>
      <c r="M94" s="4">
        <v>12.5</v>
      </c>
      <c r="N94" s="4">
        <v>3</v>
      </c>
      <c r="O94" s="4">
        <v>32.4</v>
      </c>
      <c r="P94" s="4">
        <v>34.200000000000003</v>
      </c>
      <c r="Q94" s="4">
        <v>35.5</v>
      </c>
      <c r="R94" s="4">
        <v>36.4</v>
      </c>
      <c r="S94" s="4">
        <v>34.9</v>
      </c>
      <c r="T94" s="4">
        <v>37.9</v>
      </c>
      <c r="U94" s="4">
        <v>73.400000000000006</v>
      </c>
      <c r="V94" s="4">
        <f t="shared" si="8"/>
        <v>50</v>
      </c>
      <c r="W94" s="4">
        <f t="shared" si="6"/>
        <v>2</v>
      </c>
      <c r="X94" s="4">
        <f>Y94/((J94^0.244)*((G94*0.01)^(1.853)))</f>
        <v>4.7713742902633296</v>
      </c>
      <c r="Y94" s="4">
        <v>36.700000000000003</v>
      </c>
      <c r="Z94" s="4">
        <v>80.923500000000004</v>
      </c>
      <c r="AA94" s="4">
        <v>161.84700000000001</v>
      </c>
      <c r="AB94" s="4">
        <v>2</v>
      </c>
      <c r="AC94">
        <v>32</v>
      </c>
      <c r="AD94" s="4">
        <v>40.4</v>
      </c>
      <c r="AE94" s="4">
        <v>2</v>
      </c>
      <c r="AF94" s="4">
        <v>2.3333333333333335</v>
      </c>
      <c r="AG94" s="4">
        <v>11.72</v>
      </c>
      <c r="AH94" s="4">
        <v>11.47</v>
      </c>
      <c r="AI94" s="4">
        <v>-0.69</v>
      </c>
      <c r="AJ94" s="4">
        <v>25</v>
      </c>
      <c r="AK94">
        <v>20</v>
      </c>
      <c r="AL94">
        <v>25</v>
      </c>
      <c r="AM94" s="4">
        <v>-2.3199999999999998</v>
      </c>
      <c r="AN94" s="4">
        <v>1</v>
      </c>
      <c r="AO94">
        <v>23</v>
      </c>
      <c r="AP94">
        <v>22</v>
      </c>
      <c r="AQ94" s="4">
        <v>-0.9</v>
      </c>
      <c r="AR94" s="4">
        <v>18</v>
      </c>
      <c r="AS94">
        <v>39</v>
      </c>
      <c r="AT94">
        <v>42</v>
      </c>
      <c r="AU94">
        <v>41</v>
      </c>
      <c r="AV94">
        <v>40.666666666666664</v>
      </c>
      <c r="AW94" s="4">
        <v>0.41</v>
      </c>
      <c r="AX94" s="4">
        <v>66</v>
      </c>
      <c r="AY94">
        <v>45</v>
      </c>
      <c r="AZ94">
        <v>47</v>
      </c>
      <c r="BA94">
        <v>42</v>
      </c>
      <c r="BB94">
        <v>44.666666666666664</v>
      </c>
      <c r="BC94" s="4">
        <v>0.28999999999999998</v>
      </c>
      <c r="BD94" s="4">
        <v>61</v>
      </c>
      <c r="BE94" s="5">
        <v>187</v>
      </c>
      <c r="BF94" s="5">
        <v>178</v>
      </c>
      <c r="BG94" s="5">
        <v>195</v>
      </c>
      <c r="BH94" s="5">
        <v>186.66666666666666</v>
      </c>
      <c r="BI94" s="4">
        <v>0.63</v>
      </c>
      <c r="BJ94" s="4">
        <v>74</v>
      </c>
      <c r="BK94" s="4">
        <v>-3.2199999999999998</v>
      </c>
      <c r="BL94" s="4">
        <v>-5.9999999999999942E-2</v>
      </c>
      <c r="BM94" s="4">
        <v>0.7</v>
      </c>
      <c r="BN94" s="4">
        <v>-2.58</v>
      </c>
      <c r="BO94" s="4">
        <v>2</v>
      </c>
      <c r="BP94" s="4">
        <v>17.434560000000001</v>
      </c>
      <c r="BQ94" s="4">
        <v>18.775680000000001</v>
      </c>
      <c r="BR94" s="4">
        <v>18.32864</v>
      </c>
      <c r="BS94" s="4">
        <v>20.116800000000001</v>
      </c>
      <c r="BT94" s="4">
        <v>21.01088</v>
      </c>
      <c r="BU94" s="4">
        <v>18.775680000000001</v>
      </c>
      <c r="BV94" s="4">
        <v>9.5</v>
      </c>
      <c r="BW94" s="4">
        <v>49.5</v>
      </c>
      <c r="BX94" s="4">
        <v>63.5</v>
      </c>
      <c r="BY94" s="4">
        <v>40.833333333333336</v>
      </c>
      <c r="BZ94">
        <f t="shared" si="7"/>
        <v>2</v>
      </c>
    </row>
    <row r="95" spans="1:78" x14ac:dyDescent="0.2">
      <c r="A95" t="s">
        <v>172</v>
      </c>
      <c r="B95">
        <v>0</v>
      </c>
      <c r="C95" s="1">
        <v>38026</v>
      </c>
      <c r="D95" s="1">
        <v>43412</v>
      </c>
      <c r="E95" s="4">
        <v>14.746064339493497</v>
      </c>
      <c r="F95" s="5">
        <v>105.5</v>
      </c>
      <c r="G95" s="5">
        <v>150</v>
      </c>
      <c r="H95" s="4">
        <v>3.4612860892388451</v>
      </c>
      <c r="I95" s="4">
        <v>137.3715</v>
      </c>
      <c r="J95" s="4">
        <v>62.3</v>
      </c>
      <c r="K95" s="4">
        <v>27.7</v>
      </c>
      <c r="L95" s="4">
        <v>1</v>
      </c>
      <c r="M95" s="4">
        <v>28</v>
      </c>
      <c r="N95" s="4">
        <v>2</v>
      </c>
      <c r="O95" s="4">
        <v>23.7</v>
      </c>
      <c r="P95" s="4">
        <v>23.1</v>
      </c>
      <c r="Q95" s="4">
        <v>24.4</v>
      </c>
      <c r="R95" s="4">
        <v>23.9</v>
      </c>
      <c r="S95" s="4">
        <v>23.6</v>
      </c>
      <c r="T95" s="4">
        <v>23.8</v>
      </c>
      <c r="U95" s="4">
        <v>48.3</v>
      </c>
      <c r="V95" s="4">
        <f t="shared" si="8"/>
        <v>10</v>
      </c>
      <c r="W95" s="4">
        <f t="shared" si="6"/>
        <v>1</v>
      </c>
      <c r="X95" s="4">
        <f>Y95/((J95^0.244)*((G95*0.01)^(1.853)))</f>
        <v>4.1568556989426293</v>
      </c>
      <c r="Y95" s="4">
        <v>24.15</v>
      </c>
      <c r="Z95" s="4">
        <v>53.250749999999996</v>
      </c>
      <c r="AA95" s="4">
        <v>106.50149999999999</v>
      </c>
      <c r="AB95" s="4">
        <v>1</v>
      </c>
      <c r="AC95">
        <v>16</v>
      </c>
      <c r="AD95" s="4">
        <v>34.700000000000003</v>
      </c>
      <c r="AE95" s="4">
        <v>1</v>
      </c>
      <c r="AF95" s="4">
        <v>1.3333333333333333</v>
      </c>
      <c r="AG95" s="4">
        <v>13.62</v>
      </c>
      <c r="AH95" s="4">
        <v>13.25</v>
      </c>
      <c r="AI95" s="4">
        <v>-2.2599999999999998</v>
      </c>
      <c r="AJ95" s="4">
        <v>1</v>
      </c>
      <c r="AK95">
        <v>17</v>
      </c>
      <c r="AL95">
        <v>16</v>
      </c>
      <c r="AM95" s="4">
        <v>-3.63</v>
      </c>
      <c r="AN95" s="4">
        <v>0</v>
      </c>
      <c r="AO95">
        <v>19</v>
      </c>
      <c r="AP95">
        <v>22</v>
      </c>
      <c r="AQ95" s="4">
        <v>-1.1599999999999999</v>
      </c>
      <c r="AR95" s="4">
        <v>12</v>
      </c>
      <c r="AS95">
        <v>40</v>
      </c>
      <c r="AT95">
        <v>39</v>
      </c>
      <c r="AU95">
        <v>39</v>
      </c>
      <c r="AV95">
        <v>39.333333333333336</v>
      </c>
      <c r="AW95" s="4">
        <v>0.14000000000000001</v>
      </c>
      <c r="AX95" s="4">
        <v>56</v>
      </c>
      <c r="AY95">
        <v>41</v>
      </c>
      <c r="AZ95">
        <v>39</v>
      </c>
      <c r="BA95">
        <v>40</v>
      </c>
      <c r="BB95">
        <v>40</v>
      </c>
      <c r="BC95" s="4">
        <v>-0.64</v>
      </c>
      <c r="BD95" s="4">
        <v>26</v>
      </c>
      <c r="BE95" s="5">
        <v>85</v>
      </c>
      <c r="BF95" s="5">
        <v>102</v>
      </c>
      <c r="BG95" s="5">
        <v>103</v>
      </c>
      <c r="BH95" s="5">
        <v>96.666666666666671</v>
      </c>
      <c r="BI95" s="4">
        <v>-2.56</v>
      </c>
      <c r="BJ95" s="4">
        <v>1</v>
      </c>
      <c r="BK95" s="4">
        <v>-4.79</v>
      </c>
      <c r="BL95" s="4">
        <v>-4.82</v>
      </c>
      <c r="BM95" s="4">
        <v>-0.5</v>
      </c>
      <c r="BN95" s="4">
        <v>-10.11</v>
      </c>
      <c r="BO95" s="4">
        <v>1</v>
      </c>
      <c r="BP95" s="4">
        <v>17.881599999999999</v>
      </c>
      <c r="BQ95" s="4">
        <v>17.434560000000001</v>
      </c>
      <c r="BR95" s="4">
        <v>17.434560000000001</v>
      </c>
      <c r="BS95" s="4">
        <v>18.32864</v>
      </c>
      <c r="BT95" s="4">
        <v>17.434560000000001</v>
      </c>
      <c r="BU95" s="4">
        <v>17.881599999999999</v>
      </c>
      <c r="BV95" s="4">
        <v>6</v>
      </c>
      <c r="BW95" s="4">
        <v>1</v>
      </c>
      <c r="BX95" s="4">
        <v>41</v>
      </c>
      <c r="BY95" s="4">
        <v>16</v>
      </c>
      <c r="BZ95">
        <f t="shared" si="7"/>
        <v>1</v>
      </c>
    </row>
    <row r="96" spans="1:78" x14ac:dyDescent="0.2">
      <c r="A96" t="s">
        <v>173</v>
      </c>
      <c r="B96">
        <v>0</v>
      </c>
      <c r="C96" s="1">
        <v>38024</v>
      </c>
      <c r="D96" s="1">
        <v>43411</v>
      </c>
      <c r="E96" s="4">
        <v>14.74880219028063</v>
      </c>
      <c r="F96" s="5">
        <v>118</v>
      </c>
      <c r="G96" s="5">
        <v>171</v>
      </c>
      <c r="H96" s="4">
        <v>3.8713910761154859</v>
      </c>
      <c r="I96" s="4">
        <v>172.43100000000001</v>
      </c>
      <c r="J96" s="4">
        <v>78.2</v>
      </c>
      <c r="K96" s="4">
        <v>26.7</v>
      </c>
      <c r="L96" s="4">
        <v>2</v>
      </c>
      <c r="M96" s="4">
        <v>23</v>
      </c>
      <c r="N96" s="4">
        <v>2</v>
      </c>
      <c r="O96" s="4">
        <v>30.7</v>
      </c>
      <c r="P96" s="4">
        <v>24.9</v>
      </c>
      <c r="Q96" s="4">
        <v>29.4</v>
      </c>
      <c r="R96" s="4">
        <v>26.6</v>
      </c>
      <c r="S96" s="4">
        <v>27.7</v>
      </c>
      <c r="T96" s="4">
        <v>28.5</v>
      </c>
      <c r="U96" s="4">
        <v>59.2</v>
      </c>
      <c r="V96" s="4">
        <f t="shared" si="8"/>
        <v>5</v>
      </c>
      <c r="W96" s="4">
        <f t="shared" si="6"/>
        <v>1</v>
      </c>
      <c r="X96" s="4">
        <f>Y96/((J96^0.244)*((G96*0.01)^(1.853)))</f>
        <v>3.7810069073458759</v>
      </c>
      <c r="Y96" s="4">
        <v>29.6</v>
      </c>
      <c r="Z96" s="4">
        <v>65.268000000000001</v>
      </c>
      <c r="AA96" s="4">
        <v>130.536</v>
      </c>
      <c r="AB96" s="4">
        <v>2</v>
      </c>
      <c r="AC96">
        <v>20</v>
      </c>
      <c r="AD96" s="4">
        <v>36.1</v>
      </c>
      <c r="AE96" s="4">
        <v>1</v>
      </c>
      <c r="AF96" s="4">
        <v>1.6666666666666667</v>
      </c>
      <c r="AG96" s="4">
        <v>12.34</v>
      </c>
      <c r="AH96" s="4">
        <v>11.81</v>
      </c>
      <c r="AI96" s="4">
        <v>-1.05</v>
      </c>
      <c r="AJ96" s="4">
        <v>15</v>
      </c>
      <c r="AK96">
        <v>29</v>
      </c>
      <c r="AL96">
        <v>30</v>
      </c>
      <c r="AM96" s="4">
        <v>-1.56</v>
      </c>
      <c r="AN96" s="4">
        <v>6</v>
      </c>
      <c r="AO96">
        <v>21</v>
      </c>
      <c r="AP96">
        <v>22</v>
      </c>
      <c r="AQ96" s="4">
        <v>-1.1599999999999999</v>
      </c>
      <c r="AR96" s="4">
        <v>12</v>
      </c>
      <c r="AS96">
        <v>44</v>
      </c>
      <c r="AT96">
        <v>47</v>
      </c>
      <c r="AU96">
        <v>45</v>
      </c>
      <c r="AV96">
        <v>45.333333333333336</v>
      </c>
      <c r="AW96" s="4">
        <v>1.05</v>
      </c>
      <c r="AX96" s="4">
        <v>85</v>
      </c>
      <c r="AY96">
        <v>35</v>
      </c>
      <c r="AZ96">
        <v>33</v>
      </c>
      <c r="BA96">
        <v>35</v>
      </c>
      <c r="BB96">
        <v>34.333333333333336</v>
      </c>
      <c r="BC96" s="4">
        <v>-1.47</v>
      </c>
      <c r="BD96" s="4">
        <v>7</v>
      </c>
      <c r="BE96" s="5">
        <v>109</v>
      </c>
      <c r="BF96" s="5">
        <v>131</v>
      </c>
      <c r="BG96" s="5">
        <v>136</v>
      </c>
      <c r="BH96" s="5">
        <v>125.33333333333333</v>
      </c>
      <c r="BI96" s="4">
        <v>-1.53</v>
      </c>
      <c r="BJ96" s="4">
        <v>6</v>
      </c>
      <c r="BK96" s="4">
        <v>-2.7199999999999998</v>
      </c>
      <c r="BL96" s="4">
        <v>-2.58</v>
      </c>
      <c r="BM96" s="4">
        <v>-0.41999999999999993</v>
      </c>
      <c r="BN96" s="4">
        <v>-5.72</v>
      </c>
      <c r="BO96" s="4">
        <v>1</v>
      </c>
      <c r="BP96" s="4">
        <v>19.66976</v>
      </c>
      <c r="BQ96" s="4">
        <v>21.01088</v>
      </c>
      <c r="BR96" s="4">
        <v>20.116800000000001</v>
      </c>
      <c r="BS96" s="4">
        <v>15.6464</v>
      </c>
      <c r="BT96" s="4">
        <v>14.752319999999999</v>
      </c>
      <c r="BU96" s="4">
        <v>15.6464</v>
      </c>
      <c r="BV96" s="4">
        <v>9</v>
      </c>
      <c r="BW96" s="4">
        <v>10.5</v>
      </c>
      <c r="BX96" s="4">
        <v>46</v>
      </c>
      <c r="BY96" s="4">
        <v>21.833333333333332</v>
      </c>
      <c r="BZ96">
        <f t="shared" si="7"/>
        <v>1</v>
      </c>
    </row>
    <row r="97" spans="1:78" x14ac:dyDescent="0.2">
      <c r="A97" t="s">
        <v>174</v>
      </c>
      <c r="B97">
        <v>0</v>
      </c>
      <c r="C97" s="1">
        <v>37997</v>
      </c>
      <c r="D97" s="1">
        <v>43412</v>
      </c>
      <c r="E97" s="4">
        <v>14.825462012320328</v>
      </c>
      <c r="F97" s="5">
        <v>118.5</v>
      </c>
      <c r="G97" s="5">
        <v>171.5</v>
      </c>
      <c r="H97" s="4">
        <v>3.8877952755905514</v>
      </c>
      <c r="I97" s="4">
        <v>127.22850000000001</v>
      </c>
      <c r="J97" s="4">
        <v>57.7</v>
      </c>
      <c r="K97" s="4">
        <v>19.7</v>
      </c>
      <c r="L97" s="4">
        <v>3</v>
      </c>
      <c r="M97" s="4">
        <v>13.2</v>
      </c>
      <c r="N97" s="4">
        <v>3</v>
      </c>
      <c r="O97" s="4">
        <v>39.1</v>
      </c>
      <c r="P97" s="4">
        <v>41.4</v>
      </c>
      <c r="Q97" s="4">
        <v>42.1</v>
      </c>
      <c r="R97" s="4">
        <v>39.700000000000003</v>
      </c>
      <c r="S97" s="4">
        <v>37.1</v>
      </c>
      <c r="T97" s="4">
        <v>39.4</v>
      </c>
      <c r="U97" s="4">
        <v>81.8</v>
      </c>
      <c r="V97" s="4">
        <f t="shared" si="8"/>
        <v>80</v>
      </c>
      <c r="W97" s="4">
        <f t="shared" si="6"/>
        <v>3</v>
      </c>
      <c r="X97" s="4">
        <f>Y97/((J97^0.244)*((G97*0.01)^(1.853)))</f>
        <v>5.5963515379006195</v>
      </c>
      <c r="Y97" s="4">
        <v>40.9</v>
      </c>
      <c r="Z97" s="4">
        <v>90.1845</v>
      </c>
      <c r="AA97" s="4">
        <v>180.369</v>
      </c>
      <c r="AB97" s="4">
        <v>3</v>
      </c>
      <c r="AC97">
        <v>58</v>
      </c>
      <c r="AD97" s="4">
        <v>49.5</v>
      </c>
      <c r="AE97" s="4">
        <v>3</v>
      </c>
      <c r="AF97" s="4">
        <v>3</v>
      </c>
      <c r="AG97" s="4">
        <v>10.44</v>
      </c>
      <c r="AH97" s="4">
        <v>10.68</v>
      </c>
      <c r="AI97" s="4">
        <v>0.64</v>
      </c>
      <c r="AJ97" s="4">
        <v>74</v>
      </c>
      <c r="AK97">
        <v>38</v>
      </c>
      <c r="AL97">
        <v>37</v>
      </c>
      <c r="AM97" s="4">
        <v>-0.4</v>
      </c>
      <c r="AN97" s="4">
        <v>34</v>
      </c>
      <c r="AO97">
        <v>27</v>
      </c>
      <c r="AP97">
        <v>27</v>
      </c>
      <c r="AQ97" s="4">
        <v>0.11</v>
      </c>
      <c r="AR97" s="4">
        <v>55</v>
      </c>
      <c r="AS97">
        <v>66</v>
      </c>
      <c r="AT97">
        <v>64</v>
      </c>
      <c r="AU97">
        <v>69</v>
      </c>
      <c r="AV97">
        <v>66.333333333333329</v>
      </c>
      <c r="AW97" s="4">
        <v>3.62</v>
      </c>
      <c r="AX97" s="4">
        <v>100</v>
      </c>
      <c r="AY97">
        <v>47</v>
      </c>
      <c r="AZ97">
        <v>48</v>
      </c>
      <c r="BA97">
        <v>48</v>
      </c>
      <c r="BB97">
        <v>47.666666666666664</v>
      </c>
      <c r="BC97" s="4">
        <v>0.46</v>
      </c>
      <c r="BD97" s="4">
        <v>68</v>
      </c>
      <c r="BE97" s="5">
        <v>206</v>
      </c>
      <c r="BF97" s="5">
        <v>210</v>
      </c>
      <c r="BG97" s="5">
        <v>220</v>
      </c>
      <c r="BH97" s="5">
        <v>212</v>
      </c>
      <c r="BI97" s="4">
        <v>1.66</v>
      </c>
      <c r="BJ97" s="4">
        <v>95</v>
      </c>
      <c r="BK97" s="4">
        <v>-0.29000000000000004</v>
      </c>
      <c r="BL97" s="4">
        <v>2.2999999999999998</v>
      </c>
      <c r="BM97" s="4">
        <v>4.08</v>
      </c>
      <c r="BN97" s="4">
        <v>6.09</v>
      </c>
      <c r="BO97" s="4">
        <v>2</v>
      </c>
      <c r="BP97" s="4">
        <v>29.504639999999998</v>
      </c>
      <c r="BQ97" s="4">
        <v>28.61056</v>
      </c>
      <c r="BR97" s="4">
        <v>30.845759999999999</v>
      </c>
      <c r="BS97" s="4">
        <v>21.01088</v>
      </c>
      <c r="BT97" s="4">
        <v>21.457920000000001</v>
      </c>
      <c r="BU97" s="4">
        <v>21.457920000000001</v>
      </c>
      <c r="BV97" s="4">
        <v>44.5</v>
      </c>
      <c r="BW97" s="4">
        <v>84.5</v>
      </c>
      <c r="BX97" s="4">
        <v>84</v>
      </c>
      <c r="BY97" s="4">
        <v>71</v>
      </c>
      <c r="BZ97">
        <f t="shared" si="7"/>
        <v>2</v>
      </c>
    </row>
    <row r="98" spans="1:78" x14ac:dyDescent="0.2">
      <c r="A98" t="s">
        <v>175</v>
      </c>
      <c r="B98">
        <v>0</v>
      </c>
      <c r="C98" s="1">
        <v>37957</v>
      </c>
      <c r="D98" s="1">
        <v>43411</v>
      </c>
      <c r="E98" s="4">
        <v>14.932238193018481</v>
      </c>
      <c r="F98" s="5">
        <v>123</v>
      </c>
      <c r="G98" s="5">
        <v>171.5</v>
      </c>
      <c r="H98" s="4">
        <v>4.0354330708661417</v>
      </c>
      <c r="I98" s="4">
        <v>141.56100000000001</v>
      </c>
      <c r="J98" s="4">
        <v>64.2</v>
      </c>
      <c r="K98" s="4">
        <v>21.7</v>
      </c>
      <c r="L98" s="4">
        <v>3</v>
      </c>
      <c r="M98" s="4">
        <v>16.600000000000001</v>
      </c>
      <c r="N98" s="4">
        <v>3</v>
      </c>
      <c r="O98" s="4">
        <v>43</v>
      </c>
      <c r="P98" s="4">
        <v>39.299999999999997</v>
      </c>
      <c r="Q98" s="4">
        <v>40.1</v>
      </c>
      <c r="R98" s="4">
        <v>42.1</v>
      </c>
      <c r="S98" s="4">
        <v>40.799999999999997</v>
      </c>
      <c r="T98" s="4">
        <v>37.200000000000003</v>
      </c>
      <c r="U98" s="4">
        <v>85.1</v>
      </c>
      <c r="V98" s="4">
        <f t="shared" si="8"/>
        <v>90</v>
      </c>
      <c r="W98" s="4">
        <f t="shared" si="6"/>
        <v>3</v>
      </c>
      <c r="X98" s="4">
        <f>Y98/((J98^0.244)*((G98*0.01)^(1.853)))</f>
        <v>5.6724358758853919</v>
      </c>
      <c r="Y98" s="4">
        <v>42.55</v>
      </c>
      <c r="Z98" s="4">
        <v>93.822749999999999</v>
      </c>
      <c r="AA98" s="4">
        <v>187.6455</v>
      </c>
      <c r="AB98" s="4">
        <v>3</v>
      </c>
      <c r="AC98">
        <v>57</v>
      </c>
      <c r="AD98" s="4">
        <v>49</v>
      </c>
      <c r="AE98" s="4">
        <v>3</v>
      </c>
      <c r="AF98" s="4">
        <v>3</v>
      </c>
      <c r="AG98" s="4">
        <v>10.37</v>
      </c>
      <c r="AH98" s="4">
        <v>10.16</v>
      </c>
      <c r="AI98" s="4">
        <v>1.07</v>
      </c>
      <c r="AJ98" s="4">
        <v>86</v>
      </c>
      <c r="AK98">
        <v>38</v>
      </c>
      <c r="AL98">
        <v>40</v>
      </c>
      <c r="AM98" s="4">
        <v>-0.12</v>
      </c>
      <c r="AN98" s="4">
        <v>45</v>
      </c>
      <c r="AO98">
        <v>25</v>
      </c>
      <c r="AP98">
        <v>27</v>
      </c>
      <c r="AQ98" s="4">
        <v>0.11</v>
      </c>
      <c r="AR98" s="4">
        <v>55</v>
      </c>
      <c r="AS98">
        <v>73</v>
      </c>
      <c r="AT98">
        <v>68</v>
      </c>
      <c r="AU98">
        <v>74</v>
      </c>
      <c r="AV98">
        <v>71.666666666666671</v>
      </c>
      <c r="AW98" s="4">
        <v>4.16</v>
      </c>
      <c r="AX98" s="4">
        <v>100</v>
      </c>
      <c r="AY98">
        <v>47</v>
      </c>
      <c r="AZ98">
        <v>50</v>
      </c>
      <c r="BA98">
        <v>45</v>
      </c>
      <c r="BB98">
        <v>47.333333333333336</v>
      </c>
      <c r="BC98" s="4">
        <v>0.8</v>
      </c>
      <c r="BD98" s="4">
        <v>79</v>
      </c>
      <c r="BE98" s="5">
        <v>218</v>
      </c>
      <c r="BF98" s="5">
        <v>226</v>
      </c>
      <c r="BG98" s="5">
        <v>235</v>
      </c>
      <c r="BH98" s="5">
        <v>226.33333333333334</v>
      </c>
      <c r="BI98" s="4">
        <v>2.31</v>
      </c>
      <c r="BJ98" s="4">
        <v>99</v>
      </c>
      <c r="BK98" s="4">
        <v>-0.01</v>
      </c>
      <c r="BL98" s="4">
        <v>3.38</v>
      </c>
      <c r="BM98" s="4">
        <v>4.96</v>
      </c>
      <c r="BN98" s="4">
        <v>8.33</v>
      </c>
      <c r="BO98" s="4">
        <v>3</v>
      </c>
      <c r="BP98" s="4">
        <v>32.633919999999996</v>
      </c>
      <c r="BQ98" s="4">
        <v>30.398720000000001</v>
      </c>
      <c r="BR98" s="4">
        <v>33.080959999999997</v>
      </c>
      <c r="BS98" s="4">
        <v>21.01088</v>
      </c>
      <c r="BT98" s="4">
        <v>22.352</v>
      </c>
      <c r="BU98" s="4">
        <v>20.116800000000001</v>
      </c>
      <c r="BV98" s="4">
        <v>50</v>
      </c>
      <c r="BW98" s="4">
        <v>92.5</v>
      </c>
      <c r="BX98" s="4">
        <v>89.5</v>
      </c>
      <c r="BY98" s="4">
        <v>77.333333333333329</v>
      </c>
      <c r="BZ98">
        <f t="shared" si="7"/>
        <v>3</v>
      </c>
    </row>
    <row r="99" spans="1:78" x14ac:dyDescent="0.2">
      <c r="A99" t="s">
        <v>176</v>
      </c>
      <c r="B99">
        <v>0</v>
      </c>
      <c r="C99" s="1">
        <v>37724</v>
      </c>
      <c r="D99" s="1">
        <v>43206</v>
      </c>
      <c r="E99" s="4">
        <v>15.008898015058179</v>
      </c>
      <c r="F99" s="5">
        <v>116.5</v>
      </c>
      <c r="G99" s="5">
        <v>157</v>
      </c>
      <c r="H99" s="4">
        <v>3.8221784776902887</v>
      </c>
      <c r="I99" s="4">
        <v>204.624</v>
      </c>
      <c r="J99" s="4">
        <v>92.8</v>
      </c>
      <c r="K99" s="4">
        <v>37.6</v>
      </c>
      <c r="L99" s="4">
        <v>1</v>
      </c>
      <c r="M99" s="4">
        <v>37.200000000000003</v>
      </c>
      <c r="N99" s="4">
        <v>1</v>
      </c>
      <c r="O99" s="4">
        <v>28.9</v>
      </c>
      <c r="P99" s="4">
        <v>26.8</v>
      </c>
      <c r="Q99" s="4">
        <v>26.7</v>
      </c>
      <c r="R99" s="4">
        <v>30</v>
      </c>
      <c r="S99" s="4">
        <v>32.200000000000003</v>
      </c>
      <c r="T99" s="4">
        <v>30.5</v>
      </c>
      <c r="U99" s="4">
        <v>61.1</v>
      </c>
      <c r="V99" s="4">
        <f t="shared" ref="V99:V106" si="9">IF($X99&lt;4.82,"Less Than 5",IF($X99&lt;5.03,5,IF($X99&lt;5.45,10,IF($X99&lt;5.69,20,IF($X99&lt;6,30,IF($X99&lt;6.33,40,IF($X99&lt;6.53,50,IF($X99&lt;6.71,60,IF($X99&lt;7.02,70,IF($X99&lt;7.59,80,IF($X99&lt;8.09,90, 95)))))))))))</f>
        <v>10</v>
      </c>
      <c r="W99" s="4">
        <f t="shared" si="6"/>
        <v>1</v>
      </c>
      <c r="X99" s="4">
        <f>Y99/((J99^0.274)*((G99*0.01)^(1.221)))</f>
        <v>5.0899040264775026</v>
      </c>
      <c r="Y99" s="4">
        <v>30.55</v>
      </c>
      <c r="Z99" s="4">
        <v>67.362750000000005</v>
      </c>
      <c r="AA99" s="4">
        <v>134.72550000000001</v>
      </c>
      <c r="AB99" s="4">
        <v>1</v>
      </c>
      <c r="AC99">
        <v>18</v>
      </c>
      <c r="AD99" s="4">
        <v>35.1</v>
      </c>
      <c r="AE99" s="4">
        <v>1</v>
      </c>
      <c r="AF99" s="4">
        <v>1</v>
      </c>
      <c r="AG99" s="4">
        <v>13.63</v>
      </c>
      <c r="AH99" s="4">
        <v>13.52</v>
      </c>
      <c r="AI99" s="4">
        <v>-2.6</v>
      </c>
      <c r="AJ99" s="4">
        <v>0</v>
      </c>
      <c r="AK99">
        <v>27</v>
      </c>
      <c r="AL99">
        <v>32</v>
      </c>
      <c r="AM99" s="4">
        <v>-1.4</v>
      </c>
      <c r="AN99" s="4">
        <v>8</v>
      </c>
      <c r="AO99">
        <v>17</v>
      </c>
      <c r="AP99">
        <v>16</v>
      </c>
      <c r="AQ99" s="4">
        <v>-2.59</v>
      </c>
      <c r="AR99" s="4">
        <v>0</v>
      </c>
      <c r="AS99">
        <v>36</v>
      </c>
      <c r="AT99">
        <v>31</v>
      </c>
      <c r="AU99">
        <v>28</v>
      </c>
      <c r="AV99">
        <v>31.666666666666668</v>
      </c>
      <c r="AW99" s="4">
        <v>-0.56999999999999995</v>
      </c>
      <c r="AX99" s="4">
        <v>28</v>
      </c>
      <c r="AY99">
        <v>31</v>
      </c>
      <c r="AZ99">
        <v>28</v>
      </c>
      <c r="BA99">
        <v>31</v>
      </c>
      <c r="BB99">
        <v>30</v>
      </c>
      <c r="BC99" s="4">
        <v>-2.06</v>
      </c>
      <c r="BD99" s="4">
        <v>2</v>
      </c>
      <c r="BE99" s="5">
        <v>124</v>
      </c>
      <c r="BF99" s="5">
        <v>144</v>
      </c>
      <c r="BG99" s="5">
        <v>145</v>
      </c>
      <c r="BH99" s="5">
        <v>137.66666666666666</v>
      </c>
      <c r="BI99" s="4">
        <v>-1.41</v>
      </c>
      <c r="BJ99" s="4">
        <v>8</v>
      </c>
      <c r="BK99" s="4">
        <v>-3.9899999999999998</v>
      </c>
      <c r="BL99" s="4">
        <v>-4.01</v>
      </c>
      <c r="BM99" s="4">
        <v>-2.63</v>
      </c>
      <c r="BN99" s="4">
        <v>-10.629999999999999</v>
      </c>
      <c r="BO99" s="4">
        <v>1</v>
      </c>
      <c r="BP99" s="4">
        <v>16.093440000000001</v>
      </c>
      <c r="BQ99" s="4">
        <v>13.85824</v>
      </c>
      <c r="BR99" s="4">
        <v>12.51712</v>
      </c>
      <c r="BS99" s="4">
        <v>13.85824</v>
      </c>
      <c r="BT99" s="4">
        <v>12.51712</v>
      </c>
      <c r="BU99" s="4">
        <v>13.85824</v>
      </c>
      <c r="BV99" s="4">
        <v>4</v>
      </c>
      <c r="BW99" s="4">
        <v>4</v>
      </c>
      <c r="BX99" s="4">
        <v>15</v>
      </c>
      <c r="BY99" s="4">
        <v>7.666666666666667</v>
      </c>
      <c r="BZ99">
        <f t="shared" si="7"/>
        <v>1</v>
      </c>
    </row>
    <row r="100" spans="1:78" x14ac:dyDescent="0.2">
      <c r="A100" t="s">
        <v>177</v>
      </c>
      <c r="B100">
        <v>0</v>
      </c>
      <c r="C100" s="1">
        <v>37927</v>
      </c>
      <c r="D100" s="1">
        <v>43411</v>
      </c>
      <c r="E100" s="4">
        <v>15.014373716632443</v>
      </c>
      <c r="F100" s="5">
        <v>122</v>
      </c>
      <c r="G100" s="5">
        <v>180</v>
      </c>
      <c r="H100" s="4">
        <v>4.0026246719160108</v>
      </c>
      <c r="I100" s="4">
        <v>131.19749999999999</v>
      </c>
      <c r="J100" s="4">
        <v>59.5</v>
      </c>
      <c r="K100" s="4">
        <v>18.399999999999999</v>
      </c>
      <c r="L100" s="4">
        <v>3</v>
      </c>
      <c r="M100" s="4">
        <v>8.4</v>
      </c>
      <c r="N100" s="4">
        <v>3</v>
      </c>
      <c r="O100" s="4">
        <v>40.1</v>
      </c>
      <c r="P100" s="4">
        <v>39.200000000000003</v>
      </c>
      <c r="Q100" s="4">
        <v>42.5</v>
      </c>
      <c r="R100" s="4">
        <v>26.9</v>
      </c>
      <c r="S100" s="4">
        <v>34.4</v>
      </c>
      <c r="T100" s="4">
        <v>31.8</v>
      </c>
      <c r="U100" s="4">
        <v>76.900000000000006</v>
      </c>
      <c r="V100" s="4">
        <f t="shared" si="9"/>
        <v>40</v>
      </c>
      <c r="W100" s="4">
        <f t="shared" si="6"/>
        <v>2</v>
      </c>
      <c r="X100" s="4">
        <f>Y100/((J100^0.274)*((G100*0.01)^(1.221)))</f>
        <v>6.1233765514098222</v>
      </c>
      <c r="Y100" s="4">
        <v>38.450000000000003</v>
      </c>
      <c r="Z100" s="4">
        <v>84.782250000000005</v>
      </c>
      <c r="AA100" s="4">
        <v>169.56450000000001</v>
      </c>
      <c r="AB100" s="4">
        <v>2</v>
      </c>
      <c r="AC100">
        <v>23</v>
      </c>
      <c r="AD100" s="4">
        <v>36.9</v>
      </c>
      <c r="AE100" s="4">
        <v>1</v>
      </c>
      <c r="AF100" s="4">
        <v>2</v>
      </c>
      <c r="AG100" s="4">
        <v>10.96</v>
      </c>
      <c r="AH100" s="4">
        <v>10.84</v>
      </c>
      <c r="AI100" s="4">
        <v>-0.14000000000000001</v>
      </c>
      <c r="AJ100" s="4">
        <v>44</v>
      </c>
      <c r="AK100">
        <v>43</v>
      </c>
      <c r="AL100">
        <v>38</v>
      </c>
      <c r="AM100" s="4">
        <v>1.9E-2</v>
      </c>
      <c r="AN100" s="4">
        <v>58</v>
      </c>
      <c r="AO100">
        <v>30</v>
      </c>
      <c r="AP100">
        <v>31</v>
      </c>
      <c r="AQ100" s="4">
        <v>0.99</v>
      </c>
      <c r="AR100" s="4">
        <v>84</v>
      </c>
      <c r="AS100">
        <v>75</v>
      </c>
      <c r="AT100">
        <v>78</v>
      </c>
      <c r="AU100">
        <v>80</v>
      </c>
      <c r="AV100">
        <v>77.666666666666671</v>
      </c>
      <c r="AW100" s="4">
        <v>4.6900000000000004</v>
      </c>
      <c r="AX100" s="4">
        <v>100</v>
      </c>
      <c r="AY100">
        <v>48</v>
      </c>
      <c r="AZ100">
        <v>47</v>
      </c>
      <c r="BA100">
        <v>45</v>
      </c>
      <c r="BB100">
        <v>46.666666666666664</v>
      </c>
      <c r="BC100" s="4">
        <v>0.22</v>
      </c>
      <c r="BD100" s="4">
        <v>59</v>
      </c>
      <c r="BE100" s="5">
        <v>172</v>
      </c>
      <c r="BF100" s="5">
        <v>189</v>
      </c>
      <c r="BG100" s="5">
        <v>196</v>
      </c>
      <c r="BH100" s="5">
        <v>185.66666666666666</v>
      </c>
      <c r="BI100" s="4">
        <v>0.47</v>
      </c>
      <c r="BJ100" s="4">
        <v>68</v>
      </c>
      <c r="BK100" s="4">
        <v>1.0089999999999999</v>
      </c>
      <c r="BL100" s="4">
        <v>0.32999999999999996</v>
      </c>
      <c r="BM100" s="4">
        <v>4.91</v>
      </c>
      <c r="BN100" s="4">
        <v>6.2490000000000006</v>
      </c>
      <c r="BO100" s="4">
        <v>2</v>
      </c>
      <c r="BP100" s="4">
        <v>33.527999999999999</v>
      </c>
      <c r="BQ100" s="4">
        <v>34.869120000000002</v>
      </c>
      <c r="BR100" s="4">
        <v>35.763199999999998</v>
      </c>
      <c r="BS100" s="4">
        <v>21.457920000000001</v>
      </c>
      <c r="BT100" s="4">
        <v>21.01088</v>
      </c>
      <c r="BU100" s="4">
        <v>20.116800000000001</v>
      </c>
      <c r="BV100" s="4">
        <v>71</v>
      </c>
      <c r="BW100" s="4">
        <v>56</v>
      </c>
      <c r="BX100" s="4">
        <v>79.5</v>
      </c>
      <c r="BY100" s="4">
        <v>68.833333333333329</v>
      </c>
      <c r="BZ100">
        <f t="shared" si="7"/>
        <v>2</v>
      </c>
    </row>
    <row r="101" spans="1:78" x14ac:dyDescent="0.2">
      <c r="A101" t="s">
        <v>178</v>
      </c>
      <c r="B101">
        <v>0</v>
      </c>
      <c r="C101" s="1">
        <v>37682</v>
      </c>
      <c r="D101" s="1">
        <v>43206</v>
      </c>
      <c r="E101" s="4">
        <v>15.123887748117728</v>
      </c>
      <c r="F101" s="5">
        <v>114.5</v>
      </c>
      <c r="G101" s="5">
        <v>165</v>
      </c>
      <c r="H101" s="4">
        <v>3.7565616797900261</v>
      </c>
      <c r="I101" s="4">
        <v>186.10200000000003</v>
      </c>
      <c r="J101" s="4">
        <v>84.4</v>
      </c>
      <c r="K101" s="4">
        <v>31</v>
      </c>
      <c r="L101" s="4">
        <v>1</v>
      </c>
      <c r="M101" s="4">
        <v>33.9</v>
      </c>
      <c r="N101" s="4">
        <v>1</v>
      </c>
      <c r="O101" s="4">
        <v>49</v>
      </c>
      <c r="P101" s="4">
        <v>37</v>
      </c>
      <c r="Q101" s="4">
        <v>42.3</v>
      </c>
      <c r="R101" s="4">
        <v>46.7</v>
      </c>
      <c r="S101" s="4">
        <v>37.700000000000003</v>
      </c>
      <c r="T101" s="4">
        <v>40.5</v>
      </c>
      <c r="U101" s="4">
        <v>95.7</v>
      </c>
      <c r="V101" s="4">
        <f t="shared" si="9"/>
        <v>90</v>
      </c>
      <c r="W101" s="4">
        <f t="shared" si="6"/>
        <v>3</v>
      </c>
      <c r="X101" s="4">
        <f>Y101/((J101^0.274)*((G101*0.01)^(1.221)))</f>
        <v>7.7004519605998984</v>
      </c>
      <c r="Y101" s="4">
        <v>47.85</v>
      </c>
      <c r="Z101" s="4">
        <v>105.50925000000001</v>
      </c>
      <c r="AA101" s="4">
        <v>211.01850000000002</v>
      </c>
      <c r="AB101" s="4">
        <v>3</v>
      </c>
      <c r="AC101">
        <v>13</v>
      </c>
      <c r="AD101" s="4">
        <v>33.299999999999997</v>
      </c>
      <c r="AE101" s="4">
        <v>1</v>
      </c>
      <c r="AF101" s="4">
        <v>1.6666666666666667</v>
      </c>
      <c r="AG101" s="4">
        <v>14.12</v>
      </c>
      <c r="AH101" s="4">
        <v>12.43</v>
      </c>
      <c r="AI101" s="4">
        <v>-1.8</v>
      </c>
      <c r="AJ101" s="4">
        <v>4</v>
      </c>
      <c r="AK101">
        <v>32</v>
      </c>
      <c r="AL101">
        <v>35</v>
      </c>
      <c r="AM101" s="4">
        <v>-0.95</v>
      </c>
      <c r="AN101" s="4">
        <v>17</v>
      </c>
      <c r="AO101">
        <v>17</v>
      </c>
      <c r="AP101">
        <v>21</v>
      </c>
      <c r="AQ101" s="4">
        <v>-1.54</v>
      </c>
      <c r="AR101" s="4">
        <v>6</v>
      </c>
      <c r="AS101">
        <v>45</v>
      </c>
      <c r="AT101">
        <v>47</v>
      </c>
      <c r="AU101">
        <v>42</v>
      </c>
      <c r="AV101">
        <v>44.666666666666664</v>
      </c>
      <c r="AW101" s="4">
        <v>0.89</v>
      </c>
      <c r="AX101" s="4">
        <v>81</v>
      </c>
      <c r="AY101">
        <v>41</v>
      </c>
      <c r="AZ101">
        <v>39</v>
      </c>
      <c r="BA101">
        <v>38</v>
      </c>
      <c r="BB101">
        <v>39.333333333333336</v>
      </c>
      <c r="BC101" s="4">
        <v>-0.83</v>
      </c>
      <c r="BD101" s="4">
        <v>20</v>
      </c>
      <c r="BE101" s="5">
        <v>145</v>
      </c>
      <c r="BF101" s="5">
        <v>137</v>
      </c>
      <c r="BG101" s="5">
        <v>132</v>
      </c>
      <c r="BH101" s="5">
        <v>138</v>
      </c>
      <c r="BI101" s="4">
        <v>-1.41</v>
      </c>
      <c r="BJ101" s="4">
        <v>8</v>
      </c>
      <c r="BK101" s="4">
        <v>-2.4900000000000002</v>
      </c>
      <c r="BL101" s="4">
        <v>-3.21</v>
      </c>
      <c r="BM101" s="4">
        <v>6.0000000000000053E-2</v>
      </c>
      <c r="BN101" s="4">
        <v>-5.6400000000000006</v>
      </c>
      <c r="BO101" s="4">
        <v>1</v>
      </c>
      <c r="BP101" s="4">
        <v>20.116800000000001</v>
      </c>
      <c r="BQ101" s="4">
        <v>21.01088</v>
      </c>
      <c r="BR101" s="4">
        <v>18.775680000000001</v>
      </c>
      <c r="BS101" s="4">
        <v>18.32864</v>
      </c>
      <c r="BT101" s="4">
        <v>17.434560000000001</v>
      </c>
      <c r="BU101" s="4">
        <v>16.98752</v>
      </c>
      <c r="BV101" s="4">
        <v>11.5</v>
      </c>
      <c r="BW101" s="4">
        <v>6</v>
      </c>
      <c r="BX101" s="4">
        <v>50.5</v>
      </c>
      <c r="BY101" s="4">
        <v>22.666666666666668</v>
      </c>
      <c r="BZ101">
        <f t="shared" si="7"/>
        <v>1</v>
      </c>
    </row>
    <row r="102" spans="1:78" x14ac:dyDescent="0.2">
      <c r="A102" t="s">
        <v>179</v>
      </c>
      <c r="B102">
        <v>0</v>
      </c>
      <c r="C102" s="1">
        <v>37702</v>
      </c>
      <c r="D102" s="1">
        <v>43411</v>
      </c>
      <c r="E102" s="4">
        <v>15.630390143737166</v>
      </c>
      <c r="F102" s="5">
        <v>115</v>
      </c>
      <c r="G102" s="5">
        <v>168.5</v>
      </c>
      <c r="H102" s="4">
        <v>3.772965879265092</v>
      </c>
      <c r="I102" s="4">
        <v>132.5205</v>
      </c>
      <c r="J102" s="4">
        <v>60.1</v>
      </c>
      <c r="K102" s="4">
        <v>21.3</v>
      </c>
      <c r="L102" s="4">
        <v>3</v>
      </c>
      <c r="M102" s="4">
        <v>21.1</v>
      </c>
      <c r="N102" s="4">
        <v>2</v>
      </c>
      <c r="O102" s="4">
        <v>26</v>
      </c>
      <c r="P102" s="4">
        <v>18.5</v>
      </c>
      <c r="Q102" s="4">
        <v>19.399999999999999</v>
      </c>
      <c r="R102" s="4">
        <v>24.2</v>
      </c>
      <c r="S102" s="4">
        <v>22.9</v>
      </c>
      <c r="T102" s="4">
        <v>22</v>
      </c>
      <c r="U102" s="4">
        <v>50.2</v>
      </c>
      <c r="V102" s="4">
        <v>5</v>
      </c>
      <c r="W102" s="4">
        <f t="shared" si="6"/>
        <v>1</v>
      </c>
      <c r="X102" s="4">
        <f>Y102/((J102^0.274)*((G102*0.01)^(1.221)))</f>
        <v>4.3209936878903292</v>
      </c>
      <c r="Y102" s="4">
        <v>25.1</v>
      </c>
      <c r="Z102" s="4">
        <v>55.345500000000008</v>
      </c>
      <c r="AA102" s="4">
        <v>110.69100000000002</v>
      </c>
      <c r="AB102" s="4">
        <v>1</v>
      </c>
      <c r="AC102">
        <v>20</v>
      </c>
      <c r="AD102" s="4">
        <v>35.200000000000003</v>
      </c>
      <c r="AE102" s="4">
        <v>1</v>
      </c>
      <c r="AF102" s="4">
        <v>1.3333333333333333</v>
      </c>
      <c r="AG102" s="4">
        <v>12.78</v>
      </c>
      <c r="AH102" s="4">
        <v>13.28</v>
      </c>
      <c r="AI102" s="4">
        <v>-2.23</v>
      </c>
      <c r="AJ102" s="4">
        <v>1</v>
      </c>
      <c r="AK102">
        <v>22</v>
      </c>
      <c r="AL102">
        <v>30</v>
      </c>
      <c r="AM102" s="4">
        <v>-1.83</v>
      </c>
      <c r="AN102" s="4">
        <v>3</v>
      </c>
      <c r="AO102">
        <v>22</v>
      </c>
      <c r="AP102">
        <v>25</v>
      </c>
      <c r="AQ102" s="4">
        <v>-0.63</v>
      </c>
      <c r="AR102" s="4">
        <v>26</v>
      </c>
      <c r="AS102">
        <v>46</v>
      </c>
      <c r="AT102">
        <v>47</v>
      </c>
      <c r="AU102">
        <v>47</v>
      </c>
      <c r="AV102">
        <v>46.666666666666664</v>
      </c>
      <c r="AW102" s="4">
        <v>0.72</v>
      </c>
      <c r="AX102" s="4">
        <v>77</v>
      </c>
      <c r="AY102">
        <v>41</v>
      </c>
      <c r="AZ102">
        <v>37</v>
      </c>
      <c r="BA102">
        <v>36</v>
      </c>
      <c r="BB102">
        <v>38</v>
      </c>
      <c r="BC102" s="4">
        <v>-0.99</v>
      </c>
      <c r="BD102" s="4">
        <v>16</v>
      </c>
      <c r="BE102" s="5">
        <v>125</v>
      </c>
      <c r="BF102" s="5">
        <v>126</v>
      </c>
      <c r="BG102" s="5">
        <v>133</v>
      </c>
      <c r="BH102" s="5">
        <v>128</v>
      </c>
      <c r="BI102" s="4">
        <v>-1.99</v>
      </c>
      <c r="BJ102" s="4">
        <v>2</v>
      </c>
      <c r="BK102" s="4">
        <v>-2.46</v>
      </c>
      <c r="BL102" s="4">
        <v>-4.22</v>
      </c>
      <c r="BM102" s="4">
        <v>-0.27</v>
      </c>
      <c r="BN102" s="4">
        <v>-6.9499999999999993</v>
      </c>
      <c r="BO102" s="4">
        <v>1</v>
      </c>
      <c r="BP102" s="4">
        <v>20.563839999999999</v>
      </c>
      <c r="BQ102" s="4">
        <v>21.01088</v>
      </c>
      <c r="BR102" s="4">
        <v>21.01088</v>
      </c>
      <c r="BS102" s="4">
        <v>18.32864</v>
      </c>
      <c r="BT102" s="4">
        <v>16.540479999999999</v>
      </c>
      <c r="BU102" s="4">
        <v>16.093440000000001</v>
      </c>
      <c r="BV102" s="4">
        <v>14.5</v>
      </c>
      <c r="BW102" s="4">
        <v>1.5</v>
      </c>
      <c r="BX102" s="4">
        <v>46.5</v>
      </c>
      <c r="BY102" s="4">
        <v>20.833333333333332</v>
      </c>
      <c r="BZ102">
        <f t="shared" si="7"/>
        <v>1</v>
      </c>
    </row>
    <row r="103" spans="1:78" x14ac:dyDescent="0.2">
      <c r="A103" t="s">
        <v>180</v>
      </c>
      <c r="B103">
        <v>0</v>
      </c>
      <c r="C103" s="1">
        <v>37674</v>
      </c>
      <c r="D103" s="1">
        <v>43418</v>
      </c>
      <c r="E103" s="4">
        <v>15.72621492128679</v>
      </c>
      <c r="F103" s="5">
        <v>117</v>
      </c>
      <c r="G103" s="5">
        <v>170</v>
      </c>
      <c r="H103" s="4">
        <v>3.8385826771653542</v>
      </c>
      <c r="I103" s="4">
        <v>126.56700000000001</v>
      </c>
      <c r="J103" s="4">
        <v>57.4</v>
      </c>
      <c r="K103" s="4">
        <v>19.899999999999999</v>
      </c>
      <c r="L103" s="4">
        <v>3</v>
      </c>
      <c r="M103" s="4">
        <v>16.399999999999999</v>
      </c>
      <c r="N103" s="4">
        <v>3</v>
      </c>
      <c r="O103" s="4">
        <v>24.8</v>
      </c>
      <c r="P103" s="4">
        <v>25.2</v>
      </c>
      <c r="Q103" s="4">
        <v>23.4</v>
      </c>
      <c r="R103" s="4">
        <v>23.7</v>
      </c>
      <c r="S103" s="4">
        <v>24.6</v>
      </c>
      <c r="T103" s="4">
        <v>22</v>
      </c>
      <c r="U103" s="4">
        <v>49.8</v>
      </c>
      <c r="V103" s="4">
        <v>5</v>
      </c>
      <c r="W103" s="4">
        <f t="shared" si="6"/>
        <v>1</v>
      </c>
      <c r="X103" s="4">
        <f>Y103/((J103^0.274)*((G103*0.01)^(1.221)))</f>
        <v>4.2941712067215478</v>
      </c>
      <c r="Y103" s="4">
        <v>24.9</v>
      </c>
      <c r="Z103" s="4">
        <v>54.904499999999999</v>
      </c>
      <c r="AA103" s="4">
        <v>109.809</v>
      </c>
      <c r="AB103" s="4">
        <v>1</v>
      </c>
      <c r="AC103">
        <v>32</v>
      </c>
      <c r="AD103" s="4">
        <v>39.299999999999997</v>
      </c>
      <c r="AE103" s="4">
        <v>1</v>
      </c>
      <c r="AF103" s="4">
        <v>1.6666666666666667</v>
      </c>
      <c r="AG103" s="4">
        <v>12.44</v>
      </c>
      <c r="AH103" s="4">
        <v>12.06</v>
      </c>
      <c r="AI103" s="4">
        <v>-1.64</v>
      </c>
      <c r="AJ103" s="4">
        <v>5</v>
      </c>
      <c r="AK103">
        <v>23</v>
      </c>
      <c r="AL103">
        <v>29</v>
      </c>
      <c r="AM103" s="4">
        <v>-1.99</v>
      </c>
      <c r="AN103" s="4">
        <v>2</v>
      </c>
      <c r="AO103">
        <v>22</v>
      </c>
      <c r="AP103">
        <v>26</v>
      </c>
      <c r="AQ103" s="4">
        <v>-0.13</v>
      </c>
      <c r="AR103" s="4">
        <v>45</v>
      </c>
      <c r="AS103">
        <v>62</v>
      </c>
      <c r="AT103">
        <v>61</v>
      </c>
      <c r="AU103">
        <v>60</v>
      </c>
      <c r="AV103">
        <v>61</v>
      </c>
      <c r="AW103" s="4">
        <v>2.57</v>
      </c>
      <c r="AX103" s="4">
        <v>99</v>
      </c>
      <c r="AY103">
        <v>38</v>
      </c>
      <c r="AZ103">
        <v>38</v>
      </c>
      <c r="BA103">
        <v>38</v>
      </c>
      <c r="BB103">
        <v>38</v>
      </c>
      <c r="BC103" s="4">
        <v>-1.37</v>
      </c>
      <c r="BD103" s="4">
        <v>9</v>
      </c>
      <c r="BE103" s="5">
        <v>158</v>
      </c>
      <c r="BF103" s="5">
        <v>165</v>
      </c>
      <c r="BG103" s="5">
        <v>163</v>
      </c>
      <c r="BH103" s="5">
        <v>162</v>
      </c>
      <c r="BI103" s="4">
        <v>-0.9</v>
      </c>
      <c r="BJ103" s="4">
        <v>18</v>
      </c>
      <c r="BK103" s="4">
        <v>-2.12</v>
      </c>
      <c r="BL103" s="4">
        <v>-2.54</v>
      </c>
      <c r="BM103" s="4">
        <v>1.1999999999999997</v>
      </c>
      <c r="BN103" s="4">
        <v>-3.4600000000000004</v>
      </c>
      <c r="BO103" s="4">
        <v>2</v>
      </c>
      <c r="BP103" s="4">
        <v>27.716480000000001</v>
      </c>
      <c r="BQ103" s="4">
        <v>27.269439999999999</v>
      </c>
      <c r="BR103" s="4">
        <v>26.822399999999998</v>
      </c>
      <c r="BS103" s="4">
        <v>16.98752</v>
      </c>
      <c r="BT103" s="4">
        <v>16.98752</v>
      </c>
      <c r="BU103" s="4">
        <v>16.98752</v>
      </c>
      <c r="BV103" s="4">
        <v>23.5</v>
      </c>
      <c r="BW103" s="4">
        <v>11.5</v>
      </c>
      <c r="BX103" s="4">
        <v>54</v>
      </c>
      <c r="BY103" s="4">
        <v>29.666666666666668</v>
      </c>
      <c r="BZ103">
        <f t="shared" si="7"/>
        <v>2</v>
      </c>
    </row>
    <row r="104" spans="1:78" x14ac:dyDescent="0.2">
      <c r="A104" t="s">
        <v>181</v>
      </c>
      <c r="B104">
        <v>0</v>
      </c>
      <c r="C104" s="1">
        <v>37659</v>
      </c>
      <c r="D104" s="1">
        <v>43412</v>
      </c>
      <c r="E104" s="4">
        <v>15.750855578370979</v>
      </c>
      <c r="F104" s="5">
        <v>115</v>
      </c>
      <c r="G104" s="5">
        <v>159</v>
      </c>
      <c r="H104" s="4">
        <v>3.772965879265092</v>
      </c>
      <c r="I104" s="4">
        <v>100.3275</v>
      </c>
      <c r="J104" s="4">
        <v>45.5</v>
      </c>
      <c r="K104" s="4">
        <v>18</v>
      </c>
      <c r="L104" s="4">
        <v>3</v>
      </c>
      <c r="M104" s="4">
        <v>14.8</v>
      </c>
      <c r="N104" s="4">
        <v>3</v>
      </c>
      <c r="O104" s="4">
        <v>27</v>
      </c>
      <c r="P104" s="4">
        <v>30.3</v>
      </c>
      <c r="Q104" s="4">
        <v>37.200000000000003</v>
      </c>
      <c r="R104" s="4">
        <v>31.3</v>
      </c>
      <c r="S104" s="4">
        <v>31.2</v>
      </c>
      <c r="T104" s="4">
        <v>32.1</v>
      </c>
      <c r="U104" s="4">
        <v>69.3</v>
      </c>
      <c r="V104" s="4">
        <f t="shared" si="9"/>
        <v>70</v>
      </c>
      <c r="W104" s="4">
        <f t="shared" si="6"/>
        <v>2</v>
      </c>
      <c r="X104" s="4">
        <f>Y104/((J104^0.274)*((G104*0.01)^(1.221)))</f>
        <v>6.9103847368780107</v>
      </c>
      <c r="Y104" s="4">
        <v>34.65</v>
      </c>
      <c r="Z104" s="4">
        <v>76.40325</v>
      </c>
      <c r="AA104" s="4">
        <v>152.8065</v>
      </c>
      <c r="AB104" s="4">
        <v>2</v>
      </c>
      <c r="AC104">
        <v>29</v>
      </c>
      <c r="AD104" s="4">
        <v>38.200000000000003</v>
      </c>
      <c r="AE104" s="4">
        <v>1</v>
      </c>
      <c r="AF104" s="4">
        <v>2</v>
      </c>
      <c r="AG104" s="4">
        <v>12.47</v>
      </c>
      <c r="AH104" s="4">
        <v>12.41</v>
      </c>
      <c r="AI104" s="4">
        <v>-1.94</v>
      </c>
      <c r="AJ104" s="4">
        <v>3</v>
      </c>
      <c r="AK104">
        <v>34</v>
      </c>
      <c r="AL104">
        <v>31</v>
      </c>
      <c r="AM104" s="4">
        <v>-1.22</v>
      </c>
      <c r="AN104" s="4">
        <v>11</v>
      </c>
      <c r="AO104">
        <v>21</v>
      </c>
      <c r="AP104">
        <v>26</v>
      </c>
      <c r="AQ104" s="4">
        <v>-0.38</v>
      </c>
      <c r="AR104" s="4">
        <v>35</v>
      </c>
      <c r="AS104">
        <v>45</v>
      </c>
      <c r="AT104">
        <v>43</v>
      </c>
      <c r="AU104">
        <v>42</v>
      </c>
      <c r="AV104">
        <v>43.333333333333336</v>
      </c>
      <c r="AW104" s="4">
        <v>0.47</v>
      </c>
      <c r="AX104" s="4">
        <v>68</v>
      </c>
      <c r="AY104">
        <v>36</v>
      </c>
      <c r="AZ104">
        <v>39</v>
      </c>
      <c r="BA104">
        <v>36</v>
      </c>
      <c r="BB104">
        <v>37</v>
      </c>
      <c r="BC104" s="4">
        <v>-1.25</v>
      </c>
      <c r="BD104" s="4">
        <v>11</v>
      </c>
      <c r="BE104" s="5">
        <v>148</v>
      </c>
      <c r="BF104" s="5">
        <v>147</v>
      </c>
      <c r="BG104" s="5">
        <v>146</v>
      </c>
      <c r="BH104" s="5">
        <v>147</v>
      </c>
      <c r="BI104" s="4">
        <v>-1.5</v>
      </c>
      <c r="BJ104" s="4">
        <v>7</v>
      </c>
      <c r="BK104" s="4">
        <v>-1.6</v>
      </c>
      <c r="BL104" s="4">
        <v>-3.44</v>
      </c>
      <c r="BM104" s="4">
        <v>-0.78</v>
      </c>
      <c r="BN104" s="4">
        <v>-5.82</v>
      </c>
      <c r="BO104" s="4">
        <v>1</v>
      </c>
      <c r="BP104" s="4">
        <v>20.116800000000001</v>
      </c>
      <c r="BQ104" s="4">
        <v>19.222719999999999</v>
      </c>
      <c r="BR104" s="4">
        <v>18.775680000000001</v>
      </c>
      <c r="BS104" s="4">
        <v>16.093440000000001</v>
      </c>
      <c r="BT104" s="4">
        <v>17.434560000000001</v>
      </c>
      <c r="BU104" s="4">
        <v>16.093440000000001</v>
      </c>
      <c r="BV104" s="4">
        <v>23</v>
      </c>
      <c r="BW104" s="4">
        <v>5</v>
      </c>
      <c r="BX104" s="4">
        <v>39.5</v>
      </c>
      <c r="BY104" s="4">
        <v>22.5</v>
      </c>
      <c r="BZ104">
        <f t="shared" si="7"/>
        <v>1</v>
      </c>
    </row>
    <row r="105" spans="1:78" x14ac:dyDescent="0.2">
      <c r="A105" t="s">
        <v>182</v>
      </c>
      <c r="B105">
        <v>0</v>
      </c>
      <c r="C105" s="1">
        <v>37413</v>
      </c>
      <c r="D105" s="1">
        <v>43206</v>
      </c>
      <c r="E105" s="4">
        <v>15.860369609856264</v>
      </c>
      <c r="F105" s="5">
        <v>105</v>
      </c>
      <c r="G105" s="5">
        <v>147.5</v>
      </c>
      <c r="H105" s="4">
        <v>3.4448818897637796</v>
      </c>
      <c r="I105" s="4">
        <v>86.215500000000006</v>
      </c>
      <c r="J105" s="4">
        <v>39.1</v>
      </c>
      <c r="K105" s="4">
        <v>18.100000000000001</v>
      </c>
      <c r="L105" s="4">
        <v>3</v>
      </c>
      <c r="M105" s="4">
        <v>14.1</v>
      </c>
      <c r="N105" s="4">
        <v>3</v>
      </c>
      <c r="O105" s="4">
        <v>21.5</v>
      </c>
      <c r="P105" s="4">
        <v>19.7</v>
      </c>
      <c r="Q105" s="4">
        <v>20.399999999999999</v>
      </c>
      <c r="R105" s="4">
        <v>21.5</v>
      </c>
      <c r="S105" s="4">
        <v>19.7</v>
      </c>
      <c r="T105" s="4">
        <v>21.4</v>
      </c>
      <c r="U105" s="4">
        <v>43</v>
      </c>
      <c r="V105" s="4">
        <f t="shared" si="9"/>
        <v>5</v>
      </c>
      <c r="W105" s="4">
        <f t="shared" si="6"/>
        <v>1</v>
      </c>
      <c r="X105" s="4">
        <f>Y105/((J105^0.274)*((G105*0.01)^(1.221)))</f>
        <v>4.8987691203999946</v>
      </c>
      <c r="Y105" s="4">
        <v>21.5</v>
      </c>
      <c r="Z105" s="4">
        <v>47.407499999999999</v>
      </c>
      <c r="AA105" s="4">
        <v>94.814999999999998</v>
      </c>
      <c r="AB105" s="4">
        <v>1</v>
      </c>
      <c r="AC105">
        <v>50</v>
      </c>
      <c r="AD105" s="4">
        <v>45.5</v>
      </c>
      <c r="AE105" s="4">
        <v>3</v>
      </c>
      <c r="AF105" s="4">
        <v>2.3333333333333335</v>
      </c>
      <c r="AG105" s="4">
        <v>11.69</v>
      </c>
      <c r="AH105" s="4">
        <v>11.83</v>
      </c>
      <c r="AI105" s="4">
        <v>-1.29</v>
      </c>
      <c r="AJ105" s="4">
        <v>10</v>
      </c>
      <c r="AK105">
        <v>29</v>
      </c>
      <c r="AL105">
        <v>31</v>
      </c>
      <c r="AM105" s="4">
        <v>-1.68</v>
      </c>
      <c r="AN105" s="4">
        <v>5</v>
      </c>
      <c r="AO105">
        <v>24</v>
      </c>
      <c r="AP105">
        <v>27</v>
      </c>
      <c r="AQ105" s="4">
        <v>-0.13</v>
      </c>
      <c r="AR105" s="4">
        <v>45</v>
      </c>
      <c r="AS105">
        <v>70</v>
      </c>
      <c r="AT105">
        <v>71</v>
      </c>
      <c r="AU105">
        <v>71</v>
      </c>
      <c r="AV105">
        <v>70.666666666666671</v>
      </c>
      <c r="AW105" s="4">
        <v>3.62</v>
      </c>
      <c r="AX105" s="4">
        <v>100</v>
      </c>
      <c r="AY105">
        <v>37</v>
      </c>
      <c r="AZ105">
        <v>41</v>
      </c>
      <c r="BA105">
        <v>41</v>
      </c>
      <c r="BB105">
        <v>39.666666666666664</v>
      </c>
      <c r="BC105" s="4">
        <v>-0.99</v>
      </c>
      <c r="BD105" s="4">
        <v>16</v>
      </c>
      <c r="BE105" s="5">
        <v>160</v>
      </c>
      <c r="BF105" s="5">
        <v>157</v>
      </c>
      <c r="BG105" s="5">
        <v>164</v>
      </c>
      <c r="BH105" s="5">
        <v>160.33333333333334</v>
      </c>
      <c r="BI105" s="4">
        <v>-0.93</v>
      </c>
      <c r="BJ105" s="4">
        <v>17</v>
      </c>
      <c r="BK105" s="4">
        <v>-1.81</v>
      </c>
      <c r="BL105" s="4">
        <v>-2.2200000000000002</v>
      </c>
      <c r="BM105" s="4">
        <v>2.63</v>
      </c>
      <c r="BN105" s="4">
        <v>-1.4000000000000004</v>
      </c>
      <c r="BO105" s="4">
        <v>2</v>
      </c>
      <c r="BP105" s="4">
        <v>31.2928</v>
      </c>
      <c r="BQ105" s="4">
        <v>31.739840000000001</v>
      </c>
      <c r="BR105" s="4">
        <v>31.739840000000001</v>
      </c>
      <c r="BS105" s="4">
        <v>16.540479999999999</v>
      </c>
      <c r="BT105" s="4">
        <v>18.32864</v>
      </c>
      <c r="BU105" s="4">
        <v>18.32864</v>
      </c>
      <c r="BV105" s="4">
        <v>25</v>
      </c>
      <c r="BW105" s="4">
        <v>13.5</v>
      </c>
      <c r="BX105" s="4">
        <v>58</v>
      </c>
      <c r="BY105" s="4">
        <v>32.166666666666664</v>
      </c>
      <c r="BZ105">
        <f t="shared" si="7"/>
        <v>2</v>
      </c>
    </row>
    <row r="106" spans="1:78" x14ac:dyDescent="0.2">
      <c r="A106" t="s">
        <v>183</v>
      </c>
      <c r="B106">
        <v>0</v>
      </c>
      <c r="C106" s="1">
        <v>37591</v>
      </c>
      <c r="D106" s="1">
        <v>43411</v>
      </c>
      <c r="E106" s="4">
        <v>15.93429158110883</v>
      </c>
      <c r="F106" s="5">
        <v>125</v>
      </c>
      <c r="G106" s="5">
        <v>178</v>
      </c>
      <c r="H106" s="4">
        <v>4.1010498687664043</v>
      </c>
      <c r="I106" s="4">
        <v>165.15450000000001</v>
      </c>
      <c r="J106" s="4">
        <v>74.900000000000006</v>
      </c>
      <c r="K106" s="4">
        <v>23.6</v>
      </c>
      <c r="L106" s="4">
        <v>3</v>
      </c>
      <c r="M106" s="4">
        <v>11.7</v>
      </c>
      <c r="N106" s="4">
        <v>3</v>
      </c>
      <c r="O106" s="4">
        <v>55.2</v>
      </c>
      <c r="P106" s="4">
        <v>61.8</v>
      </c>
      <c r="Q106" s="4">
        <v>61.9</v>
      </c>
      <c r="R106" s="4">
        <v>60.1</v>
      </c>
      <c r="S106" s="4">
        <v>60</v>
      </c>
      <c r="T106" s="4">
        <v>54.9</v>
      </c>
      <c r="U106" s="4">
        <v>122</v>
      </c>
      <c r="V106" s="4">
        <f t="shared" si="9"/>
        <v>95</v>
      </c>
      <c r="W106" s="4">
        <f t="shared" si="6"/>
        <v>3</v>
      </c>
      <c r="X106" s="4">
        <f>Y106/((J106^0.274)*((G106*0.01)^(1.221)))</f>
        <v>9.2461086854155798</v>
      </c>
      <c r="Y106" s="4">
        <v>61</v>
      </c>
      <c r="Z106" s="4">
        <v>134.505</v>
      </c>
      <c r="AA106" s="4">
        <v>269.01</v>
      </c>
      <c r="AB106" s="4">
        <v>3</v>
      </c>
      <c r="AC106">
        <v>48</v>
      </c>
      <c r="AD106" s="4">
        <v>44.7</v>
      </c>
      <c r="AE106" s="4">
        <v>3</v>
      </c>
      <c r="AF106" s="4">
        <v>3</v>
      </c>
      <c r="AG106" s="4">
        <v>9.91</v>
      </c>
      <c r="AH106" s="4">
        <v>9.75</v>
      </c>
      <c r="AI106" s="4">
        <v>1.33</v>
      </c>
      <c r="AJ106" s="4">
        <v>91</v>
      </c>
      <c r="AK106">
        <v>42</v>
      </c>
      <c r="AL106">
        <v>40</v>
      </c>
      <c r="AM106" s="4">
        <v>-0.05</v>
      </c>
      <c r="AN106" s="4">
        <v>48</v>
      </c>
      <c r="AO106">
        <v>28</v>
      </c>
      <c r="AP106">
        <v>26</v>
      </c>
      <c r="AQ106" s="4">
        <v>0.12</v>
      </c>
      <c r="AR106" s="4">
        <v>55</v>
      </c>
      <c r="AS106">
        <v>50</v>
      </c>
      <c r="AT106">
        <v>49</v>
      </c>
      <c r="AU106">
        <v>51</v>
      </c>
      <c r="AV106">
        <v>50</v>
      </c>
      <c r="AW106" s="4">
        <v>1.23</v>
      </c>
      <c r="AX106" s="4">
        <v>89</v>
      </c>
      <c r="AY106">
        <v>44</v>
      </c>
      <c r="AZ106">
        <v>50</v>
      </c>
      <c r="BA106">
        <v>44</v>
      </c>
      <c r="BB106">
        <v>46</v>
      </c>
      <c r="BC106" s="4">
        <v>0.33</v>
      </c>
      <c r="BD106" s="4">
        <v>63</v>
      </c>
      <c r="BE106" s="5">
        <v>237</v>
      </c>
      <c r="BF106" s="5">
        <v>234</v>
      </c>
      <c r="BG106" s="5">
        <v>233</v>
      </c>
      <c r="BH106" s="5">
        <v>234.66666666666666</v>
      </c>
      <c r="BI106" s="4">
        <v>1.97</v>
      </c>
      <c r="BJ106" s="4">
        <v>98</v>
      </c>
      <c r="BK106" s="4">
        <v>6.9999999999999993E-2</v>
      </c>
      <c r="BL106" s="4">
        <v>3.3</v>
      </c>
      <c r="BM106" s="4">
        <v>1.56</v>
      </c>
      <c r="BN106" s="4">
        <v>4.93</v>
      </c>
      <c r="BO106" s="4">
        <v>2</v>
      </c>
      <c r="BP106" s="4">
        <v>22.352</v>
      </c>
      <c r="BQ106" s="4">
        <v>21.904959999999999</v>
      </c>
      <c r="BR106" s="4">
        <v>22.799039999999998</v>
      </c>
      <c r="BS106" s="4">
        <v>19.66976</v>
      </c>
      <c r="BT106" s="4">
        <v>22.352</v>
      </c>
      <c r="BU106" s="4">
        <v>19.66976</v>
      </c>
      <c r="BV106" s="4">
        <v>51.5</v>
      </c>
      <c r="BW106" s="4">
        <v>94.5</v>
      </c>
      <c r="BX106" s="4">
        <v>76</v>
      </c>
      <c r="BY106" s="4">
        <v>74</v>
      </c>
      <c r="BZ106">
        <f t="shared" si="7"/>
        <v>2</v>
      </c>
    </row>
    <row r="107" spans="1:78" x14ac:dyDescent="0.2">
      <c r="A107" t="s">
        <v>184</v>
      </c>
      <c r="B107">
        <v>0</v>
      </c>
      <c r="C107" s="1">
        <v>37531</v>
      </c>
      <c r="D107" s="1">
        <v>43411</v>
      </c>
      <c r="E107" s="4">
        <v>16.098562628336754</v>
      </c>
      <c r="F107" s="5">
        <v>125.5</v>
      </c>
      <c r="G107" s="5">
        <v>181.75</v>
      </c>
      <c r="H107" s="4">
        <v>4.1174540682414698</v>
      </c>
      <c r="I107" s="4">
        <v>178.38450000000003</v>
      </c>
      <c r="J107" s="4">
        <v>80.900000000000006</v>
      </c>
      <c r="K107" s="4">
        <v>24.7</v>
      </c>
      <c r="L107" s="4">
        <v>2</v>
      </c>
      <c r="M107" s="4">
        <v>20.9</v>
      </c>
      <c r="N107" s="4">
        <v>2</v>
      </c>
      <c r="O107" s="4">
        <v>35.1</v>
      </c>
      <c r="P107" s="4">
        <v>31.7</v>
      </c>
      <c r="Q107" s="4">
        <v>31.8</v>
      </c>
      <c r="R107" s="4">
        <v>30.5</v>
      </c>
      <c r="S107" s="4">
        <v>33.6</v>
      </c>
      <c r="T107" s="4">
        <v>31</v>
      </c>
      <c r="U107" s="4">
        <v>68.7</v>
      </c>
      <c r="V107" s="4">
        <f t="shared" ref="V107:V115" si="10">IF($X107&lt;7.18,"Less Than 5",IF($X107&lt;7.94,5,IF($X107&lt;8.41,10,IF($X107&lt;8.8,20,IF($X107&lt;9.16,30,IF($X107&lt;9.58,40,IF($X107&lt;9.94,50,IF($X107&lt;10.28,60,IF($X107&lt;10.89,70,IF($X107&lt;11.99,80,IF($X107&lt;12.91,90, 95)))))))))))</f>
        <v>5</v>
      </c>
      <c r="W107" s="4">
        <f t="shared" si="6"/>
        <v>1</v>
      </c>
      <c r="X107" s="4">
        <f>Y107/((J107^0.154)*((G107*0.01)^(1.438)))</f>
        <v>7.3956858267055807</v>
      </c>
      <c r="Y107" s="4">
        <v>34.35</v>
      </c>
      <c r="Z107" s="4">
        <v>75.74175000000001</v>
      </c>
      <c r="AA107" s="4">
        <v>151.48350000000002</v>
      </c>
      <c r="AB107" s="4">
        <v>1</v>
      </c>
      <c r="AC107">
        <v>30</v>
      </c>
      <c r="AD107" s="4">
        <v>38.200000000000003</v>
      </c>
      <c r="AE107" s="4">
        <v>1</v>
      </c>
      <c r="AF107" s="4">
        <v>1.3333333333333333</v>
      </c>
      <c r="AG107" s="4">
        <v>11.97</v>
      </c>
      <c r="AH107" s="4">
        <v>11.53</v>
      </c>
      <c r="AI107" s="4">
        <v>-1.28</v>
      </c>
      <c r="AJ107" s="4">
        <v>10</v>
      </c>
      <c r="AK107">
        <v>35</v>
      </c>
      <c r="AL107">
        <v>37</v>
      </c>
      <c r="AM107" s="4">
        <v>-0.89</v>
      </c>
      <c r="AN107" s="4">
        <v>19</v>
      </c>
      <c r="AO107">
        <v>21</v>
      </c>
      <c r="AP107">
        <v>26</v>
      </c>
      <c r="AQ107" s="4">
        <v>-0.48</v>
      </c>
      <c r="AR107" s="4">
        <v>31</v>
      </c>
      <c r="AS107">
        <v>46</v>
      </c>
      <c r="AT107">
        <v>43</v>
      </c>
      <c r="AU107">
        <v>40</v>
      </c>
      <c r="AV107">
        <v>43</v>
      </c>
      <c r="AW107" s="4">
        <v>0.43</v>
      </c>
      <c r="AX107" s="4">
        <v>67</v>
      </c>
      <c r="AY107">
        <v>37</v>
      </c>
      <c r="AZ107">
        <v>35</v>
      </c>
      <c r="BA107">
        <v>38</v>
      </c>
      <c r="BB107">
        <v>36.666666666666664</v>
      </c>
      <c r="BC107" s="4">
        <v>-1.59</v>
      </c>
      <c r="BD107" s="4">
        <v>6</v>
      </c>
      <c r="BE107" s="5">
        <v>166</v>
      </c>
      <c r="BF107" s="5">
        <v>178</v>
      </c>
      <c r="BG107" s="5">
        <v>179</v>
      </c>
      <c r="BH107" s="5">
        <v>174.33333333333334</v>
      </c>
      <c r="BI107" s="4">
        <v>-0.56999999999999995</v>
      </c>
      <c r="BJ107" s="4">
        <v>28</v>
      </c>
      <c r="BK107" s="4">
        <v>-1.37</v>
      </c>
      <c r="BL107" s="4">
        <v>-1.85</v>
      </c>
      <c r="BM107" s="4">
        <v>-1.1600000000000001</v>
      </c>
      <c r="BN107" s="4">
        <v>-4.3800000000000008</v>
      </c>
      <c r="BO107" s="4">
        <v>2</v>
      </c>
      <c r="BP107" s="4">
        <v>20.563839999999999</v>
      </c>
      <c r="BQ107" s="4">
        <v>19.222719999999999</v>
      </c>
      <c r="BR107" s="4">
        <v>17.881599999999999</v>
      </c>
      <c r="BS107" s="4">
        <v>16.540479999999999</v>
      </c>
      <c r="BT107" s="4">
        <v>15.6464</v>
      </c>
      <c r="BU107" s="4">
        <v>16.98752</v>
      </c>
      <c r="BV107" s="4">
        <v>25</v>
      </c>
      <c r="BW107" s="4">
        <v>19</v>
      </c>
      <c r="BX107" s="4">
        <v>36.5</v>
      </c>
      <c r="BY107" s="4">
        <v>26.833333333333332</v>
      </c>
      <c r="BZ107">
        <f t="shared" si="7"/>
        <v>2</v>
      </c>
    </row>
    <row r="108" spans="1:78" x14ac:dyDescent="0.2">
      <c r="A108" t="s">
        <v>185</v>
      </c>
      <c r="B108">
        <v>0</v>
      </c>
      <c r="C108" s="1">
        <v>37510</v>
      </c>
      <c r="D108" s="1">
        <v>43411</v>
      </c>
      <c r="E108" s="4">
        <v>16.156057494866531</v>
      </c>
      <c r="F108" s="5">
        <v>127</v>
      </c>
      <c r="G108" s="5">
        <v>181</v>
      </c>
      <c r="H108" s="4">
        <v>4.166666666666667</v>
      </c>
      <c r="I108" s="4">
        <v>126.34649999999999</v>
      </c>
      <c r="J108" s="4">
        <v>57.3</v>
      </c>
      <c r="K108" s="4">
        <v>17.5</v>
      </c>
      <c r="L108" s="4">
        <v>3</v>
      </c>
      <c r="M108" s="4">
        <v>6.5</v>
      </c>
      <c r="N108" s="4">
        <v>3</v>
      </c>
      <c r="O108" s="4">
        <v>43.7</v>
      </c>
      <c r="P108" s="4">
        <v>46.6</v>
      </c>
      <c r="Q108" s="4">
        <v>47.5</v>
      </c>
      <c r="R108" s="4">
        <v>43</v>
      </c>
      <c r="S108" s="4">
        <v>44</v>
      </c>
      <c r="T108" s="4">
        <v>41.6</v>
      </c>
      <c r="U108" s="4">
        <v>91.5</v>
      </c>
      <c r="V108" s="4">
        <f t="shared" si="10"/>
        <v>70</v>
      </c>
      <c r="W108" s="4">
        <f t="shared" si="6"/>
        <v>2</v>
      </c>
      <c r="X108" s="4">
        <f>Y108/((J108^0.154)*((G108*0.01)^(1.438)))</f>
        <v>10.449451533063783</v>
      </c>
      <c r="Y108" s="4">
        <v>45.75</v>
      </c>
      <c r="Z108" s="4">
        <v>100.87875</v>
      </c>
      <c r="AA108" s="4">
        <v>201.75749999999999</v>
      </c>
      <c r="AB108" s="4">
        <v>3</v>
      </c>
      <c r="AC108">
        <v>31</v>
      </c>
      <c r="AD108" s="4">
        <v>38.4</v>
      </c>
      <c r="AE108" s="4">
        <v>1</v>
      </c>
      <c r="AF108" s="4">
        <v>2.3333333333333335</v>
      </c>
      <c r="AG108" s="4">
        <v>8.81</v>
      </c>
      <c r="AH108" s="4">
        <v>8.93</v>
      </c>
      <c r="AI108" s="4">
        <v>3.16</v>
      </c>
      <c r="AJ108" s="4">
        <v>100</v>
      </c>
      <c r="AK108">
        <v>42</v>
      </c>
      <c r="AL108">
        <v>40</v>
      </c>
      <c r="AM108" s="4">
        <v>-0.15</v>
      </c>
      <c r="AN108" s="4">
        <v>44</v>
      </c>
      <c r="AO108">
        <v>33</v>
      </c>
      <c r="AP108">
        <v>35</v>
      </c>
      <c r="AQ108" s="4">
        <v>1.75</v>
      </c>
      <c r="AR108" s="4">
        <v>96</v>
      </c>
      <c r="AS108">
        <v>85</v>
      </c>
      <c r="AT108">
        <v>89</v>
      </c>
      <c r="AU108">
        <v>88</v>
      </c>
      <c r="AV108">
        <v>87.333333333333329</v>
      </c>
      <c r="AW108" s="4">
        <v>5.62</v>
      </c>
      <c r="AX108" s="4">
        <v>100</v>
      </c>
      <c r="AY108">
        <v>58</v>
      </c>
      <c r="AZ108">
        <v>57</v>
      </c>
      <c r="BA108">
        <v>53</v>
      </c>
      <c r="BB108">
        <v>56</v>
      </c>
      <c r="BC108" s="4">
        <v>1.48</v>
      </c>
      <c r="BD108" s="4">
        <v>93</v>
      </c>
      <c r="BE108" s="5">
        <v>225</v>
      </c>
      <c r="BF108" s="5">
        <v>229</v>
      </c>
      <c r="BG108" s="5">
        <v>232</v>
      </c>
      <c r="BH108" s="5">
        <v>228.66666666666666</v>
      </c>
      <c r="BI108" s="4">
        <v>1.57</v>
      </c>
      <c r="BJ108" s="4">
        <v>94</v>
      </c>
      <c r="BK108" s="4">
        <v>1.6</v>
      </c>
      <c r="BL108" s="4">
        <v>4.7300000000000004</v>
      </c>
      <c r="BM108" s="4">
        <v>7.1</v>
      </c>
      <c r="BN108" s="4">
        <v>13.43</v>
      </c>
      <c r="BO108" s="4">
        <v>3</v>
      </c>
      <c r="BP108" s="4">
        <v>37.998399999999997</v>
      </c>
      <c r="BQ108" s="4">
        <v>39.786560000000001</v>
      </c>
      <c r="BR108" s="4">
        <v>39.33952</v>
      </c>
      <c r="BS108" s="4">
        <v>25.928319999999999</v>
      </c>
      <c r="BT108" s="4">
        <v>25.481279999999998</v>
      </c>
      <c r="BU108" s="4">
        <v>23.69312</v>
      </c>
      <c r="BV108" s="4">
        <v>70</v>
      </c>
      <c r="BW108" s="4">
        <v>97</v>
      </c>
      <c r="BX108" s="4">
        <v>96.5</v>
      </c>
      <c r="BY108" s="4">
        <v>87.833333333333329</v>
      </c>
      <c r="BZ108">
        <f t="shared" si="7"/>
        <v>3</v>
      </c>
    </row>
    <row r="109" spans="1:78" x14ac:dyDescent="0.2">
      <c r="A109" t="s">
        <v>186</v>
      </c>
      <c r="B109">
        <v>0</v>
      </c>
      <c r="C109" s="1">
        <v>37478</v>
      </c>
      <c r="D109" s="1">
        <v>43411</v>
      </c>
      <c r="E109" s="4">
        <v>16.243668720054757</v>
      </c>
      <c r="F109" s="5">
        <v>127</v>
      </c>
      <c r="G109" s="5">
        <v>180</v>
      </c>
      <c r="H109" s="4">
        <v>4.166666666666667</v>
      </c>
      <c r="I109" s="4">
        <v>163.3905</v>
      </c>
      <c r="J109" s="4">
        <v>74.099999999999994</v>
      </c>
      <c r="K109" s="4">
        <v>22.9</v>
      </c>
      <c r="L109" s="4">
        <v>3</v>
      </c>
      <c r="M109" s="4">
        <v>12.9</v>
      </c>
      <c r="N109" s="4">
        <v>3</v>
      </c>
      <c r="O109" s="4">
        <v>59.3</v>
      </c>
      <c r="P109" s="4">
        <v>58.3</v>
      </c>
      <c r="Q109" s="4">
        <v>56.4</v>
      </c>
      <c r="R109" s="4">
        <v>42.7</v>
      </c>
      <c r="S109" s="4">
        <v>54.4</v>
      </c>
      <c r="T109" s="4">
        <v>35.9</v>
      </c>
      <c r="U109" s="4">
        <v>113.7</v>
      </c>
      <c r="V109" s="4">
        <f t="shared" si="10"/>
        <v>90</v>
      </c>
      <c r="W109" s="4">
        <f t="shared" si="6"/>
        <v>3</v>
      </c>
      <c r="X109" s="4">
        <f>Y109/((J109^0.154)*((G109*0.01)^(1.438)))</f>
        <v>12.580462358978199</v>
      </c>
      <c r="Y109" s="4">
        <v>56.85</v>
      </c>
      <c r="Z109" s="4">
        <v>125.35425000000001</v>
      </c>
      <c r="AA109" s="4">
        <v>250.70850000000002</v>
      </c>
      <c r="AB109" s="4">
        <v>3</v>
      </c>
      <c r="AC109">
        <v>23</v>
      </c>
      <c r="AD109" s="4">
        <v>35.5</v>
      </c>
      <c r="AE109" s="4">
        <v>1</v>
      </c>
      <c r="AF109" s="4">
        <v>2.3333333333333335</v>
      </c>
      <c r="AG109" s="4">
        <v>10.56</v>
      </c>
      <c r="AH109" s="4">
        <v>9.91</v>
      </c>
      <c r="AI109" s="4">
        <v>0.86</v>
      </c>
      <c r="AJ109" s="4">
        <v>81</v>
      </c>
      <c r="AK109">
        <v>42</v>
      </c>
      <c r="AL109">
        <v>43</v>
      </c>
      <c r="AM109" s="4">
        <v>0</v>
      </c>
      <c r="AN109" s="4">
        <v>50</v>
      </c>
      <c r="AO109">
        <v>21</v>
      </c>
      <c r="AP109">
        <v>24</v>
      </c>
      <c r="AQ109" s="4">
        <v>-0.99</v>
      </c>
      <c r="AR109" s="4">
        <v>16</v>
      </c>
      <c r="AS109">
        <v>60</v>
      </c>
      <c r="AT109">
        <v>59</v>
      </c>
      <c r="AU109">
        <v>59</v>
      </c>
      <c r="AV109">
        <v>59.333333333333336</v>
      </c>
      <c r="AW109" s="4">
        <v>2.21</v>
      </c>
      <c r="AX109" s="4">
        <v>99</v>
      </c>
      <c r="AY109">
        <v>34</v>
      </c>
      <c r="AZ109">
        <v>42</v>
      </c>
      <c r="BA109">
        <v>55</v>
      </c>
      <c r="BB109">
        <v>43.666666666666664</v>
      </c>
      <c r="BC109" s="4">
        <v>0.95</v>
      </c>
      <c r="BD109" s="4">
        <v>83</v>
      </c>
      <c r="BE109" s="5">
        <v>223</v>
      </c>
      <c r="BF109" s="5">
        <v>216</v>
      </c>
      <c r="BG109" s="5">
        <v>222</v>
      </c>
      <c r="BH109" s="5">
        <v>220.33333333333334</v>
      </c>
      <c r="BI109" s="4">
        <v>1.19</v>
      </c>
      <c r="BJ109" s="4">
        <v>88</v>
      </c>
      <c r="BK109" s="4">
        <v>-0.99</v>
      </c>
      <c r="BL109" s="4">
        <v>2.0499999999999998</v>
      </c>
      <c r="BM109" s="4">
        <v>3.16</v>
      </c>
      <c r="BN109" s="4">
        <v>4.22</v>
      </c>
      <c r="BO109" s="4">
        <v>2</v>
      </c>
      <c r="BP109" s="4">
        <v>26.822399999999998</v>
      </c>
      <c r="BQ109" s="4">
        <v>26.375360000000001</v>
      </c>
      <c r="BR109" s="4">
        <v>26.375360000000001</v>
      </c>
      <c r="BS109" s="4">
        <v>15.19936</v>
      </c>
      <c r="BT109" s="4">
        <v>18.775680000000001</v>
      </c>
      <c r="BU109" s="4">
        <v>24.587199999999999</v>
      </c>
      <c r="BV109" s="4">
        <v>33</v>
      </c>
      <c r="BW109" s="4">
        <v>84.5</v>
      </c>
      <c r="BX109" s="4">
        <v>91</v>
      </c>
      <c r="BY109" s="4">
        <v>69.5</v>
      </c>
      <c r="BZ109">
        <f t="shared" si="7"/>
        <v>2</v>
      </c>
    </row>
    <row r="110" spans="1:78" x14ac:dyDescent="0.2">
      <c r="A110" t="s">
        <v>187</v>
      </c>
      <c r="B110">
        <v>0</v>
      </c>
      <c r="C110" s="1">
        <v>37437</v>
      </c>
      <c r="D110" s="1">
        <v>43411</v>
      </c>
      <c r="E110" s="4">
        <v>16.355920602327174</v>
      </c>
      <c r="F110" s="5">
        <v>115.5</v>
      </c>
      <c r="G110" s="5">
        <v>171.5</v>
      </c>
      <c r="H110" s="4">
        <v>3.7893700787401574</v>
      </c>
      <c r="I110" s="4">
        <v>113.1165</v>
      </c>
      <c r="J110" s="4">
        <v>51.3</v>
      </c>
      <c r="K110" s="4">
        <v>17.5</v>
      </c>
      <c r="L110" s="4">
        <v>3</v>
      </c>
      <c r="M110" s="4">
        <v>8.8000000000000007</v>
      </c>
      <c r="N110" s="4">
        <v>3</v>
      </c>
      <c r="O110" s="4">
        <v>16.100000000000001</v>
      </c>
      <c r="P110" s="4">
        <v>36.799999999999997</v>
      </c>
      <c r="Q110" s="4">
        <v>36.9</v>
      </c>
      <c r="R110" s="4">
        <v>35.6</v>
      </c>
      <c r="S110" s="4">
        <v>38.5</v>
      </c>
      <c r="T110" s="4">
        <v>29.9</v>
      </c>
      <c r="U110" s="4">
        <v>75.400000000000006</v>
      </c>
      <c r="V110" s="4">
        <f t="shared" si="10"/>
        <v>40</v>
      </c>
      <c r="W110" s="4">
        <f t="shared" si="6"/>
        <v>2</v>
      </c>
      <c r="X110" s="4">
        <f>Y110/((J110^0.154)*((G110*0.01)^(1.438)))</f>
        <v>9.4648005180358599</v>
      </c>
      <c r="Y110" s="4">
        <v>37.700000000000003</v>
      </c>
      <c r="Z110" s="4">
        <v>83.128500000000003</v>
      </c>
      <c r="AA110" s="4">
        <v>166.25700000000001</v>
      </c>
      <c r="AB110" s="4">
        <v>2</v>
      </c>
      <c r="AC110">
        <v>18</v>
      </c>
      <c r="AD110" s="4">
        <v>33.6</v>
      </c>
      <c r="AE110" s="4">
        <v>1</v>
      </c>
      <c r="AF110" s="4">
        <v>2</v>
      </c>
      <c r="AG110" s="4">
        <v>11.71</v>
      </c>
      <c r="AH110" s="4">
        <v>10.97</v>
      </c>
      <c r="AI110" s="4">
        <v>-0.66</v>
      </c>
      <c r="AJ110" s="4">
        <v>25</v>
      </c>
      <c r="AK110">
        <v>30</v>
      </c>
      <c r="AL110">
        <v>32</v>
      </c>
      <c r="AM110" s="4">
        <v>-1.65</v>
      </c>
      <c r="AN110" s="4">
        <v>5</v>
      </c>
      <c r="AO110">
        <v>24</v>
      </c>
      <c r="AP110">
        <v>28</v>
      </c>
      <c r="AQ110" s="4">
        <v>0.02</v>
      </c>
      <c r="AR110" s="4">
        <v>51</v>
      </c>
      <c r="AS110">
        <v>60</v>
      </c>
      <c r="AT110">
        <v>61</v>
      </c>
      <c r="AU110">
        <v>63</v>
      </c>
      <c r="AV110">
        <v>61.333333333333336</v>
      </c>
      <c r="AW110" s="4">
        <v>2.57</v>
      </c>
      <c r="AX110" s="4">
        <v>99</v>
      </c>
      <c r="AY110">
        <v>41</v>
      </c>
      <c r="AZ110">
        <v>47</v>
      </c>
      <c r="BA110">
        <v>999</v>
      </c>
      <c r="BB110">
        <v>362.33333333333331</v>
      </c>
      <c r="BC110" s="4">
        <v>-0.31</v>
      </c>
      <c r="BD110" s="4">
        <v>38</v>
      </c>
      <c r="BE110" s="5">
        <v>184</v>
      </c>
      <c r="BF110" s="5">
        <v>194</v>
      </c>
      <c r="BG110" s="5">
        <v>202</v>
      </c>
      <c r="BH110" s="5">
        <v>193.33333333333334</v>
      </c>
      <c r="BI110" s="4">
        <v>0.32</v>
      </c>
      <c r="BJ110" s="4">
        <v>63</v>
      </c>
      <c r="BK110" s="4">
        <v>-1.63</v>
      </c>
      <c r="BL110" s="4">
        <v>-0.34</v>
      </c>
      <c r="BM110" s="4">
        <v>2.2599999999999998</v>
      </c>
      <c r="BN110" s="4">
        <v>0.28999999999999981</v>
      </c>
      <c r="BO110" s="4">
        <v>2</v>
      </c>
      <c r="BP110" s="4">
        <v>26.822399999999998</v>
      </c>
      <c r="BQ110" s="4">
        <v>27.269439999999999</v>
      </c>
      <c r="BR110" s="4">
        <v>28.163519999999998</v>
      </c>
      <c r="BS110" s="4">
        <v>18.32864</v>
      </c>
      <c r="BT110" s="4">
        <v>21.01088</v>
      </c>
      <c r="BU110" s="4">
        <v>999</v>
      </c>
      <c r="BV110" s="4">
        <v>28</v>
      </c>
      <c r="BW110" s="4">
        <v>44</v>
      </c>
      <c r="BX110" s="4">
        <v>68.5</v>
      </c>
      <c r="BY110" s="4">
        <v>46.833333333333336</v>
      </c>
      <c r="BZ110">
        <f t="shared" si="7"/>
        <v>2</v>
      </c>
    </row>
    <row r="111" spans="1:78" x14ac:dyDescent="0.2">
      <c r="A111" t="s">
        <v>188</v>
      </c>
      <c r="B111">
        <v>0</v>
      </c>
      <c r="C111" s="1">
        <v>37412</v>
      </c>
      <c r="D111" s="1">
        <v>43412</v>
      </c>
      <c r="E111" s="4">
        <v>16.427104722792606</v>
      </c>
      <c r="F111" s="5">
        <v>120</v>
      </c>
      <c r="G111" s="5">
        <v>166</v>
      </c>
      <c r="H111" s="4">
        <v>3.9370078740157481</v>
      </c>
      <c r="I111" s="4">
        <v>167.13900000000001</v>
      </c>
      <c r="J111" s="4">
        <v>75.8</v>
      </c>
      <c r="K111" s="4">
        <v>27.5</v>
      </c>
      <c r="L111" s="4">
        <v>2</v>
      </c>
      <c r="M111" s="4">
        <v>21.1</v>
      </c>
      <c r="N111" s="4">
        <v>2</v>
      </c>
      <c r="O111" s="4">
        <v>28.8</v>
      </c>
      <c r="P111" s="4">
        <v>46.2</v>
      </c>
      <c r="Q111" s="4">
        <v>46</v>
      </c>
      <c r="R111" s="4">
        <v>28.2</v>
      </c>
      <c r="S111" s="4">
        <v>37.799999999999997</v>
      </c>
      <c r="T111" s="4">
        <v>43.2</v>
      </c>
      <c r="U111" s="4">
        <v>89.4</v>
      </c>
      <c r="V111" s="4">
        <f t="shared" si="10"/>
        <v>80</v>
      </c>
      <c r="W111" s="4">
        <f t="shared" si="6"/>
        <v>3</v>
      </c>
      <c r="X111" s="4">
        <f>Y111/((J111^0.154)*((G111*0.01)^(1.438)))</f>
        <v>11.074472138372213</v>
      </c>
      <c r="Y111" s="4">
        <v>44.7</v>
      </c>
      <c r="Z111" s="4">
        <v>98.563500000000005</v>
      </c>
      <c r="AA111" s="4">
        <v>197.12700000000001</v>
      </c>
      <c r="AB111" s="4">
        <v>3</v>
      </c>
      <c r="AC111">
        <v>68</v>
      </c>
      <c r="AD111" s="4">
        <v>51.2</v>
      </c>
      <c r="AE111" s="4">
        <v>3</v>
      </c>
      <c r="AF111" s="4">
        <v>2.6666666666666665</v>
      </c>
      <c r="AG111" s="4">
        <v>9.25</v>
      </c>
      <c r="AH111" s="4">
        <v>9.2200000000000006</v>
      </c>
      <c r="AI111" s="4">
        <v>2.2000000000000002</v>
      </c>
      <c r="AJ111" s="4">
        <v>99</v>
      </c>
      <c r="AK111">
        <v>38</v>
      </c>
      <c r="AL111">
        <v>40</v>
      </c>
      <c r="AM111" s="4">
        <v>-0.44</v>
      </c>
      <c r="AN111" s="4">
        <v>33</v>
      </c>
      <c r="AO111">
        <v>19</v>
      </c>
      <c r="AP111">
        <v>23</v>
      </c>
      <c r="AQ111" s="4">
        <v>-1.24</v>
      </c>
      <c r="AR111" s="4">
        <v>11</v>
      </c>
      <c r="AS111">
        <v>64</v>
      </c>
      <c r="AT111">
        <v>62</v>
      </c>
      <c r="AU111">
        <v>69</v>
      </c>
      <c r="AV111">
        <v>65</v>
      </c>
      <c r="AW111" s="4">
        <v>3.3</v>
      </c>
      <c r="AX111" s="4">
        <v>100</v>
      </c>
      <c r="AY111">
        <v>46</v>
      </c>
      <c r="AZ111">
        <v>47</v>
      </c>
      <c r="BA111">
        <v>45</v>
      </c>
      <c r="BB111">
        <v>46</v>
      </c>
      <c r="BC111" s="4">
        <v>-0.31</v>
      </c>
      <c r="BD111" s="4">
        <v>38</v>
      </c>
      <c r="BE111" s="5">
        <v>232</v>
      </c>
      <c r="BF111" s="5">
        <v>234</v>
      </c>
      <c r="BG111" s="5">
        <v>236</v>
      </c>
      <c r="BH111" s="5">
        <v>234</v>
      </c>
      <c r="BI111" s="4">
        <v>1.74</v>
      </c>
      <c r="BJ111" s="4">
        <v>96</v>
      </c>
      <c r="BK111" s="4">
        <v>-1.68</v>
      </c>
      <c r="BL111" s="4">
        <v>3.9400000000000004</v>
      </c>
      <c r="BM111" s="4">
        <v>2.9899999999999998</v>
      </c>
      <c r="BN111" s="4">
        <v>5.25</v>
      </c>
      <c r="BO111" s="4">
        <v>2</v>
      </c>
      <c r="BP111" s="4">
        <v>28.61056</v>
      </c>
      <c r="BQ111" s="4">
        <v>27.716480000000001</v>
      </c>
      <c r="BR111" s="4">
        <v>30.845759999999999</v>
      </c>
      <c r="BS111" s="4">
        <v>20.563839999999999</v>
      </c>
      <c r="BT111" s="4">
        <v>21.01088</v>
      </c>
      <c r="BU111" s="4">
        <v>20.116800000000001</v>
      </c>
      <c r="BV111" s="4">
        <v>22</v>
      </c>
      <c r="BW111" s="4">
        <v>97.5</v>
      </c>
      <c r="BX111" s="4">
        <v>69</v>
      </c>
      <c r="BY111" s="4">
        <v>62.833333333333336</v>
      </c>
      <c r="BZ111">
        <f t="shared" si="7"/>
        <v>2</v>
      </c>
    </row>
    <row r="112" spans="1:78" x14ac:dyDescent="0.2">
      <c r="A112" t="s">
        <v>189</v>
      </c>
      <c r="B112">
        <v>0</v>
      </c>
      <c r="C112" s="1">
        <v>37350</v>
      </c>
      <c r="D112" s="1">
        <v>43411</v>
      </c>
      <c r="E112" s="4">
        <v>16.594113620807665</v>
      </c>
      <c r="F112" s="5">
        <v>124.5</v>
      </c>
      <c r="G112" s="5">
        <v>182</v>
      </c>
      <c r="H112" s="4">
        <v>4.084645669291338</v>
      </c>
      <c r="I112" s="4">
        <v>149.27850000000001</v>
      </c>
      <c r="J112" s="4">
        <v>67.7</v>
      </c>
      <c r="K112" s="4">
        <v>20.399999999999999</v>
      </c>
      <c r="L112" s="4">
        <v>3</v>
      </c>
      <c r="M112" s="4">
        <v>11.8</v>
      </c>
      <c r="N112" s="4">
        <v>3</v>
      </c>
      <c r="O112" s="4">
        <v>50.6</v>
      </c>
      <c r="P112" s="4">
        <v>52.2</v>
      </c>
      <c r="Q112" s="4">
        <v>51.6</v>
      </c>
      <c r="R112" s="4">
        <v>48.3</v>
      </c>
      <c r="S112" s="4">
        <v>43</v>
      </c>
      <c r="T112" s="4">
        <v>43.6</v>
      </c>
      <c r="U112" s="4">
        <v>100.5</v>
      </c>
      <c r="V112" s="4">
        <f t="shared" si="10"/>
        <v>80</v>
      </c>
      <c r="W112" s="4">
        <f t="shared" si="6"/>
        <v>3</v>
      </c>
      <c r="X112" s="4">
        <f>Y112/((J112^0.154)*((G112*0.01)^(1.438)))</f>
        <v>11.09794977902799</v>
      </c>
      <c r="Y112" s="4">
        <v>50.25</v>
      </c>
      <c r="Z112" s="4">
        <v>110.80125000000001</v>
      </c>
      <c r="AA112" s="4">
        <v>221.60250000000002</v>
      </c>
      <c r="AB112" s="4">
        <v>3</v>
      </c>
      <c r="AC112">
        <v>63</v>
      </c>
      <c r="AD112" s="4">
        <v>49.3</v>
      </c>
      <c r="AE112" s="4">
        <v>3</v>
      </c>
      <c r="AF112" s="4">
        <v>3</v>
      </c>
      <c r="AG112" s="4">
        <v>9.6199999999999992</v>
      </c>
      <c r="AH112" s="4">
        <v>9.59</v>
      </c>
      <c r="AI112" s="4">
        <v>1.28</v>
      </c>
      <c r="AJ112" s="4">
        <v>90</v>
      </c>
      <c r="AK112">
        <v>42</v>
      </c>
      <c r="AL112">
        <v>41</v>
      </c>
      <c r="AM112" s="4">
        <v>-0.24</v>
      </c>
      <c r="AN112" s="4">
        <v>41</v>
      </c>
      <c r="AO112">
        <v>28</v>
      </c>
      <c r="AP112">
        <v>26</v>
      </c>
      <c r="AQ112" s="4">
        <v>-0.08</v>
      </c>
      <c r="AR112" s="4">
        <v>47</v>
      </c>
      <c r="AS112">
        <v>58</v>
      </c>
      <c r="AT112">
        <v>59</v>
      </c>
      <c r="AU112">
        <v>63</v>
      </c>
      <c r="AV112">
        <v>60</v>
      </c>
      <c r="AW112" s="4">
        <v>2.4700000000000002</v>
      </c>
      <c r="AX112" s="4">
        <v>99</v>
      </c>
      <c r="AY112">
        <v>51</v>
      </c>
      <c r="AZ112">
        <v>55</v>
      </c>
      <c r="BA112">
        <v>52</v>
      </c>
      <c r="BB112">
        <v>52.666666666666664</v>
      </c>
      <c r="BC112" s="4">
        <v>0.76</v>
      </c>
      <c r="BD112" s="4">
        <v>78</v>
      </c>
      <c r="BE112" s="5">
        <v>235</v>
      </c>
      <c r="BF112" s="5">
        <v>244</v>
      </c>
      <c r="BG112" s="5">
        <v>240</v>
      </c>
      <c r="BH112" s="5">
        <v>239.66666666666666</v>
      </c>
      <c r="BI112" s="4">
        <v>1.94</v>
      </c>
      <c r="BJ112" s="4">
        <v>97</v>
      </c>
      <c r="BK112" s="4">
        <v>-0.32</v>
      </c>
      <c r="BL112" s="4">
        <v>3.2199999999999998</v>
      </c>
      <c r="BM112" s="4">
        <v>3.2300000000000004</v>
      </c>
      <c r="BN112" s="4">
        <v>6.1300000000000008</v>
      </c>
      <c r="BO112" s="4">
        <v>3</v>
      </c>
      <c r="BP112" s="4">
        <v>25.928319999999999</v>
      </c>
      <c r="BQ112" s="4">
        <v>26.375360000000001</v>
      </c>
      <c r="BR112" s="4">
        <v>28.163519999999998</v>
      </c>
      <c r="BS112" s="4">
        <v>22.799039999999998</v>
      </c>
      <c r="BT112" s="4">
        <v>24.587199999999999</v>
      </c>
      <c r="BU112" s="4">
        <v>23.246079999999999</v>
      </c>
      <c r="BV112" s="4">
        <v>44</v>
      </c>
      <c r="BW112" s="4">
        <v>93.5</v>
      </c>
      <c r="BX112" s="4">
        <v>88.5</v>
      </c>
      <c r="BY112" s="4">
        <v>75.333333333333329</v>
      </c>
      <c r="BZ112">
        <f t="shared" si="7"/>
        <v>3</v>
      </c>
    </row>
    <row r="113" spans="1:78" x14ac:dyDescent="0.2">
      <c r="A113" t="s">
        <v>190</v>
      </c>
      <c r="B113">
        <v>0</v>
      </c>
      <c r="C113" s="1">
        <v>37257</v>
      </c>
      <c r="D113" s="1">
        <v>43411</v>
      </c>
      <c r="E113" s="4">
        <v>16.84873374401095</v>
      </c>
      <c r="F113" s="5">
        <v>131</v>
      </c>
      <c r="G113" s="5">
        <v>183</v>
      </c>
      <c r="H113" s="4">
        <v>4.2979002624671914</v>
      </c>
      <c r="I113" s="4">
        <v>226.45350000000002</v>
      </c>
      <c r="J113" s="4">
        <v>102.7</v>
      </c>
      <c r="K113" s="4">
        <v>30.7</v>
      </c>
      <c r="L113" s="4">
        <v>1</v>
      </c>
      <c r="M113" s="4">
        <v>26.2</v>
      </c>
      <c r="N113" s="4">
        <v>2</v>
      </c>
      <c r="O113" s="4">
        <v>59.7</v>
      </c>
      <c r="P113" s="4">
        <v>66.7</v>
      </c>
      <c r="Q113" s="4">
        <v>64.3</v>
      </c>
      <c r="R113" s="4">
        <v>48.9</v>
      </c>
      <c r="S113" s="4">
        <v>48.6</v>
      </c>
      <c r="T113" s="4">
        <v>50</v>
      </c>
      <c r="U113" s="4">
        <v>116.7</v>
      </c>
      <c r="V113" s="4">
        <f t="shared" si="10"/>
        <v>90</v>
      </c>
      <c r="W113" s="4">
        <f t="shared" si="6"/>
        <v>3</v>
      </c>
      <c r="X113" s="4">
        <f>Y113/((J113^0.154)*((G113*0.01)^(1.438)))</f>
        <v>11.990970789866839</v>
      </c>
      <c r="Y113" s="4">
        <v>58.35</v>
      </c>
      <c r="Z113" s="4">
        <v>128.66175000000001</v>
      </c>
      <c r="AA113" s="4">
        <v>257.32350000000002</v>
      </c>
      <c r="AB113" s="4">
        <v>3</v>
      </c>
      <c r="AC113">
        <v>40</v>
      </c>
      <c r="AD113" s="4">
        <v>40.9</v>
      </c>
      <c r="AE113" s="4">
        <v>1</v>
      </c>
      <c r="AF113" s="4">
        <v>2</v>
      </c>
      <c r="AG113" s="4">
        <v>11.59</v>
      </c>
      <c r="AH113" s="4">
        <v>11.12</v>
      </c>
      <c r="AI113" s="4">
        <v>-0.97</v>
      </c>
      <c r="AJ113" s="4">
        <v>17</v>
      </c>
      <c r="AK113">
        <v>28</v>
      </c>
      <c r="AL113">
        <v>31</v>
      </c>
      <c r="AM113" s="4">
        <v>-1.92</v>
      </c>
      <c r="AN113" s="4">
        <v>3</v>
      </c>
      <c r="AO113">
        <v>25</v>
      </c>
      <c r="AP113">
        <v>22</v>
      </c>
      <c r="AQ113" s="4">
        <v>-0.83</v>
      </c>
      <c r="AR113" s="4">
        <v>20</v>
      </c>
      <c r="AS113">
        <v>48</v>
      </c>
      <c r="AT113">
        <v>49</v>
      </c>
      <c r="AU113">
        <v>50</v>
      </c>
      <c r="AV113">
        <v>49</v>
      </c>
      <c r="AW113" s="4">
        <v>0.8</v>
      </c>
      <c r="AX113" s="4">
        <v>79</v>
      </c>
      <c r="AY113">
        <v>41</v>
      </c>
      <c r="AZ113">
        <v>46</v>
      </c>
      <c r="BA113">
        <v>40</v>
      </c>
      <c r="BB113">
        <v>42.333333333333336</v>
      </c>
      <c r="BC113" s="4">
        <v>-0.6</v>
      </c>
      <c r="BD113" s="4">
        <v>27</v>
      </c>
      <c r="BE113" s="5">
        <v>176</v>
      </c>
      <c r="BF113" s="5">
        <v>197</v>
      </c>
      <c r="BG113" s="5">
        <v>202</v>
      </c>
      <c r="BH113" s="5">
        <v>191.66666666666666</v>
      </c>
      <c r="BI113" s="4">
        <v>0.15</v>
      </c>
      <c r="BJ113" s="4">
        <v>56</v>
      </c>
      <c r="BK113" s="4">
        <v>-2.75</v>
      </c>
      <c r="BL113" s="4">
        <v>-0.82</v>
      </c>
      <c r="BM113" s="4">
        <v>0.20000000000000007</v>
      </c>
      <c r="BN113" s="4">
        <v>-3.3699999999999997</v>
      </c>
      <c r="BO113" s="4">
        <v>2</v>
      </c>
      <c r="BP113" s="4">
        <v>21.457920000000001</v>
      </c>
      <c r="BQ113" s="4">
        <v>21.904959999999999</v>
      </c>
      <c r="BR113" s="4">
        <v>22.352</v>
      </c>
      <c r="BS113" s="4">
        <v>18.32864</v>
      </c>
      <c r="BT113" s="4">
        <v>20.563839999999999</v>
      </c>
      <c r="BU113" s="4">
        <v>17.881599999999999</v>
      </c>
      <c r="BV113" s="4">
        <v>11.5</v>
      </c>
      <c r="BW113" s="4">
        <v>36.5</v>
      </c>
      <c r="BX113" s="4">
        <v>53</v>
      </c>
      <c r="BY113" s="4">
        <v>33.666666666666664</v>
      </c>
      <c r="BZ113">
        <f t="shared" si="7"/>
        <v>2</v>
      </c>
    </row>
    <row r="114" spans="1:78" x14ac:dyDescent="0.2">
      <c r="A114" t="s">
        <v>191</v>
      </c>
      <c r="B114">
        <v>0</v>
      </c>
      <c r="C114" s="1">
        <v>37233</v>
      </c>
      <c r="D114" s="1">
        <v>43412</v>
      </c>
      <c r="E114" s="4">
        <v>16.917180013689254</v>
      </c>
      <c r="F114" s="5">
        <v>127</v>
      </c>
      <c r="G114" s="5">
        <v>173</v>
      </c>
      <c r="H114" s="4">
        <v>4.166666666666667</v>
      </c>
      <c r="I114" s="4">
        <v>175.73850000000002</v>
      </c>
      <c r="J114" s="4">
        <v>79.7</v>
      </c>
      <c r="K114" s="4">
        <v>26.6</v>
      </c>
      <c r="L114" s="4">
        <v>2</v>
      </c>
      <c r="M114" s="4">
        <v>19</v>
      </c>
      <c r="N114" s="4">
        <v>3</v>
      </c>
      <c r="O114" s="4">
        <v>43.1</v>
      </c>
      <c r="P114" s="4">
        <v>43.2</v>
      </c>
      <c r="Q114" s="4">
        <v>47.4</v>
      </c>
      <c r="R114" s="4">
        <v>37.1</v>
      </c>
      <c r="S114" s="4">
        <v>41.8</v>
      </c>
      <c r="T114" s="4">
        <v>46.5</v>
      </c>
      <c r="U114" s="4">
        <v>93.9</v>
      </c>
      <c r="V114" s="4">
        <f t="shared" si="10"/>
        <v>70</v>
      </c>
      <c r="W114" s="4">
        <f t="shared" si="6"/>
        <v>2</v>
      </c>
      <c r="X114" s="4">
        <f>Y114/((J114^0.154)*((G114*0.01)^(1.438)))</f>
        <v>10.876789378647612</v>
      </c>
      <c r="Y114" s="4">
        <v>46.95</v>
      </c>
      <c r="Z114" s="4">
        <v>103.52475000000001</v>
      </c>
      <c r="AA114" s="4">
        <v>207.04950000000002</v>
      </c>
      <c r="AB114" s="4">
        <v>3</v>
      </c>
      <c r="AC114">
        <v>51</v>
      </c>
      <c r="AD114" s="4">
        <v>44.7</v>
      </c>
      <c r="AE114" s="4">
        <v>3</v>
      </c>
      <c r="AF114" s="4">
        <v>3</v>
      </c>
      <c r="AG114" s="4">
        <v>9.68</v>
      </c>
      <c r="AH114" s="4">
        <v>9.75</v>
      </c>
      <c r="AI114" s="4">
        <v>1.1100000000000001</v>
      </c>
      <c r="AJ114" s="4">
        <v>87</v>
      </c>
      <c r="AK114">
        <v>42</v>
      </c>
      <c r="AL114">
        <v>44</v>
      </c>
      <c r="AM114" s="4">
        <v>0.06</v>
      </c>
      <c r="AN114" s="4">
        <v>52</v>
      </c>
      <c r="AO114">
        <v>20</v>
      </c>
      <c r="AP114">
        <v>21</v>
      </c>
      <c r="AQ114" s="4">
        <v>-1.85</v>
      </c>
      <c r="AR114" s="4">
        <v>3</v>
      </c>
      <c r="AS114">
        <v>73</v>
      </c>
      <c r="AT114">
        <v>78</v>
      </c>
      <c r="AU114">
        <v>75</v>
      </c>
      <c r="AV114">
        <v>75.333333333333329</v>
      </c>
      <c r="AW114" s="4">
        <v>4.33</v>
      </c>
      <c r="AX114" s="4">
        <v>100</v>
      </c>
      <c r="AY114">
        <v>53</v>
      </c>
      <c r="AZ114">
        <v>49</v>
      </c>
      <c r="BA114">
        <v>41</v>
      </c>
      <c r="BB114">
        <v>47.666666666666664</v>
      </c>
      <c r="BC114" s="4">
        <v>0.43</v>
      </c>
      <c r="BD114" s="4">
        <v>67</v>
      </c>
      <c r="BE114" s="5">
        <v>235</v>
      </c>
      <c r="BF114" s="5">
        <v>241</v>
      </c>
      <c r="BG114" s="5">
        <v>234</v>
      </c>
      <c r="BH114" s="5">
        <v>236.66666666666666</v>
      </c>
      <c r="BI114" s="4">
        <v>1.81</v>
      </c>
      <c r="BJ114" s="4">
        <v>96</v>
      </c>
      <c r="BK114" s="4">
        <v>-1.79</v>
      </c>
      <c r="BL114" s="4">
        <v>2.92</v>
      </c>
      <c r="BM114" s="4">
        <v>4.76</v>
      </c>
      <c r="BN114" s="4">
        <v>5.89</v>
      </c>
      <c r="BO114" s="4">
        <v>2</v>
      </c>
      <c r="BP114" s="4">
        <v>32.633919999999996</v>
      </c>
      <c r="BQ114" s="4">
        <v>34.869120000000002</v>
      </c>
      <c r="BR114" s="4">
        <v>33.527999999999999</v>
      </c>
      <c r="BS114" s="4">
        <v>23.69312</v>
      </c>
      <c r="BT114" s="4">
        <v>21.904959999999999</v>
      </c>
      <c r="BU114" s="4">
        <v>18.32864</v>
      </c>
      <c r="BV114" s="4">
        <v>27.5</v>
      </c>
      <c r="BW114" s="4">
        <v>91.5</v>
      </c>
      <c r="BX114" s="4">
        <v>83.5</v>
      </c>
      <c r="BY114" s="4">
        <v>67.5</v>
      </c>
      <c r="BZ114">
        <f t="shared" si="7"/>
        <v>2</v>
      </c>
    </row>
    <row r="115" spans="1:78" x14ac:dyDescent="0.2">
      <c r="A115" t="s">
        <v>192</v>
      </c>
      <c r="B115">
        <v>0</v>
      </c>
      <c r="C115" s="1">
        <v>37215</v>
      </c>
      <c r="D115" s="1">
        <v>43411</v>
      </c>
      <c r="E115" s="4">
        <v>16.963723477070499</v>
      </c>
      <c r="F115" s="5">
        <v>119</v>
      </c>
      <c r="G115" s="5">
        <v>176.5</v>
      </c>
      <c r="H115" s="4">
        <v>3.9041994750656168</v>
      </c>
      <c r="I115" s="4">
        <v>146.85299999999998</v>
      </c>
      <c r="J115" s="4">
        <v>66.599999999999994</v>
      </c>
      <c r="K115" s="4">
        <v>21.3</v>
      </c>
      <c r="L115" s="4">
        <v>3</v>
      </c>
      <c r="M115" s="4">
        <v>15.3</v>
      </c>
      <c r="N115" s="4">
        <v>3</v>
      </c>
      <c r="O115" s="4">
        <v>43.8</v>
      </c>
      <c r="P115" s="4">
        <v>47</v>
      </c>
      <c r="Q115" s="4">
        <v>45.4</v>
      </c>
      <c r="R115" s="4">
        <v>38.1</v>
      </c>
      <c r="S115" s="4">
        <v>42.4</v>
      </c>
      <c r="T115" s="4">
        <v>33.799999999999997</v>
      </c>
      <c r="U115" s="4">
        <v>89.4</v>
      </c>
      <c r="V115" s="4">
        <f t="shared" si="10"/>
        <v>70</v>
      </c>
      <c r="W115" s="4">
        <f t="shared" si="6"/>
        <v>2</v>
      </c>
      <c r="X115" s="4">
        <f>Y115/((J115^0.154)*((G115*0.01)^(1.438)))</f>
        <v>10.343644818313567</v>
      </c>
      <c r="Y115" s="4">
        <v>44.7</v>
      </c>
      <c r="Z115" s="4">
        <v>98.563500000000005</v>
      </c>
      <c r="AA115" s="4">
        <v>197.12700000000001</v>
      </c>
      <c r="AB115" s="4">
        <v>3</v>
      </c>
      <c r="AC115">
        <v>47</v>
      </c>
      <c r="AD115" s="4">
        <v>43.2</v>
      </c>
      <c r="AE115" s="4">
        <v>2</v>
      </c>
      <c r="AF115" s="4">
        <v>2.6666666666666665</v>
      </c>
      <c r="AG115" s="4">
        <v>11.22</v>
      </c>
      <c r="AH115" s="4">
        <v>10.78</v>
      </c>
      <c r="AI115" s="4">
        <v>-0.56000000000000005</v>
      </c>
      <c r="AJ115" s="4">
        <v>29</v>
      </c>
      <c r="AK115">
        <v>44</v>
      </c>
      <c r="AL115">
        <v>42</v>
      </c>
      <c r="AM115" s="4">
        <v>0.06</v>
      </c>
      <c r="AN115" s="4">
        <v>52</v>
      </c>
      <c r="AO115">
        <v>27</v>
      </c>
      <c r="AP115">
        <v>25</v>
      </c>
      <c r="AQ115" s="4">
        <v>-0.33</v>
      </c>
      <c r="AR115" s="4">
        <v>37</v>
      </c>
      <c r="AS115">
        <v>51</v>
      </c>
      <c r="AT115">
        <v>51</v>
      </c>
      <c r="AU115">
        <v>55</v>
      </c>
      <c r="AV115">
        <v>52.333333333333336</v>
      </c>
      <c r="AW115" s="4">
        <v>1.45</v>
      </c>
      <c r="AX115" s="4">
        <v>93</v>
      </c>
      <c r="AY115">
        <v>44</v>
      </c>
      <c r="AZ115">
        <v>53</v>
      </c>
      <c r="BA115">
        <v>43</v>
      </c>
      <c r="BB115">
        <v>46.666666666666664</v>
      </c>
      <c r="BC115" s="4">
        <v>0.43</v>
      </c>
      <c r="BD115" s="4">
        <v>67</v>
      </c>
      <c r="BE115" s="5">
        <v>203</v>
      </c>
      <c r="BF115" s="5">
        <v>214</v>
      </c>
      <c r="BG115" s="5">
        <v>217</v>
      </c>
      <c r="BH115" s="5">
        <v>211.33333333333334</v>
      </c>
      <c r="BI115" s="4">
        <v>0.77</v>
      </c>
      <c r="BJ115" s="4">
        <v>78</v>
      </c>
      <c r="BK115" s="4">
        <v>-0.27</v>
      </c>
      <c r="BL115" s="4">
        <v>0.20999999999999996</v>
      </c>
      <c r="BM115" s="4">
        <v>1.88</v>
      </c>
      <c r="BN115" s="4">
        <v>1.8199999999999998</v>
      </c>
      <c r="BO115" s="4">
        <v>2</v>
      </c>
      <c r="BP115" s="4">
        <v>22.799039999999998</v>
      </c>
      <c r="BQ115" s="4">
        <v>22.799039999999998</v>
      </c>
      <c r="BR115" s="4">
        <v>24.587199999999999</v>
      </c>
      <c r="BS115" s="4">
        <v>19.66976</v>
      </c>
      <c r="BT115" s="4">
        <v>23.69312</v>
      </c>
      <c r="BU115" s="4">
        <v>19.222719999999999</v>
      </c>
      <c r="BV115" s="4">
        <v>44.5</v>
      </c>
      <c r="BW115" s="4">
        <v>53.5</v>
      </c>
      <c r="BX115" s="4">
        <v>80</v>
      </c>
      <c r="BY115" s="4">
        <v>59.333333333333336</v>
      </c>
      <c r="BZ115">
        <f t="shared" si="7"/>
        <v>2</v>
      </c>
    </row>
    <row r="116" spans="1:78" x14ac:dyDescent="0.2">
      <c r="A116" t="s">
        <v>193</v>
      </c>
      <c r="B116">
        <v>0</v>
      </c>
      <c r="C116" s="1">
        <v>37165</v>
      </c>
      <c r="D116" s="1">
        <v>43412</v>
      </c>
      <c r="E116" s="4">
        <v>17.103353867214238</v>
      </c>
      <c r="F116" s="5">
        <v>122</v>
      </c>
      <c r="G116" s="5">
        <v>181</v>
      </c>
      <c r="H116" s="4">
        <v>4.0026246719160108</v>
      </c>
      <c r="I116" s="4">
        <v>154.79100000000003</v>
      </c>
      <c r="J116" s="4">
        <v>70.2</v>
      </c>
      <c r="K116" s="4">
        <v>21.6</v>
      </c>
      <c r="L116" s="4">
        <v>3</v>
      </c>
      <c r="M116" s="4">
        <v>11.9</v>
      </c>
      <c r="N116" s="4">
        <v>3</v>
      </c>
      <c r="O116" s="4">
        <v>55.4</v>
      </c>
      <c r="P116" s="4">
        <v>57.6</v>
      </c>
      <c r="Q116" s="4">
        <v>57.9</v>
      </c>
      <c r="R116" s="4">
        <v>56.3</v>
      </c>
      <c r="S116" s="4">
        <v>61.5</v>
      </c>
      <c r="T116" s="4">
        <v>60.7</v>
      </c>
      <c r="U116" s="4">
        <v>119.4</v>
      </c>
      <c r="V116" s="4">
        <f t="shared" ref="V116:V122" si="11">IF($X116&lt;7.4,"Less Than 5",IF($X116&lt;7.75,5,IF($X116&lt;8.31,10,IF($X116&lt;8.81,20,IF($X116&lt;9.37,30,IF($X116&lt;9.69,40,IF($X116&lt;10.03,50,IF($X116&lt;10.5,60,IF($X116&lt;11.17,70,IF($X116&lt;11.68,80,IF($X116&lt;12.35,90, 95)))))))))))</f>
        <v>95</v>
      </c>
      <c r="W116" s="4">
        <f t="shared" si="6"/>
        <v>3</v>
      </c>
      <c r="X116" s="4">
        <f>Y116/((J116^0.239)*((G116*0.01)^(0.847)))</f>
        <v>13.075129785195768</v>
      </c>
      <c r="Y116" s="4">
        <v>59.7</v>
      </c>
      <c r="Z116" s="4">
        <v>131.63850000000002</v>
      </c>
      <c r="AA116" s="4">
        <v>263.27700000000004</v>
      </c>
      <c r="AB116" s="4">
        <v>3</v>
      </c>
      <c r="AC116">
        <v>32</v>
      </c>
      <c r="AD116" s="4">
        <v>37.700000000000003</v>
      </c>
      <c r="AE116" s="4">
        <v>1</v>
      </c>
      <c r="AF116" s="4">
        <v>2.3333333333333335</v>
      </c>
      <c r="AG116" s="4">
        <v>11.69</v>
      </c>
      <c r="AH116" s="4">
        <v>11.37</v>
      </c>
      <c r="AI116" s="4">
        <v>-1.34</v>
      </c>
      <c r="AJ116" s="4">
        <v>9</v>
      </c>
      <c r="AK116">
        <v>26</v>
      </c>
      <c r="AL116">
        <v>30</v>
      </c>
      <c r="AM116" s="4">
        <v>-2.21</v>
      </c>
      <c r="AN116" s="4">
        <v>1</v>
      </c>
      <c r="AO116">
        <v>18</v>
      </c>
      <c r="AP116">
        <v>22</v>
      </c>
      <c r="AQ116" s="4">
        <v>-1.68</v>
      </c>
      <c r="AR116" s="4">
        <v>5</v>
      </c>
      <c r="AS116">
        <v>42</v>
      </c>
      <c r="AT116">
        <v>42</v>
      </c>
      <c r="AU116">
        <v>43</v>
      </c>
      <c r="AV116">
        <v>42.333333333333336</v>
      </c>
      <c r="AW116" s="4">
        <v>-0.27</v>
      </c>
      <c r="AX116" s="4">
        <v>39</v>
      </c>
      <c r="AY116">
        <v>40</v>
      </c>
      <c r="AZ116">
        <v>29</v>
      </c>
      <c r="BA116">
        <v>39</v>
      </c>
      <c r="BB116">
        <v>36</v>
      </c>
      <c r="BC116" s="4">
        <v>-1.46</v>
      </c>
      <c r="BD116" s="4">
        <v>7</v>
      </c>
      <c r="BE116" s="5">
        <v>184</v>
      </c>
      <c r="BF116" s="5">
        <v>193</v>
      </c>
      <c r="BG116" s="5">
        <v>195</v>
      </c>
      <c r="BH116" s="5">
        <v>190.66666666666666</v>
      </c>
      <c r="BI116" s="4">
        <v>-0.31</v>
      </c>
      <c r="BJ116" s="4">
        <v>38</v>
      </c>
      <c r="BK116" s="4">
        <v>-3.8899999999999997</v>
      </c>
      <c r="BL116" s="4">
        <v>-1.6500000000000001</v>
      </c>
      <c r="BM116" s="4">
        <v>-1.73</v>
      </c>
      <c r="BN116" s="4">
        <v>-7.27</v>
      </c>
      <c r="BO116" s="4">
        <v>1</v>
      </c>
      <c r="BP116" s="4">
        <v>18.775680000000001</v>
      </c>
      <c r="BQ116" s="4">
        <v>18.775680000000001</v>
      </c>
      <c r="BR116" s="4">
        <v>19.222719999999999</v>
      </c>
      <c r="BS116" s="4">
        <v>17.881599999999999</v>
      </c>
      <c r="BT116" s="4">
        <v>12.96416</v>
      </c>
      <c r="BU116" s="4">
        <v>17.434560000000001</v>
      </c>
      <c r="BV116" s="4">
        <v>3</v>
      </c>
      <c r="BW116" s="4">
        <v>23.5</v>
      </c>
      <c r="BX116" s="4">
        <v>23</v>
      </c>
      <c r="BY116" s="4">
        <v>16.5</v>
      </c>
      <c r="BZ116">
        <f t="shared" si="7"/>
        <v>1</v>
      </c>
    </row>
    <row r="117" spans="1:78" x14ac:dyDescent="0.2">
      <c r="A117" t="s">
        <v>194</v>
      </c>
      <c r="B117">
        <v>0</v>
      </c>
      <c r="C117" s="1">
        <v>37090</v>
      </c>
      <c r="D117" s="1">
        <v>43412</v>
      </c>
      <c r="E117" s="4">
        <v>17.308692676249144</v>
      </c>
      <c r="F117" s="5">
        <v>129</v>
      </c>
      <c r="G117" s="5">
        <v>184.5</v>
      </c>
      <c r="H117" s="4">
        <v>4.2322834645669287</v>
      </c>
      <c r="I117" s="4">
        <v>213.66450000000003</v>
      </c>
      <c r="J117" s="4">
        <v>96.9</v>
      </c>
      <c r="K117" s="4">
        <v>28.6</v>
      </c>
      <c r="L117" s="4">
        <v>1</v>
      </c>
      <c r="M117" s="4">
        <v>24.2</v>
      </c>
      <c r="N117" s="4">
        <v>2</v>
      </c>
      <c r="O117" s="4">
        <v>58.5</v>
      </c>
      <c r="P117" s="4">
        <v>61.9</v>
      </c>
      <c r="Q117" s="4">
        <v>62.3</v>
      </c>
      <c r="R117" s="4">
        <v>60.3</v>
      </c>
      <c r="S117" s="4">
        <v>58.3</v>
      </c>
      <c r="T117" s="4">
        <v>63.1</v>
      </c>
      <c r="U117" s="4">
        <v>125.4</v>
      </c>
      <c r="V117" s="4">
        <f t="shared" si="11"/>
        <v>95</v>
      </c>
      <c r="W117" s="4">
        <f t="shared" si="6"/>
        <v>3</v>
      </c>
      <c r="X117" s="4">
        <f>Y117/((J117^0.239)*((G117*0.01)^(0.847)))</f>
        <v>12.509421677414068</v>
      </c>
      <c r="Y117" s="4">
        <v>62.7</v>
      </c>
      <c r="Z117" s="4">
        <v>138.2535</v>
      </c>
      <c r="AA117" s="4">
        <v>276.50700000000001</v>
      </c>
      <c r="AB117" s="4">
        <v>3</v>
      </c>
      <c r="AC117">
        <v>38</v>
      </c>
      <c r="AD117" s="4">
        <v>39.6</v>
      </c>
      <c r="AE117" s="4">
        <v>1</v>
      </c>
      <c r="AF117" s="4">
        <v>2</v>
      </c>
      <c r="AG117" s="4">
        <v>12.38</v>
      </c>
      <c r="AH117" s="4">
        <v>10.130000000000001</v>
      </c>
      <c r="AI117" s="4">
        <v>0.23</v>
      </c>
      <c r="AJ117" s="4">
        <v>59</v>
      </c>
      <c r="AK117">
        <v>46</v>
      </c>
      <c r="AL117">
        <v>44</v>
      </c>
      <c r="AM117" s="4">
        <v>0.27</v>
      </c>
      <c r="AN117" s="4">
        <v>61</v>
      </c>
      <c r="AO117">
        <v>16</v>
      </c>
      <c r="AP117">
        <v>18</v>
      </c>
      <c r="AQ117" s="4">
        <v>-2.7</v>
      </c>
      <c r="AR117" s="4">
        <v>0</v>
      </c>
      <c r="AS117">
        <v>45</v>
      </c>
      <c r="AT117">
        <v>43</v>
      </c>
      <c r="AU117">
        <v>45</v>
      </c>
      <c r="AV117">
        <v>44.333333333333336</v>
      </c>
      <c r="AW117" s="4">
        <v>0</v>
      </c>
      <c r="AX117" s="4">
        <v>50</v>
      </c>
      <c r="AY117">
        <v>47</v>
      </c>
      <c r="AZ117">
        <v>32</v>
      </c>
      <c r="BA117">
        <v>51</v>
      </c>
      <c r="BB117">
        <v>43.333333333333336</v>
      </c>
      <c r="BC117" s="4">
        <v>-0.03</v>
      </c>
      <c r="BD117" s="4">
        <v>49</v>
      </c>
      <c r="BE117" s="5">
        <v>236</v>
      </c>
      <c r="BF117" s="5">
        <v>237</v>
      </c>
      <c r="BG117" s="5">
        <v>243</v>
      </c>
      <c r="BH117" s="5">
        <v>238.66666666666666</v>
      </c>
      <c r="BI117" s="4">
        <v>1.77</v>
      </c>
      <c r="BJ117" s="4">
        <v>96</v>
      </c>
      <c r="BK117" s="4">
        <v>-2.4300000000000002</v>
      </c>
      <c r="BL117" s="4">
        <v>2</v>
      </c>
      <c r="BM117" s="4">
        <v>-0.03</v>
      </c>
      <c r="BN117" s="4">
        <v>-0.46000000000000019</v>
      </c>
      <c r="BO117" s="4">
        <v>2</v>
      </c>
      <c r="BP117" s="4">
        <v>20.116800000000001</v>
      </c>
      <c r="BQ117" s="4">
        <v>19.222719999999999</v>
      </c>
      <c r="BR117" s="4">
        <v>20.116800000000001</v>
      </c>
      <c r="BS117" s="4">
        <v>21.01088</v>
      </c>
      <c r="BT117" s="4">
        <v>14.30528</v>
      </c>
      <c r="BU117" s="4">
        <v>22.799039999999998</v>
      </c>
      <c r="BV117" s="4">
        <v>30.5</v>
      </c>
      <c r="BW117" s="4">
        <v>77.5</v>
      </c>
      <c r="BX117" s="4">
        <v>49.5</v>
      </c>
      <c r="BY117" s="4">
        <v>52.5</v>
      </c>
      <c r="BZ117">
        <f t="shared" si="7"/>
        <v>2</v>
      </c>
    </row>
    <row r="118" spans="1:78" x14ac:dyDescent="0.2">
      <c r="A118" t="s">
        <v>195</v>
      </c>
      <c r="B118">
        <v>0</v>
      </c>
      <c r="C118" s="1">
        <v>37017</v>
      </c>
      <c r="D118" s="1">
        <v>43411</v>
      </c>
      <c r="E118" s="4">
        <v>17.505817932922657</v>
      </c>
      <c r="F118" s="5">
        <v>125</v>
      </c>
      <c r="G118" s="5">
        <v>177</v>
      </c>
      <c r="H118" s="4">
        <v>4.1010498687664043</v>
      </c>
      <c r="I118" s="4">
        <v>170.00549999999998</v>
      </c>
      <c r="J118" s="4">
        <v>77.099999999999994</v>
      </c>
      <c r="K118" s="4">
        <v>24.6</v>
      </c>
      <c r="L118" s="4">
        <v>3</v>
      </c>
      <c r="M118" s="4">
        <v>14</v>
      </c>
      <c r="N118" s="4">
        <v>3</v>
      </c>
      <c r="O118" s="4">
        <v>38.5</v>
      </c>
      <c r="P118" s="4">
        <v>42.3</v>
      </c>
      <c r="Q118" s="4">
        <v>36</v>
      </c>
      <c r="R118" s="4">
        <v>44.8</v>
      </c>
      <c r="S118" s="4">
        <v>45.1</v>
      </c>
      <c r="T118" s="4">
        <v>39.799999999999997</v>
      </c>
      <c r="U118" s="4">
        <v>87.4</v>
      </c>
      <c r="V118" s="4">
        <f t="shared" si="11"/>
        <v>40</v>
      </c>
      <c r="W118" s="4">
        <f t="shared" si="6"/>
        <v>2</v>
      </c>
      <c r="X118" s="4">
        <f>Y118/((J118^0.239)*((G118*0.01)^(0.847)))</f>
        <v>9.5376654339196509</v>
      </c>
      <c r="Y118" s="4">
        <v>43.7</v>
      </c>
      <c r="Z118" s="4">
        <v>96.358500000000006</v>
      </c>
      <c r="AA118" s="4">
        <v>192.71700000000001</v>
      </c>
      <c r="AB118" s="4">
        <v>2</v>
      </c>
      <c r="AC118">
        <v>27</v>
      </c>
      <c r="AD118" s="4">
        <v>35.5</v>
      </c>
      <c r="AE118" s="4">
        <v>1</v>
      </c>
      <c r="AF118" s="4">
        <v>2</v>
      </c>
      <c r="AG118" s="4">
        <v>11.55</v>
      </c>
      <c r="AH118" s="4">
        <v>10.78</v>
      </c>
      <c r="AI118" s="4">
        <v>-0.76</v>
      </c>
      <c r="AJ118" s="4">
        <v>22</v>
      </c>
      <c r="AK118">
        <v>24</v>
      </c>
      <c r="AL118">
        <v>30</v>
      </c>
      <c r="AM118" s="4">
        <v>-2.3199999999999998</v>
      </c>
      <c r="AN118" s="4">
        <v>1</v>
      </c>
      <c r="AO118">
        <v>22</v>
      </c>
      <c r="AP118">
        <v>24</v>
      </c>
      <c r="AQ118" s="4">
        <v>-1.25</v>
      </c>
      <c r="AR118" s="4">
        <v>11</v>
      </c>
      <c r="AS118">
        <v>49</v>
      </c>
      <c r="AT118">
        <v>48</v>
      </c>
      <c r="AU118">
        <v>48</v>
      </c>
      <c r="AV118">
        <v>48.333333333333336</v>
      </c>
      <c r="AW118" s="4">
        <v>0.39</v>
      </c>
      <c r="AX118" s="4">
        <v>65</v>
      </c>
      <c r="AY118">
        <v>47</v>
      </c>
      <c r="AZ118">
        <v>43</v>
      </c>
      <c r="BA118">
        <v>45</v>
      </c>
      <c r="BB118">
        <v>45</v>
      </c>
      <c r="BC118" s="4">
        <v>-0.71</v>
      </c>
      <c r="BD118" s="4">
        <v>24</v>
      </c>
      <c r="BE118" s="5">
        <v>177</v>
      </c>
      <c r="BF118" s="5">
        <v>182</v>
      </c>
      <c r="BG118" s="5">
        <v>190</v>
      </c>
      <c r="BH118" s="5">
        <v>183</v>
      </c>
      <c r="BI118" s="4">
        <v>-0.7</v>
      </c>
      <c r="BJ118" s="4">
        <v>24</v>
      </c>
      <c r="BK118" s="4">
        <v>-3.57</v>
      </c>
      <c r="BL118" s="4">
        <v>-1.46</v>
      </c>
      <c r="BM118" s="4">
        <v>-0.31999999999999995</v>
      </c>
      <c r="BN118" s="4">
        <v>-5.35</v>
      </c>
      <c r="BO118" s="4">
        <v>1</v>
      </c>
      <c r="BP118" s="4">
        <v>21.904959999999999</v>
      </c>
      <c r="BQ118" s="4">
        <v>21.457920000000001</v>
      </c>
      <c r="BR118" s="4">
        <v>21.457920000000001</v>
      </c>
      <c r="BS118" s="4">
        <v>21.01088</v>
      </c>
      <c r="BT118" s="4">
        <v>19.222719999999999</v>
      </c>
      <c r="BU118" s="4">
        <v>20.116800000000001</v>
      </c>
      <c r="BV118" s="4">
        <v>6</v>
      </c>
      <c r="BW118" s="4">
        <v>23</v>
      </c>
      <c r="BX118" s="4">
        <v>44.5</v>
      </c>
      <c r="BY118" s="4">
        <v>24.5</v>
      </c>
      <c r="BZ118">
        <f t="shared" si="7"/>
        <v>1</v>
      </c>
    </row>
    <row r="119" spans="1:78" x14ac:dyDescent="0.2">
      <c r="A119" t="s">
        <v>196</v>
      </c>
      <c r="B119">
        <v>0</v>
      </c>
      <c r="C119" s="1">
        <v>36994</v>
      </c>
      <c r="D119" s="1">
        <v>43411</v>
      </c>
      <c r="E119" s="4">
        <v>17.568788501026695</v>
      </c>
      <c r="F119" s="5">
        <v>135</v>
      </c>
      <c r="G119" s="5">
        <v>187</v>
      </c>
      <c r="H119" s="4">
        <v>4.4291338582677167</v>
      </c>
      <c r="I119" s="4">
        <v>209.25450000000001</v>
      </c>
      <c r="J119" s="4">
        <v>94.9</v>
      </c>
      <c r="K119" s="4">
        <v>27.1</v>
      </c>
      <c r="L119" s="4">
        <v>2</v>
      </c>
      <c r="M119" s="4">
        <v>17.3</v>
      </c>
      <c r="N119" s="4">
        <v>3</v>
      </c>
      <c r="O119" s="4">
        <v>53.3</v>
      </c>
      <c r="P119" s="4">
        <v>44.5</v>
      </c>
      <c r="Q119" s="4">
        <v>51.6</v>
      </c>
      <c r="R119" s="4">
        <v>50.1</v>
      </c>
      <c r="S119" s="4">
        <v>36.299999999999997</v>
      </c>
      <c r="T119" s="4">
        <v>37.299999999999997</v>
      </c>
      <c r="U119" s="4">
        <v>103.4</v>
      </c>
      <c r="V119" s="4">
        <f t="shared" si="11"/>
        <v>60</v>
      </c>
      <c r="W119" s="4">
        <f t="shared" si="6"/>
        <v>2</v>
      </c>
      <c r="X119" s="4">
        <f>Y119/((J119^0.239)*((G119*0.01)^(0.847)))</f>
        <v>10.24882500062709</v>
      </c>
      <c r="Y119" s="4">
        <v>51.7</v>
      </c>
      <c r="Z119" s="4">
        <v>113.99850000000001</v>
      </c>
      <c r="AA119" s="4">
        <v>227.99700000000001</v>
      </c>
      <c r="AB119" s="4">
        <v>3</v>
      </c>
      <c r="AC119">
        <v>23</v>
      </c>
      <c r="AD119" s="4">
        <v>34</v>
      </c>
      <c r="AE119" s="4">
        <v>1</v>
      </c>
      <c r="AF119" s="4">
        <v>2.3333333333333335</v>
      </c>
      <c r="AG119" s="4">
        <v>9.86</v>
      </c>
      <c r="AH119" s="4">
        <v>9.69</v>
      </c>
      <c r="AI119" s="4">
        <v>0.87</v>
      </c>
      <c r="AJ119" s="4">
        <v>81</v>
      </c>
      <c r="AK119">
        <v>33</v>
      </c>
      <c r="AL119">
        <v>36</v>
      </c>
      <c r="AM119" s="4">
        <v>-1.34</v>
      </c>
      <c r="AN119" s="4">
        <v>9</v>
      </c>
      <c r="AO119">
        <v>20</v>
      </c>
      <c r="AP119">
        <v>25</v>
      </c>
      <c r="AQ119" s="4">
        <v>-1</v>
      </c>
      <c r="AR119" s="4">
        <v>16</v>
      </c>
      <c r="AS119">
        <v>51</v>
      </c>
      <c r="AT119">
        <v>55</v>
      </c>
      <c r="AU119">
        <v>51</v>
      </c>
      <c r="AV119">
        <v>52.333333333333336</v>
      </c>
      <c r="AW119" s="4">
        <v>1.2</v>
      </c>
      <c r="AX119" s="4">
        <v>88</v>
      </c>
      <c r="AY119">
        <v>50</v>
      </c>
      <c r="AZ119">
        <v>46</v>
      </c>
      <c r="BA119">
        <v>50</v>
      </c>
      <c r="BB119">
        <v>48.666666666666664</v>
      </c>
      <c r="BC119" s="4">
        <v>-0.3</v>
      </c>
      <c r="BD119" s="4">
        <v>38</v>
      </c>
      <c r="BE119" s="5">
        <v>205</v>
      </c>
      <c r="BF119" s="5">
        <v>216</v>
      </c>
      <c r="BG119" s="5">
        <v>209</v>
      </c>
      <c r="BH119" s="5">
        <v>210</v>
      </c>
      <c r="BI119" s="4">
        <v>0.42</v>
      </c>
      <c r="BJ119" s="4">
        <v>66</v>
      </c>
      <c r="BK119" s="4">
        <v>-2.34</v>
      </c>
      <c r="BL119" s="4">
        <v>1.29</v>
      </c>
      <c r="BM119" s="4">
        <v>0.89999999999999991</v>
      </c>
      <c r="BN119" s="4">
        <v>-0.14999999999999991</v>
      </c>
      <c r="BO119" s="4">
        <v>2</v>
      </c>
      <c r="BP119" s="4">
        <v>22.799039999999998</v>
      </c>
      <c r="BQ119" s="4">
        <v>24.587199999999999</v>
      </c>
      <c r="BR119" s="4">
        <v>22.799039999999998</v>
      </c>
      <c r="BS119" s="4">
        <v>22.352</v>
      </c>
      <c r="BT119" s="4">
        <v>20.563839999999999</v>
      </c>
      <c r="BU119" s="4">
        <v>22.352</v>
      </c>
      <c r="BV119" s="4">
        <v>12.5</v>
      </c>
      <c r="BW119" s="4">
        <v>73.5</v>
      </c>
      <c r="BX119" s="4">
        <v>63</v>
      </c>
      <c r="BY119" s="4">
        <v>49.666666666666664</v>
      </c>
      <c r="BZ119">
        <f t="shared" si="7"/>
        <v>2</v>
      </c>
    </row>
    <row r="120" spans="1:78" x14ac:dyDescent="0.2">
      <c r="A120" t="s">
        <v>197</v>
      </c>
      <c r="B120">
        <v>0</v>
      </c>
      <c r="C120" s="1">
        <v>36994</v>
      </c>
      <c r="D120" s="1">
        <v>43411</v>
      </c>
      <c r="E120" s="4">
        <v>17.568788501026695</v>
      </c>
      <c r="F120" s="5">
        <v>114</v>
      </c>
      <c r="G120" s="5">
        <v>172</v>
      </c>
      <c r="H120" s="4">
        <v>3.7401574803149606</v>
      </c>
      <c r="I120" s="4">
        <v>205.506</v>
      </c>
      <c r="J120" s="4">
        <v>93.2</v>
      </c>
      <c r="K120" s="4">
        <v>31.5</v>
      </c>
      <c r="L120" s="4">
        <v>1</v>
      </c>
      <c r="M120" s="4">
        <v>27.7</v>
      </c>
      <c r="N120" s="4">
        <v>2</v>
      </c>
      <c r="O120" s="4">
        <v>59.6</v>
      </c>
      <c r="P120" s="4">
        <v>58.3</v>
      </c>
      <c r="Q120" s="4">
        <v>54.3</v>
      </c>
      <c r="R120" s="4">
        <v>59.5</v>
      </c>
      <c r="S120" s="4">
        <v>55.3</v>
      </c>
      <c r="T120" s="4">
        <v>50.9</v>
      </c>
      <c r="U120" s="4">
        <v>119.1</v>
      </c>
      <c r="V120" s="4">
        <f t="shared" si="11"/>
        <v>95</v>
      </c>
      <c r="W120" s="4">
        <f t="shared" si="6"/>
        <v>3</v>
      </c>
      <c r="X120" s="4">
        <f>Y120/((J120^0.239)*((G120*0.01)^(0.847)))</f>
        <v>12.726200705585606</v>
      </c>
      <c r="Y120" s="4">
        <v>59.55</v>
      </c>
      <c r="Z120" s="4">
        <v>131.30775</v>
      </c>
      <c r="AA120" s="4">
        <v>262.6155</v>
      </c>
      <c r="AB120" s="4">
        <v>3</v>
      </c>
      <c r="AC120">
        <v>27</v>
      </c>
      <c r="AD120" s="4">
        <v>35.5</v>
      </c>
      <c r="AE120" s="4">
        <v>1</v>
      </c>
      <c r="AF120" s="4">
        <v>2</v>
      </c>
      <c r="AG120" s="4">
        <v>10.95</v>
      </c>
      <c r="AH120" s="4">
        <v>10.09</v>
      </c>
      <c r="AI120" s="4">
        <v>0.19</v>
      </c>
      <c r="AJ120" s="4">
        <v>58</v>
      </c>
      <c r="AK120">
        <v>40</v>
      </c>
      <c r="AL120">
        <v>42</v>
      </c>
      <c r="AM120" s="4">
        <v>-0.4</v>
      </c>
      <c r="AN120" s="4">
        <v>34</v>
      </c>
      <c r="AO120">
        <v>999</v>
      </c>
      <c r="AP120">
        <v>999</v>
      </c>
      <c r="AQ120" s="4">
        <v>999</v>
      </c>
      <c r="AR120" s="4">
        <v>999</v>
      </c>
      <c r="AS120">
        <v>54</v>
      </c>
      <c r="AT120">
        <v>52</v>
      </c>
      <c r="AU120">
        <v>58</v>
      </c>
      <c r="AV120">
        <v>54.666666666666664</v>
      </c>
      <c r="AW120" s="4">
        <v>1.6</v>
      </c>
      <c r="AX120" s="4">
        <v>95</v>
      </c>
      <c r="AY120">
        <v>41</v>
      </c>
      <c r="AZ120">
        <v>40</v>
      </c>
      <c r="BA120">
        <v>51</v>
      </c>
      <c r="BB120">
        <v>44</v>
      </c>
      <c r="BC120" s="4">
        <v>-0.15</v>
      </c>
      <c r="BD120" s="4">
        <v>44</v>
      </c>
      <c r="BE120" s="5">
        <v>216</v>
      </c>
      <c r="BF120" s="5">
        <v>131</v>
      </c>
      <c r="BG120" s="5">
        <v>124</v>
      </c>
      <c r="BH120" s="5">
        <v>157</v>
      </c>
      <c r="BI120" s="4">
        <v>0.42</v>
      </c>
      <c r="BJ120" s="4">
        <v>66</v>
      </c>
      <c r="BK120" s="4">
        <v>-0.4</v>
      </c>
      <c r="BL120" s="4">
        <v>0.61</v>
      </c>
      <c r="BM120" s="4">
        <v>1.4500000000000002</v>
      </c>
      <c r="BN120" s="4">
        <v>1.6600000000000001</v>
      </c>
      <c r="BO120" s="4">
        <v>2</v>
      </c>
      <c r="BP120" s="4">
        <v>24.140159999999998</v>
      </c>
      <c r="BQ120" s="4">
        <v>23.246079999999999</v>
      </c>
      <c r="BR120" s="4">
        <v>25.928319999999999</v>
      </c>
      <c r="BS120" s="4">
        <v>18.32864</v>
      </c>
      <c r="BT120" s="4">
        <v>17.881599999999999</v>
      </c>
      <c r="BU120" s="4">
        <v>22.799039999999998</v>
      </c>
      <c r="BV120" s="4">
        <v>34</v>
      </c>
      <c r="BW120" s="4">
        <v>62</v>
      </c>
      <c r="BX120" s="4">
        <v>69.5</v>
      </c>
      <c r="BY120" s="4">
        <v>55.166666666666664</v>
      </c>
      <c r="BZ120">
        <f t="shared" si="7"/>
        <v>2</v>
      </c>
    </row>
    <row r="121" spans="1:78" x14ac:dyDescent="0.2">
      <c r="A121" t="s">
        <v>198</v>
      </c>
      <c r="B121">
        <v>0</v>
      </c>
      <c r="C121" s="1">
        <v>36979</v>
      </c>
      <c r="D121" s="1">
        <v>43412</v>
      </c>
      <c r="E121" s="4">
        <v>17.612594113620808</v>
      </c>
      <c r="F121" s="5">
        <v>126</v>
      </c>
      <c r="G121" s="5">
        <v>180.5</v>
      </c>
      <c r="H121" s="4">
        <v>4.1338582677165352</v>
      </c>
      <c r="I121" s="4">
        <v>214.54650000000001</v>
      </c>
      <c r="J121" s="4">
        <v>97.3</v>
      </c>
      <c r="K121" s="4">
        <v>30</v>
      </c>
      <c r="L121" s="4">
        <v>1</v>
      </c>
      <c r="M121" s="4">
        <v>25.9</v>
      </c>
      <c r="N121" s="4">
        <v>2</v>
      </c>
      <c r="O121" s="4">
        <v>54.6</v>
      </c>
      <c r="P121" s="4">
        <v>51.9</v>
      </c>
      <c r="Q121" s="4">
        <v>52.6</v>
      </c>
      <c r="R121" s="4">
        <v>52.5</v>
      </c>
      <c r="S121" s="4">
        <v>48.6</v>
      </c>
      <c r="T121" s="4">
        <v>53</v>
      </c>
      <c r="U121" s="4">
        <v>107.6</v>
      </c>
      <c r="V121" s="4">
        <f t="shared" si="11"/>
        <v>70</v>
      </c>
      <c r="W121" s="4">
        <f t="shared" si="6"/>
        <v>2</v>
      </c>
      <c r="X121" s="4">
        <f>Y121/((J121^0.239)*((G121*0.01)^(0.847)))</f>
        <v>10.924136374949052</v>
      </c>
      <c r="Y121" s="4">
        <v>53.8</v>
      </c>
      <c r="Z121" s="4">
        <v>118.62899999999999</v>
      </c>
      <c r="AA121" s="4">
        <v>237.25799999999998</v>
      </c>
      <c r="AB121" s="4">
        <v>3</v>
      </c>
      <c r="AC121">
        <v>46</v>
      </c>
      <c r="AD121" s="4">
        <v>42.1</v>
      </c>
      <c r="AE121" s="4">
        <v>2</v>
      </c>
      <c r="AF121" s="4">
        <v>2.3333333333333335</v>
      </c>
      <c r="AG121" s="4">
        <v>10.81</v>
      </c>
      <c r="AH121" s="4">
        <v>10.34</v>
      </c>
      <c r="AI121" s="4">
        <v>-0.14000000000000001</v>
      </c>
      <c r="AJ121" s="4">
        <v>45</v>
      </c>
      <c r="AK121">
        <v>37</v>
      </c>
      <c r="AL121">
        <v>38</v>
      </c>
      <c r="AM121" s="4">
        <v>-1.03</v>
      </c>
      <c r="AN121" s="4">
        <v>15</v>
      </c>
      <c r="AO121">
        <v>17</v>
      </c>
      <c r="AP121">
        <v>20</v>
      </c>
      <c r="AQ121" s="4">
        <v>-2.2599999999999998</v>
      </c>
      <c r="AR121" s="4">
        <v>1</v>
      </c>
      <c r="AS121">
        <v>66</v>
      </c>
      <c r="AT121">
        <v>66</v>
      </c>
      <c r="AU121">
        <v>76</v>
      </c>
      <c r="AV121">
        <v>69.333333333333329</v>
      </c>
      <c r="AW121" s="4">
        <v>4.05</v>
      </c>
      <c r="AX121" s="4">
        <v>100</v>
      </c>
      <c r="AY121">
        <v>49</v>
      </c>
      <c r="AZ121">
        <v>46</v>
      </c>
      <c r="BA121">
        <v>42</v>
      </c>
      <c r="BB121">
        <v>45.666666666666664</v>
      </c>
      <c r="BC121" s="4">
        <v>-0.44</v>
      </c>
      <c r="BD121" s="4">
        <v>33</v>
      </c>
      <c r="BE121" s="5">
        <v>201</v>
      </c>
      <c r="BF121" s="5">
        <v>204</v>
      </c>
      <c r="BG121" s="5">
        <v>211</v>
      </c>
      <c r="BH121" s="5">
        <v>205.33333333333334</v>
      </c>
      <c r="BI121" s="4">
        <v>0.2</v>
      </c>
      <c r="BJ121" s="4">
        <v>58</v>
      </c>
      <c r="BK121" s="4">
        <v>-3.29</v>
      </c>
      <c r="BL121" s="4">
        <v>0.06</v>
      </c>
      <c r="BM121" s="4">
        <v>3.61</v>
      </c>
      <c r="BN121" s="4">
        <v>0.37999999999999989</v>
      </c>
      <c r="BO121" s="4">
        <v>2</v>
      </c>
      <c r="BP121" s="4">
        <v>29.504639999999998</v>
      </c>
      <c r="BQ121" s="4">
        <v>29.504639999999998</v>
      </c>
      <c r="BR121" s="4">
        <v>33.97504</v>
      </c>
      <c r="BS121" s="4">
        <v>21.904959999999999</v>
      </c>
      <c r="BT121" s="4">
        <v>20.563839999999999</v>
      </c>
      <c r="BU121" s="4">
        <v>18.775680000000001</v>
      </c>
      <c r="BV121" s="4">
        <v>8</v>
      </c>
      <c r="BW121" s="4">
        <v>51.5</v>
      </c>
      <c r="BX121" s="4">
        <v>66.5</v>
      </c>
      <c r="BY121" s="4">
        <v>42</v>
      </c>
      <c r="BZ121">
        <f t="shared" si="7"/>
        <v>2</v>
      </c>
    </row>
    <row r="122" spans="1:78" x14ac:dyDescent="0.2">
      <c r="A122" t="s">
        <v>199</v>
      </c>
      <c r="B122">
        <v>0</v>
      </c>
      <c r="C122" s="1">
        <v>36946</v>
      </c>
      <c r="D122" s="1">
        <v>43412</v>
      </c>
      <c r="E122" s="4">
        <v>17.702943189596166</v>
      </c>
      <c r="F122" s="5">
        <v>123</v>
      </c>
      <c r="G122" s="5">
        <v>180</v>
      </c>
      <c r="H122" s="4">
        <v>4.0354330708661417</v>
      </c>
      <c r="I122" s="4">
        <v>189.40950000000001</v>
      </c>
      <c r="J122" s="4">
        <v>85.9</v>
      </c>
      <c r="K122" s="4">
        <v>26.5</v>
      </c>
      <c r="L122" s="4">
        <v>2</v>
      </c>
      <c r="M122" s="4">
        <v>19.3</v>
      </c>
      <c r="N122" s="4">
        <v>3</v>
      </c>
      <c r="O122" s="4">
        <v>45.8</v>
      </c>
      <c r="P122" s="4">
        <v>51.3</v>
      </c>
      <c r="Q122" s="4">
        <v>47.1</v>
      </c>
      <c r="R122" s="4">
        <v>50.7</v>
      </c>
      <c r="S122" s="4">
        <v>46.6</v>
      </c>
      <c r="T122" s="4">
        <v>32.299999999999997</v>
      </c>
      <c r="U122" s="4">
        <v>102</v>
      </c>
      <c r="V122" s="4">
        <f t="shared" si="11"/>
        <v>70</v>
      </c>
      <c r="W122" s="4">
        <f t="shared" si="6"/>
        <v>2</v>
      </c>
      <c r="X122" s="4">
        <f>Y122/((J122^0.239)*((G122*0.01)^(0.847)))</f>
        <v>10.693749291701677</v>
      </c>
      <c r="Y122" s="4">
        <v>51</v>
      </c>
      <c r="Z122" s="4">
        <v>112.455</v>
      </c>
      <c r="AA122" s="4">
        <v>224.91</v>
      </c>
      <c r="AB122" s="4">
        <v>3</v>
      </c>
      <c r="AC122">
        <v>50</v>
      </c>
      <c r="AD122" s="4">
        <v>43.4</v>
      </c>
      <c r="AE122" s="4">
        <v>2</v>
      </c>
      <c r="AF122" s="4">
        <v>2.6666666666666665</v>
      </c>
      <c r="AG122" s="4">
        <v>9.4</v>
      </c>
      <c r="AH122" s="4">
        <v>9.0299999999999994</v>
      </c>
      <c r="AI122" s="4">
        <v>2.23</v>
      </c>
      <c r="AJ122" s="4">
        <v>99</v>
      </c>
      <c r="AK122">
        <v>46</v>
      </c>
      <c r="AL122">
        <v>44</v>
      </c>
      <c r="AM122" s="4">
        <v>0.21</v>
      </c>
      <c r="AN122" s="4">
        <v>58</v>
      </c>
      <c r="AO122">
        <v>19</v>
      </c>
      <c r="AP122">
        <v>22</v>
      </c>
      <c r="AQ122" s="4">
        <v>-1.75</v>
      </c>
      <c r="AR122" s="4">
        <v>4</v>
      </c>
      <c r="AS122">
        <v>58</v>
      </c>
      <c r="AT122">
        <v>63</v>
      </c>
      <c r="AU122">
        <v>70</v>
      </c>
      <c r="AV122">
        <v>63.666666666666664</v>
      </c>
      <c r="AW122" s="4">
        <v>3.23</v>
      </c>
      <c r="AX122" s="4">
        <v>100</v>
      </c>
      <c r="AY122">
        <v>42</v>
      </c>
      <c r="AZ122">
        <v>41</v>
      </c>
      <c r="BA122">
        <v>49</v>
      </c>
      <c r="BB122">
        <v>44</v>
      </c>
      <c r="BC122" s="4">
        <v>-0.44</v>
      </c>
      <c r="BD122" s="4">
        <v>33</v>
      </c>
      <c r="BE122" s="5">
        <v>218</v>
      </c>
      <c r="BF122" s="5">
        <v>252</v>
      </c>
      <c r="BG122" s="5">
        <v>252</v>
      </c>
      <c r="BH122" s="5">
        <v>240.66666666666666</v>
      </c>
      <c r="BI122" s="4">
        <v>2.08</v>
      </c>
      <c r="BJ122" s="4">
        <v>98</v>
      </c>
      <c r="BK122" s="4">
        <v>-1.54</v>
      </c>
      <c r="BL122" s="4">
        <v>4.3100000000000005</v>
      </c>
      <c r="BM122" s="4">
        <v>2.79</v>
      </c>
      <c r="BN122" s="4">
        <v>5.5600000000000005</v>
      </c>
      <c r="BO122" s="4">
        <v>2</v>
      </c>
      <c r="BP122" s="4">
        <v>25.928319999999999</v>
      </c>
      <c r="BQ122" s="4">
        <v>28.163519999999998</v>
      </c>
      <c r="BR122" s="4">
        <v>31.2928</v>
      </c>
      <c r="BS122" s="4">
        <v>18.775680000000001</v>
      </c>
      <c r="BT122" s="4">
        <v>18.32864</v>
      </c>
      <c r="BU122" s="4">
        <v>21.904959999999999</v>
      </c>
      <c r="BV122" s="4">
        <v>31</v>
      </c>
      <c r="BW122" s="4">
        <v>98.5</v>
      </c>
      <c r="BX122" s="4">
        <v>66.5</v>
      </c>
      <c r="BY122" s="4">
        <v>65.333333333333329</v>
      </c>
      <c r="BZ122">
        <f t="shared" si="7"/>
        <v>2</v>
      </c>
    </row>
    <row r="123" spans="1:78" x14ac:dyDescent="0.2">
      <c r="A123" t="s">
        <v>200</v>
      </c>
      <c r="B123">
        <v>0</v>
      </c>
      <c r="C123" s="1">
        <v>36742</v>
      </c>
      <c r="D123" s="1">
        <v>43411</v>
      </c>
      <c r="E123" s="4">
        <v>18.258726899383984</v>
      </c>
      <c r="F123" s="5">
        <v>115.5</v>
      </c>
      <c r="G123" s="5">
        <v>171</v>
      </c>
      <c r="H123" s="4">
        <v>3.7893700787401574</v>
      </c>
      <c r="I123" s="4">
        <v>129.654</v>
      </c>
      <c r="J123" s="4">
        <v>58.8</v>
      </c>
      <c r="K123" s="4">
        <v>20.100000000000001</v>
      </c>
      <c r="L123" s="4">
        <v>3</v>
      </c>
      <c r="M123" s="4">
        <v>12.6</v>
      </c>
      <c r="N123" s="4">
        <v>3</v>
      </c>
      <c r="O123" s="4">
        <v>58.8</v>
      </c>
      <c r="P123" s="4">
        <v>54.7</v>
      </c>
      <c r="Q123" s="4">
        <v>52.7</v>
      </c>
      <c r="R123" s="4">
        <v>51.8</v>
      </c>
      <c r="S123" s="4">
        <v>37.299999999999997</v>
      </c>
      <c r="T123" s="4">
        <v>50</v>
      </c>
      <c r="U123" s="4">
        <v>110.6</v>
      </c>
      <c r="V123" s="4">
        <f>IF($X123&lt;4.17,"Less Than 5",IF($X123&lt;4.46,5,IF($X123&lt;4.71,10,IF($X123&lt;4.95,20,IF($X123&lt;5.12,30,IF($X123&lt;5.34,40,IF($X123&lt;5.54,50,IF($X123&lt;5.75,60,IF($X123&lt;6.23,70,IF($X123&lt;6.53,80,IF($X123&lt;6.8,90, 95)))))))))))</f>
        <v>95</v>
      </c>
      <c r="W123" s="4">
        <f t="shared" si="6"/>
        <v>3</v>
      </c>
      <c r="X123" s="7">
        <f>Y123/((J123^0.145)*((G123*0.01)^(1.106)))</f>
        <v>16.922780482225726</v>
      </c>
      <c r="Y123" s="4">
        <v>55.3</v>
      </c>
      <c r="Z123" s="4">
        <v>121.9365</v>
      </c>
      <c r="AA123" s="4">
        <v>243.87299999999999</v>
      </c>
      <c r="AB123" s="4">
        <v>3</v>
      </c>
      <c r="AC123">
        <v>70</v>
      </c>
      <c r="AD123" s="4">
        <v>49.9</v>
      </c>
      <c r="AE123" s="4">
        <v>3</v>
      </c>
      <c r="AF123" s="4">
        <v>3</v>
      </c>
      <c r="AG123" s="4">
        <v>9.4700000000000006</v>
      </c>
      <c r="AH123" s="4">
        <v>9.2799999999999994</v>
      </c>
      <c r="AI123" s="4">
        <v>1.6</v>
      </c>
      <c r="AJ123" s="4">
        <v>95</v>
      </c>
      <c r="AK123">
        <v>34</v>
      </c>
      <c r="AL123">
        <v>36</v>
      </c>
      <c r="AM123" s="4">
        <v>-1.44</v>
      </c>
      <c r="AN123" s="4">
        <v>8</v>
      </c>
      <c r="AO123">
        <v>23</v>
      </c>
      <c r="AP123">
        <v>27</v>
      </c>
      <c r="AQ123" s="4">
        <v>-0.56999999999999995</v>
      </c>
      <c r="AR123" s="4">
        <v>29</v>
      </c>
      <c r="AS123">
        <v>67</v>
      </c>
      <c r="AT123">
        <v>69</v>
      </c>
      <c r="AU123">
        <v>69</v>
      </c>
      <c r="AV123">
        <v>68.333333333333329</v>
      </c>
      <c r="AW123" s="4">
        <v>3.03</v>
      </c>
      <c r="AX123" s="4">
        <v>100</v>
      </c>
      <c r="AY123">
        <v>44</v>
      </c>
      <c r="AZ123">
        <v>42</v>
      </c>
      <c r="BA123">
        <v>46</v>
      </c>
      <c r="BB123">
        <v>44</v>
      </c>
      <c r="BC123" s="4">
        <v>-0.94</v>
      </c>
      <c r="BD123" s="4">
        <v>17</v>
      </c>
      <c r="BE123" s="5">
        <v>268</v>
      </c>
      <c r="BF123" s="5">
        <v>267</v>
      </c>
      <c r="BG123" s="5">
        <v>262</v>
      </c>
      <c r="BH123" s="5">
        <v>265.66666666666669</v>
      </c>
      <c r="BI123" s="4">
        <v>2.78</v>
      </c>
      <c r="BJ123" s="4">
        <v>100</v>
      </c>
      <c r="BK123" s="4">
        <v>-2.0099999999999998</v>
      </c>
      <c r="BL123" s="4">
        <v>4.38</v>
      </c>
      <c r="BM123" s="4">
        <v>2.09</v>
      </c>
      <c r="BN123" s="4">
        <v>4.46</v>
      </c>
      <c r="BO123" s="4">
        <v>2</v>
      </c>
      <c r="BP123" s="4">
        <v>29.95168</v>
      </c>
      <c r="BQ123" s="4">
        <v>30.845759999999999</v>
      </c>
      <c r="BR123" s="4">
        <v>30.845759999999999</v>
      </c>
      <c r="BS123" s="4">
        <v>19.66976</v>
      </c>
      <c r="BT123" s="4">
        <v>18.775680000000001</v>
      </c>
      <c r="BU123" s="4">
        <v>20.563839999999999</v>
      </c>
      <c r="BV123" s="4">
        <v>18.5</v>
      </c>
      <c r="BW123" s="4">
        <v>97.5</v>
      </c>
      <c r="BX123" s="4">
        <v>58.5</v>
      </c>
      <c r="BY123" s="4">
        <v>58.166666666666664</v>
      </c>
      <c r="BZ123">
        <f t="shared" si="7"/>
        <v>2</v>
      </c>
    </row>
    <row r="124" spans="1:78" x14ac:dyDescent="0.2">
      <c r="A124" t="s">
        <v>201</v>
      </c>
      <c r="B124">
        <v>0</v>
      </c>
      <c r="C124" s="1">
        <v>36583</v>
      </c>
      <c r="D124" s="1">
        <v>43412</v>
      </c>
      <c r="E124" s="4">
        <v>18.696783025325121</v>
      </c>
      <c r="F124" s="5">
        <v>124.5</v>
      </c>
      <c r="G124" s="5">
        <v>176</v>
      </c>
      <c r="H124" s="4">
        <v>4.084645669291338</v>
      </c>
      <c r="I124" s="4">
        <v>206.82900000000001</v>
      </c>
      <c r="J124" s="4">
        <v>93.8</v>
      </c>
      <c r="K124" s="4">
        <v>30.3</v>
      </c>
      <c r="L124" s="4">
        <v>1</v>
      </c>
      <c r="M124" s="4">
        <v>26.2</v>
      </c>
      <c r="N124" s="4">
        <v>2</v>
      </c>
      <c r="O124" s="4">
        <v>42.9</v>
      </c>
      <c r="P124" s="4">
        <v>43.1</v>
      </c>
      <c r="Q124" s="4">
        <v>38.9</v>
      </c>
      <c r="R124" s="4">
        <v>44.7</v>
      </c>
      <c r="S124" s="4">
        <v>38.299999999999997</v>
      </c>
      <c r="T124" s="4">
        <v>37.299999999999997</v>
      </c>
      <c r="U124" s="4">
        <v>87.8</v>
      </c>
      <c r="V124" s="4">
        <f>IF($X124&lt;4.17,"Less Than 5",IF($X124&lt;4.46,5,IF($X124&lt;4.71,10,IF($X124&lt;4.95,20,IF($X124&lt;5.12,30,IF($X124&lt;5.34,40,IF($X124&lt;5.54,50,IF($X124&lt;5.75,60,IF($X124&lt;6.23,70,IF($X124&lt;6.53,80,IF($X124&lt;6.8,90, 95)))))))))))</f>
        <v>95</v>
      </c>
      <c r="W124" s="4">
        <f t="shared" si="6"/>
        <v>3</v>
      </c>
      <c r="X124" s="7">
        <f>Y124/((J124^0.145)*((G124*0.01)^(1.106)))</f>
        <v>12.160686653387891</v>
      </c>
      <c r="Y124" s="4">
        <v>43.9</v>
      </c>
      <c r="Z124" s="4">
        <v>96.799499999999995</v>
      </c>
      <c r="AA124" s="4">
        <v>193.59899999999999</v>
      </c>
      <c r="AB124" s="4">
        <v>3</v>
      </c>
      <c r="AC124">
        <v>25</v>
      </c>
      <c r="AD124" s="4">
        <v>33.5</v>
      </c>
      <c r="AE124" s="4">
        <v>1</v>
      </c>
      <c r="AF124" s="4">
        <v>2</v>
      </c>
      <c r="AG124" s="4">
        <v>11.13</v>
      </c>
      <c r="AH124" s="4">
        <v>12.1</v>
      </c>
      <c r="AI124" s="4">
        <v>-1.26</v>
      </c>
      <c r="AJ124" s="4">
        <v>10</v>
      </c>
      <c r="AK124">
        <v>28</v>
      </c>
      <c r="AL124">
        <v>26</v>
      </c>
      <c r="AM124" s="4">
        <v>-2.9</v>
      </c>
      <c r="AN124" s="4">
        <v>0</v>
      </c>
      <c r="AO124">
        <v>18</v>
      </c>
      <c r="AP124">
        <v>20</v>
      </c>
      <c r="AQ124" s="4">
        <v>-2.39</v>
      </c>
      <c r="AR124" s="4">
        <v>1</v>
      </c>
      <c r="AS124">
        <v>40</v>
      </c>
      <c r="AT124">
        <v>39</v>
      </c>
      <c r="AU124">
        <v>40</v>
      </c>
      <c r="AV124">
        <v>39.666666666666664</v>
      </c>
      <c r="AW124" s="4">
        <v>-1.1200000000000001</v>
      </c>
      <c r="AX124" s="4">
        <v>13</v>
      </c>
      <c r="AY124">
        <v>46</v>
      </c>
      <c r="AZ124">
        <v>43</v>
      </c>
      <c r="BA124">
        <v>44</v>
      </c>
      <c r="BB124">
        <v>44.333333333333336</v>
      </c>
      <c r="BC124" s="4">
        <v>-1.03</v>
      </c>
      <c r="BD124" s="4">
        <v>15</v>
      </c>
      <c r="BE124" s="5">
        <v>208</v>
      </c>
      <c r="BF124" s="5">
        <v>216</v>
      </c>
      <c r="BG124" s="5">
        <v>209</v>
      </c>
      <c r="BH124" s="5">
        <v>211</v>
      </c>
      <c r="BI124" s="4">
        <v>0.12</v>
      </c>
      <c r="BJ124" s="4">
        <v>55</v>
      </c>
      <c r="BK124" s="4">
        <v>-5.29</v>
      </c>
      <c r="BL124" s="4">
        <v>-1.1400000000000001</v>
      </c>
      <c r="BM124" s="4">
        <v>-2.1500000000000004</v>
      </c>
      <c r="BN124" s="4">
        <v>-8.58</v>
      </c>
      <c r="BO124" s="4">
        <v>1</v>
      </c>
      <c r="BP124" s="4">
        <v>17.881599999999999</v>
      </c>
      <c r="BQ124" s="4">
        <v>17.434560000000001</v>
      </c>
      <c r="BR124" s="4">
        <v>17.881599999999999</v>
      </c>
      <c r="BS124" s="4">
        <v>20.563839999999999</v>
      </c>
      <c r="BT124" s="4">
        <v>19.222719999999999</v>
      </c>
      <c r="BU124" s="4">
        <v>19.66976</v>
      </c>
      <c r="BV124" s="4">
        <v>0.5</v>
      </c>
      <c r="BW124" s="4">
        <v>32.5</v>
      </c>
      <c r="BX124" s="4">
        <v>14</v>
      </c>
      <c r="BY124" s="4">
        <v>15.666666666666666</v>
      </c>
      <c r="BZ124">
        <f t="shared" si="7"/>
        <v>1</v>
      </c>
    </row>
    <row r="125" spans="1:78" x14ac:dyDescent="0.2">
      <c r="A125" s="8">
        <v>424</v>
      </c>
      <c r="B125">
        <v>0</v>
      </c>
      <c r="C125">
        <v>39311</v>
      </c>
      <c r="D125" s="2">
        <v>43755</v>
      </c>
      <c r="E125">
        <v>12.175342465753424</v>
      </c>
      <c r="F125">
        <v>114</v>
      </c>
      <c r="G125">
        <v>164</v>
      </c>
      <c r="H125" s="9"/>
      <c r="I125">
        <v>200.64000000000001</v>
      </c>
      <c r="J125">
        <v>91.2</v>
      </c>
      <c r="K125">
        <v>33.9</v>
      </c>
      <c r="L125" s="4">
        <v>1</v>
      </c>
      <c r="M125">
        <v>34.299999999999997</v>
      </c>
      <c r="N125" s="4">
        <v>2</v>
      </c>
      <c r="O125">
        <v>80.7</v>
      </c>
      <c r="P125">
        <v>70.8</v>
      </c>
      <c r="Q125">
        <v>70.7</v>
      </c>
      <c r="R125">
        <v>79.099999999999994</v>
      </c>
      <c r="S125">
        <v>67.2</v>
      </c>
      <c r="T125">
        <v>61.1</v>
      </c>
      <c r="U125">
        <f t="shared" ref="U125:U128" si="12">AA125/2.20462</f>
        <v>194.86351389355082</v>
      </c>
      <c r="V125" s="4">
        <f>IF($X125&lt;4.89,"Less Than 5",IF($X125&lt;5.08,5,IF($X125&lt;5.64,10,IF($X125&lt;5.96,20,IF($X125&lt;6.27,30,IF($X125&lt;6.61,40,IF($X125&lt;6.83,50,IF($X125&lt;7.06,60,IF($X125&lt;7.49,70,IF($X125&lt;8.18,80,IF($X125&lt;8.5,90, 95)))))))))))</f>
        <v>95</v>
      </c>
      <c r="W125" s="4">
        <f>IF($V125&lt;20,1,IF($V125&lt;80,2,3))</f>
        <v>3</v>
      </c>
      <c r="X125" s="4">
        <f>Y125/((J125^0.096)*((G125*0.01)^(2.77)))</f>
        <v>8.9840958876204393</v>
      </c>
      <c r="Y125">
        <f t="shared" ref="Y125:Y128" si="13">Z125/2.20462</f>
        <v>54.544547359635679</v>
      </c>
      <c r="Z125">
        <f>MAX(O125:Q125)+MAX(R125:T125)/2</f>
        <v>120.25</v>
      </c>
      <c r="AA125">
        <f>SUM(O125:T125)</f>
        <v>429.59999999999997</v>
      </c>
      <c r="AC125">
        <v>21</v>
      </c>
      <c r="AD125">
        <f>41.76799+(0.49261*AC125)-(0.0029*AC125^2)-(0.61613*K125)+(0.34787*1*E125)</f>
        <v>34.182529383561636</v>
      </c>
      <c r="AE125">
        <v>1</v>
      </c>
      <c r="AF125">
        <v>1</v>
      </c>
      <c r="AG125">
        <v>11.95</v>
      </c>
      <c r="AH125">
        <v>12.53</v>
      </c>
      <c r="AI125">
        <v>-2.0749082034465988E-2</v>
      </c>
      <c r="AJ125">
        <v>0.49172290781622646</v>
      </c>
      <c r="AK125">
        <v>22</v>
      </c>
      <c r="AL125">
        <v>20</v>
      </c>
      <c r="AM125">
        <v>-1.9699271665257407</v>
      </c>
      <c r="AN125">
        <v>2.4423359213688933E-2</v>
      </c>
      <c r="AO125">
        <v>16</v>
      </c>
      <c r="AP125">
        <v>20</v>
      </c>
      <c r="AQ125" s="10">
        <v>-0.98939121041260913</v>
      </c>
      <c r="AR125">
        <v>0.16123588664720839</v>
      </c>
      <c r="AS125">
        <v>55</v>
      </c>
      <c r="AT125">
        <v>56</v>
      </c>
      <c r="AU125">
        <v>53</v>
      </c>
      <c r="AV125">
        <f t="shared" ref="AV125:AV128" si="14">AVERAGE(AS125,AT125,AU125)</f>
        <v>54.666666666666664</v>
      </c>
      <c r="AW125">
        <v>3.0595660528235182</v>
      </c>
      <c r="AX125">
        <v>0.99889171048469938</v>
      </c>
      <c r="AY125">
        <v>39</v>
      </c>
      <c r="AZ125">
        <v>42</v>
      </c>
      <c r="BA125">
        <v>36</v>
      </c>
      <c r="BB125" s="4">
        <f t="shared" ref="BB125:BB128" si="15">AVERAGE(AY125,AZ125,BA125)</f>
        <v>39</v>
      </c>
      <c r="BC125">
        <v>0.80842681863850341</v>
      </c>
      <c r="BD125">
        <v>0.79057754076032949</v>
      </c>
      <c r="BE125">
        <v>140</v>
      </c>
      <c r="BF125">
        <v>100</v>
      </c>
      <c r="BG125">
        <v>100</v>
      </c>
      <c r="BH125">
        <f t="shared" ref="BH125:BH128" si="16">AVERAGE(BE125,BF125,BG125)</f>
        <v>113.33333333333333</v>
      </c>
      <c r="BI125">
        <v>-0.5275401362377069</v>
      </c>
      <c r="BJ125">
        <v>0.29890927602139927</v>
      </c>
      <c r="BK125">
        <v>-1.479659188469175</v>
      </c>
      <c r="BL125">
        <v>-0.27414460913608646</v>
      </c>
      <c r="BM125">
        <v>1.9339964357310109</v>
      </c>
      <c r="BN125">
        <v>6.0064212708583163E-2</v>
      </c>
      <c r="BO125">
        <v>2</v>
      </c>
      <c r="BP125">
        <v>24.587159244324834</v>
      </c>
      <c r="BQ125">
        <v>25.03419850331256</v>
      </c>
      <c r="BR125">
        <v>23.693080726349386</v>
      </c>
      <c r="BS125">
        <v>17.434531100521248</v>
      </c>
      <c r="BT125">
        <v>18.775648877484418</v>
      </c>
      <c r="BU125">
        <v>16.093413323558075</v>
      </c>
      <c r="BV125">
        <v>9.2829622930448661</v>
      </c>
      <c r="BW125">
        <v>39.531609191881287</v>
      </c>
      <c r="BX125">
        <v>89.473462562251441</v>
      </c>
      <c r="BY125">
        <v>46.096011349059189</v>
      </c>
      <c r="BZ125">
        <f>IF($BY125&lt;25,1,IF($BY125&lt;75,2,3))</f>
        <v>2</v>
      </c>
    </row>
    <row r="126" spans="1:78" x14ac:dyDescent="0.2">
      <c r="A126" s="8">
        <v>425</v>
      </c>
      <c r="B126">
        <v>0</v>
      </c>
      <c r="C126">
        <v>39347</v>
      </c>
      <c r="D126" s="2">
        <v>43755</v>
      </c>
      <c r="E126">
        <v>12.076712328767123</v>
      </c>
      <c r="F126">
        <v>107</v>
      </c>
      <c r="G126">
        <v>154.5</v>
      </c>
      <c r="H126" s="9"/>
      <c r="I126">
        <v>156.86000000000001</v>
      </c>
      <c r="J126">
        <v>71.3</v>
      </c>
      <c r="K126">
        <v>30.1</v>
      </c>
      <c r="L126" s="4">
        <v>1</v>
      </c>
      <c r="M126">
        <v>38.4</v>
      </c>
      <c r="N126" s="4">
        <v>1</v>
      </c>
      <c r="O126">
        <v>60.7</v>
      </c>
      <c r="P126">
        <v>55.6</v>
      </c>
      <c r="Q126">
        <v>48.2</v>
      </c>
      <c r="R126">
        <v>54.7</v>
      </c>
      <c r="S126">
        <v>48.7</v>
      </c>
      <c r="T126">
        <v>47</v>
      </c>
      <c r="U126">
        <f t="shared" si="12"/>
        <v>142.83640718128294</v>
      </c>
      <c r="V126" s="4">
        <f>IF($X126&lt;4.89,"Less Than 5",IF($X126&lt;5.08,5,IF($X126&lt;5.64,10,IF($X126&lt;5.96,20,IF($X126&lt;6.27,30,IF($X126&lt;6.61,40,IF($X126&lt;6.83,50,IF($X126&lt;7.06,60,IF($X126&lt;7.49,70,IF($X126&lt;8.18,80,IF($X126&lt;8.5,90, 95)))))))))))</f>
        <v>80</v>
      </c>
      <c r="W126" s="4">
        <f>IF($V126&lt;20,1,IF($V126&lt;80,2,3))</f>
        <v>3</v>
      </c>
      <c r="X126" s="4">
        <f>Y126/((J126^0.096)*((G126*0.01)^(2.77)))</f>
        <v>7.9463396193163236</v>
      </c>
      <c r="Y126">
        <f t="shared" si="13"/>
        <v>39.938855675808085</v>
      </c>
      <c r="Z126">
        <f>MAX(O126:Q126)+MAX(R126:T126)/2</f>
        <v>88.050000000000011</v>
      </c>
      <c r="AA126">
        <f>SUM(O126:T126)</f>
        <v>314.89999999999998</v>
      </c>
      <c r="AC126">
        <v>12</v>
      </c>
      <c r="AD126">
        <f>41.76799+(0.49261*AC126)-(0.0029*AC126^2)-(0.61613*K126)+(0.34787*1*E126)</f>
        <v>32.917322917808221</v>
      </c>
      <c r="AE126">
        <v>1</v>
      </c>
      <c r="AF126">
        <v>1</v>
      </c>
      <c r="AG126">
        <v>13.29</v>
      </c>
      <c r="AH126">
        <v>12.95</v>
      </c>
      <c r="AI126">
        <v>-0.9779965297107438</v>
      </c>
      <c r="AJ126">
        <v>0.16403802022251762</v>
      </c>
      <c r="AK126">
        <v>27</v>
      </c>
      <c r="AL126">
        <v>22</v>
      </c>
      <c r="AM126">
        <v>-1.2390172369668546</v>
      </c>
      <c r="AN126">
        <v>0.10766955735584509</v>
      </c>
      <c r="AO126">
        <v>13</v>
      </c>
      <c r="AP126">
        <v>15</v>
      </c>
      <c r="AQ126" s="10">
        <v>-2.3469079698184552</v>
      </c>
      <c r="AR126">
        <v>9.4649648899723278E-3</v>
      </c>
      <c r="AS126">
        <v>39</v>
      </c>
      <c r="AT126">
        <v>37</v>
      </c>
      <c r="AU126">
        <v>39</v>
      </c>
      <c r="AV126">
        <f t="shared" si="14"/>
        <v>38.333333333333336</v>
      </c>
      <c r="AW126">
        <v>0.80526459345470558</v>
      </c>
      <c r="AX126">
        <v>0.78966649552049806</v>
      </c>
      <c r="AY126">
        <v>33</v>
      </c>
      <c r="AZ126">
        <v>34</v>
      </c>
      <c r="BA126">
        <v>30</v>
      </c>
      <c r="BB126" s="4">
        <f t="shared" si="15"/>
        <v>32.333333333333336</v>
      </c>
      <c r="BC126">
        <v>-0.65529175050292732</v>
      </c>
      <c r="BD126">
        <v>0.25613996557174012</v>
      </c>
      <c r="BE126">
        <v>108</v>
      </c>
      <c r="BF126">
        <v>112</v>
      </c>
      <c r="BG126">
        <v>120</v>
      </c>
      <c r="BH126">
        <f t="shared" si="16"/>
        <v>113.33333333333333</v>
      </c>
      <c r="BI126">
        <v>-1.2933894484100279</v>
      </c>
      <c r="BJ126">
        <v>9.793819883112595E-2</v>
      </c>
      <c r="BK126">
        <v>-1.7929626033926549</v>
      </c>
      <c r="BL126">
        <v>-1.1356929890603857</v>
      </c>
      <c r="BM126">
        <v>7.4986421475889131E-2</v>
      </c>
      <c r="BN126">
        <v>-0.95122305699238385</v>
      </c>
      <c r="BO126">
        <v>1</v>
      </c>
      <c r="BP126">
        <v>17.434531100521248</v>
      </c>
      <c r="BQ126">
        <v>16.540452582545797</v>
      </c>
      <c r="BR126">
        <v>17.434531100521248</v>
      </c>
      <c r="BS126">
        <v>14.752295546594901</v>
      </c>
      <c r="BT126">
        <v>15.199334805582625</v>
      </c>
      <c r="BU126">
        <v>13.411177769631728</v>
      </c>
      <c r="BV126">
        <v>5.8567261122908709</v>
      </c>
      <c r="BW126">
        <v>13.098810952682177</v>
      </c>
      <c r="BX126">
        <v>52.29032305461191</v>
      </c>
      <c r="BY126">
        <v>23.748620039861652</v>
      </c>
      <c r="BZ126">
        <f>IF($BY126&lt;25,1,IF($BY126&lt;75,2,3))</f>
        <v>1</v>
      </c>
    </row>
    <row r="127" spans="1:78" x14ac:dyDescent="0.2">
      <c r="A127" s="8">
        <v>429</v>
      </c>
      <c r="B127">
        <v>0</v>
      </c>
      <c r="C127">
        <v>38976</v>
      </c>
      <c r="D127" s="2">
        <v>43755</v>
      </c>
      <c r="E127">
        <v>13.093150684931507</v>
      </c>
      <c r="F127">
        <v>110</v>
      </c>
      <c r="G127">
        <v>157.5</v>
      </c>
      <c r="H127" s="9"/>
      <c r="I127">
        <v>122.10000000000001</v>
      </c>
      <c r="J127">
        <v>55.5</v>
      </c>
      <c r="K127">
        <v>22.5</v>
      </c>
      <c r="L127" s="4">
        <v>2</v>
      </c>
      <c r="M127">
        <v>20.7</v>
      </c>
      <c r="N127" s="4">
        <v>3</v>
      </c>
      <c r="O127">
        <v>70.7</v>
      </c>
      <c r="P127">
        <v>72.7</v>
      </c>
      <c r="Q127">
        <v>73.2</v>
      </c>
      <c r="R127">
        <v>73.7</v>
      </c>
      <c r="S127">
        <v>67.8</v>
      </c>
      <c r="T127">
        <v>71.900000000000006</v>
      </c>
      <c r="U127">
        <f t="shared" si="12"/>
        <v>195.04495105732508</v>
      </c>
      <c r="V127" s="4">
        <f>IF($X127&lt;3.74,"Less Than 5",IF($X127&lt;3.9,5,IF($X127&lt;4.25,10,IF($X127&lt;4.52,20,IF($X127&lt;4.72,30,IF($X127&lt;4.98,40,IF($X127&lt;5.23,50,IF($X127&lt;5.49,60,IF($X127&lt;5.8,70,IF($X127&lt;6.17,80,IF($X127&lt;6.61,90, 95)))))))))))</f>
        <v>95</v>
      </c>
      <c r="W127" s="4">
        <f>IF($V127&lt;20,1,IF($V127&lt;80,2,3))</f>
        <v>3</v>
      </c>
      <c r="X127" s="4">
        <f>Y127/((J127^0.161)*((G127*0.01)^(2.268)))</f>
        <v>9.3323888865420663</v>
      </c>
      <c r="Y127">
        <f t="shared" si="13"/>
        <v>49.917899683392157</v>
      </c>
      <c r="Z127">
        <f>MAX(O127:Q127)+MAX(R127:T127)/2</f>
        <v>110.05000000000001</v>
      </c>
      <c r="AA127">
        <f>SUM(O127:T127)</f>
        <v>430</v>
      </c>
      <c r="AC127">
        <v>42</v>
      </c>
      <c r="AD127">
        <f>41.76799+(0.49261*AC127)-(0.0029*AC127^2)-(0.61613*K127)+(0.34787*1*E127)</f>
        <v>48.033799328767124</v>
      </c>
      <c r="AE127">
        <v>3</v>
      </c>
      <c r="AF127">
        <v>3</v>
      </c>
      <c r="AG127">
        <v>10.86</v>
      </c>
      <c r="AH127">
        <v>11.05</v>
      </c>
      <c r="AI127">
        <v>0.78890013238180301</v>
      </c>
      <c r="AJ127">
        <v>0.78491481082962522</v>
      </c>
      <c r="AK127">
        <v>23</v>
      </c>
      <c r="AL127">
        <v>32</v>
      </c>
      <c r="AM127">
        <v>-0.84480021744662237</v>
      </c>
      <c r="AN127">
        <v>0.19911119659489959</v>
      </c>
      <c r="AO127">
        <v>24</v>
      </c>
      <c r="AP127">
        <v>22</v>
      </c>
      <c r="AQ127" s="10">
        <v>-0.2383418076842867</v>
      </c>
      <c r="AR127">
        <v>0.40580799881213836</v>
      </c>
      <c r="AS127">
        <v>71</v>
      </c>
      <c r="AT127">
        <v>72</v>
      </c>
      <c r="AU127">
        <v>70</v>
      </c>
      <c r="AV127">
        <f t="shared" si="14"/>
        <v>71</v>
      </c>
      <c r="AW127">
        <v>4.4464960574481065</v>
      </c>
      <c r="AX127">
        <v>0.99999563588658857</v>
      </c>
      <c r="AY127">
        <v>51</v>
      </c>
      <c r="AZ127">
        <v>45</v>
      </c>
      <c r="BA127">
        <v>46</v>
      </c>
      <c r="BB127" s="4">
        <f t="shared" si="15"/>
        <v>47.333333333333336</v>
      </c>
      <c r="BC127">
        <v>1.9511038424472555</v>
      </c>
      <c r="BD127">
        <v>0.97447765288309018</v>
      </c>
      <c r="BE127">
        <v>150</v>
      </c>
      <c r="BF127">
        <v>165</v>
      </c>
      <c r="BG127">
        <v>169</v>
      </c>
      <c r="BH127">
        <f t="shared" si="16"/>
        <v>161.33333333333334</v>
      </c>
      <c r="BI127">
        <v>0.24579286808978762</v>
      </c>
      <c r="BJ127">
        <v>0.59707871091154208</v>
      </c>
      <c r="BK127">
        <v>-0.54157101256545448</v>
      </c>
      <c r="BL127">
        <v>0.51734650023579531</v>
      </c>
      <c r="BM127">
        <v>3.1987999499476811</v>
      </c>
      <c r="BN127">
        <v>1.0581918125393406</v>
      </c>
      <c r="BO127">
        <v>2</v>
      </c>
      <c r="BP127">
        <v>31.739787388128423</v>
      </c>
      <c r="BQ127">
        <v>32.186826647116149</v>
      </c>
      <c r="BR127">
        <v>31.292748129140698</v>
      </c>
      <c r="BS127">
        <v>22.799002208373938</v>
      </c>
      <c r="BT127">
        <v>20.116766654447591</v>
      </c>
      <c r="BU127">
        <v>20.563805913435317</v>
      </c>
      <c r="BV127">
        <v>30.245959770351899</v>
      </c>
      <c r="BW127">
        <v>69.099676087058356</v>
      </c>
      <c r="BX127">
        <v>98.723664438483937</v>
      </c>
      <c r="BY127">
        <v>66.023100098631403</v>
      </c>
      <c r="BZ127">
        <f>IF($BY127&lt;25,1,IF($BY127&lt;75,2,3))</f>
        <v>2</v>
      </c>
    </row>
    <row r="128" spans="1:78" x14ac:dyDescent="0.2">
      <c r="A128" s="8">
        <v>430</v>
      </c>
      <c r="B128">
        <v>0</v>
      </c>
      <c r="C128">
        <v>39041</v>
      </c>
      <c r="D128" s="2">
        <v>43755</v>
      </c>
      <c r="E128">
        <v>12.915068493150685</v>
      </c>
      <c r="F128">
        <v>109</v>
      </c>
      <c r="G128">
        <v>159.5</v>
      </c>
      <c r="H128" s="9"/>
      <c r="I128">
        <v>119.9</v>
      </c>
      <c r="J128">
        <v>54.5</v>
      </c>
      <c r="K128">
        <v>21.6</v>
      </c>
      <c r="L128" s="4">
        <v>2</v>
      </c>
      <c r="M128">
        <v>21.2</v>
      </c>
      <c r="N128" s="4">
        <v>3</v>
      </c>
      <c r="O128">
        <v>52.7</v>
      </c>
      <c r="P128">
        <v>52.4</v>
      </c>
      <c r="Q128">
        <v>51.2</v>
      </c>
      <c r="R128">
        <v>49.5</v>
      </c>
      <c r="S128">
        <v>46.2</v>
      </c>
      <c r="T128">
        <v>47.9</v>
      </c>
      <c r="U128">
        <f t="shared" si="12"/>
        <v>136.03251353974835</v>
      </c>
      <c r="V128" s="4">
        <f>IF($X128&lt;4.89,"Less Than 5",IF($X128&lt;5.08,5,IF($X128&lt;5.64,10,IF($X128&lt;5.96,20,IF($X128&lt;6.27,30,IF($X128&lt;6.61,40,IF($X128&lt;6.83,50,IF($X128&lt;7.06,60,IF($X128&lt;7.49,70,IF($X128&lt;8.18,80,IF($X128&lt;8.5,90, 95)))))))))))</f>
        <v>40</v>
      </c>
      <c r="W128" s="4">
        <f>IF($V128&lt;20,1,IF($V128&lt;80,2,3))</f>
        <v>2</v>
      </c>
      <c r="X128" s="4">
        <f>Y128/((J128^0.096)*((G128*0.01)^(2.77)))</f>
        <v>6.5666899429436594</v>
      </c>
      <c r="Y128">
        <f t="shared" si="13"/>
        <v>35.130770835790301</v>
      </c>
      <c r="Z128">
        <f>MAX(O128:Q128)+MAX(R128:T128)/2</f>
        <v>77.45</v>
      </c>
      <c r="AA128">
        <f>SUM(O128:T128)</f>
        <v>299.89999999999998</v>
      </c>
      <c r="AC128">
        <v>40</v>
      </c>
      <c r="AD128">
        <f>41.76799+(0.49261*AC128)-(0.0029*AC128^2)-(0.61613*K128)+(0.34787*1*E128)</f>
        <v>48.016746876712325</v>
      </c>
      <c r="AE128">
        <v>3</v>
      </c>
      <c r="AF128">
        <v>3</v>
      </c>
      <c r="AG128">
        <v>13.1</v>
      </c>
      <c r="AH128">
        <v>11.49</v>
      </c>
      <c r="AI128">
        <v>-9.4394519257760216E-3</v>
      </c>
      <c r="AJ128">
        <v>0.49623425944636296</v>
      </c>
      <c r="AK128">
        <v>33</v>
      </c>
      <c r="AL128">
        <v>30</v>
      </c>
      <c r="AM128">
        <v>-0.70467824453917005</v>
      </c>
      <c r="AN128">
        <v>0.24050524656434347</v>
      </c>
      <c r="AO128">
        <v>14</v>
      </c>
      <c r="AP128">
        <v>17</v>
      </c>
      <c r="AQ128" s="10">
        <v>-2.0796443046491015</v>
      </c>
      <c r="AR128">
        <v>1.8779085042096966E-2</v>
      </c>
      <c r="AS128">
        <v>58</v>
      </c>
      <c r="AT128">
        <v>63</v>
      </c>
      <c r="AU128">
        <v>63</v>
      </c>
      <c r="AV128">
        <f t="shared" si="14"/>
        <v>61.333333333333336</v>
      </c>
      <c r="AW128">
        <v>3.4746015362887008</v>
      </c>
      <c r="AX128">
        <v>0.99974419365044453</v>
      </c>
      <c r="AY128">
        <v>36</v>
      </c>
      <c r="AZ128">
        <v>38</v>
      </c>
      <c r="BA128">
        <v>31</v>
      </c>
      <c r="BB128" s="4">
        <f t="shared" si="15"/>
        <v>35</v>
      </c>
      <c r="BC128">
        <v>-0.44550178072710273</v>
      </c>
      <c r="BD128">
        <v>0.32797858660077961</v>
      </c>
      <c r="BE128">
        <v>155</v>
      </c>
      <c r="BF128">
        <v>165</v>
      </c>
      <c r="BG128">
        <v>130</v>
      </c>
      <c r="BH128">
        <f t="shared" si="16"/>
        <v>150</v>
      </c>
      <c r="BI128">
        <v>8.4685120384201382E-2</v>
      </c>
      <c r="BJ128">
        <v>0.5337441371588868</v>
      </c>
      <c r="BK128">
        <v>-1.3921612745941359</v>
      </c>
      <c r="BL128">
        <v>3.7622834229212677E-2</v>
      </c>
      <c r="BM128">
        <v>1.5145498777807991</v>
      </c>
      <c r="BN128">
        <v>5.3337145805291954E-2</v>
      </c>
      <c r="BO128">
        <v>2</v>
      </c>
      <c r="BP128">
        <v>25.928277021288007</v>
      </c>
      <c r="BQ128">
        <v>28.163473316226629</v>
      </c>
      <c r="BR128">
        <v>28.163473316226629</v>
      </c>
      <c r="BS128">
        <v>16.093413323558075</v>
      </c>
      <c r="BT128">
        <v>16.987491841533522</v>
      </c>
      <c r="BU128">
        <v>13.858217028619453</v>
      </c>
      <c r="BV128">
        <v>12.964216580322022</v>
      </c>
      <c r="BW128">
        <v>51.498919830262494</v>
      </c>
      <c r="BX128">
        <v>66.386139012561202</v>
      </c>
      <c r="BY128">
        <v>43.616425141048573</v>
      </c>
      <c r="BZ128">
        <f>IF($BY128&lt;25,1,IF($BY128&lt;75,2,3))</f>
        <v>2</v>
      </c>
    </row>
    <row r="129" spans="1:79" x14ac:dyDescent="0.2">
      <c r="A129" s="8">
        <v>236</v>
      </c>
      <c r="B129">
        <v>0</v>
      </c>
      <c r="C129">
        <v>39084</v>
      </c>
      <c r="D129" s="2">
        <v>43755</v>
      </c>
      <c r="E129">
        <v>12.797260273972602</v>
      </c>
      <c r="F129">
        <v>109</v>
      </c>
      <c r="G129">
        <v>155</v>
      </c>
      <c r="H129" s="9"/>
      <c r="I129">
        <v>77.66</v>
      </c>
      <c r="J129">
        <v>35.299999999999997</v>
      </c>
      <c r="K129">
        <v>14.7</v>
      </c>
      <c r="L129">
        <v>4</v>
      </c>
      <c r="M129">
        <v>6.4</v>
      </c>
      <c r="N129">
        <v>4</v>
      </c>
      <c r="O129">
        <v>46.8</v>
      </c>
      <c r="P129">
        <v>49.3</v>
      </c>
      <c r="Q129">
        <v>20</v>
      </c>
      <c r="R129">
        <v>37.700000000000003</v>
      </c>
      <c r="S129">
        <v>39</v>
      </c>
      <c r="T129">
        <v>28.3</v>
      </c>
      <c r="U129">
        <v>100.28939227621996</v>
      </c>
      <c r="V129" s="4">
        <v>40</v>
      </c>
      <c r="W129" s="4">
        <v>2</v>
      </c>
      <c r="X129" s="4">
        <v>6.583389032495206</v>
      </c>
      <c r="Y129">
        <v>31.207192169172014</v>
      </c>
      <c r="Z129">
        <v>68.8</v>
      </c>
      <c r="AA129">
        <v>221.10000000000002</v>
      </c>
      <c r="AC129">
        <v>23</v>
      </c>
      <c r="AD129">
        <v>46.958591931506845</v>
      </c>
      <c r="AE129">
        <v>3</v>
      </c>
      <c r="AF129">
        <v>3</v>
      </c>
      <c r="AG129">
        <v>12.1</v>
      </c>
      <c r="AH129">
        <v>12.16</v>
      </c>
      <c r="AI129">
        <v>-0.66840368274039252</v>
      </c>
      <c r="AJ129">
        <v>0.25193797266357698</v>
      </c>
      <c r="AK129">
        <v>20</v>
      </c>
      <c r="AL129">
        <v>26</v>
      </c>
      <c r="AM129">
        <v>-1.7091459481751543</v>
      </c>
      <c r="AN129">
        <v>4.3711959095396997E-2</v>
      </c>
      <c r="AO129">
        <v>22</v>
      </c>
      <c r="AP129">
        <v>26</v>
      </c>
      <c r="AQ129">
        <v>0.27218670639517489</v>
      </c>
      <c r="AR129">
        <v>0.60726076856798794</v>
      </c>
      <c r="AS129">
        <v>43</v>
      </c>
      <c r="AT129">
        <v>43</v>
      </c>
      <c r="AU129">
        <v>46</v>
      </c>
      <c r="AV129">
        <v>44</v>
      </c>
      <c r="AW129">
        <v>1.4340776466038843</v>
      </c>
      <c r="AX129">
        <v>0.92422494695649693</v>
      </c>
      <c r="AY129">
        <v>34</v>
      </c>
      <c r="AZ129">
        <v>35</v>
      </c>
      <c r="BA129">
        <v>34</v>
      </c>
      <c r="BB129">
        <v>34.333333333333336</v>
      </c>
      <c r="BC129">
        <v>-1.0788312372012128</v>
      </c>
      <c r="BD129">
        <v>0.14033148346386001</v>
      </c>
      <c r="BE129">
        <v>128</v>
      </c>
      <c r="BF129">
        <v>131</v>
      </c>
      <c r="BG129">
        <v>124</v>
      </c>
      <c r="BH129">
        <v>127.66666666666667</v>
      </c>
      <c r="BI129">
        <v>-1.2025939803196715</v>
      </c>
      <c r="BJ129">
        <v>0.11456673914326329</v>
      </c>
      <c r="BK129">
        <v>-0.71847962088998973</v>
      </c>
      <c r="BL129">
        <v>-0.93549883153003199</v>
      </c>
      <c r="BM129">
        <v>0.17762320470133575</v>
      </c>
      <c r="BN129">
        <v>-0.49211841590622862</v>
      </c>
      <c r="BO129">
        <v>2</v>
      </c>
      <c r="BP129">
        <v>19.222688136472144</v>
      </c>
      <c r="BQ129">
        <v>19.222688136472144</v>
      </c>
      <c r="BR129">
        <v>20.563805913435317</v>
      </c>
      <c r="BS129">
        <v>15.199334805582625</v>
      </c>
      <c r="BT129">
        <v>15.646374064570349</v>
      </c>
      <c r="BU129">
        <v>15.199334805582625</v>
      </c>
      <c r="BV129">
        <v>32.548636383169253</v>
      </c>
      <c r="BW129">
        <v>18.325235590342015</v>
      </c>
      <c r="BX129">
        <v>53.227821521017852</v>
      </c>
      <c r="BY129">
        <v>34.700564498176369</v>
      </c>
      <c r="BZ129">
        <v>2</v>
      </c>
    </row>
    <row r="130" spans="1:79" s="3" customFormat="1" x14ac:dyDescent="0.2">
      <c r="A130" s="3" t="s">
        <v>202</v>
      </c>
      <c r="B130" s="3">
        <v>1</v>
      </c>
      <c r="C130" s="11">
        <v>39649</v>
      </c>
      <c r="D130" s="11">
        <v>43412</v>
      </c>
      <c r="E130" s="7">
        <v>10.302532511978097</v>
      </c>
      <c r="F130" s="12">
        <v>106.5</v>
      </c>
      <c r="G130" s="12">
        <v>143</v>
      </c>
      <c r="H130" s="7">
        <v>3.4940944881889764</v>
      </c>
      <c r="I130" s="7">
        <v>115.3215</v>
      </c>
      <c r="J130" s="7">
        <v>52.3</v>
      </c>
      <c r="K130" s="7">
        <v>25.6</v>
      </c>
      <c r="L130" s="7">
        <v>1</v>
      </c>
      <c r="M130" s="7">
        <v>36.200000000000003</v>
      </c>
      <c r="N130" s="7">
        <v>1</v>
      </c>
      <c r="O130" s="7">
        <v>20.3</v>
      </c>
      <c r="P130" s="7">
        <v>20</v>
      </c>
      <c r="Q130" s="7">
        <v>18.8</v>
      </c>
      <c r="R130" s="7">
        <v>19.399999999999999</v>
      </c>
      <c r="S130" s="7">
        <v>17.2</v>
      </c>
      <c r="T130" s="7">
        <v>16</v>
      </c>
      <c r="U130" s="7">
        <v>39.700000000000003</v>
      </c>
      <c r="V130" s="4">
        <f t="shared" ref="V130:V142" si="17">IF($X130&lt;2.61,"Less Than 5",IF($X130&lt;2.89,5,IF($X130&lt;3.04,10,IF($X130&lt;3.16,20,IF($X130&lt;3.35,30,IF($X130&lt;3.51,40,IF($X130&lt;3.64,50,IF($X130&lt;3.72,60,IF($X130&lt;3.9,70,IF($X130&lt;4.14,80,IF($X130&lt;4.35,90, 95)))))))))))</f>
        <v>90</v>
      </c>
      <c r="W130" s="4">
        <f t="shared" si="6"/>
        <v>3</v>
      </c>
      <c r="X130" s="7">
        <f>Y130/((J130^0.219)*((G130*0.01)^(1.93)))</f>
        <v>4.1841773955760626</v>
      </c>
      <c r="Y130" s="7">
        <v>19.850000000000001</v>
      </c>
      <c r="Z130" s="7">
        <v>43.769250000000007</v>
      </c>
      <c r="AA130" s="7">
        <v>87.538500000000013</v>
      </c>
      <c r="AB130" s="7">
        <v>3</v>
      </c>
      <c r="AC130" s="3">
        <v>10</v>
      </c>
      <c r="AD130" s="7">
        <v>37.6</v>
      </c>
      <c r="AE130" s="7">
        <v>2</v>
      </c>
      <c r="AF130" s="7">
        <v>2</v>
      </c>
      <c r="AG130" s="7">
        <v>12.47</v>
      </c>
      <c r="AH130" s="7">
        <v>12.12</v>
      </c>
      <c r="AI130" s="7">
        <v>1.25</v>
      </c>
      <c r="AJ130" s="7">
        <v>89</v>
      </c>
      <c r="AK130" s="3">
        <v>26</v>
      </c>
      <c r="AL130" s="3">
        <v>22</v>
      </c>
      <c r="AM130" s="7">
        <v>-0.72</v>
      </c>
      <c r="AN130" s="7">
        <v>24</v>
      </c>
      <c r="AO130" s="3">
        <v>21</v>
      </c>
      <c r="AP130" s="3">
        <v>22</v>
      </c>
      <c r="AQ130" s="7">
        <v>0.36</v>
      </c>
      <c r="AR130" s="7">
        <v>64</v>
      </c>
      <c r="AS130" s="3">
        <v>37</v>
      </c>
      <c r="AT130" s="3">
        <v>32</v>
      </c>
      <c r="AU130" s="3">
        <v>30</v>
      </c>
      <c r="AV130">
        <v>33</v>
      </c>
      <c r="AW130" s="7">
        <v>2.97</v>
      </c>
      <c r="AX130" s="7">
        <v>100</v>
      </c>
      <c r="AY130" s="3">
        <v>26</v>
      </c>
      <c r="AZ130" s="3">
        <v>24</v>
      </c>
      <c r="BA130" s="3">
        <v>23</v>
      </c>
      <c r="BB130">
        <v>24.333333333333332</v>
      </c>
      <c r="BC130" s="7">
        <v>-0.08</v>
      </c>
      <c r="BD130" s="7">
        <v>47</v>
      </c>
      <c r="BE130" s="12">
        <v>131</v>
      </c>
      <c r="BF130" s="12">
        <v>143</v>
      </c>
      <c r="BG130" s="12">
        <v>137</v>
      </c>
      <c r="BH130" s="5">
        <v>137</v>
      </c>
      <c r="BI130" s="7">
        <v>0.79</v>
      </c>
      <c r="BJ130" s="7">
        <v>79</v>
      </c>
      <c r="BK130" s="7">
        <v>-0.36</v>
      </c>
      <c r="BL130" s="7">
        <v>2.04</v>
      </c>
      <c r="BM130" s="7">
        <v>2.89</v>
      </c>
      <c r="BN130" s="7">
        <v>4.57</v>
      </c>
      <c r="BO130" s="7">
        <v>2</v>
      </c>
      <c r="BP130" s="7">
        <v>16.540479999999999</v>
      </c>
      <c r="BQ130" s="7">
        <v>14.30528</v>
      </c>
      <c r="BR130" s="7">
        <v>13.411199999999999</v>
      </c>
      <c r="BS130" s="7">
        <v>11.62304</v>
      </c>
      <c r="BT130" s="7">
        <v>10.728960000000001</v>
      </c>
      <c r="BU130" s="7">
        <v>10.28192</v>
      </c>
      <c r="BV130" s="7">
        <v>44</v>
      </c>
      <c r="BW130" s="7">
        <v>84</v>
      </c>
      <c r="BX130" s="7">
        <v>73.5</v>
      </c>
      <c r="BY130" s="7">
        <v>67.166666666666671</v>
      </c>
      <c r="BZ130">
        <f t="shared" si="7"/>
        <v>2</v>
      </c>
      <c r="CA130"/>
    </row>
    <row r="131" spans="1:79" x14ac:dyDescent="0.2">
      <c r="A131" t="s">
        <v>203</v>
      </c>
      <c r="B131">
        <v>1</v>
      </c>
      <c r="C131" s="1">
        <v>39623</v>
      </c>
      <c r="D131" s="1">
        <v>43412</v>
      </c>
      <c r="E131" s="4">
        <v>10.373716632443532</v>
      </c>
      <c r="F131" s="5">
        <v>109</v>
      </c>
      <c r="G131" s="5">
        <v>148</v>
      </c>
      <c r="H131" s="4">
        <v>3.5761154855643045</v>
      </c>
      <c r="I131" s="4">
        <v>121.27500000000001</v>
      </c>
      <c r="J131" s="4">
        <v>55</v>
      </c>
      <c r="K131" s="4">
        <v>25.1</v>
      </c>
      <c r="L131" s="4">
        <v>1</v>
      </c>
      <c r="M131" s="4">
        <v>36.6</v>
      </c>
      <c r="N131" s="4">
        <v>1</v>
      </c>
      <c r="O131" s="4">
        <v>18.8</v>
      </c>
      <c r="P131" s="4">
        <v>21.1</v>
      </c>
      <c r="Q131" s="4">
        <v>19.100000000000001</v>
      </c>
      <c r="R131" s="4">
        <v>21.9</v>
      </c>
      <c r="S131" s="4">
        <v>19.7</v>
      </c>
      <c r="T131" s="4">
        <v>18.5</v>
      </c>
      <c r="U131" s="4">
        <v>43</v>
      </c>
      <c r="V131" s="4">
        <f t="shared" si="17"/>
        <v>90</v>
      </c>
      <c r="W131" s="4">
        <f t="shared" si="6"/>
        <v>3</v>
      </c>
      <c r="X131" s="4">
        <f>Y131/((J131^0.219)*((G131*0.01)^(1.93)))</f>
        <v>4.1946325267160898</v>
      </c>
      <c r="Y131" s="4">
        <v>21.5</v>
      </c>
      <c r="Z131" s="4">
        <v>47.407499999999999</v>
      </c>
      <c r="AA131" s="4">
        <v>94.814999999999998</v>
      </c>
      <c r="AB131" s="4">
        <v>3</v>
      </c>
      <c r="AC131">
        <v>4</v>
      </c>
      <c r="AD131" s="4">
        <v>35.4</v>
      </c>
      <c r="AE131" s="4">
        <v>1</v>
      </c>
      <c r="AF131" s="4">
        <v>1.6666666666666667</v>
      </c>
      <c r="AG131" s="4">
        <v>14.9</v>
      </c>
      <c r="AH131" s="4">
        <v>15.03</v>
      </c>
      <c r="AI131" s="4">
        <v>-1.21</v>
      </c>
      <c r="AJ131" s="4">
        <v>11</v>
      </c>
      <c r="AK131">
        <v>22</v>
      </c>
      <c r="AL131">
        <v>12</v>
      </c>
      <c r="AM131" s="4">
        <v>-1.28</v>
      </c>
      <c r="AN131" s="4">
        <v>10</v>
      </c>
      <c r="AO131">
        <v>23</v>
      </c>
      <c r="AP131">
        <v>24</v>
      </c>
      <c r="AQ131" s="4">
        <v>0.84</v>
      </c>
      <c r="AR131" s="4">
        <v>80</v>
      </c>
      <c r="AS131">
        <v>30</v>
      </c>
      <c r="AT131">
        <v>30</v>
      </c>
      <c r="AU131">
        <v>32</v>
      </c>
      <c r="AV131">
        <v>30.666666666666668</v>
      </c>
      <c r="AW131" s="4">
        <v>1.86</v>
      </c>
      <c r="AX131" s="4">
        <v>97</v>
      </c>
      <c r="AY131">
        <v>29</v>
      </c>
      <c r="AZ131">
        <v>30</v>
      </c>
      <c r="BA131">
        <v>21</v>
      </c>
      <c r="BB131">
        <v>26.666666666666668</v>
      </c>
      <c r="BC131" s="4">
        <v>0.74</v>
      </c>
      <c r="BD131" s="4">
        <v>77</v>
      </c>
      <c r="BE131" s="5">
        <v>131</v>
      </c>
      <c r="BF131" s="5">
        <v>138</v>
      </c>
      <c r="BG131" s="5">
        <v>137</v>
      </c>
      <c r="BH131" s="5">
        <v>135.33333333333334</v>
      </c>
      <c r="BI131" s="4">
        <v>0.56000000000000005</v>
      </c>
      <c r="BJ131" s="4">
        <v>71</v>
      </c>
      <c r="BK131" s="4">
        <v>-0.44000000000000006</v>
      </c>
      <c r="BL131" s="4">
        <v>-0.64999999999999991</v>
      </c>
      <c r="BM131" s="4">
        <v>2.6</v>
      </c>
      <c r="BN131" s="4">
        <v>1.5100000000000002</v>
      </c>
      <c r="BO131" s="4">
        <v>2</v>
      </c>
      <c r="BP131" s="4">
        <v>13.411199999999999</v>
      </c>
      <c r="BQ131" s="4">
        <v>13.411199999999999</v>
      </c>
      <c r="BR131" s="4">
        <v>14.30528</v>
      </c>
      <c r="BS131" s="4">
        <v>12.96416</v>
      </c>
      <c r="BT131" s="4">
        <v>13.411199999999999</v>
      </c>
      <c r="BU131" s="4">
        <v>9.3878400000000006</v>
      </c>
      <c r="BV131" s="4">
        <v>45</v>
      </c>
      <c r="BW131" s="4">
        <v>41</v>
      </c>
      <c r="BX131" s="4">
        <v>87</v>
      </c>
      <c r="BY131" s="4">
        <v>57.666666666666664</v>
      </c>
      <c r="BZ131">
        <f t="shared" si="7"/>
        <v>2</v>
      </c>
    </row>
    <row r="132" spans="1:79" x14ac:dyDescent="0.2">
      <c r="A132" t="s">
        <v>204</v>
      </c>
      <c r="B132">
        <v>1</v>
      </c>
      <c r="C132" s="1">
        <v>39581</v>
      </c>
      <c r="D132" s="1">
        <v>43412</v>
      </c>
      <c r="E132" s="4">
        <v>10.488706365503081</v>
      </c>
      <c r="F132" s="5">
        <v>113.5</v>
      </c>
      <c r="G132" s="5">
        <v>155.5</v>
      </c>
      <c r="H132" s="4">
        <v>3.7237532808398952</v>
      </c>
      <c r="I132" s="4">
        <v>133.62300000000002</v>
      </c>
      <c r="J132" s="4">
        <v>60.6</v>
      </c>
      <c r="K132" s="4">
        <v>24.9</v>
      </c>
      <c r="L132" s="4">
        <v>1</v>
      </c>
      <c r="M132" s="4">
        <v>33.799999999999997</v>
      </c>
      <c r="N132" s="4">
        <v>1</v>
      </c>
      <c r="O132" s="4">
        <v>24.4</v>
      </c>
      <c r="P132" s="4">
        <v>25.3</v>
      </c>
      <c r="Q132" s="4">
        <v>20</v>
      </c>
      <c r="R132" s="4">
        <v>24.8</v>
      </c>
      <c r="S132" s="4">
        <v>22.4</v>
      </c>
      <c r="T132" s="4">
        <v>20.5</v>
      </c>
      <c r="U132" s="4">
        <v>50.1</v>
      </c>
      <c r="V132" s="4">
        <f t="shared" si="17"/>
        <v>90</v>
      </c>
      <c r="W132" s="4">
        <f t="shared" si="6"/>
        <v>3</v>
      </c>
      <c r="X132" s="4">
        <f>Y132/((J132^0.219)*((G132*0.01)^(1.93)))</f>
        <v>4.3491718291821337</v>
      </c>
      <c r="Y132" s="4">
        <v>25.05</v>
      </c>
      <c r="Z132" s="4">
        <v>55.235250000000001</v>
      </c>
      <c r="AA132" s="4">
        <v>110.4705</v>
      </c>
      <c r="AB132" s="4">
        <v>3</v>
      </c>
      <c r="AC132">
        <v>11</v>
      </c>
      <c r="AD132" s="4">
        <v>37.700000000000003</v>
      </c>
      <c r="AE132" s="4">
        <v>2</v>
      </c>
      <c r="AF132" s="4">
        <v>2</v>
      </c>
      <c r="AG132" s="4">
        <v>13.16</v>
      </c>
      <c r="AH132" s="4">
        <v>12.87</v>
      </c>
      <c r="AI132" s="4">
        <v>0.45</v>
      </c>
      <c r="AJ132" s="4">
        <v>67</v>
      </c>
      <c r="AK132">
        <v>21</v>
      </c>
      <c r="AL132">
        <v>22</v>
      </c>
      <c r="AM132" s="4">
        <v>-1.28</v>
      </c>
      <c r="AN132" s="4">
        <v>10</v>
      </c>
      <c r="AO132">
        <v>999</v>
      </c>
      <c r="AP132">
        <v>24</v>
      </c>
      <c r="AQ132" s="4">
        <v>0.84</v>
      </c>
      <c r="AR132" s="4">
        <v>80</v>
      </c>
      <c r="AS132">
        <v>24</v>
      </c>
      <c r="AT132">
        <v>28</v>
      </c>
      <c r="AU132">
        <v>24</v>
      </c>
      <c r="AV132">
        <v>25.333333333333332</v>
      </c>
      <c r="AW132" s="4">
        <v>0.9</v>
      </c>
      <c r="AX132" s="4">
        <v>82</v>
      </c>
      <c r="AY132">
        <v>30</v>
      </c>
      <c r="AZ132">
        <v>25</v>
      </c>
      <c r="BA132">
        <v>25</v>
      </c>
      <c r="BB132">
        <v>26.666666666666668</v>
      </c>
      <c r="BC132" s="4">
        <v>0.2</v>
      </c>
      <c r="BD132" s="4">
        <v>58</v>
      </c>
      <c r="BE132" s="5">
        <v>110</v>
      </c>
      <c r="BF132" s="5">
        <v>109</v>
      </c>
      <c r="BG132" s="5">
        <v>109</v>
      </c>
      <c r="BH132" s="5">
        <v>109.33333333333333</v>
      </c>
      <c r="BI132" s="4">
        <v>-0.79</v>
      </c>
      <c r="BJ132" s="4">
        <v>22</v>
      </c>
      <c r="BK132" s="4">
        <v>-0.44000000000000006</v>
      </c>
      <c r="BL132" s="4">
        <v>-0.34</v>
      </c>
      <c r="BM132" s="4">
        <v>1.1000000000000001</v>
      </c>
      <c r="BN132" s="4">
        <v>0.32000000000000006</v>
      </c>
      <c r="BO132" s="4">
        <v>2</v>
      </c>
      <c r="BP132" s="4">
        <v>10.728960000000001</v>
      </c>
      <c r="BQ132" s="4">
        <v>12.51712</v>
      </c>
      <c r="BR132" s="4">
        <v>10.728960000000001</v>
      </c>
      <c r="BS132" s="4">
        <v>13.411199999999999</v>
      </c>
      <c r="BT132" s="4">
        <v>11.176</v>
      </c>
      <c r="BU132" s="4">
        <v>11.176</v>
      </c>
      <c r="BV132" s="4">
        <v>45</v>
      </c>
      <c r="BW132" s="4">
        <v>44.5</v>
      </c>
      <c r="BX132" s="4">
        <v>70</v>
      </c>
      <c r="BY132" s="4">
        <v>53.166666666666664</v>
      </c>
      <c r="BZ132">
        <f t="shared" si="7"/>
        <v>2</v>
      </c>
    </row>
    <row r="133" spans="1:79" x14ac:dyDescent="0.2">
      <c r="A133" t="s">
        <v>205</v>
      </c>
      <c r="B133">
        <v>1</v>
      </c>
      <c r="C133" s="1">
        <v>39587</v>
      </c>
      <c r="D133" s="1">
        <v>43419</v>
      </c>
      <c r="E133" s="4">
        <v>10.491444216290212</v>
      </c>
      <c r="F133" s="5">
        <v>100</v>
      </c>
      <c r="G133" s="5">
        <v>137</v>
      </c>
      <c r="H133" s="4">
        <v>3.2808398950131235</v>
      </c>
      <c r="I133" s="4">
        <v>64.165500000000009</v>
      </c>
      <c r="J133" s="4">
        <v>29.1</v>
      </c>
      <c r="K133" s="4">
        <v>15.5</v>
      </c>
      <c r="L133" s="4">
        <v>3</v>
      </c>
      <c r="M133" s="4">
        <v>15.7</v>
      </c>
      <c r="N133" s="4">
        <v>3</v>
      </c>
      <c r="O133" s="4">
        <v>17.3</v>
      </c>
      <c r="P133" s="4">
        <v>15.9</v>
      </c>
      <c r="Q133" s="4">
        <v>14.1</v>
      </c>
      <c r="R133" s="4">
        <v>13.3</v>
      </c>
      <c r="S133" s="4">
        <v>12.8</v>
      </c>
      <c r="T133" s="4">
        <v>12.8</v>
      </c>
      <c r="U133" s="4">
        <v>30.6</v>
      </c>
      <c r="V133" s="4">
        <f t="shared" si="17"/>
        <v>80</v>
      </c>
      <c r="W133" s="4">
        <f t="shared" si="6"/>
        <v>3</v>
      </c>
      <c r="X133" s="4">
        <f>Y133/((J133^0.219)*((G133*0.01)^(1.93)))</f>
        <v>3.9831638487062908</v>
      </c>
      <c r="Y133" s="4">
        <v>15.3</v>
      </c>
      <c r="Z133" s="4">
        <v>33.736499999999999</v>
      </c>
      <c r="AA133" s="4">
        <v>67.472999999999999</v>
      </c>
      <c r="AB133" s="4">
        <v>2</v>
      </c>
      <c r="AC133">
        <v>13</v>
      </c>
      <c r="AD133" s="4">
        <v>38.4</v>
      </c>
      <c r="AE133" s="4">
        <v>2</v>
      </c>
      <c r="AF133" s="4">
        <v>2.3333333333333335</v>
      </c>
      <c r="AG133" s="4">
        <v>13.31</v>
      </c>
      <c r="AH133" s="4">
        <v>14</v>
      </c>
      <c r="AI133" s="4">
        <v>0.03</v>
      </c>
      <c r="AJ133" s="4">
        <v>51</v>
      </c>
      <c r="AK133">
        <v>30</v>
      </c>
      <c r="AL133">
        <v>29</v>
      </c>
      <c r="AM133" s="4">
        <v>-0.18</v>
      </c>
      <c r="AN133" s="4">
        <v>43</v>
      </c>
      <c r="AO133">
        <v>24</v>
      </c>
      <c r="AP133">
        <v>26</v>
      </c>
      <c r="AQ133" s="4">
        <v>1.3</v>
      </c>
      <c r="AR133" s="4">
        <v>90</v>
      </c>
      <c r="AS133">
        <v>29</v>
      </c>
      <c r="AT133">
        <v>33</v>
      </c>
      <c r="AU133">
        <v>27</v>
      </c>
      <c r="AV133">
        <v>29.666666666666668</v>
      </c>
      <c r="AW133" s="4">
        <v>2.08</v>
      </c>
      <c r="AX133" s="4">
        <v>98</v>
      </c>
      <c r="AY133">
        <v>26</v>
      </c>
      <c r="AZ133">
        <v>20</v>
      </c>
      <c r="BA133">
        <v>20</v>
      </c>
      <c r="BB133">
        <v>22</v>
      </c>
      <c r="BC133" s="4">
        <v>-0.08</v>
      </c>
      <c r="BD133" s="4">
        <v>47</v>
      </c>
      <c r="BE133" s="5">
        <v>104</v>
      </c>
      <c r="BF133" s="5">
        <v>147</v>
      </c>
      <c r="BG133" s="5">
        <v>154</v>
      </c>
      <c r="BH133" s="5">
        <v>135</v>
      </c>
      <c r="BI133" s="4">
        <v>1.3</v>
      </c>
      <c r="BJ133" s="4">
        <v>90</v>
      </c>
      <c r="BK133" s="4">
        <v>1.1200000000000001</v>
      </c>
      <c r="BL133" s="4">
        <v>1.33</v>
      </c>
      <c r="BM133" s="4">
        <v>2</v>
      </c>
      <c r="BN133" s="4">
        <v>4.45</v>
      </c>
      <c r="BO133" s="4">
        <v>2</v>
      </c>
      <c r="BP133" s="4">
        <v>12.96416</v>
      </c>
      <c r="BQ133" s="4">
        <v>14.752319999999999</v>
      </c>
      <c r="BR133" s="4">
        <v>12.070079999999999</v>
      </c>
      <c r="BS133" s="4">
        <v>11.62304</v>
      </c>
      <c r="BT133" s="4">
        <v>8.9407999999999994</v>
      </c>
      <c r="BU133" s="4">
        <v>8.9407999999999994</v>
      </c>
      <c r="BV133" s="4">
        <v>66.5</v>
      </c>
      <c r="BW133" s="4">
        <v>70.5</v>
      </c>
      <c r="BX133" s="4">
        <v>72.5</v>
      </c>
      <c r="BY133" s="4">
        <v>69.833333333333329</v>
      </c>
      <c r="BZ133">
        <f t="shared" si="7"/>
        <v>2</v>
      </c>
    </row>
    <row r="134" spans="1:79" x14ac:dyDescent="0.2">
      <c r="A134" t="s">
        <v>206</v>
      </c>
      <c r="B134">
        <v>1</v>
      </c>
      <c r="C134" s="1">
        <v>39560</v>
      </c>
      <c r="D134" s="1">
        <v>43411</v>
      </c>
      <c r="E134" s="4">
        <v>10.543463381245722</v>
      </c>
      <c r="F134" s="5">
        <v>103.5</v>
      </c>
      <c r="G134" s="5">
        <v>148</v>
      </c>
      <c r="H134" s="4">
        <v>3.3956692913385829</v>
      </c>
      <c r="I134" s="4">
        <v>84.892499999999998</v>
      </c>
      <c r="J134" s="4">
        <v>38.5</v>
      </c>
      <c r="K134" s="4">
        <v>17.600000000000001</v>
      </c>
      <c r="L134" s="4">
        <v>3</v>
      </c>
      <c r="M134" s="4">
        <v>21</v>
      </c>
      <c r="N134" s="4">
        <v>3</v>
      </c>
      <c r="O134" s="4">
        <v>20.9</v>
      </c>
      <c r="P134" s="4">
        <v>19.899999999999999</v>
      </c>
      <c r="Q134" s="4">
        <v>19.3</v>
      </c>
      <c r="R134" s="4">
        <v>17.3</v>
      </c>
      <c r="S134" s="4">
        <v>20.100000000000001</v>
      </c>
      <c r="T134" s="4">
        <v>18.899999999999999</v>
      </c>
      <c r="U134" s="4">
        <v>41</v>
      </c>
      <c r="V134" s="4">
        <f t="shared" si="17"/>
        <v>90</v>
      </c>
      <c r="W134" s="4">
        <f t="shared" si="6"/>
        <v>3</v>
      </c>
      <c r="X134" s="4">
        <f>Y134/((J134^0.219)*((G134*0.01)^(1.93)))</f>
        <v>4.3244696210515396</v>
      </c>
      <c r="Y134" s="4">
        <v>20.5</v>
      </c>
      <c r="Z134" s="4">
        <v>45.202500000000001</v>
      </c>
      <c r="AA134" s="4">
        <v>90.405000000000001</v>
      </c>
      <c r="AB134" s="4">
        <v>3</v>
      </c>
      <c r="AC134">
        <v>14</v>
      </c>
      <c r="AD134" s="4">
        <v>38.700000000000003</v>
      </c>
      <c r="AE134" s="4">
        <v>2</v>
      </c>
      <c r="AF134" s="4">
        <v>2.6666666666666665</v>
      </c>
      <c r="AG134" s="4">
        <v>14.21</v>
      </c>
      <c r="AH134" s="4">
        <v>12.94</v>
      </c>
      <c r="AI134" s="4">
        <v>0.21</v>
      </c>
      <c r="AJ134" s="4">
        <v>59</v>
      </c>
      <c r="AK134">
        <v>31</v>
      </c>
      <c r="AL134">
        <v>36</v>
      </c>
      <c r="AM134" s="4">
        <v>0.48</v>
      </c>
      <c r="AN134" s="4">
        <v>68</v>
      </c>
      <c r="AO134">
        <v>19</v>
      </c>
      <c r="AP134">
        <v>25</v>
      </c>
      <c r="AQ134" s="4">
        <v>0.93</v>
      </c>
      <c r="AR134" s="4">
        <v>82</v>
      </c>
      <c r="AS134">
        <v>36</v>
      </c>
      <c r="AT134">
        <v>33</v>
      </c>
      <c r="AU134">
        <v>35</v>
      </c>
      <c r="AV134">
        <v>34.666666666666664</v>
      </c>
      <c r="AW134" s="4">
        <v>2.56</v>
      </c>
      <c r="AX134" s="4">
        <v>99</v>
      </c>
      <c r="AY134">
        <v>24</v>
      </c>
      <c r="AZ134">
        <v>32</v>
      </c>
      <c r="BA134">
        <v>29</v>
      </c>
      <c r="BB134">
        <v>28.333333333333332</v>
      </c>
      <c r="BC134" s="4">
        <v>0.31</v>
      </c>
      <c r="BD134" s="4">
        <v>62</v>
      </c>
      <c r="BE134" s="5">
        <v>119</v>
      </c>
      <c r="BF134" s="5">
        <v>128</v>
      </c>
      <c r="BG134" s="5">
        <v>144</v>
      </c>
      <c r="BH134" s="5">
        <v>130.33333333333334</v>
      </c>
      <c r="BI134" s="4">
        <v>0.73</v>
      </c>
      <c r="BJ134" s="4">
        <v>77</v>
      </c>
      <c r="BK134" s="4">
        <v>1.4100000000000001</v>
      </c>
      <c r="BL134" s="4">
        <v>0.94</v>
      </c>
      <c r="BM134" s="4">
        <v>2.87</v>
      </c>
      <c r="BN134" s="4">
        <v>5.2200000000000006</v>
      </c>
      <c r="BO134" s="4">
        <v>2</v>
      </c>
      <c r="BP134" s="4">
        <v>16.093440000000001</v>
      </c>
      <c r="BQ134" s="4">
        <v>14.752319999999999</v>
      </c>
      <c r="BR134" s="4">
        <v>15.6464</v>
      </c>
      <c r="BS134" s="4">
        <v>10.728960000000001</v>
      </c>
      <c r="BT134" s="4">
        <v>14.30528</v>
      </c>
      <c r="BU134" s="4">
        <v>12.96416</v>
      </c>
      <c r="BV134" s="4">
        <v>75</v>
      </c>
      <c r="BW134" s="4">
        <v>68</v>
      </c>
      <c r="BX134" s="4">
        <v>80.5</v>
      </c>
      <c r="BY134" s="4">
        <v>74.5</v>
      </c>
      <c r="BZ134">
        <f t="shared" si="7"/>
        <v>2</v>
      </c>
    </row>
    <row r="135" spans="1:79" x14ac:dyDescent="0.2">
      <c r="A135" t="s">
        <v>207</v>
      </c>
      <c r="B135">
        <v>1</v>
      </c>
      <c r="C135" s="1">
        <v>39297</v>
      </c>
      <c r="D135" s="1">
        <v>43199</v>
      </c>
      <c r="E135" s="4">
        <v>10.683093771389458</v>
      </c>
      <c r="F135" s="5">
        <v>104</v>
      </c>
      <c r="G135" s="5">
        <v>133</v>
      </c>
      <c r="H135" s="4">
        <v>3.4120734908136483</v>
      </c>
      <c r="I135" s="4">
        <v>68.796000000000006</v>
      </c>
      <c r="J135" s="4">
        <v>31.2</v>
      </c>
      <c r="K135" s="4">
        <v>17.600000000000001</v>
      </c>
      <c r="L135" s="4">
        <v>3</v>
      </c>
      <c r="M135" s="4">
        <v>19.3</v>
      </c>
      <c r="N135" s="4">
        <v>3</v>
      </c>
      <c r="O135" s="4">
        <v>14.1</v>
      </c>
      <c r="P135" s="4">
        <v>15.3</v>
      </c>
      <c r="Q135" s="4">
        <v>14.6</v>
      </c>
      <c r="R135" s="4">
        <v>12.6</v>
      </c>
      <c r="S135" s="4">
        <v>9.8000000000000007</v>
      </c>
      <c r="T135" s="4">
        <v>12</v>
      </c>
      <c r="U135" s="4">
        <v>27.9</v>
      </c>
      <c r="V135" s="4">
        <f t="shared" si="17"/>
        <v>70</v>
      </c>
      <c r="W135" s="4">
        <f t="shared" si="6"/>
        <v>2</v>
      </c>
      <c r="X135" s="4">
        <f>Y135/((J135^0.219)*((G135*0.01)^(1.93)))</f>
        <v>3.7872213114457431</v>
      </c>
      <c r="Y135" s="4">
        <v>13.95</v>
      </c>
      <c r="Z135" s="4">
        <v>30.75975</v>
      </c>
      <c r="AA135" s="4">
        <v>61.519500000000001</v>
      </c>
      <c r="AB135" s="4">
        <v>1</v>
      </c>
      <c r="AC135">
        <v>17</v>
      </c>
      <c r="AD135" s="4">
        <v>39.6</v>
      </c>
      <c r="AE135" s="4">
        <v>2</v>
      </c>
      <c r="AF135" s="4">
        <v>2</v>
      </c>
      <c r="AG135" s="4">
        <v>11.8</v>
      </c>
      <c r="AH135" s="4">
        <v>11.7</v>
      </c>
      <c r="AI135" s="4">
        <v>1.57</v>
      </c>
      <c r="AJ135" s="4">
        <v>94</v>
      </c>
      <c r="AK135">
        <v>27</v>
      </c>
      <c r="AL135">
        <v>29</v>
      </c>
      <c r="AM135" s="4">
        <v>-0.46</v>
      </c>
      <c r="AN135" s="4">
        <v>32</v>
      </c>
      <c r="AO135">
        <v>20</v>
      </c>
      <c r="AP135">
        <v>21</v>
      </c>
      <c r="AQ135" s="4">
        <v>-0.04</v>
      </c>
      <c r="AR135" s="4">
        <v>48</v>
      </c>
      <c r="AS135">
        <v>29</v>
      </c>
      <c r="AT135">
        <v>30</v>
      </c>
      <c r="AU135">
        <v>29</v>
      </c>
      <c r="AV135">
        <v>29.333333333333332</v>
      </c>
      <c r="AW135" s="4">
        <v>1.21</v>
      </c>
      <c r="AX135" s="4">
        <v>89</v>
      </c>
      <c r="AY135">
        <v>14</v>
      </c>
      <c r="AZ135">
        <v>30</v>
      </c>
      <c r="BA135">
        <v>28</v>
      </c>
      <c r="BB135">
        <v>24</v>
      </c>
      <c r="BC135" s="4">
        <v>0.54</v>
      </c>
      <c r="BD135" s="4">
        <v>71</v>
      </c>
      <c r="BE135" s="5">
        <v>136</v>
      </c>
      <c r="BF135" s="5">
        <v>133</v>
      </c>
      <c r="BG135" s="5">
        <v>136</v>
      </c>
      <c r="BH135" s="5">
        <v>135</v>
      </c>
      <c r="BI135" s="4">
        <v>0.36</v>
      </c>
      <c r="BJ135" s="4">
        <v>64</v>
      </c>
      <c r="BK135" s="4">
        <v>-0.5</v>
      </c>
      <c r="BL135" s="4">
        <v>1.9300000000000002</v>
      </c>
      <c r="BM135" s="4">
        <v>1.75</v>
      </c>
      <c r="BN135" s="4">
        <v>3.18</v>
      </c>
      <c r="BO135" s="4">
        <v>2</v>
      </c>
      <c r="BP135" s="4">
        <v>12.96416</v>
      </c>
      <c r="BQ135" s="4">
        <v>13.411199999999999</v>
      </c>
      <c r="BR135" s="4">
        <v>12.96416</v>
      </c>
      <c r="BS135" s="4">
        <v>6.2585600000000001</v>
      </c>
      <c r="BT135" s="4">
        <v>13.411199999999999</v>
      </c>
      <c r="BU135" s="4">
        <v>12.51712</v>
      </c>
      <c r="BV135" s="4">
        <v>40</v>
      </c>
      <c r="BW135" s="4">
        <v>79</v>
      </c>
      <c r="BX135" s="4">
        <v>80</v>
      </c>
      <c r="BY135" s="4">
        <v>66.333333333333329</v>
      </c>
      <c r="BZ135">
        <f t="shared" si="7"/>
        <v>2</v>
      </c>
    </row>
    <row r="136" spans="1:79" x14ac:dyDescent="0.2">
      <c r="A136" t="s">
        <v>208</v>
      </c>
      <c r="B136">
        <v>1</v>
      </c>
      <c r="C136" s="1">
        <v>39283</v>
      </c>
      <c r="D136" s="1">
        <v>43200</v>
      </c>
      <c r="E136" s="4">
        <v>10.72416153319644</v>
      </c>
      <c r="F136" s="5">
        <v>100</v>
      </c>
      <c r="G136" s="5">
        <v>129</v>
      </c>
      <c r="H136" s="4">
        <v>3.2808398950131235</v>
      </c>
      <c r="I136" s="4">
        <v>130.536</v>
      </c>
      <c r="J136" s="4">
        <v>59.2</v>
      </c>
      <c r="K136" s="4">
        <v>23.7</v>
      </c>
      <c r="L136" s="4">
        <v>1</v>
      </c>
      <c r="M136" s="4">
        <v>34.200000000000003</v>
      </c>
      <c r="N136" s="4">
        <v>1</v>
      </c>
      <c r="O136" s="4">
        <v>11.7</v>
      </c>
      <c r="P136" s="4">
        <v>10.9</v>
      </c>
      <c r="Q136" s="4">
        <v>9.6999999999999993</v>
      </c>
      <c r="R136" s="4">
        <v>13.5</v>
      </c>
      <c r="S136" s="4">
        <v>12.2</v>
      </c>
      <c r="T136" s="4">
        <v>10.6</v>
      </c>
      <c r="U136" s="4">
        <v>25.2</v>
      </c>
      <c r="V136" s="4">
        <f t="shared" si="17"/>
        <v>20</v>
      </c>
      <c r="W136" s="4">
        <f t="shared" ref="W136:W199" si="18">IF($V136&lt;20,1,IF($V136&lt;80,2,3))</f>
        <v>2</v>
      </c>
      <c r="X136" s="4">
        <f>Y136/((J136^0.219)*((G136*0.01)^(1.93)))</f>
        <v>3.1535080972553455</v>
      </c>
      <c r="Y136" s="4">
        <v>12.6</v>
      </c>
      <c r="Z136" s="4">
        <v>27.783000000000001</v>
      </c>
      <c r="AA136" s="4">
        <v>55.566000000000003</v>
      </c>
      <c r="AB136" s="4">
        <v>1</v>
      </c>
      <c r="AC136">
        <v>16</v>
      </c>
      <c r="AD136" s="4">
        <v>39.200000000000003</v>
      </c>
      <c r="AE136" s="4">
        <v>2</v>
      </c>
      <c r="AF136" s="4">
        <v>1.3333333333333333</v>
      </c>
      <c r="AG136" s="4">
        <v>15.89</v>
      </c>
      <c r="AH136" s="4">
        <v>15.91</v>
      </c>
      <c r="AI136" s="4">
        <v>-1.97</v>
      </c>
      <c r="AJ136" s="4">
        <v>2</v>
      </c>
      <c r="AK136">
        <v>16</v>
      </c>
      <c r="AL136">
        <v>27</v>
      </c>
      <c r="AM136" s="4">
        <v>-0.73</v>
      </c>
      <c r="AN136" s="4">
        <v>23</v>
      </c>
      <c r="AO136">
        <v>19</v>
      </c>
      <c r="AP136">
        <v>21</v>
      </c>
      <c r="AQ136" s="4">
        <v>-0.04</v>
      </c>
      <c r="AR136" s="4">
        <v>48</v>
      </c>
      <c r="AS136">
        <v>23</v>
      </c>
      <c r="AT136">
        <v>23</v>
      </c>
      <c r="AU136">
        <v>23</v>
      </c>
      <c r="AV136">
        <v>23</v>
      </c>
      <c r="AW136" s="4">
        <v>-0.56000000000000005</v>
      </c>
      <c r="AX136" s="4">
        <v>29</v>
      </c>
      <c r="AY136">
        <v>21</v>
      </c>
      <c r="AZ136">
        <v>24</v>
      </c>
      <c r="BA136">
        <v>19</v>
      </c>
      <c r="BB136">
        <v>21.333333333333332</v>
      </c>
      <c r="BC136" s="4">
        <v>-0.73</v>
      </c>
      <c r="BD136" s="4">
        <v>23</v>
      </c>
      <c r="BE136" s="5">
        <v>76</v>
      </c>
      <c r="BF136" s="5">
        <v>64</v>
      </c>
      <c r="BG136" s="5">
        <v>75</v>
      </c>
      <c r="BH136" s="5">
        <v>71.666666666666671</v>
      </c>
      <c r="BI136" s="4">
        <v>-2.68</v>
      </c>
      <c r="BJ136" s="4">
        <v>0</v>
      </c>
      <c r="BK136" s="4">
        <v>-0.77</v>
      </c>
      <c r="BL136" s="4">
        <v>-4.6500000000000004</v>
      </c>
      <c r="BM136" s="4">
        <v>-1.29</v>
      </c>
      <c r="BN136" s="4">
        <v>-6.71</v>
      </c>
      <c r="BO136" s="4">
        <v>1</v>
      </c>
      <c r="BP136" s="4">
        <v>10.28192</v>
      </c>
      <c r="BQ136" s="4">
        <v>10.28192</v>
      </c>
      <c r="BR136" s="4">
        <v>10.28192</v>
      </c>
      <c r="BS136" s="4">
        <v>9.3878400000000006</v>
      </c>
      <c r="BT136" s="4">
        <v>10.728960000000001</v>
      </c>
      <c r="BU136" s="4">
        <v>8.49376</v>
      </c>
      <c r="BV136" s="4">
        <v>35.5</v>
      </c>
      <c r="BW136" s="4">
        <v>1</v>
      </c>
      <c r="BX136" s="4">
        <v>26</v>
      </c>
      <c r="BY136" s="4">
        <v>20.833333333333332</v>
      </c>
      <c r="BZ136">
        <f t="shared" ref="BZ136:BZ199" si="19">IF($BY136&lt;25,1,IF($BY136&lt;75,2,3))</f>
        <v>1</v>
      </c>
    </row>
    <row r="137" spans="1:79" x14ac:dyDescent="0.2">
      <c r="A137" t="s">
        <v>209</v>
      </c>
      <c r="B137">
        <v>1</v>
      </c>
      <c r="C137" s="1">
        <v>39253</v>
      </c>
      <c r="D137" s="1">
        <v>43200</v>
      </c>
      <c r="E137" s="4">
        <v>10.806297056810404</v>
      </c>
      <c r="F137" s="5">
        <v>111.5</v>
      </c>
      <c r="G137" s="5">
        <v>155</v>
      </c>
      <c r="H137" s="4">
        <v>3.6581364829396326</v>
      </c>
      <c r="I137" s="4">
        <v>117.5265</v>
      </c>
      <c r="J137" s="4">
        <v>53.3</v>
      </c>
      <c r="K137" s="4">
        <v>22.2</v>
      </c>
      <c r="L137" s="4">
        <v>2</v>
      </c>
      <c r="M137" s="4">
        <v>30.3</v>
      </c>
      <c r="N137" s="4">
        <v>2</v>
      </c>
      <c r="O137" s="4">
        <v>20.100000000000001</v>
      </c>
      <c r="P137" s="4">
        <v>21.2</v>
      </c>
      <c r="Q137" s="4">
        <v>16.600000000000001</v>
      </c>
      <c r="R137" s="4">
        <v>18.3</v>
      </c>
      <c r="S137" s="4">
        <v>19.2</v>
      </c>
      <c r="T137" s="4">
        <v>16</v>
      </c>
      <c r="U137" s="4">
        <v>40.4</v>
      </c>
      <c r="V137" s="4">
        <f t="shared" si="17"/>
        <v>50</v>
      </c>
      <c r="W137" s="4">
        <f t="shared" si="18"/>
        <v>2</v>
      </c>
      <c r="X137" s="4">
        <f>Y137/((J137^0.219)*((G137*0.01)^(1.93)))</f>
        <v>3.6295930377652628</v>
      </c>
      <c r="Y137" s="4">
        <v>20.2</v>
      </c>
      <c r="Z137" s="4">
        <v>44.540999999999997</v>
      </c>
      <c r="AA137" s="4">
        <v>89.081999999999994</v>
      </c>
      <c r="AB137" s="4">
        <v>3</v>
      </c>
      <c r="AC137">
        <v>12</v>
      </c>
      <c r="AD137" s="4">
        <v>37.700000000000003</v>
      </c>
      <c r="AE137" s="4">
        <v>2</v>
      </c>
      <c r="AF137" s="4">
        <v>2.3333333333333335</v>
      </c>
      <c r="AG137" s="4">
        <v>16.46</v>
      </c>
      <c r="AH137" s="4">
        <v>15.45</v>
      </c>
      <c r="AI137" s="4">
        <v>-1.71</v>
      </c>
      <c r="AJ137" s="4">
        <v>4</v>
      </c>
      <c r="AK137">
        <v>34</v>
      </c>
      <c r="AL137">
        <v>35</v>
      </c>
      <c r="AM137" s="4">
        <v>0.35</v>
      </c>
      <c r="AN137" s="4">
        <v>64</v>
      </c>
      <c r="AO137">
        <v>27</v>
      </c>
      <c r="AP137">
        <v>28</v>
      </c>
      <c r="AQ137" s="4">
        <v>1.61</v>
      </c>
      <c r="AR137" s="4">
        <v>95</v>
      </c>
      <c r="AS137">
        <v>33</v>
      </c>
      <c r="AT137">
        <v>35</v>
      </c>
      <c r="AU137">
        <v>35</v>
      </c>
      <c r="AV137">
        <v>34.333333333333336</v>
      </c>
      <c r="AW137" s="4">
        <v>2.35</v>
      </c>
      <c r="AX137" s="4">
        <v>99</v>
      </c>
      <c r="AY137">
        <v>31</v>
      </c>
      <c r="AZ137">
        <v>26</v>
      </c>
      <c r="BA137">
        <v>34</v>
      </c>
      <c r="BB137">
        <v>30.333333333333332</v>
      </c>
      <c r="BC137" s="4">
        <v>1.29</v>
      </c>
      <c r="BD137" s="4">
        <v>90</v>
      </c>
      <c r="BE137" s="5">
        <v>105</v>
      </c>
      <c r="BF137" s="5">
        <v>113</v>
      </c>
      <c r="BG137" s="5">
        <v>115</v>
      </c>
      <c r="BH137" s="5">
        <v>111</v>
      </c>
      <c r="BI137" s="4">
        <v>-0.65</v>
      </c>
      <c r="BJ137" s="4">
        <v>26</v>
      </c>
      <c r="BK137" s="4">
        <v>1.96</v>
      </c>
      <c r="BL137" s="4">
        <v>-2.36</v>
      </c>
      <c r="BM137" s="4">
        <v>3.64</v>
      </c>
      <c r="BN137" s="4">
        <v>3.24</v>
      </c>
      <c r="BO137" s="4">
        <v>2</v>
      </c>
      <c r="BP137" s="4">
        <v>14.752319999999999</v>
      </c>
      <c r="BQ137" s="4">
        <v>15.6464</v>
      </c>
      <c r="BR137" s="4">
        <v>15.6464</v>
      </c>
      <c r="BS137" s="4">
        <v>13.85824</v>
      </c>
      <c r="BT137" s="4">
        <v>11.62304</v>
      </c>
      <c r="BU137" s="4">
        <v>15.19936</v>
      </c>
      <c r="BV137" s="4">
        <v>79.5</v>
      </c>
      <c r="BW137" s="4">
        <v>15</v>
      </c>
      <c r="BX137" s="4">
        <v>94.5</v>
      </c>
      <c r="BY137" s="4">
        <v>63</v>
      </c>
      <c r="BZ137">
        <f t="shared" si="19"/>
        <v>2</v>
      </c>
    </row>
    <row r="138" spans="1:79" x14ac:dyDescent="0.2">
      <c r="A138" t="s">
        <v>210</v>
      </c>
      <c r="B138">
        <v>1</v>
      </c>
      <c r="C138" s="1">
        <v>39239</v>
      </c>
      <c r="D138" s="1">
        <v>43200</v>
      </c>
      <c r="E138" s="4">
        <v>10.844626967830253</v>
      </c>
      <c r="F138" s="5">
        <v>110.5</v>
      </c>
      <c r="G138" s="5">
        <v>149.5</v>
      </c>
      <c r="H138" s="4">
        <v>3.6253280839895012</v>
      </c>
      <c r="I138" s="4">
        <v>86.876999999999995</v>
      </c>
      <c r="J138" s="4">
        <v>39.4</v>
      </c>
      <c r="K138" s="4">
        <v>17.7</v>
      </c>
      <c r="L138" s="4">
        <v>3</v>
      </c>
      <c r="M138" s="4">
        <v>16</v>
      </c>
      <c r="N138" s="4">
        <v>3</v>
      </c>
      <c r="O138" s="4">
        <v>23.6</v>
      </c>
      <c r="P138" s="4">
        <v>20.8</v>
      </c>
      <c r="Q138" s="4">
        <v>22.9</v>
      </c>
      <c r="R138" s="4">
        <v>21</v>
      </c>
      <c r="S138" s="4">
        <v>19.7</v>
      </c>
      <c r="T138" s="4">
        <v>21.5</v>
      </c>
      <c r="U138" s="4">
        <v>45.1</v>
      </c>
      <c r="V138" s="4">
        <f t="shared" si="17"/>
        <v>95</v>
      </c>
      <c r="W138" s="4">
        <f t="shared" si="18"/>
        <v>3</v>
      </c>
      <c r="X138" s="4">
        <f>Y138/((J138^0.219)*((G138*0.01)^(1.93)))</f>
        <v>4.6416818719866306</v>
      </c>
      <c r="Y138" s="4">
        <v>22.55</v>
      </c>
      <c r="Z138" s="4">
        <v>49.722750000000005</v>
      </c>
      <c r="AA138" s="4">
        <v>99.44550000000001</v>
      </c>
      <c r="AB138" s="4">
        <v>3</v>
      </c>
      <c r="AC138">
        <v>8</v>
      </c>
      <c r="AD138" s="4">
        <v>36.299999999999997</v>
      </c>
      <c r="AE138" s="4">
        <v>1</v>
      </c>
      <c r="AF138" s="4">
        <v>2.3333333333333335</v>
      </c>
      <c r="AG138" s="4">
        <v>13.3</v>
      </c>
      <c r="AH138" s="4">
        <v>12.92</v>
      </c>
      <c r="AI138" s="4">
        <v>0.23</v>
      </c>
      <c r="AJ138" s="4">
        <v>59</v>
      </c>
      <c r="AK138">
        <v>33</v>
      </c>
      <c r="AL138">
        <v>40</v>
      </c>
      <c r="AM138" s="4">
        <v>1</v>
      </c>
      <c r="AN138" s="4">
        <v>84</v>
      </c>
      <c r="AO138">
        <v>23</v>
      </c>
      <c r="AP138">
        <v>22</v>
      </c>
      <c r="AQ138" s="4">
        <v>0.45</v>
      </c>
      <c r="AR138" s="4">
        <v>67</v>
      </c>
      <c r="AS138">
        <v>31</v>
      </c>
      <c r="AT138">
        <v>29</v>
      </c>
      <c r="AU138">
        <v>30</v>
      </c>
      <c r="AV138">
        <v>30</v>
      </c>
      <c r="AW138" s="4">
        <v>1.45</v>
      </c>
      <c r="AX138" s="4">
        <v>93</v>
      </c>
      <c r="AY138">
        <v>39</v>
      </c>
      <c r="AZ138">
        <v>30</v>
      </c>
      <c r="BA138">
        <v>33</v>
      </c>
      <c r="BB138">
        <v>34</v>
      </c>
      <c r="BC138" s="4">
        <v>2.16</v>
      </c>
      <c r="BD138" s="4">
        <v>98</v>
      </c>
      <c r="BE138" s="5">
        <v>148</v>
      </c>
      <c r="BF138" s="5">
        <v>148</v>
      </c>
      <c r="BG138" s="5">
        <v>150</v>
      </c>
      <c r="BH138" s="5">
        <v>148.66666666666666</v>
      </c>
      <c r="BI138" s="4">
        <v>1.01</v>
      </c>
      <c r="BJ138" s="4">
        <v>84</v>
      </c>
      <c r="BK138" s="4">
        <v>1.45</v>
      </c>
      <c r="BL138" s="4">
        <v>1.24</v>
      </c>
      <c r="BM138" s="4">
        <v>3.6100000000000003</v>
      </c>
      <c r="BN138" s="4">
        <v>6.3000000000000007</v>
      </c>
      <c r="BO138" s="4">
        <v>3</v>
      </c>
      <c r="BP138" s="4">
        <v>13.85824</v>
      </c>
      <c r="BQ138" s="4">
        <v>12.96416</v>
      </c>
      <c r="BR138" s="4">
        <v>13.411199999999999</v>
      </c>
      <c r="BS138" s="4">
        <v>17.434560000000001</v>
      </c>
      <c r="BT138" s="4">
        <v>13.411199999999999</v>
      </c>
      <c r="BU138" s="4">
        <v>14.752319999999999</v>
      </c>
      <c r="BV138" s="4">
        <v>75.5</v>
      </c>
      <c r="BW138" s="4">
        <v>71.5</v>
      </c>
      <c r="BX138" s="4">
        <v>95.5</v>
      </c>
      <c r="BY138" s="4">
        <v>80.833333333333329</v>
      </c>
      <c r="BZ138">
        <f t="shared" si="19"/>
        <v>3</v>
      </c>
    </row>
    <row r="139" spans="1:79" x14ac:dyDescent="0.2">
      <c r="A139" t="s">
        <v>211</v>
      </c>
      <c r="B139">
        <v>1</v>
      </c>
      <c r="C139" s="1">
        <v>39438</v>
      </c>
      <c r="D139" s="1">
        <v>43412</v>
      </c>
      <c r="E139" s="4">
        <v>10.880219028062971</v>
      </c>
      <c r="F139" s="5">
        <v>106.5</v>
      </c>
      <c r="G139" s="5">
        <v>147</v>
      </c>
      <c r="H139" s="4">
        <v>3.4940944881889764</v>
      </c>
      <c r="I139" s="4">
        <v>78.057000000000002</v>
      </c>
      <c r="J139" s="4">
        <v>35.4</v>
      </c>
      <c r="K139" s="4">
        <v>16.399999999999999</v>
      </c>
      <c r="L139" s="4">
        <v>3</v>
      </c>
      <c r="M139" s="4">
        <v>18.399999999999999</v>
      </c>
      <c r="N139" s="4">
        <v>3</v>
      </c>
      <c r="O139" s="4">
        <v>18.600000000000001</v>
      </c>
      <c r="P139" s="4">
        <v>16.7</v>
      </c>
      <c r="Q139" s="4">
        <v>18.2</v>
      </c>
      <c r="R139" s="4">
        <v>15.6</v>
      </c>
      <c r="S139" s="4">
        <v>16.399999999999999</v>
      </c>
      <c r="T139" s="4">
        <v>16.100000000000001</v>
      </c>
      <c r="U139" s="4">
        <v>35</v>
      </c>
      <c r="V139" s="4">
        <f t="shared" si="17"/>
        <v>70</v>
      </c>
      <c r="W139" s="4">
        <f t="shared" si="18"/>
        <v>2</v>
      </c>
      <c r="X139" s="4">
        <f>Y139/((J139^0.219)*((G139*0.01)^(1.93)))</f>
        <v>3.809639475441486</v>
      </c>
      <c r="Y139" s="4">
        <v>17.5</v>
      </c>
      <c r="Z139" s="4">
        <v>38.587499999999999</v>
      </c>
      <c r="AA139" s="4">
        <v>77.174999999999997</v>
      </c>
      <c r="AB139" s="4">
        <v>2</v>
      </c>
      <c r="AC139">
        <v>36</v>
      </c>
      <c r="AD139" s="4">
        <v>46.1</v>
      </c>
      <c r="AE139" s="4">
        <v>3</v>
      </c>
      <c r="AF139" s="4">
        <v>2.6666666666666665</v>
      </c>
      <c r="AG139" s="4">
        <v>12.84</v>
      </c>
      <c r="AH139" s="4">
        <v>11.97</v>
      </c>
      <c r="AI139" s="4">
        <v>1.24</v>
      </c>
      <c r="AJ139" s="4">
        <v>89</v>
      </c>
      <c r="AK139">
        <v>35</v>
      </c>
      <c r="AL139">
        <v>31</v>
      </c>
      <c r="AM139" s="4">
        <v>0.35</v>
      </c>
      <c r="AN139" s="4">
        <v>64</v>
      </c>
      <c r="AO139">
        <v>24</v>
      </c>
      <c r="AP139">
        <v>27</v>
      </c>
      <c r="AQ139" s="4">
        <v>1.39</v>
      </c>
      <c r="AR139" s="4">
        <v>92</v>
      </c>
      <c r="AS139">
        <v>35</v>
      </c>
      <c r="AT139">
        <v>34</v>
      </c>
      <c r="AU139">
        <v>32</v>
      </c>
      <c r="AV139">
        <v>33.666666666666664</v>
      </c>
      <c r="AW139" s="4">
        <v>2.35</v>
      </c>
      <c r="AX139" s="4">
        <v>99</v>
      </c>
      <c r="AY139">
        <v>30</v>
      </c>
      <c r="AZ139">
        <v>29</v>
      </c>
      <c r="BA139">
        <v>23</v>
      </c>
      <c r="BB139">
        <v>27.333333333333332</v>
      </c>
      <c r="BC139" s="4">
        <v>0.54</v>
      </c>
      <c r="BD139" s="4">
        <v>71</v>
      </c>
      <c r="BE139" s="5">
        <v>133</v>
      </c>
      <c r="BF139" s="5">
        <v>152</v>
      </c>
      <c r="BG139" s="5">
        <v>143</v>
      </c>
      <c r="BH139" s="5">
        <v>142.66666666666666</v>
      </c>
      <c r="BI139" s="4">
        <v>1.1000000000000001</v>
      </c>
      <c r="BJ139" s="4">
        <v>86</v>
      </c>
      <c r="BK139" s="4">
        <v>1.7399999999999998</v>
      </c>
      <c r="BL139" s="4">
        <v>2.34</v>
      </c>
      <c r="BM139" s="4">
        <v>2.89</v>
      </c>
      <c r="BN139" s="4">
        <v>6.9700000000000006</v>
      </c>
      <c r="BO139" s="4">
        <v>3</v>
      </c>
      <c r="BP139" s="4">
        <v>15.6464</v>
      </c>
      <c r="BQ139" s="4">
        <v>15.19936</v>
      </c>
      <c r="BR139" s="4">
        <v>14.30528</v>
      </c>
      <c r="BS139" s="4">
        <v>13.411199999999999</v>
      </c>
      <c r="BT139" s="4">
        <v>12.96416</v>
      </c>
      <c r="BU139" s="4">
        <v>10.28192</v>
      </c>
      <c r="BV139" s="4">
        <v>78</v>
      </c>
      <c r="BW139" s="4">
        <v>87.5</v>
      </c>
      <c r="BX139" s="4">
        <v>85</v>
      </c>
      <c r="BY139" s="4">
        <v>83.5</v>
      </c>
      <c r="BZ139">
        <f t="shared" si="19"/>
        <v>3</v>
      </c>
    </row>
    <row r="140" spans="1:79" x14ac:dyDescent="0.2">
      <c r="A140" t="s">
        <v>212</v>
      </c>
      <c r="B140">
        <v>1</v>
      </c>
      <c r="C140" s="1">
        <v>39219</v>
      </c>
      <c r="D140" s="1">
        <v>43199</v>
      </c>
      <c r="E140" s="4">
        <v>10.896646132785763</v>
      </c>
      <c r="F140" s="5">
        <v>104</v>
      </c>
      <c r="G140" s="5">
        <v>154</v>
      </c>
      <c r="H140" s="4">
        <v>3.4120734908136483</v>
      </c>
      <c r="I140" s="4">
        <v>102.312</v>
      </c>
      <c r="J140" s="4">
        <v>46.4</v>
      </c>
      <c r="K140" s="4">
        <v>18.399999999999999</v>
      </c>
      <c r="L140" s="4">
        <v>3</v>
      </c>
      <c r="M140" s="4">
        <v>24.2</v>
      </c>
      <c r="N140" s="4">
        <v>3</v>
      </c>
      <c r="O140" s="4">
        <v>24.6</v>
      </c>
      <c r="P140" s="4">
        <v>27.3</v>
      </c>
      <c r="Q140" s="4">
        <v>28</v>
      </c>
      <c r="R140" s="4">
        <v>24.6</v>
      </c>
      <c r="S140" s="4">
        <v>23.5</v>
      </c>
      <c r="T140" s="4">
        <v>21.1</v>
      </c>
      <c r="U140" s="4">
        <v>52.6</v>
      </c>
      <c r="V140" s="4">
        <f t="shared" si="17"/>
        <v>95</v>
      </c>
      <c r="W140" s="4">
        <f t="shared" si="18"/>
        <v>3</v>
      </c>
      <c r="X140" s="4">
        <f>Y140/((J140^0.219)*((G140*0.01)^(1.93)))</f>
        <v>4.9325707078742891</v>
      </c>
      <c r="Y140" s="4">
        <v>26.3</v>
      </c>
      <c r="Z140" s="4">
        <v>57.991500000000002</v>
      </c>
      <c r="AA140" s="4">
        <v>115.983</v>
      </c>
      <c r="AB140" s="4">
        <v>3</v>
      </c>
      <c r="AC140">
        <v>24</v>
      </c>
      <c r="AD140" s="4">
        <v>41.9</v>
      </c>
      <c r="AE140" s="4">
        <v>3</v>
      </c>
      <c r="AF140" s="4">
        <v>3</v>
      </c>
      <c r="AG140" s="4">
        <v>12.7</v>
      </c>
      <c r="AH140" s="4">
        <v>12.2</v>
      </c>
      <c r="AI140" s="4">
        <v>0.98</v>
      </c>
      <c r="AJ140" s="4">
        <v>84</v>
      </c>
      <c r="AK140">
        <v>32</v>
      </c>
      <c r="AL140">
        <v>31</v>
      </c>
      <c r="AM140" s="4">
        <v>-0.05</v>
      </c>
      <c r="AN140" s="4">
        <v>48</v>
      </c>
      <c r="AO140">
        <v>22</v>
      </c>
      <c r="AP140">
        <v>26</v>
      </c>
      <c r="AQ140" s="4">
        <v>1.1599999999999999</v>
      </c>
      <c r="AR140" s="4">
        <v>88</v>
      </c>
      <c r="AS140">
        <v>37</v>
      </c>
      <c r="AT140">
        <v>38</v>
      </c>
      <c r="AU140">
        <v>41</v>
      </c>
      <c r="AV140">
        <v>38.666666666666664</v>
      </c>
      <c r="AW140" s="4">
        <v>3.61</v>
      </c>
      <c r="AX140" s="4">
        <v>100</v>
      </c>
      <c r="AY140">
        <v>39</v>
      </c>
      <c r="AZ140">
        <v>38</v>
      </c>
      <c r="BA140">
        <v>40</v>
      </c>
      <c r="BB140">
        <v>39</v>
      </c>
      <c r="BC140" s="4">
        <v>2.3199999999999998</v>
      </c>
      <c r="BD140" s="4">
        <v>99</v>
      </c>
      <c r="BE140" s="5">
        <v>50</v>
      </c>
      <c r="BF140" s="5">
        <v>50.1</v>
      </c>
      <c r="BG140" s="5">
        <v>40.4</v>
      </c>
      <c r="BH140" s="5">
        <v>46.833333333333336</v>
      </c>
      <c r="BI140" s="4">
        <v>-4.21</v>
      </c>
      <c r="BJ140" s="4">
        <v>0</v>
      </c>
      <c r="BK140" s="4">
        <v>1.1099999999999999</v>
      </c>
      <c r="BL140" s="4">
        <v>-3.23</v>
      </c>
      <c r="BM140" s="4">
        <v>5.93</v>
      </c>
      <c r="BN140" s="4">
        <v>3.8099999999999996</v>
      </c>
      <c r="BO140" s="4">
        <v>2</v>
      </c>
      <c r="BP140" s="4">
        <v>16.540479999999999</v>
      </c>
      <c r="BQ140" s="4">
        <v>16.98752</v>
      </c>
      <c r="BR140" s="4">
        <v>18.32864</v>
      </c>
      <c r="BS140" s="4">
        <v>17.434560000000001</v>
      </c>
      <c r="BT140" s="4">
        <v>16.98752</v>
      </c>
      <c r="BU140" s="4">
        <v>17.881599999999999</v>
      </c>
      <c r="BV140" s="4">
        <v>68</v>
      </c>
      <c r="BW140" s="4">
        <v>42</v>
      </c>
      <c r="BX140" s="4">
        <v>99.5</v>
      </c>
      <c r="BY140" s="4">
        <v>69.833333333333329</v>
      </c>
      <c r="BZ140">
        <f t="shared" si="19"/>
        <v>2</v>
      </c>
    </row>
    <row r="141" spans="1:79" x14ac:dyDescent="0.2">
      <c r="A141" t="s">
        <v>213</v>
      </c>
      <c r="B141">
        <v>1</v>
      </c>
      <c r="C141" s="1">
        <v>39410</v>
      </c>
      <c r="D141" s="1">
        <v>43412</v>
      </c>
      <c r="E141" s="4">
        <v>10.956878850102669</v>
      </c>
      <c r="F141" s="5">
        <v>114</v>
      </c>
      <c r="G141" s="5">
        <v>155</v>
      </c>
      <c r="H141" s="4">
        <v>3.7401574803149606</v>
      </c>
      <c r="I141" s="4">
        <v>187.6455</v>
      </c>
      <c r="J141" s="4">
        <v>85.1</v>
      </c>
      <c r="K141" s="4">
        <v>35.4</v>
      </c>
      <c r="L141" s="4">
        <v>1</v>
      </c>
      <c r="M141" s="4">
        <v>49.2</v>
      </c>
      <c r="N141" s="4">
        <v>1</v>
      </c>
      <c r="O141" s="4">
        <v>19.100000000000001</v>
      </c>
      <c r="P141" s="4">
        <v>26.4</v>
      </c>
      <c r="Q141" s="4">
        <v>28.7</v>
      </c>
      <c r="R141" s="4">
        <v>27.5</v>
      </c>
      <c r="S141" s="4">
        <v>25.8</v>
      </c>
      <c r="T141" s="4">
        <v>24.8</v>
      </c>
      <c r="U141" s="4">
        <v>56.2</v>
      </c>
      <c r="V141" s="4">
        <f t="shared" si="17"/>
        <v>95</v>
      </c>
      <c r="W141" s="4">
        <f t="shared" si="18"/>
        <v>3</v>
      </c>
      <c r="X141" s="4">
        <f>Y141/((J141^0.219)*((G141*0.01)^(1.93)))</f>
        <v>4.5573414531665115</v>
      </c>
      <c r="Y141" s="4">
        <v>28.1</v>
      </c>
      <c r="Z141" s="4">
        <v>61.960500000000003</v>
      </c>
      <c r="AA141" s="4">
        <v>123.92100000000001</v>
      </c>
      <c r="AB141" s="4">
        <v>3</v>
      </c>
      <c r="AC141">
        <v>6</v>
      </c>
      <c r="AD141" s="4">
        <v>35.5</v>
      </c>
      <c r="AE141" s="4">
        <v>1</v>
      </c>
      <c r="AF141" s="4">
        <v>1.6666666666666667</v>
      </c>
      <c r="AG141" s="4">
        <v>13.47</v>
      </c>
      <c r="AH141" s="4">
        <v>14.34</v>
      </c>
      <c r="AI141" s="4">
        <v>-0.27</v>
      </c>
      <c r="AJ141" s="4">
        <v>39</v>
      </c>
      <c r="AK141">
        <v>18</v>
      </c>
      <c r="AL141">
        <v>12</v>
      </c>
      <c r="AM141" s="4">
        <v>-2.02</v>
      </c>
      <c r="AN141" s="4">
        <v>2</v>
      </c>
      <c r="AO141">
        <v>12</v>
      </c>
      <c r="AP141">
        <v>11</v>
      </c>
      <c r="AQ141" s="4">
        <v>-2.59</v>
      </c>
      <c r="AR141" s="4">
        <v>0</v>
      </c>
      <c r="AS141">
        <v>29</v>
      </c>
      <c r="AT141">
        <v>26</v>
      </c>
      <c r="AU141">
        <v>26</v>
      </c>
      <c r="AV141">
        <v>27</v>
      </c>
      <c r="AW141" s="4">
        <v>0.97</v>
      </c>
      <c r="AX141" s="4">
        <v>83</v>
      </c>
      <c r="AY141">
        <v>26</v>
      </c>
      <c r="AZ141">
        <v>20</v>
      </c>
      <c r="BA141">
        <v>21</v>
      </c>
      <c r="BB141">
        <v>22.333333333333332</v>
      </c>
      <c r="BC141" s="4">
        <v>0.31</v>
      </c>
      <c r="BD141" s="4">
        <v>62</v>
      </c>
      <c r="BE141" s="5">
        <v>93</v>
      </c>
      <c r="BF141" s="5">
        <v>90</v>
      </c>
      <c r="BG141" s="5">
        <v>99</v>
      </c>
      <c r="BH141" s="5">
        <v>94</v>
      </c>
      <c r="BI141" s="4">
        <v>-1.45</v>
      </c>
      <c r="BJ141" s="4">
        <v>7</v>
      </c>
      <c r="BK141" s="4">
        <v>-4.6099999999999994</v>
      </c>
      <c r="BL141" s="4">
        <v>-1.72</v>
      </c>
      <c r="BM141" s="4">
        <v>1.28</v>
      </c>
      <c r="BN141" s="4">
        <v>-5.0499999999999989</v>
      </c>
      <c r="BO141" s="4">
        <v>2</v>
      </c>
      <c r="BP141" s="4">
        <v>12.96416</v>
      </c>
      <c r="BQ141" s="4">
        <v>11.62304</v>
      </c>
      <c r="BR141" s="4">
        <v>11.62304</v>
      </c>
      <c r="BS141" s="4">
        <v>11.62304</v>
      </c>
      <c r="BT141" s="4">
        <v>8.9407999999999994</v>
      </c>
      <c r="BU141" s="4">
        <v>9.3878400000000006</v>
      </c>
      <c r="BV141" s="4">
        <v>1</v>
      </c>
      <c r="BW141" s="4">
        <v>23</v>
      </c>
      <c r="BX141" s="4">
        <v>72.5</v>
      </c>
      <c r="BY141" s="4">
        <v>32.166666666666664</v>
      </c>
      <c r="BZ141">
        <f t="shared" si="19"/>
        <v>2</v>
      </c>
    </row>
    <row r="142" spans="1:79" x14ac:dyDescent="0.2">
      <c r="A142" t="s">
        <v>214</v>
      </c>
      <c r="B142">
        <v>1</v>
      </c>
      <c r="C142" s="1">
        <v>39189</v>
      </c>
      <c r="D142" s="1">
        <v>43200</v>
      </c>
      <c r="E142" s="4">
        <v>10.981519507186858</v>
      </c>
      <c r="F142" s="5">
        <v>99</v>
      </c>
      <c r="G142" s="5">
        <v>133.5</v>
      </c>
      <c r="H142" s="4">
        <v>3.2480314960629921</v>
      </c>
      <c r="I142" s="4">
        <v>54.463500000000003</v>
      </c>
      <c r="J142" s="4">
        <v>24.7</v>
      </c>
      <c r="K142" s="4">
        <v>13.8</v>
      </c>
      <c r="L142" s="4">
        <v>3</v>
      </c>
      <c r="M142" s="4">
        <v>8.6999999999999993</v>
      </c>
      <c r="N142" s="4">
        <v>4</v>
      </c>
      <c r="O142" s="4">
        <v>10</v>
      </c>
      <c r="P142" s="4">
        <v>8.3000000000000007</v>
      </c>
      <c r="Q142" s="4">
        <v>10.6</v>
      </c>
      <c r="R142" s="4">
        <v>9.6</v>
      </c>
      <c r="S142" s="4">
        <v>9.5</v>
      </c>
      <c r="T142" s="4">
        <v>8.9</v>
      </c>
      <c r="U142" s="4">
        <v>20.2</v>
      </c>
      <c r="V142" s="4">
        <f t="shared" si="17"/>
        <v>5</v>
      </c>
      <c r="W142" s="4">
        <f t="shared" si="18"/>
        <v>1</v>
      </c>
      <c r="X142" s="4">
        <f>Y142/((J142^0.219)*((G142*0.01)^(1.93)))</f>
        <v>2.8651139434587427</v>
      </c>
      <c r="Y142" s="4">
        <v>10.1</v>
      </c>
      <c r="Z142" s="4">
        <v>22.270499999999998</v>
      </c>
      <c r="AA142" s="4">
        <v>44.540999999999997</v>
      </c>
      <c r="AB142" s="4">
        <v>1</v>
      </c>
      <c r="AC142">
        <v>21</v>
      </c>
      <c r="AD142" s="4">
        <v>40.700000000000003</v>
      </c>
      <c r="AE142" s="4">
        <v>3</v>
      </c>
      <c r="AF142" s="4">
        <v>2.6666666666666665</v>
      </c>
      <c r="AG142" s="4">
        <v>13.02</v>
      </c>
      <c r="AH142" s="4">
        <v>13.28</v>
      </c>
      <c r="AI142" s="4">
        <v>0.14000000000000001</v>
      </c>
      <c r="AJ142" s="4">
        <v>56</v>
      </c>
      <c r="AK142">
        <v>35</v>
      </c>
      <c r="AL142">
        <v>40</v>
      </c>
      <c r="AM142" s="4">
        <v>1.1200000000000001</v>
      </c>
      <c r="AN142" s="4">
        <v>87</v>
      </c>
      <c r="AO142">
        <v>29</v>
      </c>
      <c r="AP142">
        <v>31</v>
      </c>
      <c r="AQ142" s="4">
        <v>2.2599999999999998</v>
      </c>
      <c r="AR142" s="4">
        <v>99</v>
      </c>
      <c r="AS142">
        <v>22</v>
      </c>
      <c r="AT142">
        <v>22</v>
      </c>
      <c r="AU142">
        <v>23</v>
      </c>
      <c r="AV142">
        <v>22.333333333333332</v>
      </c>
      <c r="AW142" s="4">
        <v>-0.56000000000000005</v>
      </c>
      <c r="AX142" s="4">
        <v>29</v>
      </c>
      <c r="AY142">
        <v>23</v>
      </c>
      <c r="AZ142">
        <v>28</v>
      </c>
      <c r="BA142">
        <v>29</v>
      </c>
      <c r="BB142">
        <v>26.666666666666668</v>
      </c>
      <c r="BC142" s="4">
        <v>0.34</v>
      </c>
      <c r="BD142" s="4">
        <v>63</v>
      </c>
      <c r="BE142" s="5">
        <v>118</v>
      </c>
      <c r="BF142" s="5">
        <v>119</v>
      </c>
      <c r="BG142" s="5">
        <v>120</v>
      </c>
      <c r="BH142" s="5">
        <v>119</v>
      </c>
      <c r="BI142" s="4">
        <v>-0.4</v>
      </c>
      <c r="BJ142" s="4">
        <v>34</v>
      </c>
      <c r="BK142" s="4">
        <v>3.38</v>
      </c>
      <c r="BL142" s="4">
        <v>-0.26</v>
      </c>
      <c r="BM142" s="4">
        <v>-0.22000000000000003</v>
      </c>
      <c r="BN142" s="4">
        <v>2.9</v>
      </c>
      <c r="BO142" s="4">
        <v>2</v>
      </c>
      <c r="BP142" s="4">
        <v>9.8348800000000001</v>
      </c>
      <c r="BQ142" s="4">
        <v>9.8348800000000001</v>
      </c>
      <c r="BR142" s="4">
        <v>10.28192</v>
      </c>
      <c r="BS142" s="4">
        <v>10.28192</v>
      </c>
      <c r="BT142" s="4">
        <v>12.51712</v>
      </c>
      <c r="BU142" s="4">
        <v>12.96416</v>
      </c>
      <c r="BV142" s="4">
        <v>93</v>
      </c>
      <c r="BW142" s="4">
        <v>45</v>
      </c>
      <c r="BX142" s="4">
        <v>46</v>
      </c>
      <c r="BY142" s="4">
        <v>61.333333333333336</v>
      </c>
      <c r="BZ142">
        <f t="shared" si="19"/>
        <v>2</v>
      </c>
    </row>
    <row r="143" spans="1:79" x14ac:dyDescent="0.2">
      <c r="A143" t="s">
        <v>215</v>
      </c>
      <c r="B143">
        <v>1</v>
      </c>
      <c r="C143" s="1">
        <v>39389</v>
      </c>
      <c r="D143" s="1">
        <v>43412</v>
      </c>
      <c r="E143" s="4">
        <v>11.014373716632443</v>
      </c>
      <c r="F143" s="5">
        <v>111</v>
      </c>
      <c r="G143" s="5">
        <v>152</v>
      </c>
      <c r="H143" s="4">
        <v>3.6417322834645667</v>
      </c>
      <c r="I143" s="4">
        <v>145.971</v>
      </c>
      <c r="J143" s="4">
        <v>66.2</v>
      </c>
      <c r="K143" s="4">
        <v>28.7</v>
      </c>
      <c r="L143" s="4">
        <v>1</v>
      </c>
      <c r="M143" s="4">
        <v>39.9</v>
      </c>
      <c r="N143" s="4">
        <v>1</v>
      </c>
      <c r="O143" s="4">
        <v>27.7</v>
      </c>
      <c r="P143" s="4">
        <v>28.3</v>
      </c>
      <c r="Q143" s="4">
        <v>26.2</v>
      </c>
      <c r="R143" s="4">
        <v>30.5</v>
      </c>
      <c r="S143" s="4">
        <v>21.8</v>
      </c>
      <c r="T143" s="4">
        <v>20.8</v>
      </c>
      <c r="U143" s="4">
        <v>58.8</v>
      </c>
      <c r="V143" s="4">
        <f t="shared" ref="V143:V158" si="20">IF($X143&lt;2.75,"Less Than 5",IF($X143&lt;2.88,5,IF($X143&lt;3.25,10,IF($X143&lt;3.46,20,IF($X143&lt;3.62,30,IF($X143&lt;3.78,40,IF($X143&lt;3.93,50,IF($X143&lt;4.09,60,IF($X143&lt;4.35,70,IF($X143&lt;4.61,80,IF($X143&lt;4.9,90, 95)))))))))))</f>
        <v>90</v>
      </c>
      <c r="W143" s="4">
        <f t="shared" si="18"/>
        <v>3</v>
      </c>
      <c r="X143" s="4">
        <f>Y143/((J143^0.278)*((G143*0.01)^(1.543)))</f>
        <v>4.8035703241998506</v>
      </c>
      <c r="Y143" s="4">
        <v>29.4</v>
      </c>
      <c r="Z143" s="4">
        <v>64.826999999999998</v>
      </c>
      <c r="AA143" s="4">
        <v>129.654</v>
      </c>
      <c r="AB143" s="4">
        <v>3</v>
      </c>
      <c r="AC143">
        <v>11</v>
      </c>
      <c r="AD143" s="4">
        <v>37.200000000000003</v>
      </c>
      <c r="AE143" s="4">
        <v>1</v>
      </c>
      <c r="AF143" s="4">
        <v>1.6666666666666667</v>
      </c>
      <c r="AG143" s="4">
        <v>11.2</v>
      </c>
      <c r="AH143" s="4">
        <v>11.88</v>
      </c>
      <c r="AI143" s="4">
        <v>2.0299999999999998</v>
      </c>
      <c r="AJ143" s="4">
        <v>98</v>
      </c>
      <c r="AK143">
        <v>31</v>
      </c>
      <c r="AL143">
        <v>30</v>
      </c>
      <c r="AM143" s="4">
        <v>-0.31</v>
      </c>
      <c r="AN143" s="4">
        <v>38</v>
      </c>
      <c r="AO143">
        <v>19</v>
      </c>
      <c r="AP143">
        <v>21</v>
      </c>
      <c r="AQ143" s="4">
        <v>-0.18</v>
      </c>
      <c r="AR143" s="4">
        <v>43</v>
      </c>
      <c r="AS143">
        <v>35</v>
      </c>
      <c r="AT143">
        <v>40</v>
      </c>
      <c r="AU143">
        <v>37</v>
      </c>
      <c r="AV143">
        <v>37.333333333333336</v>
      </c>
      <c r="AW143" s="4">
        <v>3.23</v>
      </c>
      <c r="AX143" s="4">
        <v>100</v>
      </c>
      <c r="AY143">
        <v>34</v>
      </c>
      <c r="AZ143">
        <v>36</v>
      </c>
      <c r="BA143">
        <v>35</v>
      </c>
      <c r="BB143">
        <v>35</v>
      </c>
      <c r="BC143" s="4">
        <v>1.47</v>
      </c>
      <c r="BD143" s="4">
        <v>93</v>
      </c>
      <c r="BE143" s="5">
        <v>144</v>
      </c>
      <c r="BF143" s="5">
        <v>151</v>
      </c>
      <c r="BG143" s="5">
        <v>151</v>
      </c>
      <c r="BH143" s="5">
        <v>148.66666666666666</v>
      </c>
      <c r="BI143" s="4">
        <v>0.96</v>
      </c>
      <c r="BJ143" s="4">
        <v>83</v>
      </c>
      <c r="BK143" s="4">
        <v>-0.49</v>
      </c>
      <c r="BL143" s="4">
        <v>2.9899999999999998</v>
      </c>
      <c r="BM143" s="4">
        <v>4.7</v>
      </c>
      <c r="BN143" s="4">
        <v>7.2</v>
      </c>
      <c r="BO143" s="4">
        <v>3</v>
      </c>
      <c r="BP143" s="4">
        <v>15.6464</v>
      </c>
      <c r="BQ143" s="4">
        <v>17.881599999999999</v>
      </c>
      <c r="BR143" s="4">
        <v>16.540479999999999</v>
      </c>
      <c r="BS143" s="4">
        <v>15.19936</v>
      </c>
      <c r="BT143" s="4">
        <v>16.093440000000001</v>
      </c>
      <c r="BU143" s="4">
        <v>15.6464</v>
      </c>
      <c r="BV143" s="4">
        <v>40.5</v>
      </c>
      <c r="BW143" s="4">
        <v>90.5</v>
      </c>
      <c r="BX143" s="4">
        <v>96.5</v>
      </c>
      <c r="BY143" s="4">
        <v>75.833333333333329</v>
      </c>
      <c r="BZ143">
        <f t="shared" si="19"/>
        <v>3</v>
      </c>
    </row>
    <row r="144" spans="1:79" x14ac:dyDescent="0.2">
      <c r="A144" t="s">
        <v>216</v>
      </c>
      <c r="B144">
        <v>1</v>
      </c>
      <c r="C144" s="1">
        <v>39163</v>
      </c>
      <c r="D144" s="1">
        <v>43200</v>
      </c>
      <c r="E144" s="4">
        <v>11.052703627652292</v>
      </c>
      <c r="F144" s="5">
        <v>105.5</v>
      </c>
      <c r="G144" s="5">
        <v>146.5</v>
      </c>
      <c r="H144" s="4">
        <v>3.4612860892388451</v>
      </c>
      <c r="I144" s="4">
        <v>97.461000000000013</v>
      </c>
      <c r="J144" s="4">
        <v>44.2</v>
      </c>
      <c r="K144" s="4">
        <v>20.59</v>
      </c>
      <c r="L144" s="4">
        <v>3</v>
      </c>
      <c r="M144" s="4">
        <v>999</v>
      </c>
      <c r="N144" s="4">
        <v>999</v>
      </c>
      <c r="O144" s="4">
        <v>11.2</v>
      </c>
      <c r="P144" s="4">
        <v>8.1999999999999993</v>
      </c>
      <c r="Q144" s="4">
        <v>10.3</v>
      </c>
      <c r="R144" s="4">
        <v>9.6</v>
      </c>
      <c r="S144" s="4">
        <v>11.8</v>
      </c>
      <c r="T144" s="4">
        <v>9.8000000000000007</v>
      </c>
      <c r="U144" s="4">
        <v>23</v>
      </c>
      <c r="V144" s="4">
        <v>5</v>
      </c>
      <c r="W144" s="4">
        <f t="shared" si="18"/>
        <v>1</v>
      </c>
      <c r="X144" s="4">
        <f>Y144/((J144^0.278)*((G144*0.01)^(1.543)))</f>
        <v>2.2252714426508757</v>
      </c>
      <c r="Y144" s="4">
        <v>11.5</v>
      </c>
      <c r="Z144" s="4">
        <v>25.357500000000002</v>
      </c>
      <c r="AA144" s="4">
        <v>50.715000000000003</v>
      </c>
      <c r="AB144" s="4">
        <v>1</v>
      </c>
      <c r="AC144">
        <v>10</v>
      </c>
      <c r="AD144" s="4">
        <v>36.799999999999997</v>
      </c>
      <c r="AE144" s="4">
        <v>1</v>
      </c>
      <c r="AF144" s="6" t="e">
        <v>#NULL!</v>
      </c>
      <c r="AG144" s="4">
        <v>15.28</v>
      </c>
      <c r="AH144" s="4">
        <v>15.12</v>
      </c>
      <c r="AI144" s="4">
        <v>-1.64</v>
      </c>
      <c r="AJ144" s="4">
        <v>5</v>
      </c>
      <c r="AK144">
        <v>22</v>
      </c>
      <c r="AL144">
        <v>18</v>
      </c>
      <c r="AM144" s="4">
        <v>-1.58</v>
      </c>
      <c r="AN144" s="4">
        <v>6</v>
      </c>
      <c r="AO144">
        <v>18</v>
      </c>
      <c r="AP144">
        <v>22</v>
      </c>
      <c r="AQ144" s="4">
        <v>7.0000000000000007E-2</v>
      </c>
      <c r="AR144" s="4">
        <v>53</v>
      </c>
      <c r="AS144">
        <v>19</v>
      </c>
      <c r="AT144">
        <v>22</v>
      </c>
      <c r="AU144">
        <v>19</v>
      </c>
      <c r="AV144">
        <v>20</v>
      </c>
      <c r="AW144" s="4">
        <v>-1</v>
      </c>
      <c r="AX144" s="4">
        <v>16</v>
      </c>
      <c r="AY144">
        <v>23</v>
      </c>
      <c r="AZ144">
        <v>25</v>
      </c>
      <c r="BA144">
        <v>33</v>
      </c>
      <c r="BB144">
        <v>27</v>
      </c>
      <c r="BC144" s="4">
        <v>0.93</v>
      </c>
      <c r="BD144" s="4">
        <v>82</v>
      </c>
      <c r="BE144" s="5">
        <v>111</v>
      </c>
      <c r="BF144" s="5">
        <v>120</v>
      </c>
      <c r="BG144" s="5">
        <v>124</v>
      </c>
      <c r="BH144" s="5">
        <v>118.33333333333333</v>
      </c>
      <c r="BI144" s="4">
        <v>-0.3</v>
      </c>
      <c r="BJ144" s="4">
        <v>38</v>
      </c>
      <c r="BK144" s="4">
        <v>-1.51</v>
      </c>
      <c r="BL144" s="4">
        <v>-1.94</v>
      </c>
      <c r="BM144" s="4">
        <v>-6.9999999999999951E-2</v>
      </c>
      <c r="BN144" s="4">
        <v>-3.52</v>
      </c>
      <c r="BO144" s="4">
        <v>2</v>
      </c>
      <c r="BP144" s="4">
        <v>8.49376</v>
      </c>
      <c r="BQ144" s="4">
        <v>9.8348800000000001</v>
      </c>
      <c r="BR144" s="4">
        <v>8.49376</v>
      </c>
      <c r="BS144" s="4">
        <v>10.28192</v>
      </c>
      <c r="BT144" s="4">
        <v>11.176</v>
      </c>
      <c r="BU144" s="4">
        <v>14.752319999999999</v>
      </c>
      <c r="BV144" s="4">
        <v>29.5</v>
      </c>
      <c r="BW144" s="4">
        <v>21.5</v>
      </c>
      <c r="BX144" s="4">
        <v>49</v>
      </c>
      <c r="BY144" s="4">
        <v>33.333333333333336</v>
      </c>
      <c r="BZ144">
        <f t="shared" si="19"/>
        <v>2</v>
      </c>
    </row>
    <row r="145" spans="1:78" x14ac:dyDescent="0.2">
      <c r="A145" t="s">
        <v>217</v>
      </c>
      <c r="B145">
        <v>1</v>
      </c>
      <c r="C145" s="1">
        <v>39346</v>
      </c>
      <c r="D145" s="1">
        <v>43412</v>
      </c>
      <c r="E145" s="4">
        <v>11.132101300479125</v>
      </c>
      <c r="F145" s="5">
        <v>106</v>
      </c>
      <c r="G145" s="5">
        <v>144.5</v>
      </c>
      <c r="H145" s="4">
        <v>3.4776902887139105</v>
      </c>
      <c r="I145" s="4">
        <v>79.159499999999994</v>
      </c>
      <c r="J145" s="4">
        <v>35.9</v>
      </c>
      <c r="K145" s="4">
        <v>17.100000000000001</v>
      </c>
      <c r="L145" s="4">
        <v>3</v>
      </c>
      <c r="M145" s="4">
        <v>16.5</v>
      </c>
      <c r="N145" s="4">
        <v>3</v>
      </c>
      <c r="O145" s="4">
        <v>22.9</v>
      </c>
      <c r="P145" s="4">
        <v>19.8</v>
      </c>
      <c r="Q145" s="4">
        <v>20.6</v>
      </c>
      <c r="R145" s="4">
        <v>19</v>
      </c>
      <c r="S145" s="4">
        <v>19.8</v>
      </c>
      <c r="T145" s="4">
        <v>20.6</v>
      </c>
      <c r="U145" s="4">
        <v>43.5</v>
      </c>
      <c r="V145" s="4">
        <f t="shared" si="20"/>
        <v>80</v>
      </c>
      <c r="W145" s="4">
        <f t="shared" si="18"/>
        <v>3</v>
      </c>
      <c r="X145" s="4">
        <f>Y145/((J145^0.278)*((G145*0.01)^(1.543)))</f>
        <v>4.5547748769727301</v>
      </c>
      <c r="Y145" s="4">
        <v>21.75</v>
      </c>
      <c r="Z145" s="4">
        <v>47.958750000000002</v>
      </c>
      <c r="AA145" s="4">
        <v>95.917500000000004</v>
      </c>
      <c r="AB145" s="4">
        <v>2</v>
      </c>
      <c r="AC145">
        <v>30</v>
      </c>
      <c r="AD145" s="4">
        <v>43.7</v>
      </c>
      <c r="AE145" s="4">
        <v>3</v>
      </c>
      <c r="AF145" s="4">
        <v>2.6666666666666665</v>
      </c>
      <c r="AG145" s="4">
        <v>11.44</v>
      </c>
      <c r="AH145" s="4">
        <v>11.82</v>
      </c>
      <c r="AI145" s="4">
        <v>1.71</v>
      </c>
      <c r="AJ145" s="4">
        <v>96</v>
      </c>
      <c r="AK145">
        <v>28</v>
      </c>
      <c r="AL145">
        <v>26</v>
      </c>
      <c r="AM145" s="4">
        <v>-0.72</v>
      </c>
      <c r="AN145" s="4">
        <v>24</v>
      </c>
      <c r="AO145">
        <v>24</v>
      </c>
      <c r="AP145">
        <v>28</v>
      </c>
      <c r="AQ145" s="4">
        <v>1.49</v>
      </c>
      <c r="AR145" s="4">
        <v>93</v>
      </c>
      <c r="AS145">
        <v>33</v>
      </c>
      <c r="AT145">
        <v>28</v>
      </c>
      <c r="AU145">
        <v>34</v>
      </c>
      <c r="AV145">
        <v>31.666666666666668</v>
      </c>
      <c r="AW145" s="4">
        <v>1.97</v>
      </c>
      <c r="AX145" s="4">
        <v>98</v>
      </c>
      <c r="AY145">
        <v>29</v>
      </c>
      <c r="AZ145">
        <v>25</v>
      </c>
      <c r="BA145">
        <v>25</v>
      </c>
      <c r="BB145">
        <v>26.333333333333332</v>
      </c>
      <c r="BC145" s="4">
        <v>0.16</v>
      </c>
      <c r="BD145" s="4">
        <v>56</v>
      </c>
      <c r="BE145" s="5">
        <v>121</v>
      </c>
      <c r="BF145" s="5">
        <v>119</v>
      </c>
      <c r="BG145" s="5">
        <v>127</v>
      </c>
      <c r="BH145" s="5">
        <v>122.33333333333333</v>
      </c>
      <c r="BI145" s="4">
        <v>-0.15</v>
      </c>
      <c r="BJ145" s="4">
        <v>44</v>
      </c>
      <c r="BK145" s="4">
        <v>0.77</v>
      </c>
      <c r="BL145" s="4">
        <v>1.56</v>
      </c>
      <c r="BM145" s="4">
        <v>2.13</v>
      </c>
      <c r="BN145" s="4">
        <v>4.46</v>
      </c>
      <c r="BO145" s="4">
        <v>2</v>
      </c>
      <c r="BP145" s="4">
        <v>14.752319999999999</v>
      </c>
      <c r="BQ145" s="4">
        <v>12.51712</v>
      </c>
      <c r="BR145" s="4">
        <v>15.19936</v>
      </c>
      <c r="BS145" s="4">
        <v>12.96416</v>
      </c>
      <c r="BT145" s="4">
        <v>11.176</v>
      </c>
      <c r="BU145" s="4">
        <v>11.176</v>
      </c>
      <c r="BV145" s="4">
        <v>58.5</v>
      </c>
      <c r="BW145" s="4">
        <v>70</v>
      </c>
      <c r="BX145" s="4">
        <v>77</v>
      </c>
      <c r="BY145" s="4">
        <v>68.5</v>
      </c>
      <c r="BZ145">
        <f t="shared" si="19"/>
        <v>2</v>
      </c>
    </row>
    <row r="146" spans="1:78" x14ac:dyDescent="0.2">
      <c r="A146" t="s">
        <v>218</v>
      </c>
      <c r="B146">
        <v>1</v>
      </c>
      <c r="C146" s="1">
        <v>39121</v>
      </c>
      <c r="D146" s="1">
        <v>43199</v>
      </c>
      <c r="E146" s="4">
        <v>11.16495550992471</v>
      </c>
      <c r="F146" s="5">
        <v>114</v>
      </c>
      <c r="G146" s="5">
        <v>160</v>
      </c>
      <c r="H146" s="4">
        <v>3.7401574803149606</v>
      </c>
      <c r="I146" s="4">
        <v>102.312</v>
      </c>
      <c r="J146" s="4">
        <v>46.4</v>
      </c>
      <c r="K146" s="4">
        <v>20.2</v>
      </c>
      <c r="L146" s="4">
        <v>3</v>
      </c>
      <c r="M146" s="4">
        <v>25.1</v>
      </c>
      <c r="N146" s="4">
        <v>3</v>
      </c>
      <c r="O146" s="4">
        <v>28.7</v>
      </c>
      <c r="P146" s="4">
        <v>29.3</v>
      </c>
      <c r="Q146" s="4">
        <v>26.5</v>
      </c>
      <c r="R146" s="4">
        <v>26.4</v>
      </c>
      <c r="S146" s="4">
        <v>27.7</v>
      </c>
      <c r="T146" s="4">
        <v>26</v>
      </c>
      <c r="U146" s="4">
        <v>57</v>
      </c>
      <c r="V146" s="4">
        <f t="shared" si="20"/>
        <v>90</v>
      </c>
      <c r="W146" s="4">
        <f t="shared" si="18"/>
        <v>3</v>
      </c>
      <c r="X146" s="4">
        <f>Y146/((J146^0.278)*((G146*0.01)^(1.543)))</f>
        <v>4.7489295638999911</v>
      </c>
      <c r="Y146" s="4">
        <v>28.5</v>
      </c>
      <c r="Z146" s="4">
        <v>62.842500000000001</v>
      </c>
      <c r="AA146" s="4">
        <v>125.685</v>
      </c>
      <c r="AB146" s="4">
        <v>3</v>
      </c>
      <c r="AC146">
        <v>10</v>
      </c>
      <c r="AD146" s="4">
        <v>36.6</v>
      </c>
      <c r="AE146" s="4">
        <v>1</v>
      </c>
      <c r="AF146" s="4">
        <v>2.3333333333333335</v>
      </c>
      <c r="AG146" s="4">
        <v>14.5</v>
      </c>
      <c r="AH146" s="4">
        <v>14</v>
      </c>
      <c r="AI146" s="4">
        <v>-0.84</v>
      </c>
      <c r="AJ146" s="4">
        <v>20</v>
      </c>
      <c r="AK146">
        <v>30</v>
      </c>
      <c r="AL146">
        <v>28</v>
      </c>
      <c r="AM146" s="4">
        <v>-0.44</v>
      </c>
      <c r="AN146" s="4">
        <v>33</v>
      </c>
      <c r="AO146">
        <v>22</v>
      </c>
      <c r="AP146">
        <v>23</v>
      </c>
      <c r="AQ146" s="4">
        <v>0.32</v>
      </c>
      <c r="AR146" s="4">
        <v>62</v>
      </c>
      <c r="AS146">
        <v>27</v>
      </c>
      <c r="AT146">
        <v>29</v>
      </c>
      <c r="AU146">
        <v>30</v>
      </c>
      <c r="AV146">
        <v>28.666666666666668</v>
      </c>
      <c r="AW146" s="4">
        <v>1.06</v>
      </c>
      <c r="AX146" s="4">
        <v>85</v>
      </c>
      <c r="AY146">
        <v>25</v>
      </c>
      <c r="AZ146">
        <v>35</v>
      </c>
      <c r="BA146">
        <v>28</v>
      </c>
      <c r="BB146">
        <v>29.333333333333332</v>
      </c>
      <c r="BC146" s="4">
        <v>1.3</v>
      </c>
      <c r="BD146" s="4">
        <v>90</v>
      </c>
      <c r="BE146" s="5">
        <v>97</v>
      </c>
      <c r="BF146" s="5">
        <v>100</v>
      </c>
      <c r="BG146" s="5">
        <v>98</v>
      </c>
      <c r="BH146" s="5">
        <v>98.333333333333329</v>
      </c>
      <c r="BI146" s="4">
        <v>-1.48</v>
      </c>
      <c r="BJ146" s="4">
        <v>7</v>
      </c>
      <c r="BK146" s="4">
        <v>-0.12</v>
      </c>
      <c r="BL146" s="4">
        <v>-2.3199999999999998</v>
      </c>
      <c r="BM146" s="4">
        <v>2.3600000000000003</v>
      </c>
      <c r="BN146" s="4">
        <v>-7.9999999999999627E-2</v>
      </c>
      <c r="BO146" s="4">
        <v>2</v>
      </c>
      <c r="BP146" s="4">
        <v>12.070079999999999</v>
      </c>
      <c r="BQ146" s="4">
        <v>12.96416</v>
      </c>
      <c r="BR146" s="4">
        <v>13.411199999999999</v>
      </c>
      <c r="BS146" s="4">
        <v>11.176</v>
      </c>
      <c r="BT146" s="4">
        <v>15.6464</v>
      </c>
      <c r="BU146" s="4">
        <v>12.51712</v>
      </c>
      <c r="BV146" s="4">
        <v>47.5</v>
      </c>
      <c r="BW146" s="4">
        <v>13.5</v>
      </c>
      <c r="BX146" s="4">
        <v>87.5</v>
      </c>
      <c r="BY146" s="4">
        <v>49.5</v>
      </c>
      <c r="BZ146">
        <f t="shared" si="19"/>
        <v>2</v>
      </c>
    </row>
    <row r="147" spans="1:78" x14ac:dyDescent="0.2">
      <c r="A147" t="s">
        <v>219</v>
      </c>
      <c r="B147">
        <v>1</v>
      </c>
      <c r="C147" s="1">
        <v>39324</v>
      </c>
      <c r="D147" s="1">
        <v>43412</v>
      </c>
      <c r="E147" s="4">
        <v>11.19233401779603</v>
      </c>
      <c r="F147" s="5">
        <v>109</v>
      </c>
      <c r="G147" s="5">
        <v>148</v>
      </c>
      <c r="H147" s="4">
        <v>3.5761154855643045</v>
      </c>
      <c r="I147" s="4">
        <v>152.14500000000001</v>
      </c>
      <c r="J147" s="4">
        <v>69</v>
      </c>
      <c r="K147" s="4">
        <v>31.5</v>
      </c>
      <c r="L147" s="4">
        <v>1</v>
      </c>
      <c r="M147" s="4">
        <v>43.8</v>
      </c>
      <c r="N147" s="4">
        <v>1</v>
      </c>
      <c r="O147" s="4">
        <v>29.6</v>
      </c>
      <c r="P147" s="4">
        <v>25.4</v>
      </c>
      <c r="Q147" s="4">
        <v>27.4</v>
      </c>
      <c r="R147" s="4">
        <v>27.1</v>
      </c>
      <c r="S147" s="4">
        <v>22</v>
      </c>
      <c r="T147" s="4">
        <v>21.8</v>
      </c>
      <c r="U147" s="4">
        <v>56.7</v>
      </c>
      <c r="V147" s="4">
        <f t="shared" si="20"/>
        <v>90</v>
      </c>
      <c r="W147" s="4">
        <f t="shared" si="18"/>
        <v>3</v>
      </c>
      <c r="X147" s="4">
        <f>Y147/((J147^0.278)*((G147*0.01)^(1.543)))</f>
        <v>4.7713270819795435</v>
      </c>
      <c r="Y147" s="4">
        <v>28.35</v>
      </c>
      <c r="Z147" s="4">
        <v>62.511750000000006</v>
      </c>
      <c r="AA147" s="4">
        <v>125.02350000000001</v>
      </c>
      <c r="AB147" s="4">
        <v>3</v>
      </c>
      <c r="AC147">
        <v>7</v>
      </c>
      <c r="AD147" s="4">
        <v>35.5</v>
      </c>
      <c r="AE147" s="4">
        <v>1</v>
      </c>
      <c r="AF147" s="4">
        <v>1.6666666666666667</v>
      </c>
      <c r="AG147" s="4">
        <v>13.04</v>
      </c>
      <c r="AH147" s="4">
        <v>12.16</v>
      </c>
      <c r="AI147" s="4">
        <v>0.86</v>
      </c>
      <c r="AJ147" s="4">
        <v>81</v>
      </c>
      <c r="AK147">
        <v>22</v>
      </c>
      <c r="AL147">
        <v>19</v>
      </c>
      <c r="AM147" s="4">
        <v>-1.58</v>
      </c>
      <c r="AN147" s="4">
        <v>6</v>
      </c>
      <c r="AO147">
        <v>15</v>
      </c>
      <c r="AP147">
        <v>20</v>
      </c>
      <c r="AQ147" s="4">
        <v>-0.44</v>
      </c>
      <c r="AR147" s="4">
        <v>33</v>
      </c>
      <c r="AS147">
        <v>37</v>
      </c>
      <c r="AT147">
        <v>37</v>
      </c>
      <c r="AU147">
        <v>33</v>
      </c>
      <c r="AV147">
        <v>35.666666666666664</v>
      </c>
      <c r="AW147" s="4">
        <v>2.62</v>
      </c>
      <c r="AX147" s="4">
        <v>100</v>
      </c>
      <c r="AY147">
        <v>17</v>
      </c>
      <c r="AZ147">
        <v>34</v>
      </c>
      <c r="BA147">
        <v>33</v>
      </c>
      <c r="BB147">
        <v>28</v>
      </c>
      <c r="BC147" s="4">
        <v>1.1200000000000001</v>
      </c>
      <c r="BD147" s="4">
        <v>87</v>
      </c>
      <c r="BE147" s="5">
        <v>141</v>
      </c>
      <c r="BF147" s="5">
        <v>143</v>
      </c>
      <c r="BG147" s="5">
        <v>148</v>
      </c>
      <c r="BH147" s="5">
        <v>144</v>
      </c>
      <c r="BI147" s="4">
        <v>0.82</v>
      </c>
      <c r="BJ147" s="4">
        <v>79</v>
      </c>
      <c r="BK147" s="4">
        <v>-2.02</v>
      </c>
      <c r="BL147" s="4">
        <v>1.68</v>
      </c>
      <c r="BM147" s="4">
        <v>3.74</v>
      </c>
      <c r="BN147" s="4">
        <v>3.4000000000000004</v>
      </c>
      <c r="BO147" s="4">
        <v>2</v>
      </c>
      <c r="BP147" s="4">
        <v>16.540479999999999</v>
      </c>
      <c r="BQ147" s="4">
        <v>16.540479999999999</v>
      </c>
      <c r="BR147" s="4">
        <v>14.752319999999999</v>
      </c>
      <c r="BS147" s="4">
        <v>7.5996800000000002</v>
      </c>
      <c r="BT147" s="4">
        <v>15.19936</v>
      </c>
      <c r="BU147" s="4">
        <v>14.752319999999999</v>
      </c>
      <c r="BV147" s="4">
        <v>19.5</v>
      </c>
      <c r="BW147" s="4">
        <v>80</v>
      </c>
      <c r="BX147" s="4">
        <v>93.5</v>
      </c>
      <c r="BY147" s="4">
        <v>64.333333333333329</v>
      </c>
      <c r="BZ147">
        <f t="shared" si="19"/>
        <v>2</v>
      </c>
    </row>
    <row r="148" spans="1:78" x14ac:dyDescent="0.2">
      <c r="A148" t="s">
        <v>220</v>
      </c>
      <c r="B148">
        <v>1</v>
      </c>
      <c r="C148" s="1">
        <v>39318</v>
      </c>
      <c r="D148" s="1">
        <v>43412</v>
      </c>
      <c r="E148" s="4">
        <v>11.208761122518823</v>
      </c>
      <c r="F148" s="5">
        <v>108.5</v>
      </c>
      <c r="G148" s="5">
        <v>158.5</v>
      </c>
      <c r="H148" s="4">
        <v>3.559711286089239</v>
      </c>
      <c r="I148" s="4">
        <v>205.94700000000003</v>
      </c>
      <c r="J148" s="4">
        <v>93.4</v>
      </c>
      <c r="K148" s="4">
        <v>36.9</v>
      </c>
      <c r="L148" s="4">
        <v>1</v>
      </c>
      <c r="M148" s="4">
        <v>49.5</v>
      </c>
      <c r="N148" s="4">
        <v>1</v>
      </c>
      <c r="O148" s="4">
        <v>20.6</v>
      </c>
      <c r="P148" s="4">
        <v>19.8</v>
      </c>
      <c r="Q148" s="4">
        <v>18.2</v>
      </c>
      <c r="R148" s="4">
        <v>21.5</v>
      </c>
      <c r="S148" s="4">
        <v>17.399999999999999</v>
      </c>
      <c r="T148" s="4">
        <v>19.399999999999999</v>
      </c>
      <c r="U148" s="4">
        <v>42.1</v>
      </c>
      <c r="V148" s="4">
        <f t="shared" si="20"/>
        <v>10</v>
      </c>
      <c r="W148" s="4">
        <f t="shared" si="18"/>
        <v>1</v>
      </c>
      <c r="X148" s="4">
        <f>Y148/((J148^0.278)*((G148*0.01)^(1.543)))</f>
        <v>2.9298845679361696</v>
      </c>
      <c r="Y148" s="4">
        <v>21.05</v>
      </c>
      <c r="Z148" s="4">
        <v>46.41525</v>
      </c>
      <c r="AA148" s="4">
        <v>92.830500000000001</v>
      </c>
      <c r="AB148" s="4">
        <v>2</v>
      </c>
      <c r="AC148">
        <v>6</v>
      </c>
      <c r="AD148" s="4">
        <v>35.200000000000003</v>
      </c>
      <c r="AE148" s="4">
        <v>1</v>
      </c>
      <c r="AF148" s="4">
        <v>1.3333333333333333</v>
      </c>
      <c r="AG148" s="4">
        <v>16.21</v>
      </c>
      <c r="AH148" s="4">
        <v>16</v>
      </c>
      <c r="AI148" s="4">
        <v>-2.17</v>
      </c>
      <c r="AJ148" s="4">
        <v>2</v>
      </c>
      <c r="AK148">
        <v>10</v>
      </c>
      <c r="AL148">
        <v>8</v>
      </c>
      <c r="AM148" s="4">
        <v>-3.47</v>
      </c>
      <c r="AN148" s="4">
        <v>0</v>
      </c>
      <c r="AO148">
        <v>16</v>
      </c>
      <c r="AP148">
        <v>20</v>
      </c>
      <c r="AQ148" s="4">
        <v>-0.44</v>
      </c>
      <c r="AR148" s="4">
        <v>33</v>
      </c>
      <c r="AS148">
        <v>31</v>
      </c>
      <c r="AT148">
        <v>35</v>
      </c>
      <c r="AU148">
        <v>33</v>
      </c>
      <c r="AV148">
        <v>33</v>
      </c>
      <c r="AW148" s="4">
        <v>2.19</v>
      </c>
      <c r="AX148" s="4">
        <v>99</v>
      </c>
      <c r="AY148">
        <v>23</v>
      </c>
      <c r="AZ148">
        <v>24</v>
      </c>
      <c r="BA148">
        <v>35</v>
      </c>
      <c r="BB148">
        <v>27.333333333333332</v>
      </c>
      <c r="BC148" s="4">
        <v>1.3</v>
      </c>
      <c r="BD148" s="4">
        <v>90</v>
      </c>
      <c r="BE148" s="5">
        <v>85</v>
      </c>
      <c r="BF148" s="5">
        <v>81</v>
      </c>
      <c r="BG148" s="5">
        <v>90</v>
      </c>
      <c r="BH148" s="5">
        <v>85.333333333333329</v>
      </c>
      <c r="BI148" s="4">
        <v>-2</v>
      </c>
      <c r="BJ148" s="4">
        <v>2</v>
      </c>
      <c r="BK148" s="4">
        <v>-3.91</v>
      </c>
      <c r="BL148" s="4">
        <v>-4.17</v>
      </c>
      <c r="BM148" s="4">
        <v>3.49</v>
      </c>
      <c r="BN148" s="4">
        <v>-4.59</v>
      </c>
      <c r="BO148" s="4">
        <v>2</v>
      </c>
      <c r="BP148" s="4">
        <v>13.85824</v>
      </c>
      <c r="BQ148" s="4">
        <v>15.6464</v>
      </c>
      <c r="BR148" s="4">
        <v>14.752319999999999</v>
      </c>
      <c r="BS148" s="4">
        <v>10.28192</v>
      </c>
      <c r="BT148" s="4">
        <v>10.728960000000001</v>
      </c>
      <c r="BU148" s="4">
        <v>15.6464</v>
      </c>
      <c r="BV148" s="4">
        <v>16.5</v>
      </c>
      <c r="BW148" s="4">
        <v>2</v>
      </c>
      <c r="BX148" s="4">
        <v>94.5</v>
      </c>
      <c r="BY148" s="4">
        <v>37.666666666666664</v>
      </c>
      <c r="BZ148">
        <f t="shared" si="19"/>
        <v>2</v>
      </c>
    </row>
    <row r="149" spans="1:78" x14ac:dyDescent="0.2">
      <c r="A149" t="s">
        <v>221</v>
      </c>
      <c r="B149">
        <v>1</v>
      </c>
      <c r="C149" s="1">
        <v>39059</v>
      </c>
      <c r="D149" s="1">
        <v>43200</v>
      </c>
      <c r="E149" s="4">
        <v>11.337440109514031</v>
      </c>
      <c r="F149" s="5">
        <v>111.5</v>
      </c>
      <c r="G149" s="5">
        <v>155.5</v>
      </c>
      <c r="H149" s="4">
        <v>3.6581364829396326</v>
      </c>
      <c r="I149" s="4">
        <v>133.62300000000002</v>
      </c>
      <c r="J149" s="4">
        <v>60.6</v>
      </c>
      <c r="K149" s="4">
        <v>25.2</v>
      </c>
      <c r="L149" s="4">
        <v>1</v>
      </c>
      <c r="M149" s="4">
        <v>35.1</v>
      </c>
      <c r="N149" s="4">
        <v>1</v>
      </c>
      <c r="O149" s="4">
        <v>19.5</v>
      </c>
      <c r="P149" s="4">
        <v>19.8</v>
      </c>
      <c r="Q149" s="4">
        <v>18.8</v>
      </c>
      <c r="R149" s="4">
        <v>21.7</v>
      </c>
      <c r="S149" s="4">
        <v>22</v>
      </c>
      <c r="T149" s="4">
        <v>18</v>
      </c>
      <c r="U149" s="4">
        <v>41.8</v>
      </c>
      <c r="V149" s="4">
        <f t="shared" si="20"/>
        <v>20</v>
      </c>
      <c r="W149" s="4">
        <f t="shared" si="18"/>
        <v>2</v>
      </c>
      <c r="X149" s="4">
        <f>Y149/((J149^0.278)*((G149*0.01)^(1.543)))</f>
        <v>3.3789277038744245</v>
      </c>
      <c r="Y149" s="4">
        <v>20.9</v>
      </c>
      <c r="Z149" s="4">
        <v>46.084499999999998</v>
      </c>
      <c r="AA149" s="4">
        <v>92.168999999999997</v>
      </c>
      <c r="AB149" s="4">
        <v>2</v>
      </c>
      <c r="AC149">
        <v>10</v>
      </c>
      <c r="AD149" s="4">
        <v>36.4</v>
      </c>
      <c r="AE149" s="4">
        <v>1</v>
      </c>
      <c r="AF149" s="4">
        <v>1.3333333333333333</v>
      </c>
      <c r="AG149" s="4">
        <v>15.48</v>
      </c>
      <c r="AH149" s="4">
        <v>13.73</v>
      </c>
      <c r="AI149" s="4">
        <v>-0.63</v>
      </c>
      <c r="AJ149" s="4">
        <v>27</v>
      </c>
      <c r="AK149">
        <v>24</v>
      </c>
      <c r="AL149">
        <v>27</v>
      </c>
      <c r="AM149" s="4">
        <v>-0.86</v>
      </c>
      <c r="AN149" s="4">
        <v>19</v>
      </c>
      <c r="AO149">
        <v>20</v>
      </c>
      <c r="AP149">
        <v>26</v>
      </c>
      <c r="AQ149" s="4">
        <v>1.03</v>
      </c>
      <c r="AR149" s="4">
        <v>85</v>
      </c>
      <c r="AS149">
        <v>29</v>
      </c>
      <c r="AT149">
        <v>26</v>
      </c>
      <c r="AU149">
        <v>24</v>
      </c>
      <c r="AV149">
        <v>26.333333333333332</v>
      </c>
      <c r="AW149" s="4">
        <v>0.82</v>
      </c>
      <c r="AX149" s="4">
        <v>79</v>
      </c>
      <c r="AY149">
        <v>30</v>
      </c>
      <c r="AZ149">
        <v>33</v>
      </c>
      <c r="BA149">
        <v>32</v>
      </c>
      <c r="BB149">
        <v>31.666666666666668</v>
      </c>
      <c r="BC149" s="4">
        <v>0.93</v>
      </c>
      <c r="BD149" s="4">
        <v>82</v>
      </c>
      <c r="BE149" s="5">
        <v>118</v>
      </c>
      <c r="BF149" s="5">
        <v>100</v>
      </c>
      <c r="BG149" s="5">
        <v>99</v>
      </c>
      <c r="BH149" s="5">
        <v>105.66666666666667</v>
      </c>
      <c r="BI149" s="4">
        <v>-0.57999999999999996</v>
      </c>
      <c r="BJ149" s="4">
        <v>28</v>
      </c>
      <c r="BK149" s="4">
        <v>0.17000000000000004</v>
      </c>
      <c r="BL149" s="4">
        <v>-1.21</v>
      </c>
      <c r="BM149" s="4">
        <v>1.75</v>
      </c>
      <c r="BN149" s="4">
        <v>0.71</v>
      </c>
      <c r="BO149" s="4">
        <v>2</v>
      </c>
      <c r="BP149" s="4">
        <v>12.96416</v>
      </c>
      <c r="BQ149" s="4">
        <v>11.62304</v>
      </c>
      <c r="BR149" s="4">
        <v>10.728960000000001</v>
      </c>
      <c r="BS149" s="4">
        <v>13.411199999999999</v>
      </c>
      <c r="BT149" s="4">
        <v>14.752319999999999</v>
      </c>
      <c r="BU149" s="4">
        <v>14.30528</v>
      </c>
      <c r="BV149" s="4">
        <v>52</v>
      </c>
      <c r="BW149" s="4">
        <v>27.5</v>
      </c>
      <c r="BX149" s="4">
        <v>80.5</v>
      </c>
      <c r="BY149" s="4">
        <v>53.333333333333336</v>
      </c>
      <c r="BZ149">
        <f t="shared" si="19"/>
        <v>2</v>
      </c>
    </row>
    <row r="150" spans="1:78" x14ac:dyDescent="0.2">
      <c r="A150" t="s">
        <v>222</v>
      </c>
      <c r="B150">
        <v>1</v>
      </c>
      <c r="C150" s="1">
        <v>39269</v>
      </c>
      <c r="D150" s="1">
        <v>43412</v>
      </c>
      <c r="E150" s="4">
        <v>11.342915811088295</v>
      </c>
      <c r="F150" s="5">
        <v>103.5</v>
      </c>
      <c r="G150" s="5">
        <v>138.5</v>
      </c>
      <c r="H150" s="4">
        <v>3.3956692913385829</v>
      </c>
      <c r="I150" s="4">
        <v>91.94850000000001</v>
      </c>
      <c r="J150" s="4">
        <v>41.7</v>
      </c>
      <c r="K150" s="4">
        <v>21.6</v>
      </c>
      <c r="L150" s="4">
        <v>2</v>
      </c>
      <c r="M150" s="4">
        <v>28.8</v>
      </c>
      <c r="N150" s="4">
        <v>2</v>
      </c>
      <c r="O150" s="4">
        <v>14.4</v>
      </c>
      <c r="P150" s="4">
        <v>8.4</v>
      </c>
      <c r="Q150" s="4">
        <v>10.4</v>
      </c>
      <c r="R150" s="4">
        <v>9.8000000000000007</v>
      </c>
      <c r="S150" s="4">
        <v>9.5</v>
      </c>
      <c r="T150" s="4">
        <v>7.6</v>
      </c>
      <c r="U150" s="4">
        <v>24.2</v>
      </c>
      <c r="V150" s="4">
        <v>5</v>
      </c>
      <c r="W150" s="4">
        <f t="shared" si="18"/>
        <v>1</v>
      </c>
      <c r="X150" s="4">
        <f>Y150/((J150^0.278)*((G150*0.01)^(1.543)))</f>
        <v>2.5949592762415414</v>
      </c>
      <c r="Y150" s="4">
        <v>12.1</v>
      </c>
      <c r="Z150" s="4">
        <v>26.680499999999999</v>
      </c>
      <c r="AA150" s="4">
        <v>53.360999999999997</v>
      </c>
      <c r="AB150" s="4">
        <v>1</v>
      </c>
      <c r="AC150">
        <v>9</v>
      </c>
      <c r="AD150" s="4">
        <v>36.1</v>
      </c>
      <c r="AE150" s="4">
        <v>1</v>
      </c>
      <c r="AF150" s="4">
        <v>1.3333333333333333</v>
      </c>
      <c r="AG150" s="4">
        <v>16.309999999999999</v>
      </c>
      <c r="AH150" s="4">
        <v>15.85</v>
      </c>
      <c r="AI150" s="4">
        <v>-2.08</v>
      </c>
      <c r="AJ150" s="4">
        <v>2</v>
      </c>
      <c r="AK150">
        <v>13</v>
      </c>
      <c r="AL150">
        <v>17</v>
      </c>
      <c r="AM150" s="4">
        <v>-2.33</v>
      </c>
      <c r="AN150" s="4">
        <v>1</v>
      </c>
      <c r="AO150">
        <v>18</v>
      </c>
      <c r="AP150">
        <v>17</v>
      </c>
      <c r="AQ150" s="4">
        <v>-0.98</v>
      </c>
      <c r="AR150" s="4">
        <v>16</v>
      </c>
      <c r="AS150">
        <v>24</v>
      </c>
      <c r="AT150">
        <v>22</v>
      </c>
      <c r="AU150">
        <v>23</v>
      </c>
      <c r="AV150">
        <v>23</v>
      </c>
      <c r="AW150" s="4">
        <v>-0.45</v>
      </c>
      <c r="AX150" s="4">
        <v>33</v>
      </c>
      <c r="AY150">
        <v>20</v>
      </c>
      <c r="AZ150">
        <v>15</v>
      </c>
      <c r="BA150">
        <v>17</v>
      </c>
      <c r="BB150">
        <v>17.333333333333332</v>
      </c>
      <c r="BC150" s="4">
        <v>-1.88</v>
      </c>
      <c r="BD150" s="4">
        <v>3</v>
      </c>
      <c r="BE150" s="5">
        <v>86</v>
      </c>
      <c r="BF150" s="5">
        <v>99</v>
      </c>
      <c r="BG150" s="5">
        <v>87</v>
      </c>
      <c r="BH150" s="5">
        <v>90.666666666666671</v>
      </c>
      <c r="BI150" s="4">
        <v>-1.53</v>
      </c>
      <c r="BJ150" s="4">
        <v>6</v>
      </c>
      <c r="BK150" s="4">
        <v>-3.31</v>
      </c>
      <c r="BL150" s="4">
        <v>-3.6100000000000003</v>
      </c>
      <c r="BM150" s="4">
        <v>-2.33</v>
      </c>
      <c r="BN150" s="4">
        <v>-9.25</v>
      </c>
      <c r="BO150" s="4">
        <v>1</v>
      </c>
      <c r="BP150" s="4">
        <v>10.728960000000001</v>
      </c>
      <c r="BQ150" s="4">
        <v>9.8348800000000001</v>
      </c>
      <c r="BR150" s="4">
        <v>10.28192</v>
      </c>
      <c r="BS150" s="4">
        <v>8.9407999999999994</v>
      </c>
      <c r="BT150" s="4">
        <v>6.7055999999999996</v>
      </c>
      <c r="BU150" s="4">
        <v>7.5996800000000002</v>
      </c>
      <c r="BV150" s="4">
        <v>8.5</v>
      </c>
      <c r="BW150" s="4">
        <v>4</v>
      </c>
      <c r="BX150" s="4">
        <v>18</v>
      </c>
      <c r="BY150" s="4">
        <v>10.166666666666666</v>
      </c>
      <c r="BZ150">
        <f t="shared" si="19"/>
        <v>1</v>
      </c>
    </row>
    <row r="151" spans="1:78" x14ac:dyDescent="0.2">
      <c r="A151" t="s">
        <v>223</v>
      </c>
      <c r="B151">
        <v>1</v>
      </c>
      <c r="C151" s="1">
        <v>39237</v>
      </c>
      <c r="D151" s="1">
        <v>43412</v>
      </c>
      <c r="E151" s="4">
        <v>11.430527036276523</v>
      </c>
      <c r="F151" s="5">
        <v>153</v>
      </c>
      <c r="G151" s="5">
        <v>105</v>
      </c>
      <c r="H151" s="4">
        <v>5.0196850393700787</v>
      </c>
      <c r="I151" s="4">
        <v>87.097499999999997</v>
      </c>
      <c r="J151" s="4">
        <v>39.5</v>
      </c>
      <c r="K151" s="4">
        <v>35.799999999999997</v>
      </c>
      <c r="L151" s="4">
        <v>1</v>
      </c>
      <c r="M151" s="4">
        <v>46.7</v>
      </c>
      <c r="N151" s="4">
        <v>1</v>
      </c>
      <c r="O151" s="4">
        <v>30.1</v>
      </c>
      <c r="P151" s="4">
        <v>27.3</v>
      </c>
      <c r="Q151" s="4">
        <v>23.1</v>
      </c>
      <c r="R151" s="4">
        <v>25.3</v>
      </c>
      <c r="S151" s="4">
        <v>22.7</v>
      </c>
      <c r="T151" s="4">
        <v>21.1</v>
      </c>
      <c r="U151" s="4">
        <v>55.4</v>
      </c>
      <c r="V151" s="4">
        <f t="shared" si="20"/>
        <v>95</v>
      </c>
      <c r="W151" s="4">
        <f t="shared" si="18"/>
        <v>3</v>
      </c>
      <c r="X151" s="4">
        <f>Y151/((J151^0.278)*((G151*0.01)^(1.543)))</f>
        <v>9.2455060689773685</v>
      </c>
      <c r="Y151" s="4">
        <v>27.7</v>
      </c>
      <c r="Z151" s="4">
        <v>61.078499999999998</v>
      </c>
      <c r="AA151" s="4">
        <v>122.157</v>
      </c>
      <c r="AB151" s="4">
        <v>3</v>
      </c>
      <c r="AC151">
        <v>36</v>
      </c>
      <c r="AD151" s="4">
        <v>45.5</v>
      </c>
      <c r="AE151" s="4">
        <v>3</v>
      </c>
      <c r="AF151" s="4">
        <v>2.3333333333333335</v>
      </c>
      <c r="AG151" s="4">
        <v>12.03</v>
      </c>
      <c r="AH151" s="4">
        <v>10.84</v>
      </c>
      <c r="AI151" s="4">
        <v>2.5299999999999998</v>
      </c>
      <c r="AJ151" s="4">
        <v>99</v>
      </c>
      <c r="AK151">
        <v>21</v>
      </c>
      <c r="AL151">
        <v>18</v>
      </c>
      <c r="AM151" s="4">
        <v>-1.73</v>
      </c>
      <c r="AN151" s="4">
        <v>4</v>
      </c>
      <c r="AO151">
        <v>19</v>
      </c>
      <c r="AP151">
        <v>26</v>
      </c>
      <c r="AQ151" s="4">
        <v>1.03</v>
      </c>
      <c r="AR151" s="4">
        <v>85</v>
      </c>
      <c r="AS151">
        <v>34</v>
      </c>
      <c r="AT151">
        <v>36</v>
      </c>
      <c r="AU151">
        <v>39</v>
      </c>
      <c r="AV151">
        <v>36.333333333333336</v>
      </c>
      <c r="AW151" s="4">
        <v>3.03</v>
      </c>
      <c r="AX151" s="4">
        <v>100</v>
      </c>
      <c r="AY151">
        <v>29</v>
      </c>
      <c r="AZ151">
        <v>32</v>
      </c>
      <c r="BA151">
        <v>29</v>
      </c>
      <c r="BB151">
        <v>30</v>
      </c>
      <c r="BC151" s="4">
        <v>0.75</v>
      </c>
      <c r="BD151" s="4">
        <v>77</v>
      </c>
      <c r="BE151" s="5">
        <v>176</v>
      </c>
      <c r="BF151" s="5">
        <v>170</v>
      </c>
      <c r="BG151" s="5">
        <v>172</v>
      </c>
      <c r="BH151" s="5">
        <v>172.66666666666666</v>
      </c>
      <c r="BI151" s="4">
        <v>2.06</v>
      </c>
      <c r="BJ151" s="4">
        <v>98</v>
      </c>
      <c r="BK151" s="4">
        <v>-0.7</v>
      </c>
      <c r="BL151" s="4">
        <v>4.59</v>
      </c>
      <c r="BM151" s="4">
        <v>3.78</v>
      </c>
      <c r="BN151" s="4">
        <v>7.67</v>
      </c>
      <c r="BO151" s="4">
        <v>3</v>
      </c>
      <c r="BP151" s="4">
        <v>15.19936</v>
      </c>
      <c r="BQ151" s="4">
        <v>16.093440000000001</v>
      </c>
      <c r="BR151" s="4">
        <v>17.434560000000001</v>
      </c>
      <c r="BS151" s="4">
        <v>12.96416</v>
      </c>
      <c r="BT151" s="4">
        <v>14.30528</v>
      </c>
      <c r="BU151" s="4">
        <v>12.96416</v>
      </c>
      <c r="BV151" s="4">
        <v>44.5</v>
      </c>
      <c r="BW151" s="4">
        <v>98.5</v>
      </c>
      <c r="BX151" s="4">
        <v>88.5</v>
      </c>
      <c r="BY151" s="4">
        <v>77.166666666666671</v>
      </c>
      <c r="BZ151">
        <f t="shared" si="19"/>
        <v>3</v>
      </c>
    </row>
    <row r="152" spans="1:78" x14ac:dyDescent="0.2">
      <c r="A152" t="s">
        <v>224</v>
      </c>
      <c r="B152">
        <v>1</v>
      </c>
      <c r="C152" s="1">
        <v>39235</v>
      </c>
      <c r="D152" s="1">
        <v>43411</v>
      </c>
      <c r="E152" s="4">
        <v>11.433264887063656</v>
      </c>
      <c r="F152" s="5">
        <v>100</v>
      </c>
      <c r="G152" s="5">
        <v>146</v>
      </c>
      <c r="H152" s="4">
        <v>3.2808398950131235</v>
      </c>
      <c r="I152" s="4">
        <v>61.74</v>
      </c>
      <c r="J152" s="4">
        <v>28</v>
      </c>
      <c r="K152" s="4">
        <v>13.2</v>
      </c>
      <c r="L152" s="4">
        <v>4</v>
      </c>
      <c r="M152" s="4">
        <v>11.8</v>
      </c>
      <c r="N152" s="4">
        <v>4</v>
      </c>
      <c r="O152" s="4">
        <v>14.7</v>
      </c>
      <c r="P152" s="4">
        <v>13.4</v>
      </c>
      <c r="Q152" s="4">
        <v>11.7</v>
      </c>
      <c r="R152" s="4">
        <v>14.8</v>
      </c>
      <c r="S152" s="4">
        <v>15.8</v>
      </c>
      <c r="T152" s="4">
        <v>15.6</v>
      </c>
      <c r="U152" s="4">
        <v>30.5</v>
      </c>
      <c r="V152" s="4">
        <f t="shared" si="20"/>
        <v>20</v>
      </c>
      <c r="W152" s="4">
        <f t="shared" si="18"/>
        <v>2</v>
      </c>
      <c r="X152" s="4">
        <f>Y152/((J152^0.278)*((G152*0.01)^(1.543)))</f>
        <v>3.3679330870199982</v>
      </c>
      <c r="Y152" s="4">
        <v>15.25</v>
      </c>
      <c r="Z152" s="4">
        <v>33.626249999999999</v>
      </c>
      <c r="AA152" s="4">
        <v>67.252499999999998</v>
      </c>
      <c r="AB152" s="4">
        <v>1</v>
      </c>
      <c r="AC152">
        <v>16</v>
      </c>
      <c r="AD152" s="4">
        <v>38.5</v>
      </c>
      <c r="AE152" s="4">
        <v>2</v>
      </c>
      <c r="AF152" s="4">
        <v>2.3333333333333335</v>
      </c>
      <c r="AG152" s="4">
        <v>15.75</v>
      </c>
      <c r="AH152" s="4">
        <v>13.97</v>
      </c>
      <c r="AI152" s="4">
        <v>-0.82</v>
      </c>
      <c r="AJ152" s="4">
        <v>21</v>
      </c>
      <c r="AK152">
        <v>23</v>
      </c>
      <c r="AL152">
        <v>22</v>
      </c>
      <c r="AM152" s="4">
        <v>-1.43</v>
      </c>
      <c r="AN152" s="4">
        <v>8</v>
      </c>
      <c r="AO152">
        <v>15</v>
      </c>
      <c r="AP152">
        <v>16</v>
      </c>
      <c r="AQ152" s="4">
        <v>-1.54</v>
      </c>
      <c r="AR152" s="4">
        <v>6</v>
      </c>
      <c r="AS152">
        <v>21</v>
      </c>
      <c r="AT152">
        <v>7</v>
      </c>
      <c r="AU152">
        <v>22</v>
      </c>
      <c r="AV152">
        <v>16.666666666666668</v>
      </c>
      <c r="AW152" s="4">
        <v>-1</v>
      </c>
      <c r="AX152" s="4">
        <v>16</v>
      </c>
      <c r="AY152">
        <v>23</v>
      </c>
      <c r="AZ152">
        <v>28</v>
      </c>
      <c r="BA152">
        <v>23</v>
      </c>
      <c r="BB152">
        <v>24.666666666666668</v>
      </c>
      <c r="BC152" s="4">
        <v>-0.04</v>
      </c>
      <c r="BD152" s="4">
        <v>48</v>
      </c>
      <c r="BE152" s="5">
        <v>134</v>
      </c>
      <c r="BF152" s="5">
        <v>152</v>
      </c>
      <c r="BG152" s="5">
        <v>164</v>
      </c>
      <c r="BH152" s="5">
        <v>150</v>
      </c>
      <c r="BI152" s="4">
        <v>1.53</v>
      </c>
      <c r="BJ152" s="4">
        <v>94</v>
      </c>
      <c r="BK152" s="4">
        <v>-2.9699999999999998</v>
      </c>
      <c r="BL152" s="4">
        <v>0.71000000000000008</v>
      </c>
      <c r="BM152" s="4">
        <v>-1.04</v>
      </c>
      <c r="BN152" s="4">
        <v>-3.3</v>
      </c>
      <c r="BO152" s="4">
        <v>2</v>
      </c>
      <c r="BP152" s="4">
        <v>9.3878400000000006</v>
      </c>
      <c r="BQ152" s="4">
        <v>3.1292800000000001</v>
      </c>
      <c r="BR152" s="4">
        <v>9.8348800000000001</v>
      </c>
      <c r="BS152" s="4">
        <v>10.28192</v>
      </c>
      <c r="BT152" s="4">
        <v>12.51712</v>
      </c>
      <c r="BU152" s="4">
        <v>10.28192</v>
      </c>
      <c r="BV152" s="4">
        <v>7</v>
      </c>
      <c r="BW152" s="4">
        <v>57.5</v>
      </c>
      <c r="BX152" s="4">
        <v>32</v>
      </c>
      <c r="BY152" s="4">
        <v>32.166666666666664</v>
      </c>
      <c r="BZ152">
        <f t="shared" si="19"/>
        <v>2</v>
      </c>
    </row>
    <row r="153" spans="1:78" x14ac:dyDescent="0.2">
      <c r="A153" t="s">
        <v>225</v>
      </c>
      <c r="B153">
        <v>1</v>
      </c>
      <c r="C153" s="1">
        <v>39020</v>
      </c>
      <c r="D153" s="1">
        <v>43199</v>
      </c>
      <c r="E153" s="4">
        <v>11.441478439425051</v>
      </c>
      <c r="F153" s="5">
        <v>110</v>
      </c>
      <c r="G153" s="5">
        <v>134</v>
      </c>
      <c r="H153" s="4">
        <v>3.6089238845144358</v>
      </c>
      <c r="I153" s="4">
        <v>111.57300000000001</v>
      </c>
      <c r="J153" s="4">
        <v>50.6</v>
      </c>
      <c r="K153" s="4">
        <v>21.3</v>
      </c>
      <c r="L153" s="4">
        <v>2</v>
      </c>
      <c r="M153" s="4">
        <v>28.9</v>
      </c>
      <c r="N153" s="4">
        <v>2</v>
      </c>
      <c r="O153" s="4">
        <v>23.8</v>
      </c>
      <c r="P153" s="4">
        <v>25.6</v>
      </c>
      <c r="Q153" s="4">
        <v>23.7</v>
      </c>
      <c r="R153" s="4">
        <v>28.6</v>
      </c>
      <c r="S153" s="4">
        <v>24.1</v>
      </c>
      <c r="T153" s="4">
        <v>24.2</v>
      </c>
      <c r="U153" s="4">
        <v>54.2</v>
      </c>
      <c r="V153" s="4">
        <f t="shared" si="20"/>
        <v>95</v>
      </c>
      <c r="W153" s="4">
        <f t="shared" si="18"/>
        <v>3</v>
      </c>
      <c r="X153" s="4">
        <f>Y153/((J153^0.278)*((G153*0.01)^(1.543)))</f>
        <v>5.7955244627689808</v>
      </c>
      <c r="Y153" s="4">
        <v>27.1</v>
      </c>
      <c r="Z153" s="4">
        <v>59.755500000000005</v>
      </c>
      <c r="AA153" s="4">
        <v>119.51100000000001</v>
      </c>
      <c r="AB153" s="4">
        <v>3</v>
      </c>
      <c r="AC153">
        <v>11</v>
      </c>
      <c r="AD153" s="4">
        <v>36.700000000000003</v>
      </c>
      <c r="AE153" s="4">
        <v>1</v>
      </c>
      <c r="AF153" s="4">
        <v>2</v>
      </c>
      <c r="AG153" s="4">
        <v>12.9</v>
      </c>
      <c r="AH153" s="4">
        <v>13.2</v>
      </c>
      <c r="AI153" s="4">
        <v>0.11</v>
      </c>
      <c r="AJ153" s="4">
        <v>54</v>
      </c>
      <c r="AK153">
        <v>31</v>
      </c>
      <c r="AL153">
        <v>34</v>
      </c>
      <c r="AM153" s="4">
        <v>0.1</v>
      </c>
      <c r="AN153" s="4">
        <v>54</v>
      </c>
      <c r="AO153">
        <v>23</v>
      </c>
      <c r="AP153">
        <v>19</v>
      </c>
      <c r="AQ153" s="4">
        <v>0.32</v>
      </c>
      <c r="AR153" s="4">
        <v>62</v>
      </c>
      <c r="AS153">
        <v>30</v>
      </c>
      <c r="AT153">
        <v>29</v>
      </c>
      <c r="AU153">
        <v>31</v>
      </c>
      <c r="AV153">
        <v>30</v>
      </c>
      <c r="AW153" s="4">
        <v>1.29</v>
      </c>
      <c r="AX153" s="4">
        <v>90</v>
      </c>
      <c r="AY153">
        <v>20</v>
      </c>
      <c r="AZ153">
        <v>28</v>
      </c>
      <c r="BA153">
        <v>33</v>
      </c>
      <c r="BB153">
        <v>27</v>
      </c>
      <c r="BC153" s="4">
        <v>0.93</v>
      </c>
      <c r="BD153" s="4">
        <v>82</v>
      </c>
      <c r="BE153" s="5">
        <v>112</v>
      </c>
      <c r="BF153" s="5">
        <v>128</v>
      </c>
      <c r="BG153" s="5">
        <v>115</v>
      </c>
      <c r="BH153" s="5">
        <v>118.33333333333333</v>
      </c>
      <c r="BI153" s="4">
        <v>-0.11</v>
      </c>
      <c r="BJ153" s="4">
        <v>46</v>
      </c>
      <c r="BK153" s="4">
        <v>0.42000000000000004</v>
      </c>
      <c r="BL153" s="4">
        <v>0</v>
      </c>
      <c r="BM153" s="4">
        <v>2.2200000000000002</v>
      </c>
      <c r="BN153" s="4">
        <v>2.64</v>
      </c>
      <c r="BO153" s="4">
        <v>2</v>
      </c>
      <c r="BP153" s="4">
        <v>13.411199999999999</v>
      </c>
      <c r="BQ153" s="4">
        <v>12.96416</v>
      </c>
      <c r="BR153" s="4">
        <v>13.85824</v>
      </c>
      <c r="BS153" s="4">
        <v>8.9407999999999994</v>
      </c>
      <c r="BT153" s="4">
        <v>12.51712</v>
      </c>
      <c r="BU153" s="4">
        <v>14.752319999999999</v>
      </c>
      <c r="BV153" s="4">
        <v>58</v>
      </c>
      <c r="BW153" s="4">
        <v>50</v>
      </c>
      <c r="BX153" s="4">
        <v>86</v>
      </c>
      <c r="BY153" s="4">
        <v>64.666666666666671</v>
      </c>
      <c r="BZ153">
        <f t="shared" si="19"/>
        <v>2</v>
      </c>
    </row>
    <row r="154" spans="1:78" x14ac:dyDescent="0.2">
      <c r="A154" t="s">
        <v>226</v>
      </c>
      <c r="B154">
        <v>1</v>
      </c>
      <c r="C154" s="1">
        <v>39020</v>
      </c>
      <c r="D154" s="1">
        <v>43200</v>
      </c>
      <c r="E154" s="4">
        <v>11.444216290212184</v>
      </c>
      <c r="F154" s="5">
        <v>111</v>
      </c>
      <c r="G154" s="5">
        <v>161.5</v>
      </c>
      <c r="H154" s="4">
        <v>3.6417322834645667</v>
      </c>
      <c r="I154" s="4">
        <v>190.07100000000003</v>
      </c>
      <c r="J154" s="4">
        <v>86.2</v>
      </c>
      <c r="K154" s="4">
        <v>33.299999999999997</v>
      </c>
      <c r="L154" s="4">
        <v>1</v>
      </c>
      <c r="M154" s="4">
        <v>45.9</v>
      </c>
      <c r="N154" s="4">
        <v>1</v>
      </c>
      <c r="O154" s="4">
        <v>34.799999999999997</v>
      </c>
      <c r="P154" s="4">
        <v>30.3</v>
      </c>
      <c r="Q154" s="4">
        <v>28.3</v>
      </c>
      <c r="R154" s="4">
        <v>28.6</v>
      </c>
      <c r="S154" s="4">
        <v>26.4</v>
      </c>
      <c r="T154" s="4">
        <v>24.9</v>
      </c>
      <c r="U154" s="4">
        <v>63.4</v>
      </c>
      <c r="V154" s="4">
        <f t="shared" si="20"/>
        <v>80</v>
      </c>
      <c r="W154" s="4">
        <f t="shared" si="18"/>
        <v>3</v>
      </c>
      <c r="X154" s="4">
        <f>Y154/((J154^0.278)*((G154*0.01)^(1.543)))</f>
        <v>4.383066235982116</v>
      </c>
      <c r="Y154" s="4">
        <v>31.7</v>
      </c>
      <c r="Z154" s="4">
        <v>69.898499999999999</v>
      </c>
      <c r="AA154" s="4">
        <v>139.797</v>
      </c>
      <c r="AB154" s="4">
        <v>3</v>
      </c>
      <c r="AC154">
        <v>7</v>
      </c>
      <c r="AD154" s="4">
        <v>35.299999999999997</v>
      </c>
      <c r="AE154" s="4">
        <v>1</v>
      </c>
      <c r="AF154" s="4">
        <v>1.6666666666666667</v>
      </c>
      <c r="AG154" s="4">
        <v>15.34</v>
      </c>
      <c r="AH154" s="4">
        <v>16.09</v>
      </c>
      <c r="AI154" s="4">
        <v>-1.78</v>
      </c>
      <c r="AJ154" s="4">
        <v>4</v>
      </c>
      <c r="AK154">
        <v>24</v>
      </c>
      <c r="AL154">
        <v>28</v>
      </c>
      <c r="AM154" s="4">
        <v>-0.72</v>
      </c>
      <c r="AN154" s="4">
        <v>24</v>
      </c>
      <c r="AO154">
        <v>16</v>
      </c>
      <c r="AP154">
        <v>18</v>
      </c>
      <c r="AQ154" s="4">
        <v>-0.98</v>
      </c>
      <c r="AR154" s="4">
        <v>16</v>
      </c>
      <c r="AS154">
        <v>29</v>
      </c>
      <c r="AT154">
        <v>28</v>
      </c>
      <c r="AU154">
        <v>30</v>
      </c>
      <c r="AV154">
        <v>29</v>
      </c>
      <c r="AW154" s="4">
        <v>1.06</v>
      </c>
      <c r="AX154" s="4">
        <v>85</v>
      </c>
      <c r="AY154">
        <v>32</v>
      </c>
      <c r="AZ154">
        <v>32</v>
      </c>
      <c r="BA154">
        <v>31</v>
      </c>
      <c r="BB154">
        <v>31.666666666666668</v>
      </c>
      <c r="BC154" s="4">
        <v>0.75</v>
      </c>
      <c r="BD154" s="4">
        <v>77</v>
      </c>
      <c r="BE154" s="5">
        <v>126</v>
      </c>
      <c r="BF154" s="5">
        <v>111</v>
      </c>
      <c r="BG154" s="5">
        <v>114</v>
      </c>
      <c r="BH154" s="5">
        <v>117</v>
      </c>
      <c r="BI154" s="4">
        <v>-0.2</v>
      </c>
      <c r="BJ154" s="4">
        <v>42</v>
      </c>
      <c r="BK154" s="4">
        <v>-1.7</v>
      </c>
      <c r="BL154" s="4">
        <v>-1.98</v>
      </c>
      <c r="BM154" s="4">
        <v>1.81</v>
      </c>
      <c r="BN154" s="4">
        <v>-1.8699999999999997</v>
      </c>
      <c r="BO154" s="4">
        <v>2</v>
      </c>
      <c r="BP154" s="4">
        <v>12.96416</v>
      </c>
      <c r="BQ154" s="4">
        <v>12.51712</v>
      </c>
      <c r="BR154" s="4">
        <v>13.411199999999999</v>
      </c>
      <c r="BS154" s="4">
        <v>14.30528</v>
      </c>
      <c r="BT154" s="4">
        <v>14.30528</v>
      </c>
      <c r="BU154" s="4">
        <v>13.85824</v>
      </c>
      <c r="BV154" s="4">
        <v>20</v>
      </c>
      <c r="BW154" s="4">
        <v>23</v>
      </c>
      <c r="BX154" s="4">
        <v>81</v>
      </c>
      <c r="BY154" s="4">
        <v>41.333333333333336</v>
      </c>
      <c r="BZ154">
        <f t="shared" si="19"/>
        <v>2</v>
      </c>
    </row>
    <row r="155" spans="1:78" x14ac:dyDescent="0.2">
      <c r="A155" t="s">
        <v>227</v>
      </c>
      <c r="B155">
        <v>1</v>
      </c>
      <c r="C155" s="1">
        <v>39207</v>
      </c>
      <c r="D155" s="1">
        <v>43412</v>
      </c>
      <c r="E155" s="4">
        <v>11.512662559890487</v>
      </c>
      <c r="F155" s="5">
        <v>103</v>
      </c>
      <c r="G155" s="5">
        <v>143.5</v>
      </c>
      <c r="H155" s="4">
        <v>3.3792650918635174</v>
      </c>
      <c r="I155" s="4">
        <v>118.62899999999999</v>
      </c>
      <c r="J155" s="4">
        <v>53.8</v>
      </c>
      <c r="K155" s="4">
        <v>25.9</v>
      </c>
      <c r="L155" s="4">
        <v>1</v>
      </c>
      <c r="M155" s="4">
        <v>36.799999999999997</v>
      </c>
      <c r="N155" s="4">
        <v>1</v>
      </c>
      <c r="O155" s="4">
        <v>19.899999999999999</v>
      </c>
      <c r="P155" s="4">
        <v>16.7</v>
      </c>
      <c r="Q155" s="4">
        <v>13.4</v>
      </c>
      <c r="R155" s="4">
        <v>16.100000000000001</v>
      </c>
      <c r="S155" s="4">
        <v>13</v>
      </c>
      <c r="T155" s="4">
        <v>13.1</v>
      </c>
      <c r="U155" s="4">
        <v>36</v>
      </c>
      <c r="V155" s="4">
        <f t="shared" si="20"/>
        <v>20</v>
      </c>
      <c r="W155" s="4">
        <f t="shared" si="18"/>
        <v>2</v>
      </c>
      <c r="X155" s="4">
        <f>Y155/((J155^0.278)*((G155*0.01)^(1.543)))</f>
        <v>3.4048073917093995</v>
      </c>
      <c r="Y155" s="4">
        <v>18</v>
      </c>
      <c r="Z155" s="4">
        <v>39.69</v>
      </c>
      <c r="AA155" s="4">
        <v>79.38</v>
      </c>
      <c r="AB155" s="4">
        <v>2</v>
      </c>
      <c r="AC155">
        <v>16</v>
      </c>
      <c r="AD155" s="4">
        <v>38.4</v>
      </c>
      <c r="AE155" s="4">
        <v>2</v>
      </c>
      <c r="AF155" s="4">
        <v>1.6666666666666667</v>
      </c>
      <c r="AG155" s="4">
        <v>13.9</v>
      </c>
      <c r="AH155" s="4">
        <v>13.97</v>
      </c>
      <c r="AI155" s="4">
        <v>-0.89</v>
      </c>
      <c r="AJ155" s="4">
        <v>19</v>
      </c>
      <c r="AK155">
        <v>15</v>
      </c>
      <c r="AL155">
        <v>16</v>
      </c>
      <c r="AM155" s="4">
        <v>-2.64</v>
      </c>
      <c r="AN155" s="4">
        <v>0</v>
      </c>
      <c r="AO155">
        <v>18</v>
      </c>
      <c r="AP155">
        <v>22</v>
      </c>
      <c r="AQ155" s="4">
        <v>-0.06</v>
      </c>
      <c r="AR155" s="4">
        <v>48</v>
      </c>
      <c r="AS155">
        <v>31</v>
      </c>
      <c r="AT155">
        <v>36</v>
      </c>
      <c r="AU155">
        <v>35</v>
      </c>
      <c r="AV155">
        <v>34</v>
      </c>
      <c r="AW155" s="4">
        <v>2.27</v>
      </c>
      <c r="AX155" s="4">
        <v>99</v>
      </c>
      <c r="AY155">
        <v>31</v>
      </c>
      <c r="AZ155">
        <v>26</v>
      </c>
      <c r="BA155">
        <v>25</v>
      </c>
      <c r="BB155">
        <v>27.333333333333332</v>
      </c>
      <c r="BC155" s="4">
        <v>0.39</v>
      </c>
      <c r="BD155" s="4">
        <v>65</v>
      </c>
      <c r="BE155" s="5">
        <v>115</v>
      </c>
      <c r="BF155" s="5">
        <v>115</v>
      </c>
      <c r="BG155" s="5">
        <v>103</v>
      </c>
      <c r="BH155" s="5">
        <v>111</v>
      </c>
      <c r="BI155" s="4">
        <v>-0.8</v>
      </c>
      <c r="BJ155" s="4">
        <v>21</v>
      </c>
      <c r="BK155" s="4">
        <v>-2.7</v>
      </c>
      <c r="BL155" s="4">
        <v>-1.69</v>
      </c>
      <c r="BM155" s="4">
        <v>2.66</v>
      </c>
      <c r="BN155" s="4">
        <v>-1.7300000000000004</v>
      </c>
      <c r="BO155" s="4">
        <v>2</v>
      </c>
      <c r="BP155" s="4">
        <v>13.85824</v>
      </c>
      <c r="BQ155" s="4">
        <v>16.093440000000001</v>
      </c>
      <c r="BR155" s="4">
        <v>15.6464</v>
      </c>
      <c r="BS155" s="4">
        <v>13.85824</v>
      </c>
      <c r="BT155" s="4">
        <v>11.62304</v>
      </c>
      <c r="BU155" s="4">
        <v>11.176</v>
      </c>
      <c r="BV155" s="4">
        <v>24</v>
      </c>
      <c r="BW155" s="4">
        <v>20</v>
      </c>
      <c r="BX155" s="4">
        <v>82</v>
      </c>
      <c r="BY155" s="4">
        <v>42</v>
      </c>
      <c r="BZ155">
        <f t="shared" si="19"/>
        <v>2</v>
      </c>
    </row>
    <row r="156" spans="1:78" x14ac:dyDescent="0.2">
      <c r="A156" t="s">
        <v>228</v>
      </c>
      <c r="B156">
        <v>1</v>
      </c>
      <c r="C156" s="1">
        <v>38974</v>
      </c>
      <c r="D156" s="1">
        <v>43199</v>
      </c>
      <c r="E156" s="4">
        <v>11.567419575633128</v>
      </c>
      <c r="F156" s="5">
        <v>111</v>
      </c>
      <c r="G156" s="5">
        <v>151</v>
      </c>
      <c r="H156" s="4">
        <v>3.6417322834645667</v>
      </c>
      <c r="I156" s="4">
        <v>119.07000000000001</v>
      </c>
      <c r="J156" s="4">
        <v>54</v>
      </c>
      <c r="K156" s="4">
        <v>23.7</v>
      </c>
      <c r="L156" s="4">
        <v>2</v>
      </c>
      <c r="M156" s="4">
        <v>32.1</v>
      </c>
      <c r="N156" s="4">
        <v>2</v>
      </c>
      <c r="O156" s="4">
        <v>25</v>
      </c>
      <c r="P156" s="4">
        <v>21.4</v>
      </c>
      <c r="Q156" s="4">
        <v>19.3</v>
      </c>
      <c r="R156" s="4">
        <v>22.7</v>
      </c>
      <c r="S156" s="4">
        <v>18.8</v>
      </c>
      <c r="T156" s="4">
        <v>15.6</v>
      </c>
      <c r="U156" s="4">
        <v>47.7</v>
      </c>
      <c r="V156" s="4">
        <f t="shared" si="20"/>
        <v>70</v>
      </c>
      <c r="W156" s="4">
        <f t="shared" si="18"/>
        <v>2</v>
      </c>
      <c r="X156" s="4">
        <f>Y156/((J156^0.278)*((G156*0.01)^(1.543)))</f>
        <v>4.1660213229960954</v>
      </c>
      <c r="Y156" s="4">
        <v>23.85</v>
      </c>
      <c r="Z156" s="4">
        <v>52.589250000000007</v>
      </c>
      <c r="AA156" s="4">
        <v>105.17850000000001</v>
      </c>
      <c r="AB156" s="4">
        <v>3</v>
      </c>
      <c r="AC156">
        <v>11</v>
      </c>
      <c r="AD156" s="4">
        <v>36.5</v>
      </c>
      <c r="AE156" s="4">
        <v>1</v>
      </c>
      <c r="AF156" s="4">
        <v>2</v>
      </c>
      <c r="AG156" s="4">
        <v>14.02</v>
      </c>
      <c r="AH156" s="4">
        <v>14.16</v>
      </c>
      <c r="AI156" s="4">
        <v>-0.98</v>
      </c>
      <c r="AJ156" s="4">
        <v>16</v>
      </c>
      <c r="AK156">
        <v>27</v>
      </c>
      <c r="AL156">
        <v>27</v>
      </c>
      <c r="AM156" s="4">
        <v>-0.98</v>
      </c>
      <c r="AN156" s="4">
        <v>16</v>
      </c>
      <c r="AO156">
        <v>16</v>
      </c>
      <c r="AP156">
        <v>20</v>
      </c>
      <c r="AQ156" s="4">
        <v>-0.57999999999999996</v>
      </c>
      <c r="AR156" s="4">
        <v>28</v>
      </c>
      <c r="AS156">
        <v>30</v>
      </c>
      <c r="AT156">
        <v>31</v>
      </c>
      <c r="AU156">
        <v>27</v>
      </c>
      <c r="AV156">
        <v>29.333333333333332</v>
      </c>
      <c r="AW156" s="4">
        <v>1.17</v>
      </c>
      <c r="AX156" s="4">
        <v>88</v>
      </c>
      <c r="AY156">
        <v>40</v>
      </c>
      <c r="AZ156">
        <v>33</v>
      </c>
      <c r="BA156">
        <v>29</v>
      </c>
      <c r="BB156">
        <v>34</v>
      </c>
      <c r="BC156" s="4">
        <v>1.99</v>
      </c>
      <c r="BD156" s="4">
        <v>98</v>
      </c>
      <c r="BE156" s="5">
        <v>106</v>
      </c>
      <c r="BF156" s="5">
        <v>104</v>
      </c>
      <c r="BG156" s="5">
        <v>112</v>
      </c>
      <c r="BH156" s="5">
        <v>107.33333333333333</v>
      </c>
      <c r="BI156" s="4">
        <v>-0.94</v>
      </c>
      <c r="BJ156" s="4">
        <v>17</v>
      </c>
      <c r="BK156" s="4">
        <v>-1.56</v>
      </c>
      <c r="BL156" s="4">
        <v>-1.92</v>
      </c>
      <c r="BM156" s="4">
        <v>3.16</v>
      </c>
      <c r="BN156" s="4">
        <v>-0.31999999999999984</v>
      </c>
      <c r="BO156" s="4">
        <v>2</v>
      </c>
      <c r="BP156" s="4">
        <v>13.411199999999999</v>
      </c>
      <c r="BQ156" s="4">
        <v>13.85824</v>
      </c>
      <c r="BR156" s="4">
        <v>12.070079999999999</v>
      </c>
      <c r="BS156" s="4">
        <v>17.881599999999999</v>
      </c>
      <c r="BT156" s="4">
        <v>14.752319999999999</v>
      </c>
      <c r="BU156" s="4">
        <v>12.96416</v>
      </c>
      <c r="BV156" s="4">
        <v>22</v>
      </c>
      <c r="BW156" s="4">
        <v>16.5</v>
      </c>
      <c r="BX156" s="4">
        <v>93</v>
      </c>
      <c r="BY156" s="4">
        <v>43.833333333333336</v>
      </c>
      <c r="BZ156">
        <f t="shared" si="19"/>
        <v>2</v>
      </c>
    </row>
    <row r="157" spans="1:78" x14ac:dyDescent="0.2">
      <c r="A157" t="s">
        <v>229</v>
      </c>
      <c r="B157">
        <v>1</v>
      </c>
      <c r="C157" s="1">
        <v>39119</v>
      </c>
      <c r="D157" s="1">
        <v>43412</v>
      </c>
      <c r="E157" s="4">
        <v>11.75359342915811</v>
      </c>
      <c r="F157" s="5">
        <v>104</v>
      </c>
      <c r="G157" s="5">
        <v>147</v>
      </c>
      <c r="H157" s="4">
        <v>3.4120734908136483</v>
      </c>
      <c r="I157" s="4">
        <v>91.066499999999991</v>
      </c>
      <c r="J157" s="4">
        <v>41.3</v>
      </c>
      <c r="K157" s="4">
        <v>19.100000000000001</v>
      </c>
      <c r="L157" s="4">
        <v>3</v>
      </c>
      <c r="M157" s="4">
        <v>23.7</v>
      </c>
      <c r="N157" s="4">
        <v>3</v>
      </c>
      <c r="O157" s="4">
        <v>21.8</v>
      </c>
      <c r="P157" s="4">
        <v>20.2</v>
      </c>
      <c r="Q157" s="4">
        <v>20.2</v>
      </c>
      <c r="R157" s="4">
        <v>20.6</v>
      </c>
      <c r="S157" s="4">
        <v>19.100000000000001</v>
      </c>
      <c r="T157" s="4">
        <v>19.3</v>
      </c>
      <c r="U157" s="4">
        <v>42.4</v>
      </c>
      <c r="V157" s="4">
        <f t="shared" si="20"/>
        <v>70</v>
      </c>
      <c r="W157" s="4">
        <f t="shared" si="18"/>
        <v>2</v>
      </c>
      <c r="X157" s="4">
        <f>Y157/((J157^0.278)*((G157*0.01)^(1.543)))</f>
        <v>4.1584463138644239</v>
      </c>
      <c r="Y157" s="4">
        <v>21.2</v>
      </c>
      <c r="Z157" s="4">
        <v>46.746000000000002</v>
      </c>
      <c r="AA157" s="4">
        <v>93.492000000000004</v>
      </c>
      <c r="AB157" s="4">
        <v>2</v>
      </c>
      <c r="AC157">
        <v>52</v>
      </c>
      <c r="AD157" s="4">
        <v>50.8</v>
      </c>
      <c r="AE157" s="4">
        <v>3</v>
      </c>
      <c r="AF157" s="4">
        <v>2.6666666666666665</v>
      </c>
      <c r="AG157" s="4">
        <v>11.6</v>
      </c>
      <c r="AH157" s="4">
        <v>11.4</v>
      </c>
      <c r="AI157" s="4">
        <v>1.6</v>
      </c>
      <c r="AJ157" s="4">
        <v>94</v>
      </c>
      <c r="AK157">
        <v>999</v>
      </c>
      <c r="AL157">
        <v>999</v>
      </c>
      <c r="AM157" s="4">
        <v>999</v>
      </c>
      <c r="AN157" s="4">
        <v>999</v>
      </c>
      <c r="AO157">
        <v>18</v>
      </c>
      <c r="AP157">
        <v>23</v>
      </c>
      <c r="AQ157" s="4">
        <v>0.19</v>
      </c>
      <c r="AR157" s="4">
        <v>58</v>
      </c>
      <c r="AS157">
        <v>43</v>
      </c>
      <c r="AT157">
        <v>45</v>
      </c>
      <c r="AU157">
        <v>48</v>
      </c>
      <c r="AV157">
        <v>45.333333333333336</v>
      </c>
      <c r="AW157" s="4">
        <v>4.5999999999999996</v>
      </c>
      <c r="AX157" s="4">
        <v>100</v>
      </c>
      <c r="AY157">
        <v>21</v>
      </c>
      <c r="AZ157">
        <v>30</v>
      </c>
      <c r="BA157">
        <v>28</v>
      </c>
      <c r="BB157">
        <v>26.333333333333332</v>
      </c>
      <c r="BC157" s="4">
        <v>0.2</v>
      </c>
      <c r="BD157" s="4">
        <v>58</v>
      </c>
      <c r="BE157" s="5">
        <v>150</v>
      </c>
      <c r="BF157" s="5">
        <v>147</v>
      </c>
      <c r="BG157" s="5">
        <v>161</v>
      </c>
      <c r="BH157" s="5">
        <v>152.66666666666666</v>
      </c>
      <c r="BI157" s="4">
        <v>1.31</v>
      </c>
      <c r="BJ157" s="4">
        <v>91</v>
      </c>
      <c r="BK157" s="4">
        <v>0.19</v>
      </c>
      <c r="BL157" s="4">
        <v>2.91</v>
      </c>
      <c r="BM157" s="4">
        <v>4.8</v>
      </c>
      <c r="BN157" s="4">
        <v>7.9</v>
      </c>
      <c r="BO157" s="4">
        <v>3</v>
      </c>
      <c r="BP157" s="4">
        <v>19.222719999999999</v>
      </c>
      <c r="BQ157" s="4">
        <v>20.116800000000001</v>
      </c>
      <c r="BR157" s="4">
        <v>21.457920000000001</v>
      </c>
      <c r="BS157" s="4">
        <v>9.3878400000000006</v>
      </c>
      <c r="BT157" s="4">
        <v>13.411199999999999</v>
      </c>
      <c r="BU157" s="4">
        <v>12.51712</v>
      </c>
      <c r="BV157" s="4">
        <v>58</v>
      </c>
      <c r="BW157" s="4">
        <v>92.5</v>
      </c>
      <c r="BX157" s="4">
        <v>79</v>
      </c>
      <c r="BY157" s="4">
        <v>76.5</v>
      </c>
      <c r="BZ157">
        <f t="shared" si="19"/>
        <v>3</v>
      </c>
    </row>
    <row r="158" spans="1:78" x14ac:dyDescent="0.2">
      <c r="A158" t="s">
        <v>230</v>
      </c>
      <c r="B158">
        <v>1</v>
      </c>
      <c r="C158" s="1">
        <v>39061</v>
      </c>
      <c r="D158" s="1">
        <v>43412</v>
      </c>
      <c r="E158" s="4">
        <v>11.912388774811772</v>
      </c>
      <c r="F158" s="5">
        <v>107.5</v>
      </c>
      <c r="G158" s="5">
        <v>153</v>
      </c>
      <c r="H158" s="4">
        <v>3.5269028871391073</v>
      </c>
      <c r="I158" s="4">
        <v>190.953</v>
      </c>
      <c r="J158" s="4">
        <v>86.6</v>
      </c>
      <c r="K158" s="4">
        <v>37</v>
      </c>
      <c r="L158" s="4">
        <v>1</v>
      </c>
      <c r="M158" s="4">
        <v>49.6</v>
      </c>
      <c r="N158" s="4">
        <v>1</v>
      </c>
      <c r="O158" s="4">
        <v>21.4</v>
      </c>
      <c r="P158" s="4">
        <v>22.9</v>
      </c>
      <c r="Q158" s="4">
        <v>22.4</v>
      </c>
      <c r="R158" s="4">
        <v>19.399999999999999</v>
      </c>
      <c r="S158" s="4">
        <v>19.3</v>
      </c>
      <c r="T158" s="4">
        <v>17.8</v>
      </c>
      <c r="U158" s="4">
        <v>42.3</v>
      </c>
      <c r="V158" s="4">
        <f t="shared" si="20"/>
        <v>10</v>
      </c>
      <c r="W158" s="4">
        <f t="shared" si="18"/>
        <v>1</v>
      </c>
      <c r="X158" s="4">
        <f>Y158/((J158^0.278)*((G158*0.01)^(1.543)))</f>
        <v>3.174691432588304</v>
      </c>
      <c r="Y158" s="4">
        <v>21.15</v>
      </c>
      <c r="Z158" s="4">
        <v>46.635750000000002</v>
      </c>
      <c r="AA158" s="4">
        <v>93.271500000000003</v>
      </c>
      <c r="AB158" s="4">
        <v>2</v>
      </c>
      <c r="AC158">
        <v>10</v>
      </c>
      <c r="AD158" s="4">
        <v>35.799999999999997</v>
      </c>
      <c r="AE158" s="4">
        <v>1</v>
      </c>
      <c r="AF158" s="4">
        <v>1.3333333333333333</v>
      </c>
      <c r="AG158" s="4">
        <v>13.66</v>
      </c>
      <c r="AH158" s="4">
        <v>16.28</v>
      </c>
      <c r="AI158" s="4">
        <v>-0.7</v>
      </c>
      <c r="AJ158" s="4">
        <v>24</v>
      </c>
      <c r="AK158">
        <v>10</v>
      </c>
      <c r="AL158">
        <v>14</v>
      </c>
      <c r="AM158" s="4">
        <v>-2.96</v>
      </c>
      <c r="AN158" s="4">
        <v>0</v>
      </c>
      <c r="AO158">
        <v>17</v>
      </c>
      <c r="AP158">
        <v>20</v>
      </c>
      <c r="AQ158" s="4">
        <v>-0.57999999999999996</v>
      </c>
      <c r="AR158" s="4">
        <v>28</v>
      </c>
      <c r="AS158">
        <v>32</v>
      </c>
      <c r="AT158">
        <v>30</v>
      </c>
      <c r="AU158">
        <v>29</v>
      </c>
      <c r="AV158">
        <v>30.333333333333332</v>
      </c>
      <c r="AW158" s="4">
        <v>1.4</v>
      </c>
      <c r="AX158" s="4">
        <v>92</v>
      </c>
      <c r="AY158">
        <v>27</v>
      </c>
      <c r="AZ158">
        <v>28</v>
      </c>
      <c r="BA158">
        <v>17</v>
      </c>
      <c r="BB158">
        <v>24</v>
      </c>
      <c r="BC158" s="4">
        <v>-0.21</v>
      </c>
      <c r="BD158" s="4">
        <v>42</v>
      </c>
      <c r="BE158" s="5">
        <v>103</v>
      </c>
      <c r="BF158" s="5">
        <v>98</v>
      </c>
      <c r="BG158" s="5">
        <v>111</v>
      </c>
      <c r="BH158" s="5">
        <v>104</v>
      </c>
      <c r="BI158" s="4">
        <v>-0.99</v>
      </c>
      <c r="BJ158" s="4">
        <v>16</v>
      </c>
      <c r="BK158" s="4">
        <v>-3.54</v>
      </c>
      <c r="BL158" s="4">
        <v>-1.69</v>
      </c>
      <c r="BM158" s="4">
        <v>1.19</v>
      </c>
      <c r="BN158" s="4">
        <v>-4.0400000000000009</v>
      </c>
      <c r="BO158" s="4">
        <v>2</v>
      </c>
      <c r="BP158" s="4">
        <v>14.30528</v>
      </c>
      <c r="BQ158" s="4">
        <v>13.411199999999999</v>
      </c>
      <c r="BR158" s="4">
        <v>12.96416</v>
      </c>
      <c r="BS158" s="4">
        <v>12.070079999999999</v>
      </c>
      <c r="BT158" s="4">
        <v>12.51712</v>
      </c>
      <c r="BU158" s="4">
        <v>7.5996800000000002</v>
      </c>
      <c r="BV158" s="4">
        <v>14</v>
      </c>
      <c r="BW158" s="4">
        <v>20</v>
      </c>
      <c r="BX158" s="4">
        <v>67</v>
      </c>
      <c r="BY158" s="4">
        <v>33.666666666666664</v>
      </c>
      <c r="BZ158">
        <f t="shared" si="19"/>
        <v>2</v>
      </c>
    </row>
    <row r="159" spans="1:78" x14ac:dyDescent="0.2">
      <c r="A159" t="s">
        <v>231</v>
      </c>
      <c r="B159">
        <v>1</v>
      </c>
      <c r="C159" s="1">
        <v>39017</v>
      </c>
      <c r="D159" s="1">
        <v>43412</v>
      </c>
      <c r="E159" s="4">
        <v>12.032854209445585</v>
      </c>
      <c r="F159" s="5">
        <v>109.5</v>
      </c>
      <c r="G159" s="5">
        <v>153</v>
      </c>
      <c r="H159" s="4">
        <v>3.5925196850393699</v>
      </c>
      <c r="I159" s="4">
        <v>139.797</v>
      </c>
      <c r="J159" s="4">
        <v>63.4</v>
      </c>
      <c r="K159" s="4">
        <v>27.1</v>
      </c>
      <c r="L159" s="4">
        <v>1</v>
      </c>
      <c r="M159" s="4">
        <v>37.1</v>
      </c>
      <c r="N159" s="4">
        <v>1</v>
      </c>
      <c r="O159" s="4">
        <v>31.6</v>
      </c>
      <c r="P159" s="4">
        <v>25</v>
      </c>
      <c r="Q159" s="4">
        <v>25.6</v>
      </c>
      <c r="R159" s="4">
        <v>26.8</v>
      </c>
      <c r="S159" s="4">
        <v>23.3</v>
      </c>
      <c r="T159" s="4">
        <v>23.4</v>
      </c>
      <c r="U159" s="4">
        <v>58.4</v>
      </c>
      <c r="V159" s="4">
        <f t="shared" ref="V159:V176" si="21">IF($X159&lt;2.8,"Less Than 5",IF($X159&lt;3.05,5,IF($X159&lt;3.29,10,IF($X159&lt;3.43,20,IF($X159&lt;3.58,30,IF($X159&lt;3.74,40,IF($X159&lt;3.92,50,IF($X159&lt;4.1,60,IF($X159&lt;4.31,70,IF($X159&lt;4.58,80,IF($X159&lt;4.75,90, 95)))))))))))</f>
        <v>80</v>
      </c>
      <c r="W159" s="4">
        <f t="shared" si="18"/>
        <v>3</v>
      </c>
      <c r="X159" s="4">
        <f>Y159/((J159^0.327)*((G159*0.01)^(1.217)))</f>
        <v>4.4805382871700665</v>
      </c>
      <c r="Y159" s="4">
        <v>29.2</v>
      </c>
      <c r="Z159" s="4">
        <v>64.385999999999996</v>
      </c>
      <c r="AA159" s="4">
        <v>128.77199999999999</v>
      </c>
      <c r="AB159" s="4">
        <v>3</v>
      </c>
      <c r="AC159">
        <v>10</v>
      </c>
      <c r="AD159" s="4">
        <v>35.700000000000003</v>
      </c>
      <c r="AE159" s="4">
        <v>1</v>
      </c>
      <c r="AF159" s="4">
        <v>1.6666666666666667</v>
      </c>
      <c r="AG159" s="4">
        <v>12.53</v>
      </c>
      <c r="AH159" s="4">
        <v>12.66</v>
      </c>
      <c r="AI159" s="4">
        <v>0.08</v>
      </c>
      <c r="AJ159" s="4">
        <v>53</v>
      </c>
      <c r="AK159">
        <v>29</v>
      </c>
      <c r="AL159">
        <v>15</v>
      </c>
      <c r="AM159" s="4">
        <v>-0.8</v>
      </c>
      <c r="AN159" s="4">
        <v>21</v>
      </c>
      <c r="AO159">
        <v>18</v>
      </c>
      <c r="AP159">
        <v>23</v>
      </c>
      <c r="AQ159" s="4">
        <v>0.08</v>
      </c>
      <c r="AR159" s="4">
        <v>53</v>
      </c>
      <c r="AS159">
        <v>33</v>
      </c>
      <c r="AT159">
        <v>21</v>
      </c>
      <c r="AU159">
        <v>28</v>
      </c>
      <c r="AV159">
        <v>27.333333333333332</v>
      </c>
      <c r="AW159" s="4">
        <v>1.51</v>
      </c>
      <c r="AX159" s="4">
        <v>93</v>
      </c>
      <c r="AY159">
        <v>19</v>
      </c>
      <c r="AZ159">
        <v>22</v>
      </c>
      <c r="BA159">
        <v>19</v>
      </c>
      <c r="BB159">
        <v>20</v>
      </c>
      <c r="BC159" s="4">
        <v>-1.7</v>
      </c>
      <c r="BD159" s="4">
        <v>4</v>
      </c>
      <c r="BE159" s="5">
        <v>99</v>
      </c>
      <c r="BF159" s="5">
        <v>117</v>
      </c>
      <c r="BG159" s="5">
        <v>118</v>
      </c>
      <c r="BH159" s="5">
        <v>111.33333333333333</v>
      </c>
      <c r="BI159" s="4">
        <v>-0.71</v>
      </c>
      <c r="BJ159" s="4">
        <v>24</v>
      </c>
      <c r="BK159" s="4">
        <v>-0.72000000000000008</v>
      </c>
      <c r="BL159" s="4">
        <v>-0.63</v>
      </c>
      <c r="BM159" s="4">
        <v>-0.18999999999999995</v>
      </c>
      <c r="BN159" s="4">
        <v>-1.54</v>
      </c>
      <c r="BO159" s="4">
        <v>2</v>
      </c>
      <c r="BP159" s="4">
        <v>14.752319999999999</v>
      </c>
      <c r="BQ159" s="4">
        <v>9.3878400000000006</v>
      </c>
      <c r="BR159" s="4">
        <v>12.51712</v>
      </c>
      <c r="BS159" s="4">
        <v>8.49376</v>
      </c>
      <c r="BT159" s="4">
        <v>9.8348800000000001</v>
      </c>
      <c r="BU159" s="4">
        <v>8.49376</v>
      </c>
      <c r="BV159" s="4">
        <v>37</v>
      </c>
      <c r="BW159" s="4">
        <v>38.5</v>
      </c>
      <c r="BX159" s="4">
        <v>48.5</v>
      </c>
      <c r="BY159" s="4">
        <v>41.333333333333336</v>
      </c>
      <c r="BZ159">
        <f t="shared" si="19"/>
        <v>2</v>
      </c>
    </row>
    <row r="160" spans="1:78" x14ac:dyDescent="0.2">
      <c r="A160" t="s">
        <v>232</v>
      </c>
      <c r="B160">
        <v>1</v>
      </c>
      <c r="C160" s="1">
        <v>38785</v>
      </c>
      <c r="D160" s="1">
        <v>43200</v>
      </c>
      <c r="E160" s="4">
        <v>12.087611225188228</v>
      </c>
      <c r="F160" s="5">
        <v>113</v>
      </c>
      <c r="G160" s="5">
        <v>162</v>
      </c>
      <c r="H160" s="4">
        <v>3.7073490813648298</v>
      </c>
      <c r="I160" s="4">
        <v>130.536</v>
      </c>
      <c r="J160" s="4">
        <v>59.2</v>
      </c>
      <c r="K160" s="4">
        <v>22.6</v>
      </c>
      <c r="L160" s="4">
        <v>2</v>
      </c>
      <c r="M160" s="4">
        <v>30.2</v>
      </c>
      <c r="N160" s="4">
        <v>2</v>
      </c>
      <c r="O160" s="4">
        <v>22.3</v>
      </c>
      <c r="P160" s="4">
        <v>19.7</v>
      </c>
      <c r="Q160" s="4">
        <v>19.5</v>
      </c>
      <c r="R160" s="4">
        <v>19.600000000000001</v>
      </c>
      <c r="S160" s="4">
        <v>13.6</v>
      </c>
      <c r="T160" s="4">
        <v>15.8</v>
      </c>
      <c r="U160" s="4">
        <v>41.9</v>
      </c>
      <c r="V160" s="4">
        <f t="shared" si="21"/>
        <v>10</v>
      </c>
      <c r="W160" s="4">
        <f t="shared" si="18"/>
        <v>1</v>
      </c>
      <c r="X160" s="4">
        <f>Y160/((J160^0.327)*((G160*0.01)^(1.217)))</f>
        <v>3.0665853494138271</v>
      </c>
      <c r="Y160" s="4">
        <v>20.95</v>
      </c>
      <c r="Z160" s="4">
        <v>46.194749999999999</v>
      </c>
      <c r="AA160" s="4">
        <v>92.389499999999998</v>
      </c>
      <c r="AB160" s="4">
        <v>2</v>
      </c>
      <c r="AC160">
        <v>7</v>
      </c>
      <c r="AD160" s="4">
        <v>34.5</v>
      </c>
      <c r="AE160" s="4">
        <v>1</v>
      </c>
      <c r="AF160" s="4">
        <v>1.6666666666666667</v>
      </c>
      <c r="AG160" s="4">
        <v>16.91</v>
      </c>
      <c r="AH160" s="4">
        <v>16.399999999999999</v>
      </c>
      <c r="AI160" s="4">
        <v>-2.64</v>
      </c>
      <c r="AJ160" s="4">
        <v>0</v>
      </c>
      <c r="AK160">
        <v>15</v>
      </c>
      <c r="AL160">
        <v>12</v>
      </c>
      <c r="AM160" s="4">
        <v>-2.94</v>
      </c>
      <c r="AN160" s="4">
        <v>0</v>
      </c>
      <c r="AO160">
        <v>16</v>
      </c>
      <c r="AP160">
        <v>18</v>
      </c>
      <c r="AQ160" s="4">
        <v>-1.25</v>
      </c>
      <c r="AR160" s="4">
        <v>10</v>
      </c>
      <c r="AS160">
        <v>22</v>
      </c>
      <c r="AT160">
        <v>21</v>
      </c>
      <c r="AU160">
        <v>20</v>
      </c>
      <c r="AV160">
        <v>21</v>
      </c>
      <c r="AW160" s="4">
        <v>-1.28</v>
      </c>
      <c r="AX160" s="4">
        <v>10</v>
      </c>
      <c r="AY160">
        <v>31</v>
      </c>
      <c r="AZ160">
        <v>30</v>
      </c>
      <c r="BA160">
        <v>32</v>
      </c>
      <c r="BB160">
        <v>31</v>
      </c>
      <c r="BC160" s="4">
        <v>0.44</v>
      </c>
      <c r="BD160" s="4">
        <v>67</v>
      </c>
      <c r="BE160" s="5">
        <v>144</v>
      </c>
      <c r="BF160" s="5">
        <v>125</v>
      </c>
      <c r="BG160" s="5">
        <v>140</v>
      </c>
      <c r="BH160" s="5">
        <v>136.33333333333334</v>
      </c>
      <c r="BI160" s="4">
        <v>0.48</v>
      </c>
      <c r="BJ160" s="4">
        <v>69</v>
      </c>
      <c r="BK160" s="4">
        <v>-4.1899999999999995</v>
      </c>
      <c r="BL160" s="4">
        <v>-2.16</v>
      </c>
      <c r="BM160" s="4">
        <v>-0.84000000000000008</v>
      </c>
      <c r="BN160" s="4">
        <v>-7.1899999999999995</v>
      </c>
      <c r="BO160" s="4">
        <v>2</v>
      </c>
      <c r="BP160" s="4">
        <v>9.8348800000000001</v>
      </c>
      <c r="BQ160" s="4">
        <v>9.3878400000000006</v>
      </c>
      <c r="BR160" s="4">
        <v>8.9407999999999994</v>
      </c>
      <c r="BS160" s="4">
        <v>13.85824</v>
      </c>
      <c r="BT160" s="4">
        <v>13.411199999999999</v>
      </c>
      <c r="BU160" s="4">
        <v>14.30528</v>
      </c>
      <c r="BV160" s="4">
        <v>5</v>
      </c>
      <c r="BW160" s="4">
        <v>34.5</v>
      </c>
      <c r="BX160" s="4">
        <v>38.5</v>
      </c>
      <c r="BY160" s="4">
        <v>26</v>
      </c>
      <c r="BZ160">
        <f t="shared" si="19"/>
        <v>2</v>
      </c>
    </row>
    <row r="161" spans="1:78" x14ac:dyDescent="0.2">
      <c r="A161" t="s">
        <v>233</v>
      </c>
      <c r="B161">
        <v>1</v>
      </c>
      <c r="C161" s="1">
        <v>38952</v>
      </c>
      <c r="D161" s="1">
        <v>43411</v>
      </c>
      <c r="E161" s="4">
        <v>12.208076659822039</v>
      </c>
      <c r="F161" s="5">
        <v>113</v>
      </c>
      <c r="G161" s="5">
        <v>152</v>
      </c>
      <c r="H161" s="4">
        <v>3.7073490813648298</v>
      </c>
      <c r="I161" s="4">
        <v>109.58850000000001</v>
      </c>
      <c r="J161" s="4">
        <v>49.7</v>
      </c>
      <c r="K161" s="4">
        <v>21.5</v>
      </c>
      <c r="L161" s="4">
        <v>3</v>
      </c>
      <c r="M161" s="4">
        <v>26.4</v>
      </c>
      <c r="N161" s="4">
        <v>3</v>
      </c>
      <c r="O161" s="4">
        <v>22.8</v>
      </c>
      <c r="P161" s="4">
        <v>21.9</v>
      </c>
      <c r="Q161" s="4">
        <v>20.5</v>
      </c>
      <c r="R161" s="4">
        <v>20.399999999999999</v>
      </c>
      <c r="S161" s="4">
        <v>18.2</v>
      </c>
      <c r="T161" s="4">
        <v>19.100000000000001</v>
      </c>
      <c r="U161" s="4">
        <v>43.2</v>
      </c>
      <c r="V161" s="4">
        <f t="shared" si="21"/>
        <v>40</v>
      </c>
      <c r="W161" s="4">
        <f t="shared" si="18"/>
        <v>2</v>
      </c>
      <c r="X161" s="4">
        <f>Y161/((J161^0.327)*((G161*0.01)^(1.217)))</f>
        <v>3.6177751015097241</v>
      </c>
      <c r="Y161" s="4">
        <v>21.6</v>
      </c>
      <c r="Z161" s="4">
        <v>47.628000000000007</v>
      </c>
      <c r="AA161" s="4">
        <v>95.256000000000014</v>
      </c>
      <c r="AB161" s="4">
        <v>2</v>
      </c>
      <c r="AC161">
        <v>14</v>
      </c>
      <c r="AD161" s="4">
        <v>36.9</v>
      </c>
      <c r="AE161" s="4">
        <v>1</v>
      </c>
      <c r="AF161" s="4">
        <v>2</v>
      </c>
      <c r="AG161" s="4">
        <v>12.91</v>
      </c>
      <c r="AH161" s="4">
        <v>12.28</v>
      </c>
      <c r="AI161" s="4">
        <v>0.46</v>
      </c>
      <c r="AJ161" s="4">
        <v>68</v>
      </c>
      <c r="AK161">
        <v>26</v>
      </c>
      <c r="AL161">
        <v>25</v>
      </c>
      <c r="AM161" s="4">
        <v>-1.23</v>
      </c>
      <c r="AN161" s="4">
        <v>11</v>
      </c>
      <c r="AO161">
        <v>23</v>
      </c>
      <c r="AP161">
        <v>19</v>
      </c>
      <c r="AQ161" s="4">
        <v>0.08</v>
      </c>
      <c r="AR161" s="4">
        <v>53</v>
      </c>
      <c r="AS161">
        <v>27</v>
      </c>
      <c r="AT161">
        <v>29</v>
      </c>
      <c r="AU161">
        <v>29</v>
      </c>
      <c r="AV161">
        <v>28.333333333333332</v>
      </c>
      <c r="AW161" s="4">
        <v>0.57999999999999996</v>
      </c>
      <c r="AX161" s="4">
        <v>72</v>
      </c>
      <c r="AY161">
        <v>28</v>
      </c>
      <c r="AZ161">
        <v>35</v>
      </c>
      <c r="BA161">
        <v>36</v>
      </c>
      <c r="BB161">
        <v>33</v>
      </c>
      <c r="BC161" s="4">
        <v>1.17</v>
      </c>
      <c r="BD161" s="4">
        <v>88</v>
      </c>
      <c r="BE161" s="5">
        <v>136</v>
      </c>
      <c r="BF161" s="5">
        <v>124</v>
      </c>
      <c r="BG161" s="5">
        <v>118</v>
      </c>
      <c r="BH161" s="5">
        <v>126</v>
      </c>
      <c r="BI161" s="4">
        <v>0.12</v>
      </c>
      <c r="BJ161" s="4">
        <v>55</v>
      </c>
      <c r="BK161" s="4">
        <v>-1.1499999999999999</v>
      </c>
      <c r="BL161" s="4">
        <v>0.58000000000000007</v>
      </c>
      <c r="BM161" s="4">
        <v>1.75</v>
      </c>
      <c r="BN161" s="4">
        <v>1.1800000000000002</v>
      </c>
      <c r="BO161" s="4">
        <v>2</v>
      </c>
      <c r="BP161" s="4">
        <v>12.070079999999999</v>
      </c>
      <c r="BQ161" s="4">
        <v>12.96416</v>
      </c>
      <c r="BR161" s="4">
        <v>12.96416</v>
      </c>
      <c r="BS161" s="4">
        <v>12.51712</v>
      </c>
      <c r="BT161" s="4">
        <v>15.6464</v>
      </c>
      <c r="BU161" s="4">
        <v>16.093440000000001</v>
      </c>
      <c r="BV161" s="4">
        <v>32</v>
      </c>
      <c r="BW161" s="4">
        <v>61.5</v>
      </c>
      <c r="BX161" s="4">
        <v>80</v>
      </c>
      <c r="BY161" s="4">
        <v>57.833333333333336</v>
      </c>
      <c r="BZ161">
        <f t="shared" si="19"/>
        <v>2</v>
      </c>
    </row>
    <row r="162" spans="1:78" x14ac:dyDescent="0.2">
      <c r="A162" t="s">
        <v>234</v>
      </c>
      <c r="B162">
        <v>1</v>
      </c>
      <c r="C162" s="1">
        <v>38939</v>
      </c>
      <c r="D162" s="1">
        <v>43411</v>
      </c>
      <c r="E162" s="4">
        <v>12.243668720054757</v>
      </c>
      <c r="F162" s="5">
        <v>105.5</v>
      </c>
      <c r="G162" s="5">
        <v>143</v>
      </c>
      <c r="H162" s="4">
        <v>3.4612860892388451</v>
      </c>
      <c r="I162" s="4">
        <v>71.221499999999992</v>
      </c>
      <c r="J162" s="4">
        <v>32.299999999999997</v>
      </c>
      <c r="K162" s="4">
        <v>15.8</v>
      </c>
      <c r="L162" s="4">
        <v>3</v>
      </c>
      <c r="M162" s="4">
        <v>13.1</v>
      </c>
      <c r="N162" s="4">
        <v>3</v>
      </c>
      <c r="O162" s="4">
        <v>17.8</v>
      </c>
      <c r="P162" s="4">
        <v>18.600000000000001</v>
      </c>
      <c r="Q162" s="4">
        <v>18.399999999999999</v>
      </c>
      <c r="R162" s="4">
        <v>20.399999999999999</v>
      </c>
      <c r="S162" s="4">
        <v>18.5</v>
      </c>
      <c r="T162" s="4">
        <v>13.7</v>
      </c>
      <c r="U162" s="4">
        <v>39</v>
      </c>
      <c r="V162" s="4">
        <f t="shared" si="21"/>
        <v>60</v>
      </c>
      <c r="W162" s="4">
        <f t="shared" si="18"/>
        <v>2</v>
      </c>
      <c r="X162" s="4">
        <f>Y162/((J162^0.327)*((G162*0.01)^(1.217)))</f>
        <v>4.0502462535113892</v>
      </c>
      <c r="Y162" s="4">
        <v>19.5</v>
      </c>
      <c r="Z162" s="4">
        <v>42.997500000000002</v>
      </c>
      <c r="AA162" s="4">
        <v>85.995000000000005</v>
      </c>
      <c r="AB162" s="4">
        <v>2</v>
      </c>
      <c r="AC162">
        <v>24</v>
      </c>
      <c r="AD162" s="4">
        <v>40.4</v>
      </c>
      <c r="AE162" s="4">
        <v>3</v>
      </c>
      <c r="AF162" s="4">
        <v>2.6666666666666665</v>
      </c>
      <c r="AG162" s="4">
        <v>12.41</v>
      </c>
      <c r="AH162" s="4">
        <v>11.71</v>
      </c>
      <c r="AI162" s="4">
        <v>1.0900000000000001</v>
      </c>
      <c r="AJ162" s="4">
        <v>86</v>
      </c>
      <c r="AK162">
        <v>23</v>
      </c>
      <c r="AL162">
        <v>26</v>
      </c>
      <c r="AM162" s="4">
        <v>-1.23</v>
      </c>
      <c r="AN162" s="4">
        <v>11</v>
      </c>
      <c r="AO162">
        <v>20</v>
      </c>
      <c r="AP162">
        <v>22</v>
      </c>
      <c r="AQ162" s="4">
        <v>-0.18</v>
      </c>
      <c r="AR162" s="4">
        <v>43</v>
      </c>
      <c r="AS162">
        <v>31</v>
      </c>
      <c r="AT162">
        <v>32</v>
      </c>
      <c r="AU162">
        <v>37</v>
      </c>
      <c r="AV162">
        <v>33.333333333333336</v>
      </c>
      <c r="AW162" s="4">
        <v>2.37</v>
      </c>
      <c r="AX162" s="4">
        <v>99</v>
      </c>
      <c r="AY162">
        <v>20</v>
      </c>
      <c r="AZ162">
        <v>25</v>
      </c>
      <c r="BA162">
        <v>31</v>
      </c>
      <c r="BB162">
        <v>25.333333333333332</v>
      </c>
      <c r="BC162" s="4">
        <v>0.25</v>
      </c>
      <c r="BD162" s="4">
        <v>60</v>
      </c>
      <c r="BE162" s="5">
        <v>138</v>
      </c>
      <c r="BF162" s="5">
        <v>140</v>
      </c>
      <c r="BG162" s="5">
        <v>134</v>
      </c>
      <c r="BH162" s="5">
        <v>137.33333333333334</v>
      </c>
      <c r="BI162" s="4">
        <v>0.3</v>
      </c>
      <c r="BJ162" s="4">
        <v>62</v>
      </c>
      <c r="BK162" s="4">
        <v>-1.41</v>
      </c>
      <c r="BL162" s="4">
        <v>1.3900000000000001</v>
      </c>
      <c r="BM162" s="4">
        <v>2.62</v>
      </c>
      <c r="BN162" s="4">
        <v>2.6000000000000005</v>
      </c>
      <c r="BO162" s="4">
        <v>2</v>
      </c>
      <c r="BP162" s="4">
        <v>13.85824</v>
      </c>
      <c r="BQ162" s="4">
        <v>14.30528</v>
      </c>
      <c r="BR162" s="4">
        <v>16.540479999999999</v>
      </c>
      <c r="BS162" s="4">
        <v>8.9407999999999994</v>
      </c>
      <c r="BT162" s="4">
        <v>11.176</v>
      </c>
      <c r="BU162" s="4">
        <v>13.85824</v>
      </c>
      <c r="BV162" s="4">
        <v>27</v>
      </c>
      <c r="BW162" s="4">
        <v>74</v>
      </c>
      <c r="BX162" s="4">
        <v>79.5</v>
      </c>
      <c r="BY162" s="4">
        <v>60.166666666666664</v>
      </c>
      <c r="BZ162">
        <f t="shared" si="19"/>
        <v>2</v>
      </c>
    </row>
    <row r="163" spans="1:78" x14ac:dyDescent="0.2">
      <c r="A163" t="s">
        <v>235</v>
      </c>
      <c r="B163">
        <v>1</v>
      </c>
      <c r="C163" s="1">
        <v>38930</v>
      </c>
      <c r="D163" s="1">
        <v>43412</v>
      </c>
      <c r="E163" s="4">
        <v>12.271047227926077</v>
      </c>
      <c r="F163" s="5">
        <v>115</v>
      </c>
      <c r="G163" s="5">
        <v>158</v>
      </c>
      <c r="H163" s="4">
        <v>3.772965879265092</v>
      </c>
      <c r="I163" s="4">
        <v>111.13200000000001</v>
      </c>
      <c r="J163" s="4">
        <v>50.4</v>
      </c>
      <c r="K163" s="4">
        <v>20.2</v>
      </c>
      <c r="L163" s="4">
        <v>3</v>
      </c>
      <c r="M163" s="4">
        <v>25</v>
      </c>
      <c r="N163" s="4">
        <v>3</v>
      </c>
      <c r="O163" s="4">
        <v>22.2</v>
      </c>
      <c r="P163" s="4">
        <v>20</v>
      </c>
      <c r="Q163" s="4">
        <v>20.9</v>
      </c>
      <c r="R163" s="4">
        <v>23.5</v>
      </c>
      <c r="S163" s="4">
        <v>18.399999999999999</v>
      </c>
      <c r="T163" s="4">
        <v>19</v>
      </c>
      <c r="U163" s="4">
        <v>45.7</v>
      </c>
      <c r="V163" s="4">
        <f t="shared" si="21"/>
        <v>40</v>
      </c>
      <c r="W163" s="4">
        <f t="shared" si="18"/>
        <v>2</v>
      </c>
      <c r="X163" s="4">
        <f>Y163/((J163^0.327)*((G163*0.01)^(1.217)))</f>
        <v>3.6343415912294224</v>
      </c>
      <c r="Y163" s="4">
        <v>22.85</v>
      </c>
      <c r="Z163" s="4">
        <v>50.384250000000002</v>
      </c>
      <c r="AA163" s="4">
        <v>100.7685</v>
      </c>
      <c r="AB163" s="4">
        <v>2</v>
      </c>
      <c r="AC163">
        <v>23</v>
      </c>
      <c r="AD163" s="4">
        <v>40</v>
      </c>
      <c r="AE163" s="4">
        <v>2</v>
      </c>
      <c r="AF163" s="4">
        <v>2.3333333333333335</v>
      </c>
      <c r="AG163" s="4">
        <v>11.6</v>
      </c>
      <c r="AH163" s="4">
        <v>10.91</v>
      </c>
      <c r="AI163" s="4">
        <v>2.08</v>
      </c>
      <c r="AJ163" s="4">
        <v>98</v>
      </c>
      <c r="AK163">
        <v>28</v>
      </c>
      <c r="AL163">
        <v>24</v>
      </c>
      <c r="AM163" s="4">
        <v>-0.94</v>
      </c>
      <c r="AN163" s="4">
        <v>17</v>
      </c>
      <c r="AO163">
        <v>23</v>
      </c>
      <c r="AP163">
        <v>28</v>
      </c>
      <c r="AQ163" s="4">
        <v>1.28</v>
      </c>
      <c r="AR163" s="4">
        <v>90</v>
      </c>
      <c r="AS163">
        <v>39</v>
      </c>
      <c r="AT163">
        <v>44</v>
      </c>
      <c r="AU163">
        <v>46</v>
      </c>
      <c r="AV163">
        <v>43</v>
      </c>
      <c r="AW163" s="4">
        <v>4.0999999999999996</v>
      </c>
      <c r="AX163" s="4">
        <v>100</v>
      </c>
      <c r="AY163">
        <v>32</v>
      </c>
      <c r="AZ163">
        <v>35</v>
      </c>
      <c r="BA163">
        <v>31</v>
      </c>
      <c r="BB163">
        <v>32.666666666666664</v>
      </c>
      <c r="BC163" s="4">
        <v>1</v>
      </c>
      <c r="BD163" s="4">
        <v>84</v>
      </c>
      <c r="BE163" s="5">
        <v>163</v>
      </c>
      <c r="BF163" s="5">
        <v>163</v>
      </c>
      <c r="BG163" s="5">
        <v>164</v>
      </c>
      <c r="BH163" s="5">
        <v>163.33333333333334</v>
      </c>
      <c r="BI163" s="4">
        <v>1.36</v>
      </c>
      <c r="BJ163" s="4">
        <v>91</v>
      </c>
      <c r="BK163" s="4">
        <v>0.34000000000000008</v>
      </c>
      <c r="BL163" s="4">
        <v>3.4400000000000004</v>
      </c>
      <c r="BM163" s="4">
        <v>5.0999999999999996</v>
      </c>
      <c r="BN163" s="4">
        <v>8.879999999999999</v>
      </c>
      <c r="BO163" s="4">
        <v>3</v>
      </c>
      <c r="BP163" s="4">
        <v>17.434560000000001</v>
      </c>
      <c r="BQ163" s="4">
        <v>19.66976</v>
      </c>
      <c r="BR163" s="4">
        <v>20.563839999999999</v>
      </c>
      <c r="BS163" s="4">
        <v>14.30528</v>
      </c>
      <c r="BT163" s="4">
        <v>15.6464</v>
      </c>
      <c r="BU163" s="4">
        <v>13.85824</v>
      </c>
      <c r="BV163" s="4">
        <v>53.5</v>
      </c>
      <c r="BW163" s="4">
        <v>94.5</v>
      </c>
      <c r="BX163" s="4">
        <v>92</v>
      </c>
      <c r="BY163" s="4">
        <v>80</v>
      </c>
      <c r="BZ163">
        <f t="shared" si="19"/>
        <v>3</v>
      </c>
    </row>
    <row r="164" spans="1:78" x14ac:dyDescent="0.2">
      <c r="A164" t="s">
        <v>236</v>
      </c>
      <c r="B164">
        <v>1</v>
      </c>
      <c r="C164" s="1">
        <v>38925</v>
      </c>
      <c r="D164" s="1">
        <v>43411</v>
      </c>
      <c r="E164" s="4">
        <v>12.281998631074606</v>
      </c>
      <c r="F164" s="5">
        <v>113.5</v>
      </c>
      <c r="G164" s="5">
        <v>158</v>
      </c>
      <c r="H164" s="4">
        <v>3.7237532808398952</v>
      </c>
      <c r="I164" s="4">
        <v>106.72199999999999</v>
      </c>
      <c r="J164" s="4">
        <v>48.4</v>
      </c>
      <c r="K164" s="4">
        <v>19.399999999999999</v>
      </c>
      <c r="L164" s="4">
        <v>3</v>
      </c>
      <c r="M164" s="4">
        <v>22.8</v>
      </c>
      <c r="N164" s="4">
        <v>3</v>
      </c>
      <c r="O164" s="4">
        <v>31.8</v>
      </c>
      <c r="P164" s="4">
        <v>31.1</v>
      </c>
      <c r="Q164" s="4">
        <v>30.6</v>
      </c>
      <c r="R164" s="4">
        <v>27.7</v>
      </c>
      <c r="S164" s="4">
        <v>27.2</v>
      </c>
      <c r="T164" s="4">
        <v>26.3</v>
      </c>
      <c r="U164" s="4">
        <v>59.5</v>
      </c>
      <c r="V164" s="4">
        <f t="shared" si="21"/>
        <v>95</v>
      </c>
      <c r="W164" s="4">
        <f t="shared" si="18"/>
        <v>3</v>
      </c>
      <c r="X164" s="4">
        <f>Y164/((J164^0.327)*((G164*0.01)^(1.217)))</f>
        <v>4.7948702764948541</v>
      </c>
      <c r="Y164" s="4">
        <v>29.75</v>
      </c>
      <c r="Z164" s="4">
        <v>65.598749999999995</v>
      </c>
      <c r="AA164" s="4">
        <v>131.19749999999999</v>
      </c>
      <c r="AB164" s="4">
        <v>3</v>
      </c>
      <c r="AC164">
        <v>14</v>
      </c>
      <c r="AD164" s="4">
        <v>36.799999999999997</v>
      </c>
      <c r="AE164" s="4">
        <v>1</v>
      </c>
      <c r="AF164" s="4">
        <v>2.3333333333333335</v>
      </c>
      <c r="AG164" s="4">
        <v>12.13</v>
      </c>
      <c r="AH164" s="4">
        <v>11.59</v>
      </c>
      <c r="AI164" s="4">
        <v>1.23</v>
      </c>
      <c r="AJ164" s="4">
        <v>89</v>
      </c>
      <c r="AK164">
        <v>17</v>
      </c>
      <c r="AL164">
        <v>15</v>
      </c>
      <c r="AM164" s="4">
        <v>-2.61</v>
      </c>
      <c r="AN164" s="4">
        <v>0</v>
      </c>
      <c r="AO164">
        <v>19</v>
      </c>
      <c r="AP164">
        <v>20</v>
      </c>
      <c r="AQ164" s="4">
        <v>-0.7</v>
      </c>
      <c r="AR164" s="4">
        <v>24</v>
      </c>
      <c r="AS164">
        <v>46</v>
      </c>
      <c r="AT164">
        <v>42</v>
      </c>
      <c r="AU164">
        <v>40</v>
      </c>
      <c r="AV164">
        <v>42.666666666666664</v>
      </c>
      <c r="AW164" s="4">
        <v>4.0999999999999996</v>
      </c>
      <c r="AX164" s="4">
        <v>100</v>
      </c>
      <c r="AY164">
        <v>23</v>
      </c>
      <c r="AZ164">
        <v>22</v>
      </c>
      <c r="BA164">
        <v>25</v>
      </c>
      <c r="BB164">
        <v>23.333333333333332</v>
      </c>
      <c r="BC164" s="4">
        <v>-1</v>
      </c>
      <c r="BD164" s="4">
        <v>16</v>
      </c>
      <c r="BE164" s="5">
        <v>128</v>
      </c>
      <c r="BF164" s="5">
        <v>123</v>
      </c>
      <c r="BG164" s="5">
        <v>144</v>
      </c>
      <c r="BH164" s="5">
        <v>131.66666666666666</v>
      </c>
      <c r="BI164" s="4">
        <v>0.48</v>
      </c>
      <c r="BJ164" s="4">
        <v>69</v>
      </c>
      <c r="BK164" s="4">
        <v>-3.3099999999999996</v>
      </c>
      <c r="BL164" s="4">
        <v>1.71</v>
      </c>
      <c r="BM164" s="4">
        <v>3.0999999999999996</v>
      </c>
      <c r="BN164" s="4">
        <v>1.5</v>
      </c>
      <c r="BO164" s="4">
        <v>2</v>
      </c>
      <c r="BP164" s="4">
        <v>20.563839999999999</v>
      </c>
      <c r="BQ164" s="4">
        <v>18.775680000000001</v>
      </c>
      <c r="BR164" s="4">
        <v>17.881599999999999</v>
      </c>
      <c r="BS164" s="4">
        <v>10.28192</v>
      </c>
      <c r="BT164" s="4">
        <v>9.8348800000000001</v>
      </c>
      <c r="BU164" s="4">
        <v>11.176</v>
      </c>
      <c r="BV164" s="4">
        <v>12</v>
      </c>
      <c r="BW164" s="4">
        <v>79</v>
      </c>
      <c r="BX164" s="4">
        <v>58</v>
      </c>
      <c r="BY164" s="4">
        <v>49.666666666666664</v>
      </c>
      <c r="BZ164">
        <f t="shared" si="19"/>
        <v>2</v>
      </c>
    </row>
    <row r="165" spans="1:78" x14ac:dyDescent="0.2">
      <c r="A165" t="s">
        <v>237</v>
      </c>
      <c r="B165">
        <v>1</v>
      </c>
      <c r="C165" s="1">
        <v>38870</v>
      </c>
      <c r="D165" s="1">
        <v>43411</v>
      </c>
      <c r="E165" s="4">
        <v>12.432580424366872</v>
      </c>
      <c r="F165" s="5">
        <v>111</v>
      </c>
      <c r="G165" s="5">
        <v>158</v>
      </c>
      <c r="H165" s="4">
        <v>3.6417322834645667</v>
      </c>
      <c r="I165" s="4">
        <v>127.6695</v>
      </c>
      <c r="J165" s="4">
        <v>57.9</v>
      </c>
      <c r="K165" s="4">
        <v>23.2</v>
      </c>
      <c r="L165" s="4">
        <v>2</v>
      </c>
      <c r="M165" s="4">
        <v>31</v>
      </c>
      <c r="N165" s="4">
        <v>2</v>
      </c>
      <c r="O165" s="4">
        <v>25.5</v>
      </c>
      <c r="P165" s="4">
        <v>25</v>
      </c>
      <c r="Q165" s="4">
        <v>23.6</v>
      </c>
      <c r="R165" s="4">
        <v>24</v>
      </c>
      <c r="S165" s="4">
        <v>24.5</v>
      </c>
      <c r="T165" s="4">
        <v>22.8</v>
      </c>
      <c r="U165" s="4">
        <v>50</v>
      </c>
      <c r="V165" s="4">
        <f t="shared" si="21"/>
        <v>50</v>
      </c>
      <c r="W165" s="4">
        <f t="shared" si="18"/>
        <v>2</v>
      </c>
      <c r="X165" s="4">
        <f>Y165/((J165^0.327)*((G165*0.01)^(1.217)))</f>
        <v>3.7999549114899827</v>
      </c>
      <c r="Y165" s="4">
        <v>25</v>
      </c>
      <c r="Z165" s="4">
        <v>55.125</v>
      </c>
      <c r="AA165" s="4">
        <v>110.25</v>
      </c>
      <c r="AB165" s="4">
        <v>3</v>
      </c>
      <c r="AC165">
        <v>22</v>
      </c>
      <c r="AD165" s="4">
        <v>39.5</v>
      </c>
      <c r="AE165" s="4">
        <v>2</v>
      </c>
      <c r="AF165" s="4">
        <v>2.3333333333333335</v>
      </c>
      <c r="AG165" s="4">
        <v>12.09</v>
      </c>
      <c r="AH165" s="4">
        <v>12.25</v>
      </c>
      <c r="AI165" s="4">
        <v>0.66</v>
      </c>
      <c r="AJ165" s="4">
        <v>75</v>
      </c>
      <c r="AK165">
        <v>31</v>
      </c>
      <c r="AL165">
        <v>32</v>
      </c>
      <c r="AM165" s="4">
        <v>-0.37</v>
      </c>
      <c r="AN165" s="4">
        <v>36</v>
      </c>
      <c r="AO165">
        <v>29</v>
      </c>
      <c r="AP165">
        <v>26</v>
      </c>
      <c r="AQ165" s="4">
        <v>1.51</v>
      </c>
      <c r="AR165" s="4">
        <v>94</v>
      </c>
      <c r="AS165">
        <v>43</v>
      </c>
      <c r="AT165">
        <v>42</v>
      </c>
      <c r="AU165">
        <v>43</v>
      </c>
      <c r="AV165">
        <v>42.666666666666664</v>
      </c>
      <c r="AW165" s="4">
        <v>3.55</v>
      </c>
      <c r="AX165" s="4">
        <v>100</v>
      </c>
      <c r="AY165">
        <v>30</v>
      </c>
      <c r="AZ165">
        <v>33</v>
      </c>
      <c r="BA165">
        <v>38</v>
      </c>
      <c r="BB165">
        <v>33.666666666666664</v>
      </c>
      <c r="BC165" s="4">
        <v>1.28</v>
      </c>
      <c r="BD165" s="4">
        <v>90</v>
      </c>
      <c r="BE165" s="5">
        <v>150</v>
      </c>
      <c r="BF165" s="5">
        <v>115</v>
      </c>
      <c r="BG165" s="5">
        <v>151</v>
      </c>
      <c r="BH165" s="5">
        <v>138.66666666666666</v>
      </c>
      <c r="BI165" s="4">
        <v>0.79</v>
      </c>
      <c r="BJ165" s="4">
        <v>79</v>
      </c>
      <c r="BK165" s="4">
        <v>1.1400000000000001</v>
      </c>
      <c r="BL165" s="4">
        <v>1.4500000000000002</v>
      </c>
      <c r="BM165" s="4">
        <v>4.83</v>
      </c>
      <c r="BN165" s="4">
        <v>7.42</v>
      </c>
      <c r="BO165" s="4">
        <v>3</v>
      </c>
      <c r="BP165" s="4">
        <v>19.222719999999999</v>
      </c>
      <c r="BQ165" s="4">
        <v>18.775680000000001</v>
      </c>
      <c r="BR165" s="4">
        <v>19.222719999999999</v>
      </c>
      <c r="BS165" s="4">
        <v>13.411199999999999</v>
      </c>
      <c r="BT165" s="4">
        <v>14.752319999999999</v>
      </c>
      <c r="BU165" s="4">
        <v>16.98752</v>
      </c>
      <c r="BV165" s="4">
        <v>65</v>
      </c>
      <c r="BW165" s="4">
        <v>77</v>
      </c>
      <c r="BX165" s="4">
        <v>95</v>
      </c>
      <c r="BY165" s="4">
        <v>79</v>
      </c>
      <c r="BZ165">
        <f t="shared" si="19"/>
        <v>3</v>
      </c>
    </row>
    <row r="166" spans="1:78" x14ac:dyDescent="0.2">
      <c r="A166" t="s">
        <v>238</v>
      </c>
      <c r="B166">
        <v>1</v>
      </c>
      <c r="C166" s="1">
        <v>38617</v>
      </c>
      <c r="D166" s="1">
        <v>43206</v>
      </c>
      <c r="E166" s="4">
        <v>12.563997262149213</v>
      </c>
      <c r="F166" s="5">
        <v>106</v>
      </c>
      <c r="G166" s="5">
        <v>142</v>
      </c>
      <c r="H166" s="4">
        <v>3.4776902887139105</v>
      </c>
      <c r="I166" s="4">
        <v>127.89</v>
      </c>
      <c r="J166" s="4">
        <v>58</v>
      </c>
      <c r="K166" s="4">
        <v>28.8</v>
      </c>
      <c r="L166" s="4">
        <v>1</v>
      </c>
      <c r="M166" s="4">
        <v>39.6</v>
      </c>
      <c r="N166" s="4">
        <v>1</v>
      </c>
      <c r="O166" s="4">
        <v>22.9</v>
      </c>
      <c r="P166" s="4">
        <v>21.5</v>
      </c>
      <c r="Q166" s="4">
        <v>23.2</v>
      </c>
      <c r="R166" s="4">
        <v>21.9</v>
      </c>
      <c r="S166" s="4">
        <v>20.6</v>
      </c>
      <c r="T166" s="4">
        <v>18.2</v>
      </c>
      <c r="U166" s="4">
        <v>45.1</v>
      </c>
      <c r="V166" s="4">
        <f t="shared" si="21"/>
        <v>50</v>
      </c>
      <c r="W166" s="4">
        <f t="shared" si="18"/>
        <v>2</v>
      </c>
      <c r="X166" s="4">
        <f>Y166/((J166^0.327)*((G166*0.01)^(1.217)))</f>
        <v>3.9009526352125903</v>
      </c>
      <c r="Y166" s="4">
        <v>22.55</v>
      </c>
      <c r="Z166" s="4">
        <v>49.722750000000005</v>
      </c>
      <c r="AA166" s="4">
        <v>99.44550000000001</v>
      </c>
      <c r="AB166" s="4">
        <v>2</v>
      </c>
      <c r="AC166">
        <v>9</v>
      </c>
      <c r="AD166" s="4">
        <v>34.700000000000003</v>
      </c>
      <c r="AE166" s="4">
        <v>1</v>
      </c>
      <c r="AF166" s="4">
        <v>1.3333333333333333</v>
      </c>
      <c r="AG166" s="4">
        <v>14.22</v>
      </c>
      <c r="AH166" s="4">
        <v>14.75</v>
      </c>
      <c r="AI166" s="4">
        <v>-1.33</v>
      </c>
      <c r="AJ166" s="4">
        <v>9</v>
      </c>
      <c r="AK166">
        <v>27</v>
      </c>
      <c r="AL166">
        <v>30</v>
      </c>
      <c r="AM166" s="4">
        <v>-0.75</v>
      </c>
      <c r="AN166" s="4">
        <v>23</v>
      </c>
      <c r="AO166">
        <v>23</v>
      </c>
      <c r="AP166">
        <v>18</v>
      </c>
      <c r="AQ166" s="4">
        <v>-0.03</v>
      </c>
      <c r="AR166" s="4">
        <v>49</v>
      </c>
      <c r="AS166">
        <v>25</v>
      </c>
      <c r="AT166">
        <v>21</v>
      </c>
      <c r="AU166">
        <v>28</v>
      </c>
      <c r="AV166">
        <v>24.666666666666668</v>
      </c>
      <c r="AW166" s="4">
        <v>0.25</v>
      </c>
      <c r="AX166" s="4">
        <v>60</v>
      </c>
      <c r="AY166">
        <v>29</v>
      </c>
      <c r="AZ166">
        <v>22</v>
      </c>
      <c r="BA166">
        <v>24</v>
      </c>
      <c r="BB166">
        <v>25</v>
      </c>
      <c r="BC166" s="4">
        <v>-0.28000000000000003</v>
      </c>
      <c r="BD166" s="4">
        <v>39</v>
      </c>
      <c r="BE166" s="5">
        <v>122</v>
      </c>
      <c r="BF166" s="5">
        <v>111</v>
      </c>
      <c r="BG166" s="5">
        <v>96</v>
      </c>
      <c r="BH166" s="5">
        <v>109.66666666666667</v>
      </c>
      <c r="BI166" s="4">
        <v>-0.57999999999999996</v>
      </c>
      <c r="BJ166" s="4">
        <v>28</v>
      </c>
      <c r="BK166" s="4">
        <v>-0.78</v>
      </c>
      <c r="BL166" s="4">
        <v>-1.9100000000000001</v>
      </c>
      <c r="BM166" s="4">
        <v>-3.000000000000003E-2</v>
      </c>
      <c r="BN166" s="4">
        <v>-2.7200000000000006</v>
      </c>
      <c r="BO166" s="4">
        <v>2</v>
      </c>
      <c r="BP166" s="4">
        <v>11.176</v>
      </c>
      <c r="BQ166" s="4">
        <v>9.3878400000000006</v>
      </c>
      <c r="BR166" s="4">
        <v>12.51712</v>
      </c>
      <c r="BS166" s="4">
        <v>12.96416</v>
      </c>
      <c r="BT166" s="4">
        <v>9.8348800000000001</v>
      </c>
      <c r="BU166" s="4">
        <v>10.728960000000001</v>
      </c>
      <c r="BV166" s="4">
        <v>36</v>
      </c>
      <c r="BW166" s="4">
        <v>18.5</v>
      </c>
      <c r="BX166" s="4">
        <v>49.5</v>
      </c>
      <c r="BY166" s="4">
        <v>34.666666666666664</v>
      </c>
      <c r="BZ166">
        <f t="shared" si="19"/>
        <v>2</v>
      </c>
    </row>
    <row r="167" spans="1:78" x14ac:dyDescent="0.2">
      <c r="A167" t="s">
        <v>239</v>
      </c>
      <c r="B167">
        <v>1</v>
      </c>
      <c r="C167" s="1">
        <v>38821</v>
      </c>
      <c r="D167" s="1">
        <v>43412</v>
      </c>
      <c r="E167" s="4">
        <v>12.569472963723477</v>
      </c>
      <c r="F167" s="5">
        <v>107.5</v>
      </c>
      <c r="G167" s="5">
        <v>155</v>
      </c>
      <c r="H167" s="4">
        <v>3.5269028871391073</v>
      </c>
      <c r="I167" s="4">
        <v>110.69100000000002</v>
      </c>
      <c r="J167" s="4">
        <v>50.2</v>
      </c>
      <c r="K167" s="4">
        <v>20.9</v>
      </c>
      <c r="L167" s="4">
        <v>3</v>
      </c>
      <c r="M167" s="4">
        <v>28.1</v>
      </c>
      <c r="N167" s="4">
        <v>2</v>
      </c>
      <c r="O167" s="4">
        <v>22.2</v>
      </c>
      <c r="P167" s="4">
        <v>19.8</v>
      </c>
      <c r="Q167" s="4">
        <v>19.5</v>
      </c>
      <c r="R167" s="4">
        <v>19.899999999999999</v>
      </c>
      <c r="S167" s="4">
        <v>17.3</v>
      </c>
      <c r="T167" s="4">
        <v>16.8</v>
      </c>
      <c r="U167" s="4">
        <v>42.1</v>
      </c>
      <c r="V167" s="4">
        <f t="shared" si="21"/>
        <v>30</v>
      </c>
      <c r="W167" s="4">
        <f t="shared" si="18"/>
        <v>2</v>
      </c>
      <c r="X167" s="4">
        <f>Y167/((J167^0.327)*((G167*0.01)^(1.217)))</f>
        <v>3.4315340135001895</v>
      </c>
      <c r="Y167" s="4">
        <v>21.05</v>
      </c>
      <c r="Z167" s="4">
        <v>46.41525</v>
      </c>
      <c r="AA167" s="4">
        <v>92.830500000000001</v>
      </c>
      <c r="AB167" s="4">
        <v>2</v>
      </c>
      <c r="AC167">
        <v>22</v>
      </c>
      <c r="AD167" s="4">
        <v>39.299999999999997</v>
      </c>
      <c r="AE167" s="4">
        <v>2</v>
      </c>
      <c r="AF167" s="4">
        <v>2</v>
      </c>
      <c r="AG167" s="4">
        <v>12.07</v>
      </c>
      <c r="AH167" s="4">
        <v>11.93</v>
      </c>
      <c r="AI167" s="4">
        <v>0.73</v>
      </c>
      <c r="AJ167" s="4">
        <v>77</v>
      </c>
      <c r="AK167">
        <v>23</v>
      </c>
      <c r="AL167">
        <v>22</v>
      </c>
      <c r="AM167" s="4">
        <v>12.57</v>
      </c>
      <c r="AN167" s="4">
        <v>-1.79</v>
      </c>
      <c r="AO167">
        <v>18</v>
      </c>
      <c r="AP167">
        <v>21</v>
      </c>
      <c r="AQ167" s="4">
        <v>-0.56000000000000005</v>
      </c>
      <c r="AR167" s="4">
        <v>29</v>
      </c>
      <c r="AS167">
        <v>27</v>
      </c>
      <c r="AT167">
        <v>29</v>
      </c>
      <c r="AU167">
        <v>28</v>
      </c>
      <c r="AV167">
        <v>28</v>
      </c>
      <c r="AW167" s="4">
        <v>0.49</v>
      </c>
      <c r="AX167" s="4">
        <v>69</v>
      </c>
      <c r="AY167">
        <v>22</v>
      </c>
      <c r="AZ167">
        <v>28</v>
      </c>
      <c r="BA167">
        <v>27</v>
      </c>
      <c r="BB167">
        <v>25.666666666666668</v>
      </c>
      <c r="BC167" s="4">
        <v>-0.48</v>
      </c>
      <c r="BD167" s="4">
        <v>32</v>
      </c>
      <c r="BE167" s="5">
        <v>117</v>
      </c>
      <c r="BF167" s="5">
        <v>129</v>
      </c>
      <c r="BG167" s="5">
        <v>126</v>
      </c>
      <c r="BH167" s="5">
        <v>124</v>
      </c>
      <c r="BI167" s="4">
        <v>-0.26</v>
      </c>
      <c r="BJ167" s="4">
        <v>40</v>
      </c>
      <c r="BK167" s="4">
        <v>12.01</v>
      </c>
      <c r="BL167" s="4">
        <v>0.47</v>
      </c>
      <c r="BM167" s="4">
        <v>1.0000000000000011E-2</v>
      </c>
      <c r="BN167" s="4">
        <v>12.49</v>
      </c>
      <c r="BO167" s="4">
        <v>2</v>
      </c>
      <c r="BP167" s="4">
        <v>12.070079999999999</v>
      </c>
      <c r="BQ167" s="4">
        <v>12.96416</v>
      </c>
      <c r="BR167" s="4">
        <v>12.51712</v>
      </c>
      <c r="BS167" s="4">
        <v>9.8348800000000001</v>
      </c>
      <c r="BT167" s="4">
        <v>12.51712</v>
      </c>
      <c r="BU167" s="4">
        <v>12.070079999999999</v>
      </c>
      <c r="BV167" s="4">
        <v>13.605</v>
      </c>
      <c r="BW167" s="4">
        <v>58.5</v>
      </c>
      <c r="BX167" s="4">
        <v>50.5</v>
      </c>
      <c r="BY167" s="4">
        <v>40.868333333333332</v>
      </c>
      <c r="BZ167">
        <f t="shared" si="19"/>
        <v>2</v>
      </c>
    </row>
    <row r="168" spans="1:78" x14ac:dyDescent="0.2">
      <c r="A168" t="s">
        <v>240</v>
      </c>
      <c r="B168">
        <v>1</v>
      </c>
      <c r="C168" s="1">
        <v>38578</v>
      </c>
      <c r="D168" s="1">
        <v>43206</v>
      </c>
      <c r="E168" s="4">
        <v>12.670773442847365</v>
      </c>
      <c r="F168" s="5">
        <v>109</v>
      </c>
      <c r="G168" s="5">
        <v>159</v>
      </c>
      <c r="H168" s="4">
        <v>3.5761154855643045</v>
      </c>
      <c r="I168" s="4">
        <v>113.77800000000001</v>
      </c>
      <c r="J168" s="4">
        <v>51.6</v>
      </c>
      <c r="K168" s="4">
        <v>20.399999999999999</v>
      </c>
      <c r="L168" s="4">
        <v>3</v>
      </c>
      <c r="M168" s="4">
        <v>27.7</v>
      </c>
      <c r="N168" s="4">
        <v>2</v>
      </c>
      <c r="O168" s="4">
        <v>21.4</v>
      </c>
      <c r="P168" s="4">
        <v>18.7</v>
      </c>
      <c r="Q168" s="4">
        <v>20.2</v>
      </c>
      <c r="R168" s="4">
        <v>23.1</v>
      </c>
      <c r="S168" s="4">
        <v>16.2</v>
      </c>
      <c r="T168" s="4">
        <v>18.7</v>
      </c>
      <c r="U168" s="4">
        <v>44.5</v>
      </c>
      <c r="V168" s="4">
        <f t="shared" si="21"/>
        <v>30</v>
      </c>
      <c r="W168" s="4">
        <f t="shared" si="18"/>
        <v>2</v>
      </c>
      <c r="X168" s="4">
        <f>Y168/((J168^0.327)*((G168*0.01)^(1.217)))</f>
        <v>3.4849236087375357</v>
      </c>
      <c r="Y168" s="4">
        <v>22.25</v>
      </c>
      <c r="Z168" s="4">
        <v>49.061250000000001</v>
      </c>
      <c r="AA168" s="4">
        <v>98.122500000000002</v>
      </c>
      <c r="AB168" s="4">
        <v>2</v>
      </c>
      <c r="AC168">
        <v>16</v>
      </c>
      <c r="AD168" s="4">
        <v>37.1</v>
      </c>
      <c r="AE168" s="4">
        <v>2</v>
      </c>
      <c r="AF168" s="4">
        <v>2</v>
      </c>
      <c r="AG168" s="4">
        <v>14.16</v>
      </c>
      <c r="AH168" s="4">
        <v>14.1</v>
      </c>
      <c r="AI168" s="4">
        <v>-1.24</v>
      </c>
      <c r="AJ168" s="4">
        <v>11</v>
      </c>
      <c r="AK168">
        <v>31</v>
      </c>
      <c r="AL168">
        <v>32</v>
      </c>
      <c r="AM168" s="4">
        <v>-0.46</v>
      </c>
      <c r="AN168" s="4">
        <v>32</v>
      </c>
      <c r="AO168">
        <v>20</v>
      </c>
      <c r="AP168">
        <v>24</v>
      </c>
      <c r="AQ168" s="4">
        <v>0.22</v>
      </c>
      <c r="AR168" s="4">
        <v>59</v>
      </c>
      <c r="AS168">
        <v>37</v>
      </c>
      <c r="AT168">
        <v>37</v>
      </c>
      <c r="AU168">
        <v>35</v>
      </c>
      <c r="AV168">
        <v>36.333333333333336</v>
      </c>
      <c r="AW168" s="4">
        <v>2.2799999999999998</v>
      </c>
      <c r="AX168" s="4">
        <v>99</v>
      </c>
      <c r="AY168">
        <v>36</v>
      </c>
      <c r="AZ168">
        <v>38</v>
      </c>
      <c r="BA168">
        <v>31</v>
      </c>
      <c r="BB168">
        <v>35</v>
      </c>
      <c r="BC168" s="4">
        <v>1.4</v>
      </c>
      <c r="BD168" s="4">
        <v>92</v>
      </c>
      <c r="BE168" s="5">
        <v>158</v>
      </c>
      <c r="BF168" s="5">
        <v>160</v>
      </c>
      <c r="BG168" s="5">
        <v>155</v>
      </c>
      <c r="BH168" s="5">
        <v>157.66666666666666</v>
      </c>
      <c r="BI168" s="4">
        <v>1.1100000000000001</v>
      </c>
      <c r="BJ168" s="4">
        <v>87</v>
      </c>
      <c r="BK168" s="4">
        <v>-0.24000000000000002</v>
      </c>
      <c r="BL168" s="4">
        <v>-0.12999999999999989</v>
      </c>
      <c r="BM168" s="4">
        <v>3.6799999999999997</v>
      </c>
      <c r="BN168" s="4">
        <v>3.3099999999999996</v>
      </c>
      <c r="BO168" s="4">
        <v>2</v>
      </c>
      <c r="BP168" s="4">
        <v>16.540479999999999</v>
      </c>
      <c r="BQ168" s="4">
        <v>16.540479999999999</v>
      </c>
      <c r="BR168" s="4">
        <v>15.6464</v>
      </c>
      <c r="BS168" s="4">
        <v>16.093440000000001</v>
      </c>
      <c r="BT168" s="4">
        <v>16.98752</v>
      </c>
      <c r="BU168" s="4">
        <v>13.85824</v>
      </c>
      <c r="BV168" s="4">
        <v>45.5</v>
      </c>
      <c r="BW168" s="4">
        <v>49</v>
      </c>
      <c r="BX168" s="4">
        <v>95.5</v>
      </c>
      <c r="BY168" s="4">
        <v>63.333333333333336</v>
      </c>
      <c r="BZ168">
        <f t="shared" si="19"/>
        <v>2</v>
      </c>
    </row>
    <row r="169" spans="1:78" x14ac:dyDescent="0.2">
      <c r="A169" t="s">
        <v>241</v>
      </c>
      <c r="B169">
        <v>1</v>
      </c>
      <c r="C169" s="1">
        <v>38540</v>
      </c>
      <c r="D169" s="1">
        <v>43206</v>
      </c>
      <c r="E169" s="4">
        <v>12.774811772758385</v>
      </c>
      <c r="F169" s="5">
        <v>109.5</v>
      </c>
      <c r="G169" s="5">
        <v>151</v>
      </c>
      <c r="H169" s="4">
        <v>3.5925196850393699</v>
      </c>
      <c r="I169" s="4">
        <v>107.604</v>
      </c>
      <c r="J169" s="4">
        <v>48.8</v>
      </c>
      <c r="K169" s="4">
        <v>21.4</v>
      </c>
      <c r="L169" s="4">
        <v>3</v>
      </c>
      <c r="M169" s="4">
        <v>999</v>
      </c>
      <c r="N169" s="4">
        <v>999</v>
      </c>
      <c r="O169" s="4">
        <v>999</v>
      </c>
      <c r="P169" s="4">
        <v>999</v>
      </c>
      <c r="Q169" s="4">
        <v>999</v>
      </c>
      <c r="R169" s="4">
        <v>25.8</v>
      </c>
      <c r="S169" s="4">
        <v>22.3</v>
      </c>
      <c r="T169" s="4">
        <v>23.6</v>
      </c>
      <c r="U169" s="4">
        <v>25.8</v>
      </c>
      <c r="V169" s="4">
        <f t="shared" si="21"/>
        <v>80</v>
      </c>
      <c r="W169" s="4">
        <f t="shared" si="18"/>
        <v>3</v>
      </c>
      <c r="X169" s="4">
        <f>Y169/((J169^0.327)*((G169*0.01)^(1.217)))</f>
        <v>4.3821927832891943</v>
      </c>
      <c r="Y169" s="4">
        <v>25.8</v>
      </c>
      <c r="Z169" s="4">
        <v>56.889000000000003</v>
      </c>
      <c r="AA169" s="4">
        <v>56.889000000000003</v>
      </c>
      <c r="AB169" s="4">
        <v>1</v>
      </c>
      <c r="AC169">
        <v>17</v>
      </c>
      <c r="AD169" s="4">
        <v>37.299999999999997</v>
      </c>
      <c r="AE169" s="4">
        <v>2</v>
      </c>
      <c r="AF169" s="6" t="e">
        <v>#NULL!</v>
      </c>
      <c r="AG169" s="4">
        <v>13.29</v>
      </c>
      <c r="AH169" s="4">
        <v>13.2</v>
      </c>
      <c r="AI169" s="4">
        <v>-0.51</v>
      </c>
      <c r="AJ169" s="4">
        <v>31</v>
      </c>
      <c r="AK169">
        <v>27</v>
      </c>
      <c r="AL169">
        <v>25</v>
      </c>
      <c r="AM169" s="4">
        <v>-1.19</v>
      </c>
      <c r="AN169" s="4">
        <v>12</v>
      </c>
      <c r="AO169">
        <v>10</v>
      </c>
      <c r="AP169">
        <v>11</v>
      </c>
      <c r="AQ169" s="4">
        <v>-3.61</v>
      </c>
      <c r="AR169" s="4">
        <v>0</v>
      </c>
      <c r="AS169">
        <v>999</v>
      </c>
      <c r="AT169">
        <v>999</v>
      </c>
      <c r="AU169">
        <v>999</v>
      </c>
      <c r="AV169">
        <v>999</v>
      </c>
      <c r="AW169" s="4">
        <v>999</v>
      </c>
      <c r="AX169" s="4">
        <v>999</v>
      </c>
      <c r="AY169">
        <v>33</v>
      </c>
      <c r="AZ169">
        <v>30</v>
      </c>
      <c r="BA169">
        <v>31</v>
      </c>
      <c r="BB169">
        <v>31.333333333333332</v>
      </c>
      <c r="BC169" s="4">
        <v>0.5</v>
      </c>
      <c r="BD169" s="4">
        <v>69</v>
      </c>
      <c r="BE169" s="5">
        <v>128</v>
      </c>
      <c r="BF169" s="5">
        <v>117</v>
      </c>
      <c r="BG169" s="5">
        <v>127</v>
      </c>
      <c r="BH169" s="5">
        <v>124</v>
      </c>
      <c r="BI169" s="4">
        <v>-0.3</v>
      </c>
      <c r="BJ169" s="4">
        <v>38</v>
      </c>
      <c r="BK169" s="4">
        <v>-4.8</v>
      </c>
      <c r="BL169" s="4">
        <v>-0.81</v>
      </c>
      <c r="BM169" s="4">
        <v>0.5</v>
      </c>
      <c r="BN169" s="4">
        <v>-5.1099999999999994</v>
      </c>
      <c r="BO169" s="4">
        <v>2</v>
      </c>
      <c r="BP169" s="4">
        <v>999</v>
      </c>
      <c r="BQ169" s="4">
        <v>999</v>
      </c>
      <c r="BR169" s="4">
        <v>999</v>
      </c>
      <c r="BS169" s="4">
        <v>14.752319999999999</v>
      </c>
      <c r="BT169" s="4">
        <v>13.411199999999999</v>
      </c>
      <c r="BU169" s="4">
        <v>13.85824</v>
      </c>
      <c r="BV169" s="4">
        <v>6</v>
      </c>
      <c r="BW169" s="4">
        <v>34.5</v>
      </c>
      <c r="BX169" s="4">
        <v>69</v>
      </c>
      <c r="BY169" s="4">
        <v>36.5</v>
      </c>
      <c r="BZ169">
        <f t="shared" si="19"/>
        <v>2</v>
      </c>
    </row>
    <row r="170" spans="1:78" x14ac:dyDescent="0.2">
      <c r="A170" t="s">
        <v>242</v>
      </c>
      <c r="B170">
        <v>1</v>
      </c>
      <c r="C170" s="1">
        <v>38538</v>
      </c>
      <c r="D170" s="1">
        <v>43206</v>
      </c>
      <c r="E170" s="4">
        <v>12.780287474332649</v>
      </c>
      <c r="F170" s="5">
        <v>110</v>
      </c>
      <c r="G170" s="5">
        <v>147</v>
      </c>
      <c r="H170" s="4">
        <v>3.6089238845144358</v>
      </c>
      <c r="I170" s="4">
        <v>123.70050000000001</v>
      </c>
      <c r="J170" s="4">
        <v>56.1</v>
      </c>
      <c r="K170" s="4">
        <v>26</v>
      </c>
      <c r="L170" s="4">
        <v>1</v>
      </c>
      <c r="M170" s="4">
        <v>34.9</v>
      </c>
      <c r="N170" s="4">
        <v>2</v>
      </c>
      <c r="O170" s="4">
        <v>29.4</v>
      </c>
      <c r="P170" s="4">
        <v>26.2</v>
      </c>
      <c r="Q170" s="4">
        <v>23.5</v>
      </c>
      <c r="R170" s="4">
        <v>29.7</v>
      </c>
      <c r="S170" s="4">
        <v>26.5</v>
      </c>
      <c r="T170" s="4">
        <v>25.4</v>
      </c>
      <c r="U170" s="4">
        <v>59.1</v>
      </c>
      <c r="V170" s="4">
        <f t="shared" si="21"/>
        <v>95</v>
      </c>
      <c r="W170" s="4">
        <f t="shared" si="18"/>
        <v>3</v>
      </c>
      <c r="X170" s="4">
        <f>Y170/((J170^0.327)*((G170*0.01)^(1.217)))</f>
        <v>4.9547464274813811</v>
      </c>
      <c r="Y170" s="4">
        <v>29.55</v>
      </c>
      <c r="Z170" s="4">
        <v>65.157750000000007</v>
      </c>
      <c r="AA170" s="4">
        <v>130.31550000000001</v>
      </c>
      <c r="AB170" s="4">
        <v>3</v>
      </c>
      <c r="AC170">
        <v>15</v>
      </c>
      <c r="AD170" s="4">
        <v>36.6</v>
      </c>
      <c r="AE170" s="4">
        <v>1</v>
      </c>
      <c r="AF170" s="4">
        <v>2</v>
      </c>
      <c r="AG170" s="4">
        <v>12.03</v>
      </c>
      <c r="AH170" s="4">
        <v>12.32</v>
      </c>
      <c r="AI170" s="4">
        <v>0.63</v>
      </c>
      <c r="AJ170" s="4">
        <v>73</v>
      </c>
      <c r="AK170">
        <v>28</v>
      </c>
      <c r="AL170">
        <v>22</v>
      </c>
      <c r="AM170" s="4">
        <v>-1.04</v>
      </c>
      <c r="AN170" s="4">
        <v>15</v>
      </c>
      <c r="AO170">
        <v>27</v>
      </c>
      <c r="AP170">
        <v>31</v>
      </c>
      <c r="AQ170" s="4">
        <v>1.88</v>
      </c>
      <c r="AR170" s="4">
        <v>97</v>
      </c>
      <c r="AS170">
        <v>42</v>
      </c>
      <c r="AT170">
        <v>36</v>
      </c>
      <c r="AU170">
        <v>43</v>
      </c>
      <c r="AV170">
        <v>40.333333333333336</v>
      </c>
      <c r="AW170" s="4">
        <v>3.44</v>
      </c>
      <c r="AX170" s="4">
        <v>100</v>
      </c>
      <c r="AY170">
        <v>25</v>
      </c>
      <c r="AZ170">
        <v>36</v>
      </c>
      <c r="BA170">
        <v>37</v>
      </c>
      <c r="BB170">
        <v>32.666666666666664</v>
      </c>
      <c r="BC170" s="4">
        <v>1.22</v>
      </c>
      <c r="BD170" s="4">
        <v>89</v>
      </c>
      <c r="BE170" s="5">
        <v>158</v>
      </c>
      <c r="BF170" s="5">
        <v>183</v>
      </c>
      <c r="BG170" s="5">
        <v>190</v>
      </c>
      <c r="BH170" s="5">
        <v>177</v>
      </c>
      <c r="BI170" s="4">
        <v>2.36</v>
      </c>
      <c r="BJ170" s="4">
        <v>99</v>
      </c>
      <c r="BK170" s="4">
        <v>0.83999999999999986</v>
      </c>
      <c r="BL170" s="4">
        <v>2.9899999999999998</v>
      </c>
      <c r="BM170" s="4">
        <v>4.66</v>
      </c>
      <c r="BN170" s="4">
        <v>8.49</v>
      </c>
      <c r="BO170" s="4">
        <v>3</v>
      </c>
      <c r="BP170" s="4">
        <v>18.775680000000001</v>
      </c>
      <c r="BQ170" s="4">
        <v>16.093440000000001</v>
      </c>
      <c r="BR170" s="4">
        <v>19.222719999999999</v>
      </c>
      <c r="BS170" s="4">
        <v>11.176</v>
      </c>
      <c r="BT170" s="4">
        <v>16.093440000000001</v>
      </c>
      <c r="BU170" s="4">
        <v>16.540479999999999</v>
      </c>
      <c r="BV170" s="4">
        <v>56</v>
      </c>
      <c r="BW170" s="4">
        <v>86</v>
      </c>
      <c r="BX170" s="4">
        <v>94.5</v>
      </c>
      <c r="BY170" s="4">
        <v>78.833333333333329</v>
      </c>
      <c r="BZ170">
        <f t="shared" si="19"/>
        <v>3</v>
      </c>
    </row>
    <row r="171" spans="1:78" x14ac:dyDescent="0.2">
      <c r="A171" t="s">
        <v>243</v>
      </c>
      <c r="B171">
        <v>1</v>
      </c>
      <c r="C171" s="1">
        <v>38536</v>
      </c>
      <c r="D171" s="1">
        <v>43206</v>
      </c>
      <c r="E171" s="4">
        <v>12.785763175906913</v>
      </c>
      <c r="F171" s="5">
        <v>108.5</v>
      </c>
      <c r="G171" s="5">
        <v>152</v>
      </c>
      <c r="H171" s="4">
        <v>3.559711286089239</v>
      </c>
      <c r="I171" s="4">
        <v>148.17600000000002</v>
      </c>
      <c r="J171" s="4">
        <v>67.2</v>
      </c>
      <c r="K171" s="4">
        <v>29.1</v>
      </c>
      <c r="L171" s="4">
        <v>1</v>
      </c>
      <c r="M171" s="4">
        <v>39.9</v>
      </c>
      <c r="N171" s="4">
        <v>1</v>
      </c>
      <c r="O171" s="4">
        <v>28.3</v>
      </c>
      <c r="P171" s="4">
        <v>27.8</v>
      </c>
      <c r="Q171" s="4">
        <v>27.1</v>
      </c>
      <c r="R171" s="4">
        <v>24.4</v>
      </c>
      <c r="S171" s="4">
        <v>23</v>
      </c>
      <c r="T171" s="4">
        <v>18.399999999999999</v>
      </c>
      <c r="U171" s="4">
        <v>52.7</v>
      </c>
      <c r="V171" s="4">
        <f t="shared" si="21"/>
        <v>60</v>
      </c>
      <c r="W171" s="4">
        <f t="shared" si="18"/>
        <v>2</v>
      </c>
      <c r="X171" s="4">
        <f>Y171/((J171^0.327)*((G171*0.01)^(1.217)))</f>
        <v>3.9987773245172153</v>
      </c>
      <c r="Y171" s="4">
        <v>26.35</v>
      </c>
      <c r="Z171" s="4">
        <v>58.101750000000003</v>
      </c>
      <c r="AA171" s="4">
        <v>116.20350000000001</v>
      </c>
      <c r="AB171" s="4">
        <v>3</v>
      </c>
      <c r="AC171">
        <v>8</v>
      </c>
      <c r="AD171" s="4">
        <v>34.1</v>
      </c>
      <c r="AE171" s="4">
        <v>1</v>
      </c>
      <c r="AF171" s="4">
        <v>1.6666666666666667</v>
      </c>
      <c r="AG171" s="4">
        <v>14.61</v>
      </c>
      <c r="AH171" s="4">
        <v>14.66</v>
      </c>
      <c r="AI171" s="4">
        <v>-1.62</v>
      </c>
      <c r="AJ171" s="4">
        <v>5</v>
      </c>
      <c r="AK171">
        <v>29</v>
      </c>
      <c r="AL171">
        <v>31</v>
      </c>
      <c r="AM171" s="4">
        <v>-0.61</v>
      </c>
      <c r="AN171" s="4">
        <v>27</v>
      </c>
      <c r="AO171">
        <v>16</v>
      </c>
      <c r="AP171">
        <v>24</v>
      </c>
      <c r="AQ171" s="4">
        <v>0.22</v>
      </c>
      <c r="AR171" s="4">
        <v>59</v>
      </c>
      <c r="AS171">
        <v>39</v>
      </c>
      <c r="AT171">
        <v>37</v>
      </c>
      <c r="AU171">
        <v>34</v>
      </c>
      <c r="AV171">
        <v>36.666666666666664</v>
      </c>
      <c r="AW171" s="4">
        <v>2.68</v>
      </c>
      <c r="AX171" s="4">
        <v>100</v>
      </c>
      <c r="AY171">
        <v>33</v>
      </c>
      <c r="AZ171">
        <v>34</v>
      </c>
      <c r="BA171">
        <v>31</v>
      </c>
      <c r="BB171">
        <v>32.666666666666664</v>
      </c>
      <c r="BC171" s="4">
        <v>0.69</v>
      </c>
      <c r="BD171" s="4">
        <v>75</v>
      </c>
      <c r="BE171" s="5">
        <v>112</v>
      </c>
      <c r="BF171" s="5">
        <v>117</v>
      </c>
      <c r="BG171" s="5">
        <v>122</v>
      </c>
      <c r="BH171" s="5">
        <v>117</v>
      </c>
      <c r="BI171" s="4">
        <v>-0.57999999999999996</v>
      </c>
      <c r="BJ171" s="4">
        <v>28</v>
      </c>
      <c r="BK171" s="4">
        <v>-0.39</v>
      </c>
      <c r="BL171" s="4">
        <v>-2.2000000000000002</v>
      </c>
      <c r="BM171" s="4">
        <v>3.37</v>
      </c>
      <c r="BN171" s="4">
        <v>0.7799999999999998</v>
      </c>
      <c r="BO171" s="4">
        <v>2</v>
      </c>
      <c r="BP171" s="4">
        <v>17.434560000000001</v>
      </c>
      <c r="BQ171" s="4">
        <v>16.540479999999999</v>
      </c>
      <c r="BR171" s="4">
        <v>15.19936</v>
      </c>
      <c r="BS171" s="4">
        <v>14.752319999999999</v>
      </c>
      <c r="BT171" s="4">
        <v>15.19936</v>
      </c>
      <c r="BU171" s="4">
        <v>13.85824</v>
      </c>
      <c r="BV171" s="4">
        <v>43</v>
      </c>
      <c r="BW171" s="4">
        <v>16.5</v>
      </c>
      <c r="BX171" s="4">
        <v>87.5</v>
      </c>
      <c r="BY171" s="4">
        <v>49</v>
      </c>
      <c r="BZ171">
        <f t="shared" si="19"/>
        <v>2</v>
      </c>
    </row>
    <row r="172" spans="1:78" x14ac:dyDescent="0.2">
      <c r="A172" t="s">
        <v>244</v>
      </c>
      <c r="B172">
        <v>1</v>
      </c>
      <c r="C172" s="1">
        <v>38527</v>
      </c>
      <c r="D172" s="1">
        <v>43208</v>
      </c>
      <c r="E172" s="4">
        <v>12.815879534565367</v>
      </c>
      <c r="F172" s="5">
        <v>102</v>
      </c>
      <c r="G172" s="5">
        <v>139.5</v>
      </c>
      <c r="H172" s="4">
        <v>3.3464566929133857</v>
      </c>
      <c r="I172" s="4">
        <v>77.836500000000001</v>
      </c>
      <c r="J172" s="4">
        <v>35.299999999999997</v>
      </c>
      <c r="K172" s="4">
        <v>18.3</v>
      </c>
      <c r="L172" s="4">
        <v>3</v>
      </c>
      <c r="M172" s="4">
        <v>19.2</v>
      </c>
      <c r="N172" s="4">
        <v>3</v>
      </c>
      <c r="O172" s="4">
        <v>11.4</v>
      </c>
      <c r="P172" s="4">
        <v>13.8</v>
      </c>
      <c r="Q172" s="4">
        <v>13.7</v>
      </c>
      <c r="R172" s="4">
        <v>15.2</v>
      </c>
      <c r="S172" s="4">
        <v>15.4</v>
      </c>
      <c r="T172" s="4">
        <v>14.1</v>
      </c>
      <c r="U172" s="4">
        <v>29.2</v>
      </c>
      <c r="V172" s="4">
        <f t="shared" si="21"/>
        <v>5</v>
      </c>
      <c r="W172" s="4">
        <f t="shared" si="18"/>
        <v>1</v>
      </c>
      <c r="X172" s="4">
        <f>Y172/((J172^0.327)*((G172*0.01)^(1.217)))</f>
        <v>3.0358738160947918</v>
      </c>
      <c r="Y172" s="4">
        <v>14.6</v>
      </c>
      <c r="Z172" s="4">
        <v>32.192999999999998</v>
      </c>
      <c r="AA172" s="4">
        <v>64.385999999999996</v>
      </c>
      <c r="AB172" s="4">
        <v>1</v>
      </c>
      <c r="AC172">
        <v>18</v>
      </c>
      <c r="AD172" s="4">
        <v>37.6</v>
      </c>
      <c r="AE172" s="4">
        <v>2</v>
      </c>
      <c r="AF172" s="4">
        <v>2</v>
      </c>
      <c r="AG172" s="4">
        <v>13.63</v>
      </c>
      <c r="AH172" s="4">
        <v>16.36</v>
      </c>
      <c r="AI172" s="4">
        <v>-0.87</v>
      </c>
      <c r="AJ172" s="4">
        <v>19</v>
      </c>
      <c r="AK172">
        <v>34</v>
      </c>
      <c r="AL172">
        <v>32</v>
      </c>
      <c r="AM172" s="4">
        <v>-0.18</v>
      </c>
      <c r="AN172" s="4">
        <v>43</v>
      </c>
      <c r="AO172">
        <v>23</v>
      </c>
      <c r="AP172">
        <v>18</v>
      </c>
      <c r="AQ172" s="4">
        <v>-0.03</v>
      </c>
      <c r="AR172" s="4">
        <v>49</v>
      </c>
      <c r="AS172">
        <v>34</v>
      </c>
      <c r="AT172">
        <v>34</v>
      </c>
      <c r="AU172">
        <v>31</v>
      </c>
      <c r="AV172">
        <v>33</v>
      </c>
      <c r="AW172" s="4">
        <v>1.64</v>
      </c>
      <c r="AX172" s="4">
        <v>95</v>
      </c>
      <c r="AY172">
        <v>34</v>
      </c>
      <c r="AZ172">
        <v>32</v>
      </c>
      <c r="BA172">
        <v>30</v>
      </c>
      <c r="BB172">
        <v>32</v>
      </c>
      <c r="BC172" s="4">
        <v>0.69</v>
      </c>
      <c r="BD172" s="4">
        <v>75</v>
      </c>
      <c r="BE172" s="5">
        <v>133</v>
      </c>
      <c r="BF172" s="5">
        <v>130</v>
      </c>
      <c r="BG172" s="5">
        <v>139</v>
      </c>
      <c r="BH172" s="5">
        <v>134</v>
      </c>
      <c r="BI172" s="4">
        <v>0.2</v>
      </c>
      <c r="BJ172" s="4">
        <v>58</v>
      </c>
      <c r="BK172" s="4">
        <v>-0.21</v>
      </c>
      <c r="BL172" s="4">
        <v>-0.66999999999999993</v>
      </c>
      <c r="BM172" s="4">
        <v>2.33</v>
      </c>
      <c r="BN172" s="4">
        <v>1.4500000000000002</v>
      </c>
      <c r="BO172" s="4">
        <v>2</v>
      </c>
      <c r="BP172" s="4">
        <v>15.19936</v>
      </c>
      <c r="BQ172" s="4">
        <v>15.19936</v>
      </c>
      <c r="BR172" s="4">
        <v>13.85824</v>
      </c>
      <c r="BS172" s="4">
        <v>15.19936</v>
      </c>
      <c r="BT172" s="4">
        <v>14.30528</v>
      </c>
      <c r="BU172" s="4">
        <v>13.411199999999999</v>
      </c>
      <c r="BV172" s="4">
        <v>46</v>
      </c>
      <c r="BW172" s="4">
        <v>38.5</v>
      </c>
      <c r="BX172" s="4">
        <v>85</v>
      </c>
      <c r="BY172" s="4">
        <v>56.5</v>
      </c>
      <c r="BZ172">
        <f t="shared" si="19"/>
        <v>2</v>
      </c>
    </row>
    <row r="173" spans="1:78" x14ac:dyDescent="0.2">
      <c r="A173" t="s">
        <v>245</v>
      </c>
      <c r="B173">
        <v>1</v>
      </c>
      <c r="C173" s="1">
        <v>38524</v>
      </c>
      <c r="D173" s="1">
        <v>43206</v>
      </c>
      <c r="E173" s="4">
        <v>12.818617385352498</v>
      </c>
      <c r="F173" s="5">
        <v>118</v>
      </c>
      <c r="G173" s="5">
        <v>165</v>
      </c>
      <c r="H173" s="4">
        <v>3.8713910761154859</v>
      </c>
      <c r="I173" s="4">
        <v>162.5085</v>
      </c>
      <c r="J173" s="4">
        <v>73.7</v>
      </c>
      <c r="K173" s="4">
        <v>27.1</v>
      </c>
      <c r="L173" s="4">
        <v>1</v>
      </c>
      <c r="M173" s="4">
        <v>36.9</v>
      </c>
      <c r="N173" s="4">
        <v>1</v>
      </c>
      <c r="O173" s="4">
        <v>24.6</v>
      </c>
      <c r="P173" s="4">
        <v>23.4</v>
      </c>
      <c r="Q173" s="4">
        <v>19.7</v>
      </c>
      <c r="R173" s="4">
        <v>22.2</v>
      </c>
      <c r="S173" s="4">
        <v>21.9</v>
      </c>
      <c r="T173" s="4">
        <v>19.8</v>
      </c>
      <c r="U173" s="4">
        <v>46.8</v>
      </c>
      <c r="V173" s="4">
        <f t="shared" si="21"/>
        <v>10</v>
      </c>
      <c r="W173" s="4">
        <f t="shared" si="18"/>
        <v>1</v>
      </c>
      <c r="X173" s="4">
        <f>Y173/((J173^0.327)*((G173*0.01)^(1.217)))</f>
        <v>3.1179994107033902</v>
      </c>
      <c r="Y173" s="4">
        <v>23.4</v>
      </c>
      <c r="Z173" s="4">
        <v>51.597000000000001</v>
      </c>
      <c r="AA173" s="4">
        <v>103.194</v>
      </c>
      <c r="AB173" s="4">
        <v>2</v>
      </c>
      <c r="AC173">
        <v>16</v>
      </c>
      <c r="AD173" s="4">
        <v>36.9</v>
      </c>
      <c r="AE173" s="4">
        <v>1</v>
      </c>
      <c r="AF173" s="4">
        <v>1.3333333333333333</v>
      </c>
      <c r="AG173" s="4">
        <v>14.62</v>
      </c>
      <c r="AH173" s="4">
        <v>14.82</v>
      </c>
      <c r="AI173" s="4">
        <v>-1.63</v>
      </c>
      <c r="AJ173" s="4">
        <v>5</v>
      </c>
      <c r="AK173">
        <v>24</v>
      </c>
      <c r="AL173">
        <v>24</v>
      </c>
      <c r="AM173" s="4">
        <v>-1.64</v>
      </c>
      <c r="AN173" s="4">
        <v>5</v>
      </c>
      <c r="AO173">
        <v>14</v>
      </c>
      <c r="AP173">
        <v>22</v>
      </c>
      <c r="AQ173" s="4">
        <v>-0.28999999999999998</v>
      </c>
      <c r="AR173" s="4">
        <v>39</v>
      </c>
      <c r="AS173">
        <v>31</v>
      </c>
      <c r="AT173">
        <v>28</v>
      </c>
      <c r="AU173">
        <v>28</v>
      </c>
      <c r="AV173">
        <v>29</v>
      </c>
      <c r="AW173" s="4">
        <v>0.97</v>
      </c>
      <c r="AX173" s="4">
        <v>83</v>
      </c>
      <c r="AY173">
        <v>30</v>
      </c>
      <c r="AZ173">
        <v>29</v>
      </c>
      <c r="BA173">
        <v>31</v>
      </c>
      <c r="BB173">
        <v>30</v>
      </c>
      <c r="BC173" s="4">
        <v>0.12</v>
      </c>
      <c r="BD173" s="4">
        <v>55</v>
      </c>
      <c r="BE173" s="5">
        <v>115</v>
      </c>
      <c r="BF173" s="5">
        <v>101</v>
      </c>
      <c r="BG173" s="5">
        <v>101</v>
      </c>
      <c r="BH173" s="5">
        <v>105.66666666666667</v>
      </c>
      <c r="BI173" s="4">
        <v>-0.9</v>
      </c>
      <c r="BJ173" s="4">
        <v>18</v>
      </c>
      <c r="BK173" s="4">
        <v>-1.93</v>
      </c>
      <c r="BL173" s="4">
        <v>-2.5299999999999998</v>
      </c>
      <c r="BM173" s="4">
        <v>1.0899999999999999</v>
      </c>
      <c r="BN173" s="4">
        <v>-3.37</v>
      </c>
      <c r="BO173" s="4">
        <v>2</v>
      </c>
      <c r="BP173" s="4">
        <v>13.85824</v>
      </c>
      <c r="BQ173" s="4">
        <v>12.51712</v>
      </c>
      <c r="BR173" s="4">
        <v>12.51712</v>
      </c>
      <c r="BS173" s="4">
        <v>13.411199999999999</v>
      </c>
      <c r="BT173" s="4">
        <v>12.96416</v>
      </c>
      <c r="BU173" s="4">
        <v>13.85824</v>
      </c>
      <c r="BV173" s="4">
        <v>22</v>
      </c>
      <c r="BW173" s="4">
        <v>11.5</v>
      </c>
      <c r="BX173" s="4">
        <v>69</v>
      </c>
      <c r="BY173" s="4">
        <v>34.166666666666664</v>
      </c>
      <c r="BZ173">
        <f t="shared" si="19"/>
        <v>2</v>
      </c>
    </row>
    <row r="174" spans="1:78" x14ac:dyDescent="0.2">
      <c r="A174" t="s">
        <v>246</v>
      </c>
      <c r="B174">
        <v>1</v>
      </c>
      <c r="C174" s="1">
        <v>38518</v>
      </c>
      <c r="D174" s="1">
        <v>43206</v>
      </c>
      <c r="E174" s="4">
        <v>12.83504449007529</v>
      </c>
      <c r="F174" s="5">
        <v>113</v>
      </c>
      <c r="G174" s="5">
        <v>161.5</v>
      </c>
      <c r="H174" s="4">
        <v>3.7073490813648298</v>
      </c>
      <c r="I174" s="4">
        <v>139.57650000000001</v>
      </c>
      <c r="J174" s="4">
        <v>63.3</v>
      </c>
      <c r="K174" s="4">
        <v>24.4</v>
      </c>
      <c r="L174" s="4">
        <v>2</v>
      </c>
      <c r="M174" s="4">
        <v>33.1</v>
      </c>
      <c r="N174" s="4">
        <v>2</v>
      </c>
      <c r="O174" s="4">
        <v>26.6</v>
      </c>
      <c r="P174" s="4">
        <v>23.8</v>
      </c>
      <c r="Q174" s="4">
        <v>28.9</v>
      </c>
      <c r="R174" s="4">
        <v>24.5</v>
      </c>
      <c r="S174" s="4">
        <v>26.6</v>
      </c>
      <c r="T174" s="4">
        <v>24.3</v>
      </c>
      <c r="U174" s="4">
        <v>55.5</v>
      </c>
      <c r="V174" s="4">
        <f t="shared" si="21"/>
        <v>60</v>
      </c>
      <c r="W174" s="4">
        <f t="shared" si="18"/>
        <v>2</v>
      </c>
      <c r="X174" s="4">
        <f>Y174/((J174^0.327)*((G174*0.01)^(1.217)))</f>
        <v>3.9889446424943871</v>
      </c>
      <c r="Y174" s="4">
        <v>27.75</v>
      </c>
      <c r="Z174" s="4">
        <v>61.188749999999999</v>
      </c>
      <c r="AA174" s="4">
        <v>122.3775</v>
      </c>
      <c r="AB174" s="4">
        <v>3</v>
      </c>
      <c r="AC174">
        <v>36</v>
      </c>
      <c r="AD174" s="4">
        <v>43.9</v>
      </c>
      <c r="AE174" s="4">
        <v>3</v>
      </c>
      <c r="AF174" s="4">
        <v>2.6666666666666665</v>
      </c>
      <c r="AG174" s="4">
        <v>15.1</v>
      </c>
      <c r="AH174" s="4">
        <v>14.26</v>
      </c>
      <c r="AI174" s="4">
        <v>-1.36</v>
      </c>
      <c r="AJ174" s="4">
        <v>9</v>
      </c>
      <c r="AK174">
        <v>30</v>
      </c>
      <c r="AL174">
        <v>36</v>
      </c>
      <c r="AM174" s="4">
        <v>0.1</v>
      </c>
      <c r="AN174" s="4">
        <v>54</v>
      </c>
      <c r="AO174">
        <v>19</v>
      </c>
      <c r="AP174">
        <v>20</v>
      </c>
      <c r="AQ174" s="4">
        <v>-0.83</v>
      </c>
      <c r="AR174" s="4">
        <v>20</v>
      </c>
      <c r="AS174">
        <v>32</v>
      </c>
      <c r="AT174">
        <v>37</v>
      </c>
      <c r="AU174">
        <v>37</v>
      </c>
      <c r="AV174">
        <v>35.333333333333336</v>
      </c>
      <c r="AW174" s="4">
        <v>2.2799999999999998</v>
      </c>
      <c r="AX174" s="4">
        <v>99</v>
      </c>
      <c r="AY174">
        <v>33</v>
      </c>
      <c r="AZ174">
        <v>37</v>
      </c>
      <c r="BA174">
        <v>36</v>
      </c>
      <c r="BB174">
        <v>35.333333333333336</v>
      </c>
      <c r="BC174" s="4">
        <v>1.22</v>
      </c>
      <c r="BD174" s="4">
        <v>89</v>
      </c>
      <c r="BE174" s="5">
        <v>88</v>
      </c>
      <c r="BF174" s="5">
        <v>101</v>
      </c>
      <c r="BG174" s="5">
        <v>100</v>
      </c>
      <c r="BH174" s="5">
        <v>96.333333333333329</v>
      </c>
      <c r="BI174" s="4">
        <v>-1.58</v>
      </c>
      <c r="BJ174" s="4">
        <v>6</v>
      </c>
      <c r="BK174" s="4">
        <v>-0.73</v>
      </c>
      <c r="BL174" s="4">
        <v>-2.9400000000000004</v>
      </c>
      <c r="BM174" s="4">
        <v>3.5</v>
      </c>
      <c r="BN174" s="4">
        <v>-0.17000000000000037</v>
      </c>
      <c r="BO174" s="4">
        <v>2</v>
      </c>
      <c r="BP174" s="4">
        <v>14.30528</v>
      </c>
      <c r="BQ174" s="4">
        <v>16.540479999999999</v>
      </c>
      <c r="BR174" s="4">
        <v>16.540479999999999</v>
      </c>
      <c r="BS174" s="4">
        <v>14.752319999999999</v>
      </c>
      <c r="BT174" s="4">
        <v>16.540479999999999</v>
      </c>
      <c r="BU174" s="4">
        <v>16.093440000000001</v>
      </c>
      <c r="BV174" s="4">
        <v>37</v>
      </c>
      <c r="BW174" s="4">
        <v>7.5</v>
      </c>
      <c r="BX174" s="4">
        <v>94</v>
      </c>
      <c r="BY174" s="4">
        <v>46.166666666666664</v>
      </c>
      <c r="BZ174">
        <f t="shared" si="19"/>
        <v>2</v>
      </c>
    </row>
    <row r="175" spans="1:78" x14ac:dyDescent="0.2">
      <c r="A175" t="s">
        <v>247</v>
      </c>
      <c r="B175">
        <v>1</v>
      </c>
      <c r="C175" s="1">
        <v>38514</v>
      </c>
      <c r="D175" s="1">
        <v>43206</v>
      </c>
      <c r="E175" s="4">
        <v>12.845995893223819</v>
      </c>
      <c r="F175" s="5">
        <v>111</v>
      </c>
      <c r="G175" s="5">
        <v>153</v>
      </c>
      <c r="H175" s="4">
        <v>3.6417322834645667</v>
      </c>
      <c r="I175" s="4">
        <v>175.518</v>
      </c>
      <c r="J175" s="4">
        <v>79.599999999999994</v>
      </c>
      <c r="K175" s="4">
        <v>34</v>
      </c>
      <c r="L175" s="4">
        <v>1</v>
      </c>
      <c r="M175" s="4">
        <v>45.3</v>
      </c>
      <c r="N175" s="4">
        <v>1</v>
      </c>
      <c r="O175" s="4">
        <v>25.9</v>
      </c>
      <c r="P175" s="4">
        <v>24.4</v>
      </c>
      <c r="Q175" s="4">
        <v>21.5</v>
      </c>
      <c r="R175" s="4">
        <v>26.5</v>
      </c>
      <c r="S175" s="4">
        <v>22.7</v>
      </c>
      <c r="T175" s="4">
        <v>21.5</v>
      </c>
      <c r="U175" s="4">
        <v>52.4</v>
      </c>
      <c r="V175" s="4">
        <f t="shared" si="21"/>
        <v>40</v>
      </c>
      <c r="W175" s="4">
        <f t="shared" si="18"/>
        <v>2</v>
      </c>
      <c r="X175" s="4">
        <f>Y175/((J175^0.327)*((G175*0.01)^(1.217)))</f>
        <v>3.7319279187313459</v>
      </c>
      <c r="Y175" s="4">
        <v>26.2</v>
      </c>
      <c r="Z175" s="4">
        <v>57.771000000000001</v>
      </c>
      <c r="AA175" s="4">
        <v>115.542</v>
      </c>
      <c r="AB175" s="4">
        <v>3</v>
      </c>
      <c r="AC175">
        <v>7</v>
      </c>
      <c r="AD175" s="4">
        <v>33.700000000000003</v>
      </c>
      <c r="AE175" s="4">
        <v>1</v>
      </c>
      <c r="AF175" s="4">
        <v>1.6666666666666667</v>
      </c>
      <c r="AG175" s="4">
        <v>16.52</v>
      </c>
      <c r="AH175" s="4">
        <v>17.03</v>
      </c>
      <c r="AI175" s="4">
        <v>-2.81</v>
      </c>
      <c r="AJ175" s="4">
        <v>0</v>
      </c>
      <c r="AK175">
        <v>26</v>
      </c>
      <c r="AL175">
        <v>27</v>
      </c>
      <c r="AM175" s="4">
        <v>-1.19</v>
      </c>
      <c r="AN175" s="4">
        <v>12</v>
      </c>
      <c r="AO175">
        <v>7</v>
      </c>
      <c r="AP175">
        <v>9</v>
      </c>
      <c r="AQ175" s="4">
        <v>-4.3499999999999996</v>
      </c>
      <c r="AR175" s="4">
        <v>0</v>
      </c>
      <c r="AS175">
        <v>25</v>
      </c>
      <c r="AT175">
        <v>16</v>
      </c>
      <c r="AU175">
        <v>28</v>
      </c>
      <c r="AV175">
        <v>23</v>
      </c>
      <c r="AW175" s="4">
        <v>0.25</v>
      </c>
      <c r="AX175" s="4">
        <v>60</v>
      </c>
      <c r="AY175">
        <v>37</v>
      </c>
      <c r="AZ175">
        <v>27</v>
      </c>
      <c r="BA175">
        <v>30</v>
      </c>
      <c r="BB175">
        <v>31.333333333333332</v>
      </c>
      <c r="BC175" s="4">
        <v>1.22</v>
      </c>
      <c r="BD175" s="4">
        <v>89</v>
      </c>
      <c r="BE175" s="5">
        <v>113</v>
      </c>
      <c r="BF175" s="5">
        <v>110</v>
      </c>
      <c r="BG175" s="5">
        <v>106</v>
      </c>
      <c r="BH175" s="5">
        <v>109.66666666666667</v>
      </c>
      <c r="BI175" s="4">
        <v>-1</v>
      </c>
      <c r="BJ175" s="4">
        <v>16</v>
      </c>
      <c r="BK175" s="4">
        <v>-5.5399999999999991</v>
      </c>
      <c r="BL175" s="4">
        <v>-3.81</v>
      </c>
      <c r="BM175" s="4">
        <v>1.47</v>
      </c>
      <c r="BN175" s="4">
        <v>-7.88</v>
      </c>
      <c r="BO175" s="4">
        <v>2</v>
      </c>
      <c r="BP175" s="4">
        <v>11.176</v>
      </c>
      <c r="BQ175" s="4">
        <v>7.1526399999999999</v>
      </c>
      <c r="BR175" s="4">
        <v>12.51712</v>
      </c>
      <c r="BS175" s="4">
        <v>16.540479999999999</v>
      </c>
      <c r="BT175" s="4">
        <v>12.070079999999999</v>
      </c>
      <c r="BU175" s="4">
        <v>13.411199999999999</v>
      </c>
      <c r="BV175" s="4">
        <v>6</v>
      </c>
      <c r="BW175" s="4">
        <v>8</v>
      </c>
      <c r="BX175" s="4">
        <v>74.5</v>
      </c>
      <c r="BY175" s="4">
        <v>29.5</v>
      </c>
      <c r="BZ175">
        <f t="shared" si="19"/>
        <v>2</v>
      </c>
    </row>
    <row r="176" spans="1:78" x14ac:dyDescent="0.2">
      <c r="A176" t="s">
        <v>248</v>
      </c>
      <c r="B176">
        <v>1</v>
      </c>
      <c r="C176" s="1">
        <v>38677</v>
      </c>
      <c r="D176" s="1">
        <v>43411</v>
      </c>
      <c r="E176" s="4">
        <v>12.960985626283367</v>
      </c>
      <c r="F176" s="5">
        <v>105.5</v>
      </c>
      <c r="G176" s="5">
        <v>145</v>
      </c>
      <c r="H176" s="4">
        <v>3.4612860892388451</v>
      </c>
      <c r="I176" s="4">
        <v>100.98899999999999</v>
      </c>
      <c r="J176" s="4">
        <v>45.8</v>
      </c>
      <c r="K176" s="4">
        <v>21.8</v>
      </c>
      <c r="L176" s="4">
        <v>2</v>
      </c>
      <c r="M176" s="4">
        <v>29.9</v>
      </c>
      <c r="N176" s="4">
        <v>2</v>
      </c>
      <c r="O176" s="4">
        <v>28.7</v>
      </c>
      <c r="P176" s="4">
        <v>29.8</v>
      </c>
      <c r="Q176" s="4">
        <v>27.6</v>
      </c>
      <c r="R176" s="4">
        <v>25.4</v>
      </c>
      <c r="S176" s="4">
        <v>26.7</v>
      </c>
      <c r="T176" s="4">
        <v>24.6</v>
      </c>
      <c r="U176" s="4">
        <v>56.5</v>
      </c>
      <c r="V176" s="4">
        <f t="shared" si="21"/>
        <v>95</v>
      </c>
      <c r="W176" s="4">
        <f t="shared" si="18"/>
        <v>3</v>
      </c>
      <c r="X176" s="4">
        <f>Y176/((J176^0.327)*((G176*0.01)^(1.217)))</f>
        <v>5.1467204788956478</v>
      </c>
      <c r="Y176" s="4">
        <v>28.25</v>
      </c>
      <c r="Z176" s="4">
        <v>62.291250000000005</v>
      </c>
      <c r="AA176" s="4">
        <v>124.58250000000001</v>
      </c>
      <c r="AB176" s="4">
        <v>3</v>
      </c>
      <c r="AC176">
        <v>14</v>
      </c>
      <c r="AD176" s="4">
        <v>36</v>
      </c>
      <c r="AE176" s="4">
        <v>1</v>
      </c>
      <c r="AF176" s="4">
        <v>2</v>
      </c>
      <c r="AG176" s="4">
        <v>11.25</v>
      </c>
      <c r="AH176" s="4">
        <v>11.19</v>
      </c>
      <c r="AI176" s="4">
        <v>1.59</v>
      </c>
      <c r="AJ176" s="4">
        <v>94</v>
      </c>
      <c r="AK176">
        <v>40</v>
      </c>
      <c r="AL176">
        <v>41</v>
      </c>
      <c r="AM176" s="4">
        <v>0.8</v>
      </c>
      <c r="AN176" s="4">
        <v>79</v>
      </c>
      <c r="AO176">
        <v>25</v>
      </c>
      <c r="AP176">
        <v>24</v>
      </c>
      <c r="AQ176" s="4">
        <v>0.47</v>
      </c>
      <c r="AR176" s="4">
        <v>68</v>
      </c>
      <c r="AS176">
        <v>51</v>
      </c>
      <c r="AT176">
        <v>50</v>
      </c>
      <c r="AU176">
        <v>52</v>
      </c>
      <c r="AV176">
        <v>51</v>
      </c>
      <c r="AW176" s="4">
        <v>4.99</v>
      </c>
      <c r="AX176" s="4">
        <v>100</v>
      </c>
      <c r="AY176">
        <v>42</v>
      </c>
      <c r="AZ176">
        <v>43</v>
      </c>
      <c r="BA176">
        <v>44</v>
      </c>
      <c r="BB176">
        <v>43</v>
      </c>
      <c r="BC176" s="4">
        <v>2.37</v>
      </c>
      <c r="BD176" s="4">
        <v>99</v>
      </c>
      <c r="BE176" s="5">
        <v>149</v>
      </c>
      <c r="BF176" s="5">
        <v>181</v>
      </c>
      <c r="BG176" s="5">
        <v>180</v>
      </c>
      <c r="BH176" s="5">
        <v>170</v>
      </c>
      <c r="BI176" s="4">
        <v>1.99</v>
      </c>
      <c r="BJ176" s="4">
        <v>98</v>
      </c>
      <c r="BK176" s="4">
        <v>1.27</v>
      </c>
      <c r="BL176" s="4">
        <v>3.58</v>
      </c>
      <c r="BM176" s="4">
        <v>7.36</v>
      </c>
      <c r="BN176" s="4">
        <v>12.21</v>
      </c>
      <c r="BO176" s="4">
        <v>3</v>
      </c>
      <c r="BP176" s="4">
        <v>22.799039999999998</v>
      </c>
      <c r="BQ176" s="4">
        <v>22.352</v>
      </c>
      <c r="BR176" s="4">
        <v>23.246079999999999</v>
      </c>
      <c r="BS176" s="4">
        <v>18.775680000000001</v>
      </c>
      <c r="BT176" s="4">
        <v>19.222719999999999</v>
      </c>
      <c r="BU176" s="4">
        <v>19.66976</v>
      </c>
      <c r="BV176" s="4">
        <v>73.5</v>
      </c>
      <c r="BW176" s="4">
        <v>96</v>
      </c>
      <c r="BX176" s="4">
        <v>99.5</v>
      </c>
      <c r="BY176" s="4">
        <v>89.666666666666671</v>
      </c>
      <c r="BZ176">
        <f t="shared" si="19"/>
        <v>3</v>
      </c>
    </row>
    <row r="177" spans="1:78" x14ac:dyDescent="0.2">
      <c r="A177" t="s">
        <v>249</v>
      </c>
      <c r="B177">
        <v>1</v>
      </c>
      <c r="C177" s="1">
        <v>38457</v>
      </c>
      <c r="D177" s="1">
        <v>43206</v>
      </c>
      <c r="E177" s="4">
        <v>13.002053388090349</v>
      </c>
      <c r="F177" s="5">
        <v>112</v>
      </c>
      <c r="G177" s="5">
        <v>159</v>
      </c>
      <c r="H177" s="4">
        <v>3.674540682414698</v>
      </c>
      <c r="I177" s="4">
        <v>119.7315</v>
      </c>
      <c r="J177" s="4">
        <v>54.3</v>
      </c>
      <c r="K177" s="4">
        <v>21.5</v>
      </c>
      <c r="L177" s="4">
        <v>3</v>
      </c>
      <c r="M177" s="4">
        <v>25.5</v>
      </c>
      <c r="N177" s="4">
        <v>3</v>
      </c>
      <c r="O177" s="4">
        <v>28.1</v>
      </c>
      <c r="P177" s="4">
        <v>29.9</v>
      </c>
      <c r="Q177" s="4">
        <v>27.7</v>
      </c>
      <c r="R177" s="4">
        <v>30.1</v>
      </c>
      <c r="S177" s="4">
        <v>28.9</v>
      </c>
      <c r="T177" s="4">
        <v>29</v>
      </c>
      <c r="U177" s="4">
        <v>60</v>
      </c>
      <c r="V177" s="4">
        <f>IF($X177&lt;2.2,"Less Than 5",IF($X177&lt;2.34,5,IF($X177&lt;2.51,10,IF($X177&lt;2.69,20,IF($X177&lt;2.82,30,IF($X177&lt;2.98,40,IF($X177&lt;3.13,50,IF($X177&lt;3.27,60,IF($X177&lt;3.46,70,IF($X177&lt;3.71,80,IF($X177&lt;3.82,90, 95)))))))))))</f>
        <v>80</v>
      </c>
      <c r="W177" s="4">
        <f t="shared" si="18"/>
        <v>3</v>
      </c>
      <c r="X177" s="4">
        <f>Y177/((J177^0.373)*((G177*0.01)^(1.404)))</f>
        <v>3.5259760312078208</v>
      </c>
      <c r="Y177" s="4">
        <v>30</v>
      </c>
      <c r="Z177" s="4">
        <v>66.150000000000006</v>
      </c>
      <c r="AA177" s="4">
        <v>132.30000000000001</v>
      </c>
      <c r="AB177" s="4">
        <v>3</v>
      </c>
      <c r="AC177">
        <v>13</v>
      </c>
      <c r="AD177" s="4">
        <v>35.6</v>
      </c>
      <c r="AE177" s="4">
        <v>1</v>
      </c>
      <c r="AF177" s="4">
        <v>2.3333333333333335</v>
      </c>
      <c r="AG177" s="4">
        <v>12.87</v>
      </c>
      <c r="AH177" s="4">
        <v>14.09</v>
      </c>
      <c r="AI177" s="4">
        <v>-0.28999999999999998</v>
      </c>
      <c r="AJ177" s="4">
        <v>39</v>
      </c>
      <c r="AK177">
        <v>29</v>
      </c>
      <c r="AL177">
        <v>31</v>
      </c>
      <c r="AM177" s="4">
        <v>-0.7</v>
      </c>
      <c r="AN177" s="4">
        <v>24</v>
      </c>
      <c r="AO177">
        <v>16</v>
      </c>
      <c r="AP177">
        <v>20</v>
      </c>
      <c r="AQ177" s="4">
        <v>-0.94</v>
      </c>
      <c r="AR177" s="4">
        <v>17</v>
      </c>
      <c r="AS177">
        <v>35</v>
      </c>
      <c r="AT177">
        <v>36</v>
      </c>
      <c r="AU177">
        <v>35</v>
      </c>
      <c r="AV177">
        <v>35.333333333333336</v>
      </c>
      <c r="AW177" s="4">
        <v>1.99</v>
      </c>
      <c r="AX177" s="4">
        <v>98</v>
      </c>
      <c r="AY177">
        <v>36</v>
      </c>
      <c r="AZ177">
        <v>41</v>
      </c>
      <c r="BA177">
        <v>44</v>
      </c>
      <c r="BB177">
        <v>40.333333333333336</v>
      </c>
      <c r="BC177" s="4">
        <v>2.25</v>
      </c>
      <c r="BD177" s="4">
        <v>99</v>
      </c>
      <c r="BE177" s="5">
        <v>170</v>
      </c>
      <c r="BF177" s="5">
        <v>168</v>
      </c>
      <c r="BG177" s="5">
        <v>162</v>
      </c>
      <c r="BH177" s="5">
        <v>166.66666666666666</v>
      </c>
      <c r="BI177" s="4">
        <v>1.46</v>
      </c>
      <c r="BJ177" s="4">
        <v>93</v>
      </c>
      <c r="BK177" s="4">
        <v>-1.64</v>
      </c>
      <c r="BL177" s="4">
        <v>1.17</v>
      </c>
      <c r="BM177" s="4">
        <v>4.24</v>
      </c>
      <c r="BN177" s="4">
        <v>3.7700000000000005</v>
      </c>
      <c r="BO177" s="4">
        <v>2</v>
      </c>
      <c r="BP177" s="4">
        <v>15.6464</v>
      </c>
      <c r="BQ177" s="4">
        <v>16.093440000000001</v>
      </c>
      <c r="BR177" s="4">
        <v>15.6464</v>
      </c>
      <c r="BS177" s="4">
        <v>16.093440000000001</v>
      </c>
      <c r="BT177" s="4">
        <v>18.32864</v>
      </c>
      <c r="BU177" s="4">
        <v>19.66976</v>
      </c>
      <c r="BV177" s="4">
        <v>20.5</v>
      </c>
      <c r="BW177" s="4">
        <v>66</v>
      </c>
      <c r="BX177" s="4">
        <v>98.5</v>
      </c>
      <c r="BY177" s="4">
        <v>61.666666666666664</v>
      </c>
      <c r="BZ177">
        <f t="shared" si="19"/>
        <v>2</v>
      </c>
    </row>
    <row r="178" spans="1:78" x14ac:dyDescent="0.2">
      <c r="A178" t="s">
        <v>250</v>
      </c>
      <c r="B178">
        <v>1</v>
      </c>
      <c r="C178" s="1">
        <v>38455</v>
      </c>
      <c r="D178" s="1">
        <v>43206</v>
      </c>
      <c r="E178" s="4">
        <v>13.007529089664613</v>
      </c>
      <c r="F178" s="5">
        <v>110.5</v>
      </c>
      <c r="G178" s="5">
        <v>155</v>
      </c>
      <c r="H178" s="4">
        <v>3.6253280839895012</v>
      </c>
      <c r="I178" s="4">
        <v>105.84</v>
      </c>
      <c r="J178" s="4">
        <v>48</v>
      </c>
      <c r="K178" s="4">
        <v>20</v>
      </c>
      <c r="L178" s="4">
        <v>3</v>
      </c>
      <c r="M178" s="4">
        <v>24.2</v>
      </c>
      <c r="N178" s="4">
        <v>3</v>
      </c>
      <c r="O178" s="4">
        <v>31.4</v>
      </c>
      <c r="P178" s="4">
        <v>29.2</v>
      </c>
      <c r="Q178" s="4">
        <v>30.6</v>
      </c>
      <c r="R178" s="4">
        <v>27.1</v>
      </c>
      <c r="S178" s="4">
        <v>24.3</v>
      </c>
      <c r="T178" s="4">
        <v>20.7</v>
      </c>
      <c r="U178" s="4">
        <v>58.5</v>
      </c>
      <c r="V178" s="4">
        <f>IF($X178&lt;2.2,"Less Than 5",IF($X178&lt;2.34,5,IF($X178&lt;2.51,10,IF($X178&lt;2.69,20,IF($X178&lt;2.82,30,IF($X178&lt;2.98,40,IF($X178&lt;3.13,50,IF($X178&lt;3.27,60,IF($X178&lt;3.46,70,IF($X178&lt;3.71,80,IF($X178&lt;3.82,90, 95)))))))))))</f>
        <v>90</v>
      </c>
      <c r="W178" s="4">
        <f t="shared" si="18"/>
        <v>3</v>
      </c>
      <c r="X178" s="4">
        <f>Y178/((J178^0.373)*((G178*0.01)^(1.404)))</f>
        <v>3.730758908118049</v>
      </c>
      <c r="Y178" s="4">
        <v>29.25</v>
      </c>
      <c r="Z178" s="4">
        <v>64.496250000000003</v>
      </c>
      <c r="AA178" s="4">
        <v>128.99250000000001</v>
      </c>
      <c r="AB178" s="4">
        <v>3</v>
      </c>
      <c r="AC178">
        <v>29</v>
      </c>
      <c r="AD178" s="4">
        <v>41.3</v>
      </c>
      <c r="AE178" s="4">
        <v>3</v>
      </c>
      <c r="AF178" s="4">
        <v>3</v>
      </c>
      <c r="AG178" s="4">
        <v>12.36</v>
      </c>
      <c r="AH178" s="4">
        <v>11.47</v>
      </c>
      <c r="AI178" s="4">
        <v>1.1599999999999999</v>
      </c>
      <c r="AJ178" s="4">
        <v>88</v>
      </c>
      <c r="AK178">
        <v>31</v>
      </c>
      <c r="AL178">
        <v>28</v>
      </c>
      <c r="AM178" s="4">
        <v>-0.7</v>
      </c>
      <c r="AN178" s="4">
        <v>24</v>
      </c>
      <c r="AO178">
        <v>21</v>
      </c>
      <c r="AP178">
        <v>27</v>
      </c>
      <c r="AQ178" s="4">
        <v>0.86</v>
      </c>
      <c r="AR178" s="4">
        <v>81</v>
      </c>
      <c r="AS178">
        <v>39</v>
      </c>
      <c r="AT178">
        <v>36</v>
      </c>
      <c r="AU178">
        <v>37</v>
      </c>
      <c r="AV178">
        <v>37.333333333333336</v>
      </c>
      <c r="AW178" s="4">
        <v>2.59</v>
      </c>
      <c r="AX178" s="4">
        <v>100</v>
      </c>
      <c r="AY178">
        <v>40</v>
      </c>
      <c r="AZ178">
        <v>31</v>
      </c>
      <c r="BA178">
        <v>36</v>
      </c>
      <c r="BB178">
        <v>35.666666666666664</v>
      </c>
      <c r="BC178" s="4">
        <v>1.61</v>
      </c>
      <c r="BD178" s="4">
        <v>95</v>
      </c>
      <c r="BE178" s="5">
        <v>157</v>
      </c>
      <c r="BF178" s="5">
        <v>170</v>
      </c>
      <c r="BG178" s="5">
        <v>156</v>
      </c>
      <c r="BH178" s="5">
        <v>161</v>
      </c>
      <c r="BI178" s="4">
        <v>1.46</v>
      </c>
      <c r="BJ178" s="4">
        <v>93</v>
      </c>
      <c r="BK178" s="4">
        <v>0.16000000000000003</v>
      </c>
      <c r="BL178" s="4">
        <v>2.62</v>
      </c>
      <c r="BM178" s="4">
        <v>4.2</v>
      </c>
      <c r="BN178" s="4">
        <v>6.98</v>
      </c>
      <c r="BO178" s="4">
        <v>3</v>
      </c>
      <c r="BP178" s="4">
        <v>17.434560000000001</v>
      </c>
      <c r="BQ178" s="4">
        <v>16.093440000000001</v>
      </c>
      <c r="BR178" s="4">
        <v>16.540479999999999</v>
      </c>
      <c r="BS178" s="4">
        <v>17.881599999999999</v>
      </c>
      <c r="BT178" s="4">
        <v>13.85824</v>
      </c>
      <c r="BU178" s="4">
        <v>16.093440000000001</v>
      </c>
      <c r="BV178" s="4">
        <v>52.5</v>
      </c>
      <c r="BW178" s="4">
        <v>90.5</v>
      </c>
      <c r="BX178" s="4">
        <v>97.5</v>
      </c>
      <c r="BY178" s="4">
        <v>80.166666666666671</v>
      </c>
      <c r="BZ178">
        <f t="shared" si="19"/>
        <v>3</v>
      </c>
    </row>
    <row r="179" spans="1:78" x14ac:dyDescent="0.2">
      <c r="A179" t="s">
        <v>251</v>
      </c>
      <c r="B179">
        <v>1</v>
      </c>
      <c r="C179" s="1">
        <v>38653</v>
      </c>
      <c r="D179" s="1">
        <v>43411</v>
      </c>
      <c r="E179" s="4">
        <v>13.026694045174539</v>
      </c>
      <c r="F179" s="5">
        <v>114</v>
      </c>
      <c r="G179" s="5">
        <v>159</v>
      </c>
      <c r="H179" s="4">
        <v>3.7401574803149606</v>
      </c>
      <c r="I179" s="4">
        <v>95.256000000000014</v>
      </c>
      <c r="J179" s="4">
        <v>43.2</v>
      </c>
      <c r="K179" s="4">
        <v>17.100000000000001</v>
      </c>
      <c r="L179" s="4">
        <v>3</v>
      </c>
      <c r="M179" s="4">
        <v>18.100000000000001</v>
      </c>
      <c r="N179" s="4">
        <v>3</v>
      </c>
      <c r="O179" s="4">
        <v>26.4</v>
      </c>
      <c r="P179" s="4">
        <v>27.8</v>
      </c>
      <c r="Q179" s="4">
        <v>29.8</v>
      </c>
      <c r="R179" s="4">
        <v>24.3</v>
      </c>
      <c r="S179" s="4">
        <v>26.9</v>
      </c>
      <c r="T179" s="4">
        <v>26.4</v>
      </c>
      <c r="U179" s="4">
        <v>56.7</v>
      </c>
      <c r="V179" s="4">
        <f>IF($X179&lt;2.2,"Less Than 5",IF($X179&lt;2.34,5,IF($X179&lt;2.51,10,IF($X179&lt;2.69,20,IF($X179&lt;2.82,30,IF($X179&lt;2.98,40,IF($X179&lt;3.13,50,IF($X179&lt;3.27,60,IF($X179&lt;3.46,70,IF($X179&lt;3.71,80,IF($X179&lt;3.82,90, 95)))))))))))</f>
        <v>80</v>
      </c>
      <c r="W179" s="4">
        <f t="shared" si="18"/>
        <v>3</v>
      </c>
      <c r="X179" s="4">
        <f>Y179/((J179^0.373)*((G179*0.01)^(1.404)))</f>
        <v>3.6287417638313331</v>
      </c>
      <c r="Y179" s="4">
        <v>28.35</v>
      </c>
      <c r="Z179" s="4">
        <v>62.511750000000006</v>
      </c>
      <c r="AA179" s="4">
        <v>125.02350000000001</v>
      </c>
      <c r="AB179" s="4">
        <v>3</v>
      </c>
      <c r="AC179">
        <v>14</v>
      </c>
      <c r="AD179" s="4">
        <v>36</v>
      </c>
      <c r="AE179" s="4">
        <v>1</v>
      </c>
      <c r="AF179" s="4">
        <v>2.3333333333333335</v>
      </c>
      <c r="AG179" s="4">
        <v>13.5</v>
      </c>
      <c r="AH179" s="4">
        <v>13.5</v>
      </c>
      <c r="AI179" s="4">
        <v>-0.84</v>
      </c>
      <c r="AJ179" s="4">
        <v>20</v>
      </c>
      <c r="AK179">
        <v>27</v>
      </c>
      <c r="AL179">
        <v>28</v>
      </c>
      <c r="AM179" s="4">
        <v>-1.1399999999999999</v>
      </c>
      <c r="AN179" s="4">
        <v>13</v>
      </c>
      <c r="AO179">
        <v>23</v>
      </c>
      <c r="AP179">
        <v>27</v>
      </c>
      <c r="AQ179" s="4">
        <v>0.86</v>
      </c>
      <c r="AR179" s="4">
        <v>81</v>
      </c>
      <c r="AS179">
        <v>36</v>
      </c>
      <c r="AT179">
        <v>35</v>
      </c>
      <c r="AU179">
        <v>34</v>
      </c>
      <c r="AV179">
        <v>35</v>
      </c>
      <c r="AW179" s="4">
        <v>1.99</v>
      </c>
      <c r="AX179" s="4">
        <v>98</v>
      </c>
      <c r="AY179">
        <v>36</v>
      </c>
      <c r="AZ179">
        <v>37</v>
      </c>
      <c r="BA179">
        <v>37</v>
      </c>
      <c r="BB179">
        <v>36.666666666666664</v>
      </c>
      <c r="BC179" s="4">
        <v>1.1100000000000001</v>
      </c>
      <c r="BD179" s="4">
        <v>87</v>
      </c>
      <c r="BE179" s="5">
        <v>140</v>
      </c>
      <c r="BF179" s="5">
        <v>135</v>
      </c>
      <c r="BG179" s="5">
        <v>140</v>
      </c>
      <c r="BH179" s="5">
        <v>138.33333333333334</v>
      </c>
      <c r="BI179" s="4">
        <v>0.18</v>
      </c>
      <c r="BJ179" s="4">
        <v>57</v>
      </c>
      <c r="BK179" s="4">
        <v>-0.27999999999999992</v>
      </c>
      <c r="BL179" s="4">
        <v>-0.65999999999999992</v>
      </c>
      <c r="BM179" s="4">
        <v>3.1</v>
      </c>
      <c r="BN179" s="4">
        <v>2.16</v>
      </c>
      <c r="BO179" s="4">
        <v>2</v>
      </c>
      <c r="BP179" s="4">
        <v>16.093440000000001</v>
      </c>
      <c r="BQ179" s="4">
        <v>15.6464</v>
      </c>
      <c r="BR179" s="4">
        <v>15.19936</v>
      </c>
      <c r="BS179" s="4">
        <v>16.093440000000001</v>
      </c>
      <c r="BT179" s="4">
        <v>16.540479999999999</v>
      </c>
      <c r="BU179" s="4">
        <v>16.540479999999999</v>
      </c>
      <c r="BV179" s="4">
        <v>47</v>
      </c>
      <c r="BW179" s="4">
        <v>38.5</v>
      </c>
      <c r="BX179" s="4">
        <v>92.5</v>
      </c>
      <c r="BY179" s="4">
        <v>59.333333333333336</v>
      </c>
      <c r="BZ179">
        <f t="shared" si="19"/>
        <v>2</v>
      </c>
    </row>
    <row r="180" spans="1:78" x14ac:dyDescent="0.2">
      <c r="A180" t="s">
        <v>252</v>
      </c>
      <c r="B180">
        <v>1</v>
      </c>
      <c r="C180" s="1">
        <v>38447</v>
      </c>
      <c r="D180" s="1">
        <v>43206</v>
      </c>
      <c r="E180" s="4">
        <v>13.02943189596167</v>
      </c>
      <c r="F180" s="5">
        <v>111</v>
      </c>
      <c r="G180" s="5">
        <v>155</v>
      </c>
      <c r="H180" s="4">
        <v>3.6417322834645667</v>
      </c>
      <c r="I180" s="4">
        <v>104.7375</v>
      </c>
      <c r="J180" s="4">
        <v>47.5</v>
      </c>
      <c r="K180" s="4">
        <v>19.8</v>
      </c>
      <c r="L180" s="4">
        <v>3</v>
      </c>
      <c r="M180" s="4">
        <v>25.6</v>
      </c>
      <c r="N180" s="4">
        <v>3</v>
      </c>
      <c r="O180" s="4">
        <v>21.4</v>
      </c>
      <c r="P180" s="4">
        <v>18.899999999999999</v>
      </c>
      <c r="Q180" s="4">
        <v>19.7</v>
      </c>
      <c r="R180" s="4">
        <v>19.899999999999999</v>
      </c>
      <c r="S180" s="4">
        <v>17.100000000000001</v>
      </c>
      <c r="T180" s="4">
        <v>16.100000000000001</v>
      </c>
      <c r="U180" s="4">
        <v>41.3</v>
      </c>
      <c r="V180" s="4">
        <f>IF($X180&lt;2.2,"Less Than 5",IF($X180&lt;2.34,5,IF($X180&lt;2.51,10,IF($X180&lt;2.69,20,IF($X180&lt;2.82,30,IF($X180&lt;2.98,40,IF($X180&lt;3.13,50,IF($X180&lt;3.27,60,IF($X180&lt;3.46,70,IF($X180&lt;3.71,80,IF($X180&lt;3.82,90, 95)))))))))))</f>
        <v>20</v>
      </c>
      <c r="W180" s="4">
        <f t="shared" si="18"/>
        <v>2</v>
      </c>
      <c r="X180" s="4">
        <f>Y180/((J180^0.373)*((G180*0.01)^(1.404)))</f>
        <v>2.6441594173088392</v>
      </c>
      <c r="Y180" s="4">
        <v>20.65</v>
      </c>
      <c r="Z180" s="4">
        <v>45.533249999999995</v>
      </c>
      <c r="AA180" s="4">
        <v>91.066499999999991</v>
      </c>
      <c r="AB180" s="4">
        <v>1</v>
      </c>
      <c r="AC180">
        <v>22</v>
      </c>
      <c r="AD180" s="4">
        <v>38.799999999999997</v>
      </c>
      <c r="AE180" s="4">
        <v>2</v>
      </c>
      <c r="AF180" s="4">
        <v>2</v>
      </c>
      <c r="AG180" s="4">
        <v>14.89</v>
      </c>
      <c r="AH180" s="4">
        <v>14.09</v>
      </c>
      <c r="AI180" s="4">
        <v>-1.31</v>
      </c>
      <c r="AJ180" s="4">
        <v>9</v>
      </c>
      <c r="AK180">
        <v>28</v>
      </c>
      <c r="AL180">
        <v>25</v>
      </c>
      <c r="AM180" s="4">
        <v>-1.1399999999999999</v>
      </c>
      <c r="AN180" s="4">
        <v>13</v>
      </c>
      <c r="AO180">
        <v>21</v>
      </c>
      <c r="AP180">
        <v>23</v>
      </c>
      <c r="AQ180" s="4">
        <v>-1</v>
      </c>
      <c r="AR180" s="4">
        <v>16</v>
      </c>
      <c r="AS180">
        <v>23</v>
      </c>
      <c r="AT180">
        <v>23</v>
      </c>
      <c r="AU180">
        <v>25</v>
      </c>
      <c r="AV180">
        <v>23.666666666666668</v>
      </c>
      <c r="AW180" s="4">
        <v>-0.62</v>
      </c>
      <c r="AX180" s="4">
        <v>27</v>
      </c>
      <c r="AY180">
        <v>21</v>
      </c>
      <c r="AZ180">
        <v>29</v>
      </c>
      <c r="BA180">
        <v>28</v>
      </c>
      <c r="BB180">
        <v>26</v>
      </c>
      <c r="BC180" s="4">
        <v>-0.39</v>
      </c>
      <c r="BD180" s="4">
        <v>35</v>
      </c>
      <c r="BE180" s="5">
        <v>117</v>
      </c>
      <c r="BF180" s="5">
        <v>117</v>
      </c>
      <c r="BG180" s="5">
        <v>118</v>
      </c>
      <c r="BH180" s="5">
        <v>117.33333333333333</v>
      </c>
      <c r="BI180" s="4">
        <v>-0.81</v>
      </c>
      <c r="BJ180" s="4">
        <v>21</v>
      </c>
      <c r="BK180" s="4">
        <v>-2.1399999999999997</v>
      </c>
      <c r="BL180" s="4">
        <v>-2.12</v>
      </c>
      <c r="BM180" s="4">
        <v>-1.01</v>
      </c>
      <c r="BN180" s="4">
        <v>-5.27</v>
      </c>
      <c r="BO180" s="4">
        <v>1</v>
      </c>
      <c r="BP180" s="4">
        <v>10.28192</v>
      </c>
      <c r="BQ180" s="4">
        <v>10.28192</v>
      </c>
      <c r="BR180" s="4">
        <v>11.176</v>
      </c>
      <c r="BS180" s="4">
        <v>9.3878400000000006</v>
      </c>
      <c r="BT180" s="4">
        <v>12.96416</v>
      </c>
      <c r="BU180" s="4">
        <v>12.51712</v>
      </c>
      <c r="BV180" s="4">
        <v>14.5</v>
      </c>
      <c r="BW180" s="4">
        <v>15</v>
      </c>
      <c r="BX180" s="4">
        <v>31</v>
      </c>
      <c r="BY180" s="4">
        <v>20.166666666666668</v>
      </c>
      <c r="BZ180">
        <f t="shared" si="19"/>
        <v>1</v>
      </c>
    </row>
    <row r="181" spans="1:78" x14ac:dyDescent="0.2">
      <c r="A181" t="s">
        <v>253</v>
      </c>
      <c r="B181">
        <v>1</v>
      </c>
      <c r="C181" s="1">
        <v>38437</v>
      </c>
      <c r="D181" s="1">
        <v>43206</v>
      </c>
      <c r="E181" s="4">
        <v>13.056810403832991</v>
      </c>
      <c r="F181" s="5">
        <v>112</v>
      </c>
      <c r="G181" s="5">
        <v>165.5</v>
      </c>
      <c r="H181" s="4">
        <v>3.674540682414698</v>
      </c>
      <c r="I181" s="4">
        <v>113.337</v>
      </c>
      <c r="J181" s="4">
        <v>51.4</v>
      </c>
      <c r="K181" s="4">
        <v>18.7</v>
      </c>
      <c r="L181" s="4">
        <v>3</v>
      </c>
      <c r="M181" s="4">
        <v>22</v>
      </c>
      <c r="N181" s="4">
        <v>3</v>
      </c>
      <c r="O181" s="4">
        <v>25.1</v>
      </c>
      <c r="P181" s="4">
        <v>24.6</v>
      </c>
      <c r="Q181" s="4">
        <v>21.2</v>
      </c>
      <c r="R181" s="4">
        <v>25.6</v>
      </c>
      <c r="S181" s="4">
        <v>23.9</v>
      </c>
      <c r="T181" s="4">
        <v>21.2</v>
      </c>
      <c r="U181" s="4">
        <v>50.7</v>
      </c>
      <c r="V181" s="4">
        <f>IF($X181&lt;2.2,"Less Than 5",IF($X181&lt;2.34,5,IF($X181&lt;2.51,10,IF($X181&lt;2.69,20,IF($X181&lt;2.82,30,IF($X181&lt;2.98,40,IF($X181&lt;3.13,50,IF($X181&lt;3.27,60,IF($X181&lt;3.46,70,IF($X181&lt;3.71,80,IF($X181&lt;3.82,90, 95)))))))))))</f>
        <v>40</v>
      </c>
      <c r="W181" s="4">
        <f t="shared" si="18"/>
        <v>2</v>
      </c>
      <c r="X181" s="4">
        <f>Y181/((J181^0.373)*((G181*0.01)^(1.404)))</f>
        <v>2.8747251661959119</v>
      </c>
      <c r="Y181" s="4">
        <v>25.35</v>
      </c>
      <c r="Z181" s="4">
        <v>55.896750000000004</v>
      </c>
      <c r="AA181" s="4">
        <v>111.79350000000001</v>
      </c>
      <c r="AB181" s="4">
        <v>2</v>
      </c>
      <c r="AC181">
        <v>16</v>
      </c>
      <c r="AD181" s="4">
        <v>36.6</v>
      </c>
      <c r="AE181" s="4">
        <v>1</v>
      </c>
      <c r="AF181" s="4">
        <v>2</v>
      </c>
      <c r="AG181" s="4">
        <v>13.08</v>
      </c>
      <c r="AH181" s="4">
        <v>13.1</v>
      </c>
      <c r="AI181" s="4">
        <v>-0.48</v>
      </c>
      <c r="AJ181" s="4">
        <v>32</v>
      </c>
      <c r="AK181">
        <v>30</v>
      </c>
      <c r="AL181">
        <v>32</v>
      </c>
      <c r="AM181" s="4">
        <v>-0.55000000000000004</v>
      </c>
      <c r="AN181" s="4">
        <v>29</v>
      </c>
      <c r="AO181">
        <v>26</v>
      </c>
      <c r="AP181">
        <v>31</v>
      </c>
      <c r="AQ181" s="4">
        <v>1.8</v>
      </c>
      <c r="AR181" s="4">
        <v>96</v>
      </c>
      <c r="AS181">
        <v>41</v>
      </c>
      <c r="AT181">
        <v>44</v>
      </c>
      <c r="AU181">
        <v>36</v>
      </c>
      <c r="AV181">
        <v>40.333333333333336</v>
      </c>
      <c r="AW181" s="4">
        <v>3.53</v>
      </c>
      <c r="AX181" s="4">
        <v>100</v>
      </c>
      <c r="AY181">
        <v>33</v>
      </c>
      <c r="AZ181">
        <v>35</v>
      </c>
      <c r="BA181">
        <v>38</v>
      </c>
      <c r="BB181">
        <v>35.333333333333336</v>
      </c>
      <c r="BC181" s="4">
        <v>1.28</v>
      </c>
      <c r="BD181" s="4">
        <v>90</v>
      </c>
      <c r="BE181" s="5">
        <v>160</v>
      </c>
      <c r="BF181" s="5">
        <v>103</v>
      </c>
      <c r="BG181" s="5">
        <v>141</v>
      </c>
      <c r="BH181" s="5">
        <v>134.66666666666666</v>
      </c>
      <c r="BI181" s="4">
        <v>1.04</v>
      </c>
      <c r="BJ181" s="4">
        <v>85</v>
      </c>
      <c r="BK181" s="4">
        <v>1.25</v>
      </c>
      <c r="BL181" s="4">
        <v>0.56000000000000005</v>
      </c>
      <c r="BM181" s="4">
        <v>4.8099999999999996</v>
      </c>
      <c r="BN181" s="4">
        <v>6.6199999999999992</v>
      </c>
      <c r="BO181" s="4">
        <v>2</v>
      </c>
      <c r="BP181" s="4">
        <v>18.32864</v>
      </c>
      <c r="BQ181" s="4">
        <v>19.66976</v>
      </c>
      <c r="BR181" s="4">
        <v>16.093440000000001</v>
      </c>
      <c r="BS181" s="4">
        <v>14.752319999999999</v>
      </c>
      <c r="BT181" s="4">
        <v>15.6464</v>
      </c>
      <c r="BU181" s="4">
        <v>16.98752</v>
      </c>
      <c r="BV181" s="4">
        <v>62.5</v>
      </c>
      <c r="BW181" s="4">
        <v>58.5</v>
      </c>
      <c r="BX181" s="4">
        <v>95</v>
      </c>
      <c r="BY181" s="4">
        <v>72</v>
      </c>
      <c r="BZ181">
        <f t="shared" si="19"/>
        <v>2</v>
      </c>
    </row>
    <row r="182" spans="1:78" x14ac:dyDescent="0.2">
      <c r="A182" t="s">
        <v>254</v>
      </c>
      <c r="B182">
        <v>1</v>
      </c>
      <c r="C182" s="1">
        <v>38436</v>
      </c>
      <c r="D182" s="1">
        <v>43206</v>
      </c>
      <c r="E182" s="4">
        <v>13.059548254620124</v>
      </c>
      <c r="F182" s="5">
        <v>118</v>
      </c>
      <c r="G182" s="5">
        <v>163</v>
      </c>
      <c r="H182" s="4">
        <v>3.8713910761154859</v>
      </c>
      <c r="I182" s="4">
        <v>141.34049999999999</v>
      </c>
      <c r="J182" s="4">
        <v>64.099999999999994</v>
      </c>
      <c r="K182" s="4">
        <v>24.1</v>
      </c>
      <c r="L182" s="4">
        <v>2</v>
      </c>
      <c r="M182" s="4">
        <v>32.200000000000003</v>
      </c>
      <c r="N182" s="4">
        <v>2</v>
      </c>
      <c r="O182" s="4">
        <v>25.9</v>
      </c>
      <c r="P182" s="4">
        <v>24.8</v>
      </c>
      <c r="Q182" s="4">
        <v>23.4</v>
      </c>
      <c r="R182" s="4">
        <v>21.1</v>
      </c>
      <c r="S182" s="4">
        <v>18.7</v>
      </c>
      <c r="T182" s="4">
        <v>17.7</v>
      </c>
      <c r="U182" s="4">
        <v>47</v>
      </c>
      <c r="V182" s="4">
        <f>IF($X182&lt;2.2,"Less Than 5",IF($X182&lt;2.34,5,IF($X182&lt;2.5,10,IF($X182&lt;2.69,20,IF($X182&lt;2.82,30,IF($X182&lt;2.98,40,IF($X182&lt;3.13,50,IF($X182&lt;3.27,60,IF($X182&lt;3.46,70,IF($X182&lt;3.71,80,IF($X182&lt;3.82,90, 95)))))))))))</f>
        <v>20</v>
      </c>
      <c r="W182" s="4">
        <f t="shared" si="18"/>
        <v>2</v>
      </c>
      <c r="X182" s="4">
        <f>Y182/((J182^0.373)*((G182*0.01)^(1.404)))</f>
        <v>2.5072545070714711</v>
      </c>
      <c r="Y182" s="4">
        <v>23.5</v>
      </c>
      <c r="Z182" s="4">
        <v>51.817500000000003</v>
      </c>
      <c r="AA182" s="4">
        <v>103.63500000000001</v>
      </c>
      <c r="AB182" s="4">
        <v>2</v>
      </c>
      <c r="AC182">
        <v>11</v>
      </c>
      <c r="AD182" s="4">
        <v>34.9</v>
      </c>
      <c r="AE182" s="4">
        <v>1</v>
      </c>
      <c r="AF182" s="4">
        <v>1.6666666666666667</v>
      </c>
      <c r="AG182" s="4">
        <v>15.06</v>
      </c>
      <c r="AH182" s="4">
        <v>17.09</v>
      </c>
      <c r="AI182" s="4">
        <v>-2.0099999999999998</v>
      </c>
      <c r="AJ182" s="4">
        <v>2</v>
      </c>
      <c r="AK182">
        <v>19</v>
      </c>
      <c r="AL182">
        <v>22</v>
      </c>
      <c r="AM182" s="4">
        <v>-2.06</v>
      </c>
      <c r="AN182" s="4">
        <v>2</v>
      </c>
      <c r="AO182">
        <v>21</v>
      </c>
      <c r="AP182">
        <v>22</v>
      </c>
      <c r="AQ182" s="4">
        <v>-0.76</v>
      </c>
      <c r="AR182" s="4">
        <v>23</v>
      </c>
      <c r="AS182">
        <v>33</v>
      </c>
      <c r="AT182">
        <v>31</v>
      </c>
      <c r="AU182">
        <v>16</v>
      </c>
      <c r="AV182">
        <v>26.666666666666668</v>
      </c>
      <c r="AW182" s="4">
        <v>1.35</v>
      </c>
      <c r="AX182" s="4">
        <v>91</v>
      </c>
      <c r="AY182">
        <v>33</v>
      </c>
      <c r="AZ182">
        <v>36</v>
      </c>
      <c r="BA182">
        <v>36</v>
      </c>
      <c r="BB182">
        <v>35</v>
      </c>
      <c r="BC182" s="4">
        <v>0.93</v>
      </c>
      <c r="BD182" s="4">
        <v>82</v>
      </c>
      <c r="BE182" s="5">
        <v>110</v>
      </c>
      <c r="BF182" s="5">
        <v>109</v>
      </c>
      <c r="BG182" s="5">
        <v>107</v>
      </c>
      <c r="BH182" s="5">
        <v>108.66666666666667</v>
      </c>
      <c r="BI182" s="4">
        <v>-1.19</v>
      </c>
      <c r="BJ182" s="4">
        <v>12</v>
      </c>
      <c r="BK182" s="4">
        <v>-2.8200000000000003</v>
      </c>
      <c r="BL182" s="4">
        <v>-3.1999999999999997</v>
      </c>
      <c r="BM182" s="4">
        <v>2.2800000000000002</v>
      </c>
      <c r="BN182" s="4">
        <v>-3.7399999999999993</v>
      </c>
      <c r="BO182" s="4">
        <v>2</v>
      </c>
      <c r="BP182" s="4">
        <v>14.752319999999999</v>
      </c>
      <c r="BQ182" s="4">
        <v>13.85824</v>
      </c>
      <c r="BR182" s="4">
        <v>7.1526399999999999</v>
      </c>
      <c r="BS182" s="4">
        <v>14.752319999999999</v>
      </c>
      <c r="BT182" s="4">
        <v>16.093440000000001</v>
      </c>
      <c r="BU182" s="4">
        <v>16.093440000000001</v>
      </c>
      <c r="BV182" s="4">
        <v>12.5</v>
      </c>
      <c r="BW182" s="4">
        <v>7</v>
      </c>
      <c r="BX182" s="4">
        <v>86.5</v>
      </c>
      <c r="BY182" s="4">
        <v>35.333333333333336</v>
      </c>
      <c r="BZ182">
        <f t="shared" si="19"/>
        <v>2</v>
      </c>
    </row>
    <row r="183" spans="1:78" x14ac:dyDescent="0.2">
      <c r="A183" t="s">
        <v>255</v>
      </c>
      <c r="B183">
        <v>1</v>
      </c>
      <c r="C183" s="1">
        <v>38607</v>
      </c>
      <c r="D183" s="1">
        <v>43412</v>
      </c>
      <c r="E183" s="4">
        <v>13.155373032169747</v>
      </c>
      <c r="F183" s="5">
        <v>111.5</v>
      </c>
      <c r="G183" s="5">
        <v>157.5</v>
      </c>
      <c r="H183" s="4">
        <v>3.6581364829396326</v>
      </c>
      <c r="I183" s="4">
        <v>120.61350000000002</v>
      </c>
      <c r="J183" s="4">
        <v>54.7</v>
      </c>
      <c r="K183" s="4">
        <v>21.9</v>
      </c>
      <c r="L183" s="4">
        <v>3</v>
      </c>
      <c r="M183" s="4">
        <v>29.6</v>
      </c>
      <c r="N183" s="4">
        <v>2</v>
      </c>
      <c r="O183" s="4">
        <v>26.5</v>
      </c>
      <c r="P183" s="4">
        <v>23.4</v>
      </c>
      <c r="Q183" s="4">
        <v>17.399999999999999</v>
      </c>
      <c r="R183" s="4">
        <v>25.1</v>
      </c>
      <c r="S183" s="4">
        <v>22.2</v>
      </c>
      <c r="T183" s="4">
        <v>19.8</v>
      </c>
      <c r="U183" s="4">
        <v>51.6</v>
      </c>
      <c r="V183" s="4">
        <f t="shared" ref="V183:V207" si="22">IF($X183&lt;2.2,"Less Than 5",IF($X183&lt;2.34,5,IF($X183&lt;2.51,10,IF($X183&lt;2.69,20,IF($X183&lt;2.82,30,IF($X183&lt;2.98,40,IF($X183&lt;3.13,50,IF($X183&lt;3.27,60,IF($X183&lt;3.46,70,IF($X183&lt;3.71,80,IF($X183&lt;3.82,90, 95)))))))))))</f>
        <v>50</v>
      </c>
      <c r="W183" s="4">
        <f t="shared" si="18"/>
        <v>2</v>
      </c>
      <c r="X183" s="4">
        <f>Y183/((J183^0.373)*((G183*0.01)^(1.404)))</f>
        <v>3.064562829297512</v>
      </c>
      <c r="Y183" s="4">
        <v>25.8</v>
      </c>
      <c r="Z183" s="4">
        <v>56.889000000000003</v>
      </c>
      <c r="AA183" s="4">
        <v>113.77800000000001</v>
      </c>
      <c r="AB183" s="4">
        <v>2</v>
      </c>
      <c r="AC183">
        <v>11</v>
      </c>
      <c r="AD183" s="4">
        <v>34.700000000000003</v>
      </c>
      <c r="AE183" s="4">
        <v>1</v>
      </c>
      <c r="AF183" s="4">
        <v>1.6666666666666667</v>
      </c>
      <c r="AG183" s="4">
        <v>12.5</v>
      </c>
      <c r="AH183" s="4">
        <v>12.91</v>
      </c>
      <c r="AI183" s="4">
        <v>0.06</v>
      </c>
      <c r="AJ183" s="4">
        <v>53</v>
      </c>
      <c r="AK183">
        <v>31</v>
      </c>
      <c r="AL183">
        <v>31</v>
      </c>
      <c r="AM183" s="4">
        <v>-0.7</v>
      </c>
      <c r="AN183" s="4">
        <v>24</v>
      </c>
      <c r="AO183">
        <v>23</v>
      </c>
      <c r="AP183">
        <v>24</v>
      </c>
      <c r="AQ183" s="4">
        <v>0.12</v>
      </c>
      <c r="AR183" s="4">
        <v>55</v>
      </c>
      <c r="AS183">
        <v>30</v>
      </c>
      <c r="AT183">
        <v>30</v>
      </c>
      <c r="AU183">
        <v>25</v>
      </c>
      <c r="AV183">
        <v>28.333333333333332</v>
      </c>
      <c r="AW183" s="4">
        <v>0.66</v>
      </c>
      <c r="AX183" s="4">
        <v>74</v>
      </c>
      <c r="AY183">
        <v>27</v>
      </c>
      <c r="AZ183">
        <v>30</v>
      </c>
      <c r="BA183">
        <v>25</v>
      </c>
      <c r="BB183">
        <v>27.333333333333332</v>
      </c>
      <c r="BC183" s="4">
        <v>-0.19</v>
      </c>
      <c r="BD183" s="4">
        <v>43</v>
      </c>
      <c r="BE183" s="5">
        <v>145</v>
      </c>
      <c r="BF183" s="5">
        <v>133</v>
      </c>
      <c r="BG183" s="5">
        <v>130</v>
      </c>
      <c r="BH183" s="5">
        <v>136</v>
      </c>
      <c r="BI183" s="4">
        <v>0.4</v>
      </c>
      <c r="BJ183" s="4">
        <v>66</v>
      </c>
      <c r="BK183" s="4">
        <v>-0.57999999999999996</v>
      </c>
      <c r="BL183" s="4">
        <v>0.46</v>
      </c>
      <c r="BM183" s="4">
        <v>0.47000000000000003</v>
      </c>
      <c r="BN183" s="4">
        <v>0.35000000000000009</v>
      </c>
      <c r="BO183" s="4">
        <v>2</v>
      </c>
      <c r="BP183" s="4">
        <v>13.411199999999999</v>
      </c>
      <c r="BQ183" s="4">
        <v>13.411199999999999</v>
      </c>
      <c r="BR183" s="4">
        <v>11.176</v>
      </c>
      <c r="BS183" s="4">
        <v>12.070079999999999</v>
      </c>
      <c r="BT183" s="4">
        <v>13.411199999999999</v>
      </c>
      <c r="BU183" s="4">
        <v>11.176</v>
      </c>
      <c r="BV183" s="4">
        <v>39.5</v>
      </c>
      <c r="BW183" s="4">
        <v>59.5</v>
      </c>
      <c r="BX183" s="4">
        <v>58.5</v>
      </c>
      <c r="BY183" s="4">
        <v>52.5</v>
      </c>
      <c r="BZ183">
        <f t="shared" si="19"/>
        <v>2</v>
      </c>
    </row>
    <row r="184" spans="1:78" x14ac:dyDescent="0.2">
      <c r="A184" t="s">
        <v>256</v>
      </c>
      <c r="B184">
        <v>1</v>
      </c>
      <c r="C184" s="1">
        <v>38373</v>
      </c>
      <c r="D184" s="1">
        <v>43206</v>
      </c>
      <c r="E184" s="4">
        <v>13.232032854209445</v>
      </c>
      <c r="F184" s="5">
        <v>116.5</v>
      </c>
      <c r="G184" s="5">
        <v>161.5</v>
      </c>
      <c r="H184" s="4">
        <v>3.8221784776902887</v>
      </c>
      <c r="I184" s="4">
        <v>173.97450000000001</v>
      </c>
      <c r="J184" s="4">
        <v>78.900000000000006</v>
      </c>
      <c r="K184" s="4">
        <v>30.1</v>
      </c>
      <c r="L184" s="4">
        <v>1</v>
      </c>
      <c r="M184" s="4">
        <v>40.200000000000003</v>
      </c>
      <c r="N184" s="4">
        <v>1</v>
      </c>
      <c r="O184" s="4">
        <v>47.2</v>
      </c>
      <c r="P184" s="4">
        <v>44.4</v>
      </c>
      <c r="Q184" s="4">
        <v>41</v>
      </c>
      <c r="R184" s="4">
        <v>42.4</v>
      </c>
      <c r="S184" s="4">
        <v>37.5</v>
      </c>
      <c r="T184" s="4">
        <v>42.3</v>
      </c>
      <c r="U184" s="4">
        <v>89.6</v>
      </c>
      <c r="V184" s="4">
        <f t="shared" si="22"/>
        <v>95</v>
      </c>
      <c r="W184" s="4">
        <f t="shared" si="18"/>
        <v>3</v>
      </c>
      <c r="X184" s="4">
        <f>Y184/((J184^0.373)*((G184*0.01)^(1.404)))</f>
        <v>4.4811972868968644</v>
      </c>
      <c r="Y184" s="4">
        <v>44.8</v>
      </c>
      <c r="Z184" s="4">
        <v>98.783999999999992</v>
      </c>
      <c r="AA184" s="4">
        <v>197.56799999999998</v>
      </c>
      <c r="AB184" s="4">
        <v>3</v>
      </c>
      <c r="AC184">
        <v>15</v>
      </c>
      <c r="AD184" s="4">
        <v>36.1</v>
      </c>
      <c r="AE184" s="4">
        <v>1</v>
      </c>
      <c r="AF184" s="4">
        <v>1.6666666666666667</v>
      </c>
      <c r="AG184" s="4">
        <v>13.63</v>
      </c>
      <c r="AH184" s="4">
        <v>13.5</v>
      </c>
      <c r="AI184" s="4">
        <v>-0.84</v>
      </c>
      <c r="AJ184" s="4">
        <v>20</v>
      </c>
      <c r="AK184">
        <v>20</v>
      </c>
      <c r="AL184">
        <v>999</v>
      </c>
      <c r="AM184" s="4">
        <v>-2.37</v>
      </c>
      <c r="AN184" s="4">
        <v>1</v>
      </c>
      <c r="AO184">
        <v>25</v>
      </c>
      <c r="AP184">
        <v>26</v>
      </c>
      <c r="AQ184" s="4">
        <v>0.62</v>
      </c>
      <c r="AR184" s="4">
        <v>73</v>
      </c>
      <c r="AS184">
        <v>34</v>
      </c>
      <c r="AT184">
        <v>34</v>
      </c>
      <c r="AU184">
        <v>33</v>
      </c>
      <c r="AV184">
        <v>33.666666666666664</v>
      </c>
      <c r="AW184" s="4">
        <v>1.57</v>
      </c>
      <c r="AX184" s="4">
        <v>94</v>
      </c>
      <c r="AY184">
        <v>36</v>
      </c>
      <c r="AZ184">
        <v>38</v>
      </c>
      <c r="BA184">
        <v>29</v>
      </c>
      <c r="BB184">
        <v>34.333333333333336</v>
      </c>
      <c r="BC184" s="4">
        <v>1.28</v>
      </c>
      <c r="BD184" s="4">
        <v>90</v>
      </c>
      <c r="BE184" s="5">
        <v>135</v>
      </c>
      <c r="BF184" s="5">
        <v>133</v>
      </c>
      <c r="BG184" s="5">
        <v>135</v>
      </c>
      <c r="BH184" s="5">
        <v>134.33333333333334</v>
      </c>
      <c r="BI184" s="4">
        <v>-0.04</v>
      </c>
      <c r="BJ184" s="4">
        <v>48</v>
      </c>
      <c r="BK184" s="4">
        <v>-1.75</v>
      </c>
      <c r="BL184" s="4">
        <v>-0.88</v>
      </c>
      <c r="BM184" s="4">
        <v>2.85</v>
      </c>
      <c r="BN184" s="4">
        <v>0.2200000000000002</v>
      </c>
      <c r="BO184" s="4">
        <v>2</v>
      </c>
      <c r="BP184" s="4">
        <v>15.19936</v>
      </c>
      <c r="BQ184" s="4">
        <v>15.19936</v>
      </c>
      <c r="BR184" s="4">
        <v>14.752319999999999</v>
      </c>
      <c r="BS184" s="4">
        <v>16.093440000000001</v>
      </c>
      <c r="BT184" s="4">
        <v>16.98752</v>
      </c>
      <c r="BU184" s="4">
        <v>12.96416</v>
      </c>
      <c r="BV184" s="4">
        <v>37</v>
      </c>
      <c r="BW184" s="4">
        <v>34</v>
      </c>
      <c r="BX184" s="4">
        <v>92</v>
      </c>
      <c r="BY184" s="4">
        <v>54.333333333333336</v>
      </c>
      <c r="BZ184">
        <f t="shared" si="19"/>
        <v>2</v>
      </c>
    </row>
    <row r="185" spans="1:78" x14ac:dyDescent="0.2">
      <c r="A185" t="s">
        <v>257</v>
      </c>
      <c r="B185">
        <v>1</v>
      </c>
      <c r="C185" s="1">
        <v>38572</v>
      </c>
      <c r="D185" s="1">
        <v>43412</v>
      </c>
      <c r="E185" s="4">
        <v>13.25119780971937</v>
      </c>
      <c r="F185" s="5">
        <v>111</v>
      </c>
      <c r="G185" s="5">
        <v>157</v>
      </c>
      <c r="H185" s="4">
        <v>3.6417322834645667</v>
      </c>
      <c r="I185" s="4">
        <v>97.240500000000011</v>
      </c>
      <c r="J185" s="4">
        <v>44.1</v>
      </c>
      <c r="K185" s="4">
        <v>17.899999999999999</v>
      </c>
      <c r="L185" s="4">
        <v>3</v>
      </c>
      <c r="M185" s="4">
        <v>21</v>
      </c>
      <c r="N185" s="4">
        <v>3</v>
      </c>
      <c r="O185" s="4">
        <v>22</v>
      </c>
      <c r="P185" s="4">
        <v>23.6</v>
      </c>
      <c r="Q185" s="4">
        <v>21.4</v>
      </c>
      <c r="R185" s="4">
        <v>22.8</v>
      </c>
      <c r="S185" s="4">
        <v>22.5</v>
      </c>
      <c r="T185" s="4">
        <v>22.5</v>
      </c>
      <c r="U185" s="4">
        <v>46.4</v>
      </c>
      <c r="V185" s="4">
        <f t="shared" si="22"/>
        <v>50</v>
      </c>
      <c r="W185" s="4">
        <f t="shared" si="18"/>
        <v>2</v>
      </c>
      <c r="X185" s="4">
        <f>Y185/((J185^0.373)*((G185*0.01)^(1.404)))</f>
        <v>2.9996409861860815</v>
      </c>
      <c r="Y185" s="4">
        <v>23.2</v>
      </c>
      <c r="Z185" s="4">
        <v>51.155999999999999</v>
      </c>
      <c r="AA185" s="4">
        <v>102.312</v>
      </c>
      <c r="AB185" s="4">
        <v>2</v>
      </c>
      <c r="AC185">
        <v>24</v>
      </c>
      <c r="AD185" s="4">
        <v>39.200000000000003</v>
      </c>
      <c r="AE185" s="4">
        <v>2</v>
      </c>
      <c r="AF185" s="4">
        <v>2.3333333333333335</v>
      </c>
      <c r="AG185" s="4">
        <v>12.91</v>
      </c>
      <c r="AH185" s="4">
        <v>12.78</v>
      </c>
      <c r="AI185" s="4">
        <v>-0.2</v>
      </c>
      <c r="AJ185" s="4">
        <v>42</v>
      </c>
      <c r="AK185">
        <v>24</v>
      </c>
      <c r="AL185">
        <v>28</v>
      </c>
      <c r="AM185" s="4">
        <v>-1.1399999999999999</v>
      </c>
      <c r="AN185" s="4">
        <v>13</v>
      </c>
      <c r="AO185">
        <v>20</v>
      </c>
      <c r="AP185">
        <v>24</v>
      </c>
      <c r="AQ185" s="4">
        <v>0.12</v>
      </c>
      <c r="AR185" s="4">
        <v>55</v>
      </c>
      <c r="AS185">
        <v>39</v>
      </c>
      <c r="AT185">
        <v>37</v>
      </c>
      <c r="AU185">
        <v>41</v>
      </c>
      <c r="AV185">
        <v>39</v>
      </c>
      <c r="AW185" s="4">
        <v>2.98</v>
      </c>
      <c r="AX185" s="4">
        <v>100</v>
      </c>
      <c r="AY185">
        <v>28</v>
      </c>
      <c r="AZ185">
        <v>26</v>
      </c>
      <c r="BA185">
        <v>27</v>
      </c>
      <c r="BB185">
        <v>27</v>
      </c>
      <c r="BC185" s="4">
        <v>-0.59</v>
      </c>
      <c r="BD185" s="4">
        <v>28</v>
      </c>
      <c r="BE185" s="5">
        <v>112</v>
      </c>
      <c r="BF185" s="5">
        <v>139</v>
      </c>
      <c r="BG185" s="5">
        <v>144</v>
      </c>
      <c r="BH185" s="5">
        <v>131.66666666666666</v>
      </c>
      <c r="BI185" s="4">
        <v>0.36</v>
      </c>
      <c r="BJ185" s="4">
        <v>64</v>
      </c>
      <c r="BK185" s="4">
        <v>-1.02</v>
      </c>
      <c r="BL185" s="4">
        <v>0.15999999999999998</v>
      </c>
      <c r="BM185" s="4">
        <v>2.39</v>
      </c>
      <c r="BN185" s="4">
        <v>1.53</v>
      </c>
      <c r="BO185" s="4">
        <v>2</v>
      </c>
      <c r="BP185" s="4">
        <v>17.434560000000001</v>
      </c>
      <c r="BQ185" s="4">
        <v>16.540479999999999</v>
      </c>
      <c r="BR185" s="4">
        <v>18.32864</v>
      </c>
      <c r="BS185" s="4">
        <v>12.51712</v>
      </c>
      <c r="BT185" s="4">
        <v>11.62304</v>
      </c>
      <c r="BU185" s="4">
        <v>12.070079999999999</v>
      </c>
      <c r="BV185" s="4">
        <v>34</v>
      </c>
      <c r="BW185" s="4">
        <v>53</v>
      </c>
      <c r="BX185" s="4">
        <v>64</v>
      </c>
      <c r="BY185" s="4">
        <v>50.333333333333336</v>
      </c>
      <c r="BZ185">
        <f t="shared" si="19"/>
        <v>2</v>
      </c>
    </row>
    <row r="186" spans="1:78" x14ac:dyDescent="0.2">
      <c r="A186" t="s">
        <v>258</v>
      </c>
      <c r="B186">
        <v>1</v>
      </c>
      <c r="C186" s="1">
        <v>38360</v>
      </c>
      <c r="D186" s="1">
        <v>43206</v>
      </c>
      <c r="E186" s="4">
        <v>13.267624914442163</v>
      </c>
      <c r="F186" s="5">
        <v>115</v>
      </c>
      <c r="G186" s="5">
        <v>164</v>
      </c>
      <c r="H186" s="4">
        <v>3.772965879265092</v>
      </c>
      <c r="I186" s="4">
        <v>198.45000000000002</v>
      </c>
      <c r="J186" s="4">
        <v>90</v>
      </c>
      <c r="K186" s="4">
        <v>33.5</v>
      </c>
      <c r="L186" s="4">
        <v>1</v>
      </c>
      <c r="M186" s="4">
        <v>44.8</v>
      </c>
      <c r="N186" s="4">
        <v>1</v>
      </c>
      <c r="O186" s="4">
        <v>29.8</v>
      </c>
      <c r="P186" s="4">
        <v>31.8</v>
      </c>
      <c r="Q186" s="4">
        <v>31.6</v>
      </c>
      <c r="R186" s="4">
        <v>25.6</v>
      </c>
      <c r="S186" s="4">
        <v>25.8</v>
      </c>
      <c r="T186" s="4">
        <v>26.2</v>
      </c>
      <c r="U186" s="4">
        <v>58</v>
      </c>
      <c r="V186" s="4">
        <f t="shared" si="22"/>
        <v>30</v>
      </c>
      <c r="W186" s="4">
        <f t="shared" si="18"/>
        <v>2</v>
      </c>
      <c r="X186" s="4">
        <f>Y186/((J186^0.373)*((G186*0.01)^(1.404)))</f>
        <v>2.702867643063926</v>
      </c>
      <c r="Y186" s="4">
        <v>29</v>
      </c>
      <c r="Z186" s="4">
        <v>63.945</v>
      </c>
      <c r="AA186" s="4">
        <v>127.89</v>
      </c>
      <c r="AB186" s="4">
        <v>3</v>
      </c>
      <c r="AC186">
        <v>9</v>
      </c>
      <c r="AD186" s="4">
        <v>33.9</v>
      </c>
      <c r="AE186" s="4">
        <v>1</v>
      </c>
      <c r="AF186" s="4">
        <v>1.6666666666666667</v>
      </c>
      <c r="AG186" s="4">
        <v>16.28</v>
      </c>
      <c r="AH186" s="4">
        <v>15.5</v>
      </c>
      <c r="AI186" s="4">
        <v>-2.29</v>
      </c>
      <c r="AJ186" s="4">
        <v>1</v>
      </c>
      <c r="AK186">
        <v>19</v>
      </c>
      <c r="AL186">
        <v>21</v>
      </c>
      <c r="AM186" s="4">
        <v>-2.21</v>
      </c>
      <c r="AN186" s="4">
        <v>1</v>
      </c>
      <c r="AO186">
        <v>10</v>
      </c>
      <c r="AP186">
        <v>21</v>
      </c>
      <c r="AQ186" s="4">
        <v>-0.67</v>
      </c>
      <c r="AR186" s="4">
        <v>25</v>
      </c>
      <c r="AS186">
        <v>36</v>
      </c>
      <c r="AT186">
        <v>35</v>
      </c>
      <c r="AU186">
        <v>20</v>
      </c>
      <c r="AV186">
        <v>30.333333333333332</v>
      </c>
      <c r="AW186" s="4">
        <v>1.99</v>
      </c>
      <c r="AX186" s="4">
        <v>98</v>
      </c>
      <c r="AY186">
        <v>40</v>
      </c>
      <c r="AZ186">
        <v>41</v>
      </c>
      <c r="BA186">
        <v>40</v>
      </c>
      <c r="BB186">
        <v>40.333333333333336</v>
      </c>
      <c r="BC186" s="4">
        <v>1.78</v>
      </c>
      <c r="BD186" s="4">
        <v>96</v>
      </c>
      <c r="BE186" s="5">
        <v>59</v>
      </c>
      <c r="BF186" s="5">
        <v>81</v>
      </c>
      <c r="BG186" s="5">
        <v>67</v>
      </c>
      <c r="BH186" s="5">
        <v>69</v>
      </c>
      <c r="BI186" s="4">
        <v>-2.63</v>
      </c>
      <c r="BJ186" s="4">
        <v>0</v>
      </c>
      <c r="BK186" s="4">
        <v>-2.88</v>
      </c>
      <c r="BL186" s="4">
        <v>-4.92</v>
      </c>
      <c r="BM186" s="4">
        <v>3.77</v>
      </c>
      <c r="BN186" s="4">
        <v>-4.0299999999999994</v>
      </c>
      <c r="BO186" s="4">
        <v>2</v>
      </c>
      <c r="BP186" s="4">
        <v>16.093440000000001</v>
      </c>
      <c r="BQ186" s="4">
        <v>15.6464</v>
      </c>
      <c r="BR186" s="4">
        <v>8.9407999999999994</v>
      </c>
      <c r="BS186" s="4">
        <v>17.881599999999999</v>
      </c>
      <c r="BT186" s="4">
        <v>18.32864</v>
      </c>
      <c r="BU186" s="4">
        <v>17.881599999999999</v>
      </c>
      <c r="BV186" s="4">
        <v>13</v>
      </c>
      <c r="BW186" s="4">
        <v>0.5</v>
      </c>
      <c r="BX186" s="4">
        <v>97</v>
      </c>
      <c r="BY186" s="4">
        <v>36.833333333333336</v>
      </c>
      <c r="BZ186">
        <f t="shared" si="19"/>
        <v>2</v>
      </c>
    </row>
    <row r="187" spans="1:78" x14ac:dyDescent="0.2">
      <c r="A187" t="s">
        <v>259</v>
      </c>
      <c r="B187">
        <v>1</v>
      </c>
      <c r="C187" s="1">
        <v>38358</v>
      </c>
      <c r="D187" s="1">
        <v>43206</v>
      </c>
      <c r="E187" s="4">
        <v>13.273100616016427</v>
      </c>
      <c r="F187" s="5">
        <v>115</v>
      </c>
      <c r="G187" s="5">
        <v>167</v>
      </c>
      <c r="H187" s="4">
        <v>3.772965879265092</v>
      </c>
      <c r="I187" s="4">
        <v>176.17950000000002</v>
      </c>
      <c r="J187" s="4">
        <v>79.900000000000006</v>
      </c>
      <c r="K187" s="4">
        <v>28.6</v>
      </c>
      <c r="L187" s="4">
        <v>1</v>
      </c>
      <c r="M187" s="4">
        <v>38.200000000000003</v>
      </c>
      <c r="N187" s="4">
        <v>1</v>
      </c>
      <c r="O187" s="4">
        <v>37.700000000000003</v>
      </c>
      <c r="P187" s="4">
        <v>37.200000000000003</v>
      </c>
      <c r="Q187" s="4">
        <v>34.299999999999997</v>
      </c>
      <c r="R187" s="4">
        <v>32.799999999999997</v>
      </c>
      <c r="S187" s="4">
        <v>34.9</v>
      </c>
      <c r="T187" s="4">
        <v>36.4</v>
      </c>
      <c r="U187" s="4">
        <v>74.099999999999994</v>
      </c>
      <c r="V187" s="4">
        <f t="shared" si="22"/>
        <v>80</v>
      </c>
      <c r="W187" s="4">
        <f t="shared" si="18"/>
        <v>3</v>
      </c>
      <c r="X187" s="4">
        <f>Y187/((J187^0.373)*((G187*0.01)^(1.404)))</f>
        <v>3.5192031535559618</v>
      </c>
      <c r="Y187" s="4">
        <v>37.049999999999997</v>
      </c>
      <c r="Z187" s="4">
        <v>81.695250000000001</v>
      </c>
      <c r="AA187" s="4">
        <v>163.3905</v>
      </c>
      <c r="AB187" s="4">
        <v>3</v>
      </c>
      <c r="AC187">
        <v>7</v>
      </c>
      <c r="AD187" s="4">
        <v>33.200000000000003</v>
      </c>
      <c r="AE187" s="4">
        <v>1</v>
      </c>
      <c r="AF187" s="4">
        <v>1.6666666666666667</v>
      </c>
      <c r="AG187" s="4">
        <v>13.24</v>
      </c>
      <c r="AH187" s="4">
        <v>13.1</v>
      </c>
      <c r="AI187" s="4">
        <v>-0.49</v>
      </c>
      <c r="AJ187" s="4">
        <v>31</v>
      </c>
      <c r="AK187">
        <v>25</v>
      </c>
      <c r="AL187">
        <v>27</v>
      </c>
      <c r="AM187" s="4">
        <v>-1.29</v>
      </c>
      <c r="AN187" s="4">
        <v>10</v>
      </c>
      <c r="AO187">
        <v>21</v>
      </c>
      <c r="AP187">
        <v>22</v>
      </c>
      <c r="AQ187" s="4">
        <v>-0.4</v>
      </c>
      <c r="AR187" s="4">
        <v>34</v>
      </c>
      <c r="AS187">
        <v>29</v>
      </c>
      <c r="AT187">
        <v>30</v>
      </c>
      <c r="AU187">
        <v>27</v>
      </c>
      <c r="AV187">
        <v>28.666666666666668</v>
      </c>
      <c r="AW187" s="4">
        <v>0.66</v>
      </c>
      <c r="AX187" s="4">
        <v>74</v>
      </c>
      <c r="AY187">
        <v>32</v>
      </c>
      <c r="AZ187">
        <v>32</v>
      </c>
      <c r="BA187">
        <v>28</v>
      </c>
      <c r="BB187">
        <v>30.666666666666668</v>
      </c>
      <c r="BC187" s="4">
        <v>0.2</v>
      </c>
      <c r="BD187" s="4">
        <v>58</v>
      </c>
      <c r="BE187" s="5">
        <v>102</v>
      </c>
      <c r="BF187" s="5">
        <v>134</v>
      </c>
      <c r="BG187" s="5">
        <v>122</v>
      </c>
      <c r="BH187" s="5">
        <v>119.33333333333333</v>
      </c>
      <c r="BI187" s="4">
        <v>-0.09</v>
      </c>
      <c r="BJ187" s="4">
        <v>47</v>
      </c>
      <c r="BK187" s="4">
        <v>-1.69</v>
      </c>
      <c r="BL187" s="4">
        <v>-0.57999999999999996</v>
      </c>
      <c r="BM187" s="4">
        <v>0.8600000000000001</v>
      </c>
      <c r="BN187" s="4">
        <v>-1.41</v>
      </c>
      <c r="BO187" s="4">
        <v>2</v>
      </c>
      <c r="BP187" s="4">
        <v>12.96416</v>
      </c>
      <c r="BQ187" s="4">
        <v>13.411199999999999</v>
      </c>
      <c r="BR187" s="4">
        <v>12.070079999999999</v>
      </c>
      <c r="BS187" s="4">
        <v>14.30528</v>
      </c>
      <c r="BT187" s="4">
        <v>14.30528</v>
      </c>
      <c r="BU187" s="4">
        <v>12.51712</v>
      </c>
      <c r="BV187" s="4">
        <v>22</v>
      </c>
      <c r="BW187" s="4">
        <v>39</v>
      </c>
      <c r="BX187" s="4">
        <v>66</v>
      </c>
      <c r="BY187" s="4">
        <v>42.333333333333336</v>
      </c>
      <c r="BZ187">
        <f t="shared" si="19"/>
        <v>2</v>
      </c>
    </row>
    <row r="188" spans="1:78" x14ac:dyDescent="0.2">
      <c r="A188" t="s">
        <v>260</v>
      </c>
      <c r="B188">
        <v>1</v>
      </c>
      <c r="C188" s="1">
        <v>38350</v>
      </c>
      <c r="D188" s="1">
        <v>43206</v>
      </c>
      <c r="E188" s="4">
        <v>13.295003422313483</v>
      </c>
      <c r="F188" s="5">
        <v>115</v>
      </c>
      <c r="G188" s="5">
        <v>156</v>
      </c>
      <c r="H188" s="4">
        <v>3.772965879265092</v>
      </c>
      <c r="I188" s="4">
        <v>155.673</v>
      </c>
      <c r="J188" s="4">
        <v>70.599999999999994</v>
      </c>
      <c r="K188" s="4">
        <v>29</v>
      </c>
      <c r="L188" s="4">
        <v>1</v>
      </c>
      <c r="M188" s="4">
        <v>38.799999999999997</v>
      </c>
      <c r="N188" s="4">
        <v>1</v>
      </c>
      <c r="O188" s="4">
        <v>24.7</v>
      </c>
      <c r="P188" s="4">
        <v>25</v>
      </c>
      <c r="Q188" s="4">
        <v>26.4</v>
      </c>
      <c r="R188" s="4">
        <v>27.3</v>
      </c>
      <c r="S188" s="4">
        <v>25.2</v>
      </c>
      <c r="T188" s="4">
        <v>30.1</v>
      </c>
      <c r="U188" s="4">
        <v>56.5</v>
      </c>
      <c r="V188" s="4">
        <f t="shared" si="22"/>
        <v>50</v>
      </c>
      <c r="W188" s="4">
        <f t="shared" si="18"/>
        <v>2</v>
      </c>
      <c r="X188" s="4">
        <f>Y188/((J188^0.373)*((G188*0.01)^(1.404)))</f>
        <v>3.0921984815966606</v>
      </c>
      <c r="Y188" s="4">
        <v>28.25</v>
      </c>
      <c r="Z188" s="4">
        <v>62.291250000000005</v>
      </c>
      <c r="AA188" s="4">
        <v>124.58250000000001</v>
      </c>
      <c r="AB188" s="4">
        <v>3</v>
      </c>
      <c r="AC188">
        <v>14</v>
      </c>
      <c r="AD188" s="4">
        <v>35.700000000000003</v>
      </c>
      <c r="AE188" s="4">
        <v>1</v>
      </c>
      <c r="AF188" s="4">
        <v>1.6666666666666667</v>
      </c>
      <c r="AG188" s="4">
        <v>13.86</v>
      </c>
      <c r="AH188" s="4">
        <v>13.06</v>
      </c>
      <c r="AI188" s="4">
        <v>-0.46</v>
      </c>
      <c r="AJ188" s="4">
        <v>32</v>
      </c>
      <c r="AK188">
        <v>25</v>
      </c>
      <c r="AL188">
        <v>32</v>
      </c>
      <c r="AM188" s="4">
        <v>-0.55000000000000004</v>
      </c>
      <c r="AN188" s="4">
        <v>29</v>
      </c>
      <c r="AO188">
        <v>12</v>
      </c>
      <c r="AP188">
        <v>18</v>
      </c>
      <c r="AQ188" s="4">
        <v>-1.51</v>
      </c>
      <c r="AR188" s="4">
        <v>7</v>
      </c>
      <c r="AS188">
        <v>30</v>
      </c>
      <c r="AT188">
        <v>31</v>
      </c>
      <c r="AU188">
        <v>33</v>
      </c>
      <c r="AV188">
        <v>31.333333333333332</v>
      </c>
      <c r="AW188" s="4">
        <v>1.35</v>
      </c>
      <c r="AX188" s="4">
        <v>91</v>
      </c>
      <c r="AY188">
        <v>38</v>
      </c>
      <c r="AZ188">
        <v>37</v>
      </c>
      <c r="BA188">
        <v>32</v>
      </c>
      <c r="BB188">
        <v>35.666666666666664</v>
      </c>
      <c r="BC188" s="4">
        <v>1.28</v>
      </c>
      <c r="BD188" s="4">
        <v>90</v>
      </c>
      <c r="BE188" s="5">
        <v>118</v>
      </c>
      <c r="BF188" s="5">
        <v>127</v>
      </c>
      <c r="BG188" s="5">
        <v>106</v>
      </c>
      <c r="BH188" s="5">
        <v>117</v>
      </c>
      <c r="BI188" s="4">
        <v>-0.4</v>
      </c>
      <c r="BJ188" s="4">
        <v>34</v>
      </c>
      <c r="BK188" s="4">
        <v>-2.06</v>
      </c>
      <c r="BL188" s="4">
        <v>-0.8600000000000001</v>
      </c>
      <c r="BM188" s="4">
        <v>2.63</v>
      </c>
      <c r="BN188" s="4">
        <v>-0.29000000000000004</v>
      </c>
      <c r="BO188" s="4">
        <v>2</v>
      </c>
      <c r="BP188" s="4">
        <v>13.411199999999999</v>
      </c>
      <c r="BQ188" s="4">
        <v>13.85824</v>
      </c>
      <c r="BR188" s="4">
        <v>14.752319999999999</v>
      </c>
      <c r="BS188" s="4">
        <v>16.98752</v>
      </c>
      <c r="BT188" s="4">
        <v>16.540479999999999</v>
      </c>
      <c r="BU188" s="4">
        <v>14.30528</v>
      </c>
      <c r="BV188" s="4">
        <v>18</v>
      </c>
      <c r="BW188" s="4">
        <v>33</v>
      </c>
      <c r="BX188" s="4">
        <v>90.5</v>
      </c>
      <c r="BY188" s="4">
        <v>47.166666666666664</v>
      </c>
      <c r="BZ188">
        <f t="shared" si="19"/>
        <v>2</v>
      </c>
    </row>
    <row r="189" spans="1:78" x14ac:dyDescent="0.2">
      <c r="A189" t="s">
        <v>261</v>
      </c>
      <c r="B189">
        <v>1</v>
      </c>
      <c r="C189" s="1">
        <v>38348</v>
      </c>
      <c r="D189" s="1">
        <v>43206</v>
      </c>
      <c r="E189" s="4">
        <v>13.300479123887747</v>
      </c>
      <c r="F189" s="5">
        <v>114.5</v>
      </c>
      <c r="G189" s="5">
        <v>160</v>
      </c>
      <c r="H189" s="4">
        <v>3.7565616797900261</v>
      </c>
      <c r="I189" s="4">
        <v>114.66</v>
      </c>
      <c r="J189" s="4">
        <v>52</v>
      </c>
      <c r="K189" s="4">
        <v>20.3</v>
      </c>
      <c r="L189" s="4">
        <v>3</v>
      </c>
      <c r="M189" s="4">
        <v>25.8</v>
      </c>
      <c r="N189" s="4">
        <v>3</v>
      </c>
      <c r="O189" s="4">
        <v>30.1</v>
      </c>
      <c r="P189" s="4">
        <v>30.5</v>
      </c>
      <c r="Q189" s="4">
        <v>27.5</v>
      </c>
      <c r="R189" s="4">
        <v>26</v>
      </c>
      <c r="S189" s="4">
        <v>25.5</v>
      </c>
      <c r="T189" s="4">
        <v>22.4</v>
      </c>
      <c r="U189" s="4">
        <v>56.5</v>
      </c>
      <c r="V189" s="4">
        <f t="shared" si="22"/>
        <v>70</v>
      </c>
      <c r="W189" s="4">
        <f t="shared" si="18"/>
        <v>2</v>
      </c>
      <c r="X189" s="4">
        <f>Y189/((J189^0.373)*((G189*0.01)^(1.404)))</f>
        <v>3.3447583710132078</v>
      </c>
      <c r="Y189" s="4">
        <v>28.25</v>
      </c>
      <c r="Z189" s="4">
        <v>62.291250000000005</v>
      </c>
      <c r="AA189" s="4">
        <v>124.58250000000001</v>
      </c>
      <c r="AB189" s="4">
        <v>3</v>
      </c>
      <c r="AC189">
        <v>26</v>
      </c>
      <c r="AD189" s="4">
        <v>39.9</v>
      </c>
      <c r="AE189" s="4">
        <v>3</v>
      </c>
      <c r="AF189" s="4">
        <v>3</v>
      </c>
      <c r="AG189" s="4">
        <v>12.4</v>
      </c>
      <c r="AH189" s="4">
        <v>12.35</v>
      </c>
      <c r="AI189" s="4">
        <v>0.21</v>
      </c>
      <c r="AJ189" s="4">
        <v>58</v>
      </c>
      <c r="AK189">
        <v>35</v>
      </c>
      <c r="AL189">
        <v>35</v>
      </c>
      <c r="AM189" s="4">
        <v>-0.12</v>
      </c>
      <c r="AN189" s="4">
        <v>45</v>
      </c>
      <c r="AO189">
        <v>23</v>
      </c>
      <c r="AP189">
        <v>26</v>
      </c>
      <c r="AQ189" s="4">
        <v>0.62</v>
      </c>
      <c r="AR189" s="4">
        <v>73</v>
      </c>
      <c r="AS189">
        <v>55</v>
      </c>
      <c r="AT189">
        <v>39</v>
      </c>
      <c r="AU189">
        <v>49</v>
      </c>
      <c r="AV189">
        <v>47.666666666666664</v>
      </c>
      <c r="AW189" s="4">
        <v>5.32</v>
      </c>
      <c r="AX189" s="4">
        <v>100</v>
      </c>
      <c r="AY189">
        <v>39</v>
      </c>
      <c r="AZ189">
        <v>40</v>
      </c>
      <c r="BA189">
        <v>40</v>
      </c>
      <c r="BB189">
        <v>39.666666666666664</v>
      </c>
      <c r="BC189" s="4">
        <v>1.61</v>
      </c>
      <c r="BD189" s="4">
        <v>95</v>
      </c>
      <c r="BE189" s="5">
        <v>167</v>
      </c>
      <c r="BF189" s="5">
        <v>159</v>
      </c>
      <c r="BG189" s="5">
        <v>157</v>
      </c>
      <c r="BH189" s="5">
        <v>161</v>
      </c>
      <c r="BI189" s="4">
        <v>1.34</v>
      </c>
      <c r="BJ189" s="4">
        <v>91</v>
      </c>
      <c r="BK189" s="4">
        <v>0.5</v>
      </c>
      <c r="BL189" s="4">
        <v>1.55</v>
      </c>
      <c r="BM189" s="4">
        <v>6.9300000000000006</v>
      </c>
      <c r="BN189" s="4">
        <v>8.98</v>
      </c>
      <c r="BO189" s="4">
        <v>3</v>
      </c>
      <c r="BP189" s="4">
        <v>24.587199999999999</v>
      </c>
      <c r="BQ189" s="4">
        <v>17.434560000000001</v>
      </c>
      <c r="BR189" s="4">
        <v>21.904959999999999</v>
      </c>
      <c r="BS189" s="4">
        <v>17.434560000000001</v>
      </c>
      <c r="BT189" s="4">
        <v>17.881599999999999</v>
      </c>
      <c r="BU189" s="4">
        <v>17.881599999999999</v>
      </c>
      <c r="BV189" s="4">
        <v>59</v>
      </c>
      <c r="BW189" s="4">
        <v>74.5</v>
      </c>
      <c r="BX189" s="4">
        <v>97.5</v>
      </c>
      <c r="BY189" s="4">
        <v>77</v>
      </c>
      <c r="BZ189">
        <f t="shared" si="19"/>
        <v>3</v>
      </c>
    </row>
    <row r="190" spans="1:78" x14ac:dyDescent="0.2">
      <c r="A190" t="s">
        <v>262</v>
      </c>
      <c r="B190">
        <v>1</v>
      </c>
      <c r="C190" s="1">
        <v>38539</v>
      </c>
      <c r="D190" s="1">
        <v>43412</v>
      </c>
      <c r="E190" s="4">
        <v>13.341546885694729</v>
      </c>
      <c r="F190" s="5">
        <v>111.5</v>
      </c>
      <c r="G190" s="5">
        <v>154.5</v>
      </c>
      <c r="H190" s="4">
        <v>3.6581364829396326</v>
      </c>
      <c r="I190" s="4">
        <v>120.393</v>
      </c>
      <c r="J190" s="4">
        <v>54.6</v>
      </c>
      <c r="K190" s="4">
        <v>22.7</v>
      </c>
      <c r="L190" s="4">
        <v>3</v>
      </c>
      <c r="M190" s="4">
        <v>30.7</v>
      </c>
      <c r="N190" s="4">
        <v>2</v>
      </c>
      <c r="O190" s="4">
        <v>27.1</v>
      </c>
      <c r="P190" s="4">
        <v>23</v>
      </c>
      <c r="Q190" s="4">
        <v>22.1</v>
      </c>
      <c r="R190" s="4">
        <v>25.5</v>
      </c>
      <c r="S190" s="4">
        <v>22.3</v>
      </c>
      <c r="T190" s="4">
        <v>22.4</v>
      </c>
      <c r="U190" s="4">
        <v>52.6</v>
      </c>
      <c r="V190" s="4">
        <f t="shared" si="22"/>
        <v>60</v>
      </c>
      <c r="W190" s="4">
        <f t="shared" si="18"/>
        <v>2</v>
      </c>
      <c r="X190" s="4">
        <f>Y190/((J190^0.373)*((G190*0.01)^(1.404)))</f>
        <v>3.2116432780733608</v>
      </c>
      <c r="Y190" s="4">
        <v>26.3</v>
      </c>
      <c r="Z190" s="4">
        <v>57.991500000000002</v>
      </c>
      <c r="AA190" s="4">
        <v>115.983</v>
      </c>
      <c r="AB190" s="4">
        <v>2</v>
      </c>
      <c r="AC190">
        <v>30</v>
      </c>
      <c r="AD190" s="4">
        <v>41.3</v>
      </c>
      <c r="AE190" s="4">
        <v>3</v>
      </c>
      <c r="AF190" s="4">
        <v>2.3333333333333335</v>
      </c>
      <c r="AG190" s="4">
        <v>12.28</v>
      </c>
      <c r="AH190" s="4">
        <v>12.47</v>
      </c>
      <c r="AI190" s="4">
        <v>0.28000000000000003</v>
      </c>
      <c r="AJ190" s="4">
        <v>61</v>
      </c>
      <c r="AK190">
        <v>32</v>
      </c>
      <c r="AL190">
        <v>30</v>
      </c>
      <c r="AM190" s="4">
        <v>-0.55000000000000004</v>
      </c>
      <c r="AN190" s="4">
        <v>29</v>
      </c>
      <c r="AO190">
        <v>24</v>
      </c>
      <c r="AP190">
        <v>28</v>
      </c>
      <c r="AQ190" s="4">
        <v>1.1100000000000001</v>
      </c>
      <c r="AR190" s="4">
        <v>87</v>
      </c>
      <c r="AS190">
        <v>41</v>
      </c>
      <c r="AT190">
        <v>37</v>
      </c>
      <c r="AU190">
        <v>39</v>
      </c>
      <c r="AV190">
        <v>39</v>
      </c>
      <c r="AW190" s="4">
        <v>2.98</v>
      </c>
      <c r="AX190" s="4">
        <v>100</v>
      </c>
      <c r="AY190">
        <v>33</v>
      </c>
      <c r="AZ190">
        <v>30</v>
      </c>
      <c r="BA190">
        <v>34</v>
      </c>
      <c r="BB190">
        <v>32.333333333333336</v>
      </c>
      <c r="BC190" s="4">
        <v>0.57999999999999996</v>
      </c>
      <c r="BD190" s="4">
        <v>72</v>
      </c>
      <c r="BE190" s="5">
        <v>131</v>
      </c>
      <c r="BF190" s="5">
        <v>142</v>
      </c>
      <c r="BG190" s="5">
        <v>136</v>
      </c>
      <c r="BH190" s="5">
        <v>136.33333333333334</v>
      </c>
      <c r="BI190" s="4">
        <v>0.27</v>
      </c>
      <c r="BJ190" s="4">
        <v>61</v>
      </c>
      <c r="BK190" s="4">
        <v>0.56000000000000005</v>
      </c>
      <c r="BL190" s="4">
        <v>0.55000000000000004</v>
      </c>
      <c r="BM190" s="4">
        <v>3.56</v>
      </c>
      <c r="BN190" s="4">
        <v>4.67</v>
      </c>
      <c r="BO190" s="4">
        <v>2</v>
      </c>
      <c r="BP190" s="4">
        <v>18.32864</v>
      </c>
      <c r="BQ190" s="4">
        <v>16.540479999999999</v>
      </c>
      <c r="BR190" s="4">
        <v>17.434560000000001</v>
      </c>
      <c r="BS190" s="4">
        <v>14.752319999999999</v>
      </c>
      <c r="BT190" s="4">
        <v>13.411199999999999</v>
      </c>
      <c r="BU190" s="4">
        <v>15.19936</v>
      </c>
      <c r="BV190" s="4">
        <v>58</v>
      </c>
      <c r="BW190" s="4">
        <v>61</v>
      </c>
      <c r="BX190" s="4">
        <v>86</v>
      </c>
      <c r="BY190" s="4">
        <v>68.333333333333329</v>
      </c>
      <c r="BZ190">
        <f t="shared" si="19"/>
        <v>2</v>
      </c>
    </row>
    <row r="191" spans="1:78" x14ac:dyDescent="0.2">
      <c r="A191" t="s">
        <v>263</v>
      </c>
      <c r="B191">
        <v>1</v>
      </c>
      <c r="C191" s="1">
        <v>38324</v>
      </c>
      <c r="D191" s="1">
        <v>43206</v>
      </c>
      <c r="E191" s="4">
        <v>13.366187542778919</v>
      </c>
      <c r="F191" s="5">
        <v>112</v>
      </c>
      <c r="G191" s="5">
        <v>150</v>
      </c>
      <c r="H191" s="4">
        <v>3.674540682414698</v>
      </c>
      <c r="I191" s="4">
        <v>103.63500000000001</v>
      </c>
      <c r="J191" s="4">
        <v>47</v>
      </c>
      <c r="K191" s="4">
        <v>20.9</v>
      </c>
      <c r="L191" s="4">
        <v>3</v>
      </c>
      <c r="M191" s="4">
        <v>26.7</v>
      </c>
      <c r="N191" s="4">
        <v>3</v>
      </c>
      <c r="O191" s="4">
        <v>20.100000000000001</v>
      </c>
      <c r="P191" s="4">
        <v>21.4</v>
      </c>
      <c r="Q191" s="4">
        <v>21.3</v>
      </c>
      <c r="R191" s="4">
        <v>21.1</v>
      </c>
      <c r="S191" s="4">
        <v>20.5</v>
      </c>
      <c r="T191" s="4">
        <v>19.100000000000001</v>
      </c>
      <c r="U191" s="4">
        <v>42.5</v>
      </c>
      <c r="V191" s="4">
        <f t="shared" si="22"/>
        <v>40</v>
      </c>
      <c r="W191" s="4">
        <f t="shared" si="18"/>
        <v>2</v>
      </c>
      <c r="X191" s="4">
        <f>Y191/((J191^0.373)*((G191*0.01)^(1.404)))</f>
        <v>2.8604496368277514</v>
      </c>
      <c r="Y191" s="4">
        <v>21.25</v>
      </c>
      <c r="Z191" s="4">
        <v>46.856250000000003</v>
      </c>
      <c r="AA191" s="4">
        <v>93.712500000000006</v>
      </c>
      <c r="AB191" s="4">
        <v>2</v>
      </c>
      <c r="AC191">
        <v>14</v>
      </c>
      <c r="AD191" s="4">
        <v>35.6</v>
      </c>
      <c r="AE191" s="4">
        <v>1</v>
      </c>
      <c r="AF191" s="4">
        <v>2</v>
      </c>
      <c r="AG191" s="4">
        <v>13.8</v>
      </c>
      <c r="AH191" s="4">
        <v>14.4</v>
      </c>
      <c r="AI191" s="4">
        <v>-1.08</v>
      </c>
      <c r="AJ191" s="4">
        <v>14</v>
      </c>
      <c r="AK191">
        <v>27</v>
      </c>
      <c r="AL191">
        <v>26</v>
      </c>
      <c r="AM191" s="4">
        <v>-1.29</v>
      </c>
      <c r="AN191" s="4">
        <v>10</v>
      </c>
      <c r="AO191">
        <v>23</v>
      </c>
      <c r="AP191">
        <v>30</v>
      </c>
      <c r="AQ191" s="4">
        <v>1.57</v>
      </c>
      <c r="AR191" s="4">
        <v>94</v>
      </c>
      <c r="AS191">
        <v>28</v>
      </c>
      <c r="AT191">
        <v>31</v>
      </c>
      <c r="AU191">
        <v>33</v>
      </c>
      <c r="AV191">
        <v>30.666666666666668</v>
      </c>
      <c r="AW191" s="4">
        <v>1.35</v>
      </c>
      <c r="AX191" s="4">
        <v>91</v>
      </c>
      <c r="AY191">
        <v>38</v>
      </c>
      <c r="AZ191">
        <v>40</v>
      </c>
      <c r="BA191">
        <v>39</v>
      </c>
      <c r="BB191">
        <v>39</v>
      </c>
      <c r="BC191" s="4">
        <v>1.61</v>
      </c>
      <c r="BD191" s="4">
        <v>95</v>
      </c>
      <c r="BE191" s="5">
        <v>117</v>
      </c>
      <c r="BF191" s="5">
        <v>121</v>
      </c>
      <c r="BG191" s="5">
        <v>119</v>
      </c>
      <c r="BH191" s="5">
        <v>119</v>
      </c>
      <c r="BI191" s="4">
        <v>-0.68</v>
      </c>
      <c r="BJ191" s="4">
        <v>25</v>
      </c>
      <c r="BK191" s="4">
        <v>0.28000000000000003</v>
      </c>
      <c r="BL191" s="4">
        <v>-1.7600000000000002</v>
      </c>
      <c r="BM191" s="4">
        <v>2.96</v>
      </c>
      <c r="BN191" s="4">
        <v>1.4799999999999998</v>
      </c>
      <c r="BO191" s="4">
        <v>2</v>
      </c>
      <c r="BP191" s="4">
        <v>12.51712</v>
      </c>
      <c r="BQ191" s="4">
        <v>13.85824</v>
      </c>
      <c r="BR191" s="4">
        <v>14.752319999999999</v>
      </c>
      <c r="BS191" s="4">
        <v>16.98752</v>
      </c>
      <c r="BT191" s="4">
        <v>17.881599999999999</v>
      </c>
      <c r="BU191" s="4">
        <v>17.434560000000001</v>
      </c>
      <c r="BV191" s="4">
        <v>52</v>
      </c>
      <c r="BW191" s="4">
        <v>19.5</v>
      </c>
      <c r="BX191" s="4">
        <v>93</v>
      </c>
      <c r="BY191" s="4">
        <v>54.833333333333336</v>
      </c>
      <c r="BZ191">
        <f t="shared" si="19"/>
        <v>2</v>
      </c>
    </row>
    <row r="192" spans="1:78" x14ac:dyDescent="0.2">
      <c r="A192" t="s">
        <v>264</v>
      </c>
      <c r="B192">
        <v>1</v>
      </c>
      <c r="C192" s="1">
        <v>38528</v>
      </c>
      <c r="D192" s="1">
        <v>43412</v>
      </c>
      <c r="E192" s="4">
        <v>13.371663244353183</v>
      </c>
      <c r="F192" s="5">
        <v>111</v>
      </c>
      <c r="G192" s="5">
        <v>161</v>
      </c>
      <c r="H192" s="4">
        <v>3.6417322834645667</v>
      </c>
      <c r="I192" s="4">
        <v>191.61450000000002</v>
      </c>
      <c r="J192" s="4">
        <v>86.9</v>
      </c>
      <c r="K192" s="4">
        <v>33.5</v>
      </c>
      <c r="L192" s="4">
        <v>1</v>
      </c>
      <c r="M192" s="4">
        <v>44.4</v>
      </c>
      <c r="N192" s="4">
        <v>1</v>
      </c>
      <c r="O192" s="4">
        <v>34.799999999999997</v>
      </c>
      <c r="P192" s="4">
        <v>31.7</v>
      </c>
      <c r="Q192" s="4">
        <v>31.5</v>
      </c>
      <c r="R192" s="4">
        <v>32.700000000000003</v>
      </c>
      <c r="S192" s="4">
        <v>33.299999999999997</v>
      </c>
      <c r="T192" s="4">
        <v>29.4</v>
      </c>
      <c r="U192" s="4">
        <v>68.099999999999994</v>
      </c>
      <c r="V192" s="4">
        <f t="shared" si="22"/>
        <v>70</v>
      </c>
      <c r="W192" s="4">
        <f t="shared" si="18"/>
        <v>2</v>
      </c>
      <c r="X192" s="4">
        <f>Y192/((J192^0.373)*((G192*0.01)^(1.404)))</f>
        <v>3.2997361121089921</v>
      </c>
      <c r="Y192" s="4">
        <v>34.049999999999997</v>
      </c>
      <c r="Z192" s="4">
        <v>75.080249999999992</v>
      </c>
      <c r="AA192" s="4">
        <v>150.16049999999998</v>
      </c>
      <c r="AB192" s="4">
        <v>3</v>
      </c>
      <c r="AC192">
        <v>16</v>
      </c>
      <c r="AD192" s="4">
        <v>36.299999999999997</v>
      </c>
      <c r="AE192" s="4">
        <v>1</v>
      </c>
      <c r="AF192" s="4">
        <v>1.6666666666666667</v>
      </c>
      <c r="AG192" s="4">
        <v>12.81</v>
      </c>
      <c r="AH192" s="4">
        <v>12.5</v>
      </c>
      <c r="AI192" s="4">
        <v>0.06</v>
      </c>
      <c r="AJ192" s="4">
        <v>53</v>
      </c>
      <c r="AK192">
        <v>30</v>
      </c>
      <c r="AL192">
        <v>27</v>
      </c>
      <c r="AM192" s="4">
        <v>-0.84</v>
      </c>
      <c r="AN192" s="4">
        <v>20</v>
      </c>
      <c r="AO192">
        <v>22</v>
      </c>
      <c r="AP192">
        <v>24</v>
      </c>
      <c r="AQ192" s="4">
        <v>-0.24</v>
      </c>
      <c r="AR192" s="4">
        <v>55</v>
      </c>
      <c r="AS192">
        <v>42</v>
      </c>
      <c r="AT192">
        <v>44</v>
      </c>
      <c r="AU192">
        <v>43</v>
      </c>
      <c r="AV192">
        <v>43</v>
      </c>
      <c r="AW192" s="4">
        <v>3.53</v>
      </c>
      <c r="AX192" s="4">
        <v>100</v>
      </c>
      <c r="AY192">
        <v>40</v>
      </c>
      <c r="AZ192">
        <v>37</v>
      </c>
      <c r="BA192">
        <v>36</v>
      </c>
      <c r="BB192">
        <v>37.666666666666664</v>
      </c>
      <c r="BC192" s="4">
        <v>1.61</v>
      </c>
      <c r="BD192" s="4">
        <v>95</v>
      </c>
      <c r="BE192" s="5">
        <v>128</v>
      </c>
      <c r="BF192" s="5">
        <v>124</v>
      </c>
      <c r="BG192" s="5">
        <v>134</v>
      </c>
      <c r="BH192" s="5">
        <v>128.66666666666666</v>
      </c>
      <c r="BI192" s="4">
        <v>-0.09</v>
      </c>
      <c r="BJ192" s="4">
        <v>47</v>
      </c>
      <c r="BK192" s="4">
        <v>-1.08</v>
      </c>
      <c r="BL192" s="4">
        <v>-0.03</v>
      </c>
      <c r="BM192" s="4">
        <v>5.14</v>
      </c>
      <c r="BN192" s="4">
        <v>4.0299999999999994</v>
      </c>
      <c r="BO192" s="4">
        <v>2</v>
      </c>
      <c r="BP192" s="4">
        <v>18.775680000000001</v>
      </c>
      <c r="BQ192" s="4">
        <v>19.66976</v>
      </c>
      <c r="BR192" s="4">
        <v>19.222719999999999</v>
      </c>
      <c r="BS192" s="4">
        <v>17.881599999999999</v>
      </c>
      <c r="BT192" s="4">
        <v>16.540479999999999</v>
      </c>
      <c r="BU192" s="4">
        <v>16.093440000000001</v>
      </c>
      <c r="BV192" s="4">
        <v>37.5</v>
      </c>
      <c r="BW192" s="4">
        <v>50</v>
      </c>
      <c r="BX192" s="4">
        <v>97.5</v>
      </c>
      <c r="BY192" s="4">
        <v>61.666666666666664</v>
      </c>
      <c r="BZ192">
        <f t="shared" si="19"/>
        <v>2</v>
      </c>
    </row>
    <row r="193" spans="1:78" x14ac:dyDescent="0.2">
      <c r="A193" t="s">
        <v>265</v>
      </c>
      <c r="B193">
        <v>1</v>
      </c>
      <c r="C193" s="1">
        <v>38271</v>
      </c>
      <c r="D193" s="1">
        <v>43206</v>
      </c>
      <c r="E193" s="4">
        <v>13.511293634496919</v>
      </c>
      <c r="F193" s="5">
        <v>120</v>
      </c>
      <c r="G193" s="5">
        <v>171</v>
      </c>
      <c r="H193" s="4">
        <v>3.9370078740157481</v>
      </c>
      <c r="I193" s="4">
        <v>240.12450000000001</v>
      </c>
      <c r="J193" s="4">
        <v>108.9</v>
      </c>
      <c r="K193" s="4">
        <v>37.200000000000003</v>
      </c>
      <c r="L193" s="4">
        <v>1</v>
      </c>
      <c r="M193" s="4">
        <v>47.7</v>
      </c>
      <c r="N193" s="4">
        <v>1</v>
      </c>
      <c r="O193" s="4">
        <v>38.799999999999997</v>
      </c>
      <c r="P193" s="4">
        <v>42.2</v>
      </c>
      <c r="Q193" s="4">
        <v>41.6</v>
      </c>
      <c r="R193" s="4">
        <v>38.9</v>
      </c>
      <c r="S193" s="4">
        <v>39</v>
      </c>
      <c r="T193" s="4">
        <v>38.299999999999997</v>
      </c>
      <c r="U193" s="4">
        <v>81.2</v>
      </c>
      <c r="V193" s="4">
        <f t="shared" si="22"/>
        <v>70</v>
      </c>
      <c r="W193" s="4">
        <f t="shared" si="18"/>
        <v>2</v>
      </c>
      <c r="X193" s="4">
        <f>Y193/((J193^0.373)*((G193*0.01)^(1.404)))</f>
        <v>3.3234419347697042</v>
      </c>
      <c r="Y193" s="4">
        <v>40.6</v>
      </c>
      <c r="Z193" s="4">
        <v>89.52300000000001</v>
      </c>
      <c r="AA193" s="4">
        <v>179.04600000000002</v>
      </c>
      <c r="AB193" s="4">
        <v>3</v>
      </c>
      <c r="AC193">
        <v>8</v>
      </c>
      <c r="AD193" s="4">
        <v>33.299999999999997</v>
      </c>
      <c r="AE193" s="4">
        <v>1</v>
      </c>
      <c r="AF193" s="4">
        <v>1.6666666666666667</v>
      </c>
      <c r="AG193" s="4">
        <v>15.53</v>
      </c>
      <c r="AH193" s="4">
        <v>14.15</v>
      </c>
      <c r="AI193" s="4">
        <v>-1.42</v>
      </c>
      <c r="AJ193" s="4">
        <v>8</v>
      </c>
      <c r="AK193">
        <v>30</v>
      </c>
      <c r="AL193">
        <v>26</v>
      </c>
      <c r="AM193" s="4">
        <v>-0.94</v>
      </c>
      <c r="AN193" s="4">
        <v>17</v>
      </c>
      <c r="AO193">
        <v>10</v>
      </c>
      <c r="AP193">
        <v>18</v>
      </c>
      <c r="AQ193" s="4">
        <v>-1.64</v>
      </c>
      <c r="AR193" s="4">
        <v>5</v>
      </c>
      <c r="AS193">
        <v>26</v>
      </c>
      <c r="AT193">
        <v>31</v>
      </c>
      <c r="AU193">
        <v>26</v>
      </c>
      <c r="AV193">
        <v>27.666666666666668</v>
      </c>
      <c r="AW193" s="4">
        <v>0.83</v>
      </c>
      <c r="AX193" s="4">
        <v>80</v>
      </c>
      <c r="AY193">
        <v>41</v>
      </c>
      <c r="AZ193">
        <v>32</v>
      </c>
      <c r="BA193">
        <v>38</v>
      </c>
      <c r="BB193">
        <v>37</v>
      </c>
      <c r="BC193" s="4">
        <v>1.67</v>
      </c>
      <c r="BD193" s="4">
        <v>95</v>
      </c>
      <c r="BE193" s="5">
        <v>114</v>
      </c>
      <c r="BF193" s="5">
        <v>118</v>
      </c>
      <c r="BG193" s="5">
        <v>121</v>
      </c>
      <c r="BH193" s="5">
        <v>117.66666666666667</v>
      </c>
      <c r="BI193" s="4">
        <v>-0.73</v>
      </c>
      <c r="BJ193" s="4">
        <v>23</v>
      </c>
      <c r="BK193" s="4">
        <v>-2.58</v>
      </c>
      <c r="BL193" s="4">
        <v>-2.15</v>
      </c>
      <c r="BM193" s="4">
        <v>2.5</v>
      </c>
      <c r="BN193" s="4">
        <v>-2.2300000000000004</v>
      </c>
      <c r="BO193" s="4">
        <v>2</v>
      </c>
      <c r="BP193" s="4">
        <v>11.62304</v>
      </c>
      <c r="BQ193" s="4">
        <v>13.85824</v>
      </c>
      <c r="BR193" s="4">
        <v>11.62304</v>
      </c>
      <c r="BS193" s="4">
        <v>18.32864</v>
      </c>
      <c r="BT193" s="4">
        <v>14.30528</v>
      </c>
      <c r="BU193" s="4">
        <v>16.98752</v>
      </c>
      <c r="BV193" s="4">
        <v>11</v>
      </c>
      <c r="BW193" s="4">
        <v>15.5</v>
      </c>
      <c r="BX193" s="4">
        <v>87.5</v>
      </c>
      <c r="BY193" s="4">
        <v>38</v>
      </c>
      <c r="BZ193">
        <f t="shared" si="19"/>
        <v>2</v>
      </c>
    </row>
    <row r="194" spans="1:78" x14ac:dyDescent="0.2">
      <c r="A194" t="s">
        <v>266</v>
      </c>
      <c r="B194">
        <v>1</v>
      </c>
      <c r="C194" s="1">
        <v>38260</v>
      </c>
      <c r="D194" s="1">
        <v>43206</v>
      </c>
      <c r="E194" s="4">
        <v>13.541409993155373</v>
      </c>
      <c r="F194" s="5">
        <v>109.5</v>
      </c>
      <c r="G194" s="5">
        <v>155</v>
      </c>
      <c r="H194" s="4">
        <v>3.5925196850393699</v>
      </c>
      <c r="I194" s="4">
        <v>97.902000000000001</v>
      </c>
      <c r="J194" s="4">
        <v>44.4</v>
      </c>
      <c r="K194" s="4">
        <v>18.2</v>
      </c>
      <c r="L194" s="4">
        <v>3</v>
      </c>
      <c r="M194" s="4">
        <v>20.3</v>
      </c>
      <c r="N194" s="4">
        <v>3</v>
      </c>
      <c r="O194" s="4">
        <v>25.1</v>
      </c>
      <c r="P194" s="4">
        <v>25.6</v>
      </c>
      <c r="Q194" s="4">
        <v>27</v>
      </c>
      <c r="R194" s="4">
        <v>20.2</v>
      </c>
      <c r="S194" s="4">
        <v>20.8</v>
      </c>
      <c r="T194" s="4">
        <v>21.6</v>
      </c>
      <c r="U194" s="4">
        <v>48.6</v>
      </c>
      <c r="V194" s="4">
        <f t="shared" si="22"/>
        <v>60</v>
      </c>
      <c r="W194" s="4">
        <f t="shared" si="18"/>
        <v>2</v>
      </c>
      <c r="X194" s="4">
        <f>Y194/((J194^0.373)*((G194*0.01)^(1.404)))</f>
        <v>3.1908524449427125</v>
      </c>
      <c r="Y194" s="4">
        <v>24.3</v>
      </c>
      <c r="Z194" s="4">
        <v>53.581500000000005</v>
      </c>
      <c r="AA194" s="4">
        <v>107.16300000000001</v>
      </c>
      <c r="AB194" s="4">
        <v>2</v>
      </c>
      <c r="AC194">
        <v>10</v>
      </c>
      <c r="AD194" s="4">
        <v>34</v>
      </c>
      <c r="AE194" s="4">
        <v>1</v>
      </c>
      <c r="AF194" s="4">
        <v>2</v>
      </c>
      <c r="AG194" s="4">
        <v>14.66</v>
      </c>
      <c r="AH194" s="4">
        <v>14.88</v>
      </c>
      <c r="AI194" s="4">
        <v>-1.8</v>
      </c>
      <c r="AJ194" s="4">
        <v>4</v>
      </c>
      <c r="AK194">
        <v>25</v>
      </c>
      <c r="AL194">
        <v>26</v>
      </c>
      <c r="AM194" s="4">
        <v>-1.54</v>
      </c>
      <c r="AN194" s="4">
        <v>6</v>
      </c>
      <c r="AO194">
        <v>23</v>
      </c>
      <c r="AP194">
        <v>26</v>
      </c>
      <c r="AQ194" s="4">
        <v>0.53</v>
      </c>
      <c r="AR194" s="4">
        <v>70</v>
      </c>
      <c r="AS194">
        <v>27</v>
      </c>
      <c r="AT194">
        <v>30</v>
      </c>
      <c r="AU194">
        <v>25</v>
      </c>
      <c r="AV194">
        <v>27.333333333333332</v>
      </c>
      <c r="AW194" s="4">
        <v>0.59</v>
      </c>
      <c r="AX194" s="4">
        <v>72</v>
      </c>
      <c r="AY194">
        <v>29</v>
      </c>
      <c r="AZ194">
        <v>22</v>
      </c>
      <c r="BA194">
        <v>21</v>
      </c>
      <c r="BB194">
        <v>24</v>
      </c>
      <c r="BC194" s="4">
        <v>-0.49</v>
      </c>
      <c r="BD194" s="4">
        <v>31</v>
      </c>
      <c r="BE194" s="5">
        <v>111</v>
      </c>
      <c r="BF194" s="5">
        <v>124</v>
      </c>
      <c r="BG194" s="5">
        <v>116</v>
      </c>
      <c r="BH194" s="5">
        <v>117</v>
      </c>
      <c r="BI194" s="4">
        <v>-0.59</v>
      </c>
      <c r="BJ194" s="4">
        <v>28</v>
      </c>
      <c r="BK194" s="4">
        <v>-1.01</v>
      </c>
      <c r="BL194" s="4">
        <v>-2.39</v>
      </c>
      <c r="BM194" s="4">
        <v>9.9999999999999978E-2</v>
      </c>
      <c r="BN194" s="4">
        <v>-3.3000000000000003</v>
      </c>
      <c r="BO194" s="4">
        <v>2</v>
      </c>
      <c r="BP194" s="4">
        <v>12.070079999999999</v>
      </c>
      <c r="BQ194" s="4">
        <v>13.411199999999999</v>
      </c>
      <c r="BR194" s="4">
        <v>11.176</v>
      </c>
      <c r="BS194" s="4">
        <v>12.96416</v>
      </c>
      <c r="BT194" s="4">
        <v>9.8348800000000001</v>
      </c>
      <c r="BU194" s="4">
        <v>9.3878400000000006</v>
      </c>
      <c r="BV194" s="4">
        <v>38</v>
      </c>
      <c r="BW194" s="4">
        <v>16</v>
      </c>
      <c r="BX194" s="4">
        <v>51.5</v>
      </c>
      <c r="BY194" s="4">
        <v>35.166666666666664</v>
      </c>
      <c r="BZ194">
        <f t="shared" si="19"/>
        <v>2</v>
      </c>
    </row>
    <row r="195" spans="1:78" x14ac:dyDescent="0.2">
      <c r="A195" t="s">
        <v>267</v>
      </c>
      <c r="B195">
        <v>1</v>
      </c>
      <c r="C195" s="1">
        <v>38461</v>
      </c>
      <c r="D195" s="1">
        <v>43411</v>
      </c>
      <c r="E195" s="4">
        <v>13.552361396303901</v>
      </c>
      <c r="F195" s="5">
        <v>106</v>
      </c>
      <c r="G195" s="5">
        <v>142</v>
      </c>
      <c r="H195" s="4">
        <v>3.4776902887139105</v>
      </c>
      <c r="I195" s="4">
        <v>71.441999999999993</v>
      </c>
      <c r="J195" s="4">
        <v>32.4</v>
      </c>
      <c r="K195" s="4">
        <v>16.100000000000001</v>
      </c>
      <c r="L195" s="4">
        <v>3</v>
      </c>
      <c r="M195" s="4">
        <v>10.6</v>
      </c>
      <c r="N195" s="4">
        <v>4</v>
      </c>
      <c r="O195" s="4">
        <v>21.8</v>
      </c>
      <c r="P195" s="4">
        <v>21.5</v>
      </c>
      <c r="Q195" s="4">
        <v>22.2</v>
      </c>
      <c r="R195" s="4">
        <v>20.9</v>
      </c>
      <c r="S195" s="4">
        <v>21</v>
      </c>
      <c r="T195" s="4">
        <v>20</v>
      </c>
      <c r="U195" s="4">
        <v>43.2</v>
      </c>
      <c r="V195" s="4">
        <f t="shared" si="22"/>
        <v>80</v>
      </c>
      <c r="W195" s="4">
        <f t="shared" si="18"/>
        <v>3</v>
      </c>
      <c r="X195" s="4">
        <f>Y195/((J195^0.373)*((G195*0.01)^(1.404)))</f>
        <v>3.6075106911147508</v>
      </c>
      <c r="Y195" s="4">
        <v>21.6</v>
      </c>
      <c r="Z195" s="4">
        <v>47.628000000000007</v>
      </c>
      <c r="AA195" s="4">
        <v>95.256000000000014</v>
      </c>
      <c r="AB195" s="4">
        <v>2</v>
      </c>
      <c r="AC195">
        <v>12</v>
      </c>
      <c r="AD195" s="4">
        <v>34.700000000000003</v>
      </c>
      <c r="AE195" s="4">
        <v>1</v>
      </c>
      <c r="AF195" s="4">
        <v>2.3333333333333335</v>
      </c>
      <c r="AG195" s="4">
        <v>12.84</v>
      </c>
      <c r="AH195" s="4">
        <v>12.41</v>
      </c>
      <c r="AI195" s="4">
        <v>0.08</v>
      </c>
      <c r="AJ195" s="4">
        <v>53</v>
      </c>
      <c r="AK195">
        <v>31</v>
      </c>
      <c r="AL195">
        <v>31</v>
      </c>
      <c r="AM195" s="4">
        <v>-0.79</v>
      </c>
      <c r="AN195" s="4">
        <v>21</v>
      </c>
      <c r="AO195">
        <v>23</v>
      </c>
      <c r="AP195">
        <v>29</v>
      </c>
      <c r="AQ195" s="4">
        <v>1.26</v>
      </c>
      <c r="AR195" s="4">
        <v>90</v>
      </c>
      <c r="AS195">
        <v>31</v>
      </c>
      <c r="AT195">
        <v>32</v>
      </c>
      <c r="AU195">
        <v>31</v>
      </c>
      <c r="AV195">
        <v>31.333333333333332</v>
      </c>
      <c r="AW195" s="4">
        <v>1.06</v>
      </c>
      <c r="AX195" s="4">
        <v>86</v>
      </c>
      <c r="AY195">
        <v>31</v>
      </c>
      <c r="AZ195">
        <v>30</v>
      </c>
      <c r="BA195">
        <v>30</v>
      </c>
      <c r="BB195">
        <v>30.333333333333332</v>
      </c>
      <c r="BC195" s="4">
        <v>-0.09</v>
      </c>
      <c r="BD195" s="4">
        <v>46</v>
      </c>
      <c r="BE195" s="5">
        <v>141</v>
      </c>
      <c r="BF195" s="5">
        <v>144</v>
      </c>
      <c r="BG195" s="5">
        <v>155</v>
      </c>
      <c r="BH195" s="5">
        <v>146.66666666666666</v>
      </c>
      <c r="BI195" s="4">
        <v>0.76</v>
      </c>
      <c r="BJ195" s="4">
        <v>78</v>
      </c>
      <c r="BK195" s="4">
        <v>0.47</v>
      </c>
      <c r="BL195" s="4">
        <v>0.84</v>
      </c>
      <c r="BM195" s="4">
        <v>0.97000000000000008</v>
      </c>
      <c r="BN195" s="4">
        <v>2.2800000000000002</v>
      </c>
      <c r="BO195" s="4">
        <v>2</v>
      </c>
      <c r="BP195" s="4">
        <v>13.85824</v>
      </c>
      <c r="BQ195" s="4">
        <v>14.30528</v>
      </c>
      <c r="BR195" s="4">
        <v>13.85824</v>
      </c>
      <c r="BS195" s="4">
        <v>13.85824</v>
      </c>
      <c r="BT195" s="4">
        <v>13.411199999999999</v>
      </c>
      <c r="BU195" s="4">
        <v>13.411199999999999</v>
      </c>
      <c r="BV195" s="4">
        <v>55.5</v>
      </c>
      <c r="BW195" s="4">
        <v>65.5</v>
      </c>
      <c r="BX195" s="4">
        <v>66</v>
      </c>
      <c r="BY195" s="4">
        <v>62.333333333333336</v>
      </c>
      <c r="BZ195">
        <f t="shared" si="19"/>
        <v>2</v>
      </c>
    </row>
    <row r="196" spans="1:78" x14ac:dyDescent="0.2">
      <c r="A196" t="s">
        <v>268</v>
      </c>
      <c r="B196">
        <v>1</v>
      </c>
      <c r="C196" s="1">
        <v>38252</v>
      </c>
      <c r="D196" s="1">
        <v>43206</v>
      </c>
      <c r="E196" s="4">
        <v>13.563312799452429</v>
      </c>
      <c r="F196" s="5">
        <v>120</v>
      </c>
      <c r="G196" s="5">
        <v>165</v>
      </c>
      <c r="H196" s="4">
        <v>3.9370078740157481</v>
      </c>
      <c r="I196" s="4">
        <v>195.363</v>
      </c>
      <c r="J196" s="4">
        <v>88.6</v>
      </c>
      <c r="K196" s="4">
        <v>32.5</v>
      </c>
      <c r="L196" s="4">
        <v>1</v>
      </c>
      <c r="M196" s="4">
        <v>43.2</v>
      </c>
      <c r="N196" s="4">
        <v>1</v>
      </c>
      <c r="O196" s="4">
        <v>26.3</v>
      </c>
      <c r="P196" s="4">
        <v>25.5</v>
      </c>
      <c r="Q196" s="4">
        <v>24.4</v>
      </c>
      <c r="R196" s="4">
        <v>25.4</v>
      </c>
      <c r="S196" s="4">
        <v>23.8</v>
      </c>
      <c r="T196" s="4">
        <v>23.5</v>
      </c>
      <c r="U196" s="4">
        <v>51.7</v>
      </c>
      <c r="V196" s="4">
        <f t="shared" si="22"/>
        <v>10</v>
      </c>
      <c r="W196" s="4">
        <f t="shared" si="18"/>
        <v>1</v>
      </c>
      <c r="X196" s="4">
        <f>Y196/((J196^0.373)*((G196*0.01)^(1.404)))</f>
        <v>2.4028148729996319</v>
      </c>
      <c r="Y196" s="4">
        <v>25.85</v>
      </c>
      <c r="Z196" s="4">
        <v>56.999250000000004</v>
      </c>
      <c r="AA196" s="4">
        <v>113.99850000000001</v>
      </c>
      <c r="AB196" s="4">
        <v>2</v>
      </c>
      <c r="AC196">
        <v>11</v>
      </c>
      <c r="AD196" s="4">
        <v>34.299999999999997</v>
      </c>
      <c r="AE196" s="4">
        <v>1</v>
      </c>
      <c r="AF196" s="4">
        <v>1.3333333333333333</v>
      </c>
      <c r="AG196" s="4">
        <v>14.26</v>
      </c>
      <c r="AH196" s="4">
        <v>14.83</v>
      </c>
      <c r="AI196" s="4">
        <v>-1.51</v>
      </c>
      <c r="AJ196" s="4">
        <v>7</v>
      </c>
      <c r="AK196">
        <v>32</v>
      </c>
      <c r="AL196">
        <v>33</v>
      </c>
      <c r="AM196" s="4">
        <v>-0.5</v>
      </c>
      <c r="AN196" s="4">
        <v>31</v>
      </c>
      <c r="AO196">
        <v>11</v>
      </c>
      <c r="AP196">
        <v>16</v>
      </c>
      <c r="AQ196" s="4">
        <v>-2.2400000000000002</v>
      </c>
      <c r="AR196" s="4">
        <v>1</v>
      </c>
      <c r="AS196">
        <v>24</v>
      </c>
      <c r="AT196">
        <v>26</v>
      </c>
      <c r="AU196">
        <v>29</v>
      </c>
      <c r="AV196">
        <v>26.333333333333332</v>
      </c>
      <c r="AW196" s="4">
        <v>0.35</v>
      </c>
      <c r="AX196" s="4">
        <v>64</v>
      </c>
      <c r="AY196">
        <v>29</v>
      </c>
      <c r="AZ196">
        <v>37</v>
      </c>
      <c r="BA196">
        <v>35</v>
      </c>
      <c r="BB196">
        <v>33.666666666666664</v>
      </c>
      <c r="BC196" s="4">
        <v>1.01</v>
      </c>
      <c r="BD196" s="4">
        <v>84</v>
      </c>
      <c r="BE196" s="5">
        <v>110</v>
      </c>
      <c r="BF196" s="5">
        <v>109</v>
      </c>
      <c r="BG196" s="5">
        <v>106</v>
      </c>
      <c r="BH196" s="5">
        <v>108.33333333333333</v>
      </c>
      <c r="BI196" s="4">
        <v>-1.24</v>
      </c>
      <c r="BJ196" s="4">
        <v>11</v>
      </c>
      <c r="BK196" s="4">
        <v>-2.74</v>
      </c>
      <c r="BL196" s="4">
        <v>-2.75</v>
      </c>
      <c r="BM196" s="4">
        <v>1.3599999999999999</v>
      </c>
      <c r="BN196" s="4">
        <v>-4.1300000000000008</v>
      </c>
      <c r="BO196" s="4">
        <v>2</v>
      </c>
      <c r="BP196" s="4">
        <v>10.728960000000001</v>
      </c>
      <c r="BQ196" s="4">
        <v>11.62304</v>
      </c>
      <c r="BR196" s="4">
        <v>12.96416</v>
      </c>
      <c r="BS196" s="4">
        <v>12.96416</v>
      </c>
      <c r="BT196" s="4">
        <v>16.540479999999999</v>
      </c>
      <c r="BU196" s="4">
        <v>15.6464</v>
      </c>
      <c r="BV196" s="4">
        <v>16</v>
      </c>
      <c r="BW196" s="4">
        <v>9</v>
      </c>
      <c r="BX196" s="4">
        <v>74</v>
      </c>
      <c r="BY196" s="4">
        <v>33</v>
      </c>
      <c r="BZ196">
        <f t="shared" si="19"/>
        <v>2</v>
      </c>
    </row>
    <row r="197" spans="1:78" x14ac:dyDescent="0.2">
      <c r="A197" t="s">
        <v>269</v>
      </c>
      <c r="B197">
        <v>1</v>
      </c>
      <c r="C197" s="1">
        <v>38240</v>
      </c>
      <c r="D197" s="1">
        <v>43206</v>
      </c>
      <c r="E197" s="4">
        <v>13.596167008898014</v>
      </c>
      <c r="F197" s="5">
        <v>114.5</v>
      </c>
      <c r="G197" s="5">
        <v>164</v>
      </c>
      <c r="H197" s="4">
        <v>3.7565616797900261</v>
      </c>
      <c r="I197" s="4">
        <v>125.244</v>
      </c>
      <c r="J197" s="4">
        <v>56.8</v>
      </c>
      <c r="K197" s="4">
        <v>21.1</v>
      </c>
      <c r="L197" s="4">
        <v>3</v>
      </c>
      <c r="M197" s="4">
        <v>25.5</v>
      </c>
      <c r="N197" s="4">
        <v>3</v>
      </c>
      <c r="O197" s="4">
        <v>28.4</v>
      </c>
      <c r="P197" s="4">
        <v>23.2</v>
      </c>
      <c r="Q197" s="4">
        <v>23.2</v>
      </c>
      <c r="R197" s="4">
        <v>23.2</v>
      </c>
      <c r="S197" s="4">
        <v>21.3</v>
      </c>
      <c r="T197" s="4">
        <v>23.7</v>
      </c>
      <c r="U197" s="4">
        <v>52.1</v>
      </c>
      <c r="V197" s="4">
        <f t="shared" si="22"/>
        <v>40</v>
      </c>
      <c r="W197" s="4">
        <f t="shared" si="18"/>
        <v>2</v>
      </c>
      <c r="X197" s="4">
        <f>Y197/((J197^0.373)*((G197*0.01)^(1.404)))</f>
        <v>2.8826707124820072</v>
      </c>
      <c r="Y197" s="4">
        <v>26.05</v>
      </c>
      <c r="Z197" s="4">
        <v>57.440250000000006</v>
      </c>
      <c r="AA197" s="4">
        <v>114.88050000000001</v>
      </c>
      <c r="AB197" s="4">
        <v>2</v>
      </c>
      <c r="AC197">
        <v>8</v>
      </c>
      <c r="AD197" s="4">
        <v>33.200000000000003</v>
      </c>
      <c r="AE197" s="4">
        <v>1</v>
      </c>
      <c r="AF197" s="4">
        <v>2</v>
      </c>
      <c r="AG197" s="4">
        <v>15.92</v>
      </c>
      <c r="AH197" s="4">
        <v>17.09</v>
      </c>
      <c r="AI197" s="4">
        <v>-2.63</v>
      </c>
      <c r="AJ197" s="4">
        <v>0</v>
      </c>
      <c r="AK197">
        <v>27</v>
      </c>
      <c r="AL197">
        <v>24</v>
      </c>
      <c r="AM197" s="4">
        <v>-1.39</v>
      </c>
      <c r="AN197" s="4">
        <v>8</v>
      </c>
      <c r="AO197">
        <v>24</v>
      </c>
      <c r="AP197">
        <v>23</v>
      </c>
      <c r="AQ197" s="4">
        <v>0.02</v>
      </c>
      <c r="AR197" s="4">
        <v>51</v>
      </c>
      <c r="AS197">
        <v>31</v>
      </c>
      <c r="AT197">
        <v>41</v>
      </c>
      <c r="AU197">
        <v>32</v>
      </c>
      <c r="AV197">
        <v>34.666666666666664</v>
      </c>
      <c r="AW197" s="4">
        <v>2.89</v>
      </c>
      <c r="AX197" s="4">
        <v>100</v>
      </c>
      <c r="AY197">
        <v>34</v>
      </c>
      <c r="AZ197">
        <v>33</v>
      </c>
      <c r="BA197">
        <v>34</v>
      </c>
      <c r="BB197">
        <v>33.666666666666664</v>
      </c>
      <c r="BC197" s="4">
        <v>0.47</v>
      </c>
      <c r="BD197" s="4">
        <v>68</v>
      </c>
      <c r="BE197" s="5">
        <v>123</v>
      </c>
      <c r="BF197" s="5">
        <v>109</v>
      </c>
      <c r="BG197" s="5">
        <v>118</v>
      </c>
      <c r="BH197" s="5">
        <v>116.66666666666667</v>
      </c>
      <c r="BI197" s="4">
        <v>-0.64</v>
      </c>
      <c r="BJ197" s="4">
        <v>26</v>
      </c>
      <c r="BK197" s="4">
        <v>-1.3699999999999999</v>
      </c>
      <c r="BL197" s="4">
        <v>-3.27</v>
      </c>
      <c r="BM197" s="4">
        <v>3.3600000000000003</v>
      </c>
      <c r="BN197" s="4">
        <v>-1.2799999999999994</v>
      </c>
      <c r="BO197" s="4">
        <v>2</v>
      </c>
      <c r="BP197" s="4">
        <v>13.85824</v>
      </c>
      <c r="BQ197" s="4">
        <v>18.32864</v>
      </c>
      <c r="BR197" s="4">
        <v>14.30528</v>
      </c>
      <c r="BS197" s="4">
        <v>15.19936</v>
      </c>
      <c r="BT197" s="4">
        <v>14.752319999999999</v>
      </c>
      <c r="BU197" s="4">
        <v>15.19936</v>
      </c>
      <c r="BV197" s="4">
        <v>29.5</v>
      </c>
      <c r="BW197" s="4">
        <v>13</v>
      </c>
      <c r="BX197" s="4">
        <v>84</v>
      </c>
      <c r="BY197" s="4">
        <v>42.166666666666664</v>
      </c>
      <c r="BZ197">
        <f t="shared" si="19"/>
        <v>2</v>
      </c>
    </row>
    <row r="198" spans="1:78" x14ac:dyDescent="0.2">
      <c r="A198" t="s">
        <v>270</v>
      </c>
      <c r="B198">
        <v>1</v>
      </c>
      <c r="C198" s="1">
        <v>38225</v>
      </c>
      <c r="D198" s="1">
        <v>43208</v>
      </c>
      <c r="E198" s="4">
        <v>13.64271047227926</v>
      </c>
      <c r="F198" s="5">
        <v>113</v>
      </c>
      <c r="G198" s="5">
        <v>159</v>
      </c>
      <c r="H198" s="4">
        <v>3.7073490813648298</v>
      </c>
      <c r="I198" s="4">
        <v>157.6575</v>
      </c>
      <c r="J198" s="4">
        <v>71.5</v>
      </c>
      <c r="K198" s="4">
        <v>28.3</v>
      </c>
      <c r="L198" s="4">
        <v>1</v>
      </c>
      <c r="M198" s="4">
        <v>37.799999999999997</v>
      </c>
      <c r="N198" s="4">
        <v>1</v>
      </c>
      <c r="O198" s="4">
        <v>31</v>
      </c>
      <c r="P198" s="4">
        <v>29.7</v>
      </c>
      <c r="Q198" s="4">
        <v>28.9</v>
      </c>
      <c r="R198" s="4">
        <v>25.2</v>
      </c>
      <c r="S198" s="4">
        <v>25.7</v>
      </c>
      <c r="T198" s="4">
        <v>23.7</v>
      </c>
      <c r="U198" s="4">
        <v>56.7</v>
      </c>
      <c r="V198" s="4">
        <f t="shared" si="22"/>
        <v>50</v>
      </c>
      <c r="W198" s="4">
        <f t="shared" si="18"/>
        <v>2</v>
      </c>
      <c r="X198" s="4">
        <f>Y198/((J198^0.373)*((G198*0.01)^(1.404)))</f>
        <v>3.0070132868779065</v>
      </c>
      <c r="Y198" s="4">
        <v>28.35</v>
      </c>
      <c r="Z198" s="4">
        <v>62.511750000000006</v>
      </c>
      <c r="AA198" s="4">
        <v>125.02350000000001</v>
      </c>
      <c r="AB198" s="4">
        <v>3</v>
      </c>
      <c r="AC198">
        <v>11</v>
      </c>
      <c r="AD198" s="4">
        <v>34.200000000000003</v>
      </c>
      <c r="AE198" s="4">
        <v>1</v>
      </c>
      <c r="AF198" s="4">
        <v>1.6666666666666667</v>
      </c>
      <c r="AG198" s="4">
        <v>14.9</v>
      </c>
      <c r="AH198" s="4">
        <v>14.57</v>
      </c>
      <c r="AI198" s="4">
        <v>-1.74</v>
      </c>
      <c r="AJ198" s="4">
        <v>4</v>
      </c>
      <c r="AK198">
        <v>30</v>
      </c>
      <c r="AL198">
        <v>30</v>
      </c>
      <c r="AM198" s="4">
        <v>-0.94</v>
      </c>
      <c r="AN198" s="4">
        <v>17</v>
      </c>
      <c r="AO198">
        <v>13</v>
      </c>
      <c r="AP198">
        <v>17</v>
      </c>
      <c r="AQ198" s="4">
        <v>-2.08</v>
      </c>
      <c r="AR198" s="4">
        <v>2</v>
      </c>
      <c r="AS198">
        <v>41</v>
      </c>
      <c r="AT198">
        <v>41</v>
      </c>
      <c r="AU198">
        <v>41</v>
      </c>
      <c r="AV198">
        <v>41</v>
      </c>
      <c r="AW198" s="4">
        <v>2.89</v>
      </c>
      <c r="AX198" s="4">
        <v>100</v>
      </c>
      <c r="AY198">
        <v>32</v>
      </c>
      <c r="AZ198">
        <v>33</v>
      </c>
      <c r="BA198">
        <v>33</v>
      </c>
      <c r="BB198">
        <v>32.666666666666664</v>
      </c>
      <c r="BC198" s="4">
        <v>0.28999999999999998</v>
      </c>
      <c r="BD198" s="4">
        <v>61</v>
      </c>
      <c r="BE198" s="5">
        <v>130</v>
      </c>
      <c r="BF198" s="5">
        <v>131</v>
      </c>
      <c r="BG198" s="5">
        <v>124</v>
      </c>
      <c r="BH198" s="5">
        <v>128.33333333333334</v>
      </c>
      <c r="BI198" s="4">
        <v>-0.28000000000000003</v>
      </c>
      <c r="BJ198" s="4">
        <v>39</v>
      </c>
      <c r="BK198" s="4">
        <v>-3.02</v>
      </c>
      <c r="BL198" s="4">
        <v>-2.02</v>
      </c>
      <c r="BM198" s="4">
        <v>3.18</v>
      </c>
      <c r="BN198" s="4">
        <v>-1.8599999999999999</v>
      </c>
      <c r="BO198" s="4">
        <v>2</v>
      </c>
      <c r="BP198" s="4">
        <v>18.32864</v>
      </c>
      <c r="BQ198" s="4">
        <v>18.32864</v>
      </c>
      <c r="BR198" s="4">
        <v>18.32864</v>
      </c>
      <c r="BS198" s="4">
        <v>14.30528</v>
      </c>
      <c r="BT198" s="4">
        <v>14.752319999999999</v>
      </c>
      <c r="BU198" s="4">
        <v>14.752319999999999</v>
      </c>
      <c r="BV198" s="4">
        <v>9.5</v>
      </c>
      <c r="BW198" s="4">
        <v>21.5</v>
      </c>
      <c r="BX198" s="4">
        <v>80.5</v>
      </c>
      <c r="BY198" s="4">
        <v>37.166666666666664</v>
      </c>
      <c r="BZ198">
        <f t="shared" si="19"/>
        <v>2</v>
      </c>
    </row>
    <row r="199" spans="1:78" x14ac:dyDescent="0.2">
      <c r="A199" t="s">
        <v>271</v>
      </c>
      <c r="B199">
        <v>1</v>
      </c>
      <c r="C199" s="1">
        <v>38215</v>
      </c>
      <c r="D199" s="1">
        <v>43206</v>
      </c>
      <c r="E199" s="4">
        <v>13.664613278576317</v>
      </c>
      <c r="F199" s="5">
        <v>117</v>
      </c>
      <c r="G199" s="5">
        <v>161</v>
      </c>
      <c r="H199" s="4">
        <v>3.8385826771653542</v>
      </c>
      <c r="I199" s="4">
        <v>153.6885</v>
      </c>
      <c r="J199" s="4">
        <v>69.7</v>
      </c>
      <c r="K199" s="4">
        <v>26.9</v>
      </c>
      <c r="L199" s="4">
        <v>1</v>
      </c>
      <c r="M199" s="4">
        <v>35.6</v>
      </c>
      <c r="N199" s="4">
        <v>2</v>
      </c>
      <c r="O199" s="4">
        <v>23.6</v>
      </c>
      <c r="P199" s="4">
        <v>22.9</v>
      </c>
      <c r="Q199" s="4">
        <v>24.9</v>
      </c>
      <c r="R199" s="4">
        <v>26.9</v>
      </c>
      <c r="S199" s="4">
        <v>27.8</v>
      </c>
      <c r="T199" s="4">
        <v>25.8</v>
      </c>
      <c r="U199" s="4">
        <v>52.7</v>
      </c>
      <c r="V199" s="4">
        <f t="shared" si="22"/>
        <v>30</v>
      </c>
      <c r="W199" s="4">
        <f t="shared" si="18"/>
        <v>2</v>
      </c>
      <c r="X199" s="4">
        <f>Y199/((J199^0.373)*((G199*0.01)^(1.404)))</f>
        <v>2.7724981393957924</v>
      </c>
      <c r="Y199" s="4">
        <v>26.35</v>
      </c>
      <c r="Z199" s="4">
        <v>58.101750000000003</v>
      </c>
      <c r="AA199" s="4">
        <v>116.20350000000001</v>
      </c>
      <c r="AB199" s="4">
        <v>2</v>
      </c>
      <c r="AC199">
        <v>11</v>
      </c>
      <c r="AD199" s="4">
        <v>34.200000000000003</v>
      </c>
      <c r="AE199" s="4">
        <v>1</v>
      </c>
      <c r="AF199" s="4">
        <v>1.6666666666666667</v>
      </c>
      <c r="AG199" s="4">
        <v>13.68</v>
      </c>
      <c r="AH199" s="4">
        <v>13.98</v>
      </c>
      <c r="AI199" s="4">
        <v>-1.05</v>
      </c>
      <c r="AJ199" s="4">
        <v>15</v>
      </c>
      <c r="AK199">
        <v>30</v>
      </c>
      <c r="AL199">
        <v>35</v>
      </c>
      <c r="AM199" s="4">
        <v>-0.21</v>
      </c>
      <c r="AN199" s="4">
        <v>42</v>
      </c>
      <c r="AO199">
        <v>15</v>
      </c>
      <c r="AP199">
        <v>9</v>
      </c>
      <c r="AQ199" s="4">
        <v>-2.56</v>
      </c>
      <c r="AR199" s="4">
        <v>1</v>
      </c>
      <c r="AS199">
        <v>40</v>
      </c>
      <c r="AT199">
        <v>39</v>
      </c>
      <c r="AU199">
        <v>33</v>
      </c>
      <c r="AV199">
        <v>37.333333333333336</v>
      </c>
      <c r="AW199" s="4">
        <v>2.7</v>
      </c>
      <c r="AX199" s="4">
        <v>100</v>
      </c>
      <c r="AY199">
        <v>37</v>
      </c>
      <c r="AZ199">
        <v>38</v>
      </c>
      <c r="BA199">
        <v>40</v>
      </c>
      <c r="BB199">
        <v>38.333333333333336</v>
      </c>
      <c r="BC199" s="4">
        <v>1.51</v>
      </c>
      <c r="BD199" s="4">
        <v>93</v>
      </c>
      <c r="BE199" s="5">
        <v>91</v>
      </c>
      <c r="BF199" s="5">
        <v>105</v>
      </c>
      <c r="BG199" s="5">
        <v>100</v>
      </c>
      <c r="BH199" s="5">
        <v>98.666666666666671</v>
      </c>
      <c r="BI199" s="4">
        <v>-1.48</v>
      </c>
      <c r="BJ199" s="4">
        <v>7</v>
      </c>
      <c r="BK199" s="4">
        <v>-2.77</v>
      </c>
      <c r="BL199" s="4">
        <v>-2.5300000000000002</v>
      </c>
      <c r="BM199" s="4">
        <v>4.21</v>
      </c>
      <c r="BN199" s="4">
        <v>-1.0900000000000007</v>
      </c>
      <c r="BO199" s="4">
        <v>2</v>
      </c>
      <c r="BP199" s="4">
        <v>17.881599999999999</v>
      </c>
      <c r="BQ199" s="4">
        <v>17.434560000000001</v>
      </c>
      <c r="BR199" s="4">
        <v>14.752319999999999</v>
      </c>
      <c r="BS199" s="4">
        <v>16.540479999999999</v>
      </c>
      <c r="BT199" s="4">
        <v>16.98752</v>
      </c>
      <c r="BU199" s="4">
        <v>17.881599999999999</v>
      </c>
      <c r="BV199" s="4">
        <v>21.5</v>
      </c>
      <c r="BW199" s="4">
        <v>11</v>
      </c>
      <c r="BX199" s="4">
        <v>96.5</v>
      </c>
      <c r="BY199" s="4">
        <v>43</v>
      </c>
      <c r="BZ199">
        <f t="shared" si="19"/>
        <v>2</v>
      </c>
    </row>
    <row r="200" spans="1:78" x14ac:dyDescent="0.2">
      <c r="A200" t="s">
        <v>272</v>
      </c>
      <c r="B200">
        <v>1</v>
      </c>
      <c r="C200" s="1">
        <v>38181</v>
      </c>
      <c r="D200" s="1">
        <v>43206</v>
      </c>
      <c r="E200" s="4">
        <v>13.757700205338809</v>
      </c>
      <c r="F200" s="5">
        <v>115</v>
      </c>
      <c r="G200" s="5">
        <v>163</v>
      </c>
      <c r="H200" s="4">
        <v>3.772965879265092</v>
      </c>
      <c r="I200" s="4">
        <v>158.76</v>
      </c>
      <c r="J200" s="4">
        <v>72</v>
      </c>
      <c r="K200" s="4">
        <v>27.1</v>
      </c>
      <c r="L200" s="4">
        <v>1</v>
      </c>
      <c r="M200" s="4">
        <v>36.700000000000003</v>
      </c>
      <c r="N200" s="4">
        <v>1</v>
      </c>
      <c r="O200" s="4">
        <v>37.5</v>
      </c>
      <c r="P200" s="4">
        <v>41</v>
      </c>
      <c r="Q200" s="4">
        <v>33.4</v>
      </c>
      <c r="R200" s="4">
        <v>41.5</v>
      </c>
      <c r="S200" s="4">
        <v>39.1</v>
      </c>
      <c r="T200" s="4">
        <v>37.5</v>
      </c>
      <c r="U200" s="4">
        <v>82.5</v>
      </c>
      <c r="V200" s="4">
        <f t="shared" si="22"/>
        <v>95</v>
      </c>
      <c r="W200" s="4">
        <f t="shared" ref="W200:W240" si="23">IF($V200&lt;20,1,IF($V200&lt;80,2,3))</f>
        <v>3</v>
      </c>
      <c r="X200" s="4">
        <f>Y200/((J200^0.373)*((G200*0.01)^(1.404)))</f>
        <v>4.2143202517285054</v>
      </c>
      <c r="Y200" s="4">
        <v>41.25</v>
      </c>
      <c r="Z200" s="4">
        <v>90.956249999999997</v>
      </c>
      <c r="AA200" s="4">
        <v>181.91249999999999</v>
      </c>
      <c r="AB200" s="4">
        <v>3</v>
      </c>
      <c r="AC200">
        <v>14</v>
      </c>
      <c r="AD200" s="4">
        <v>35.1</v>
      </c>
      <c r="AE200" s="4">
        <v>1</v>
      </c>
      <c r="AF200" s="4">
        <v>1.6666666666666667</v>
      </c>
      <c r="AG200" s="4">
        <v>17.649999999999999</v>
      </c>
      <c r="AH200" s="4">
        <v>15.26</v>
      </c>
      <c r="AI200" s="4">
        <v>-2.21</v>
      </c>
      <c r="AJ200" s="4">
        <v>1</v>
      </c>
      <c r="AK200">
        <v>30</v>
      </c>
      <c r="AL200">
        <v>27</v>
      </c>
      <c r="AM200" s="4">
        <v>-0.94</v>
      </c>
      <c r="AN200" s="4">
        <v>17</v>
      </c>
      <c r="AO200">
        <v>24</v>
      </c>
      <c r="AP200">
        <v>25</v>
      </c>
      <c r="AQ200" s="4">
        <v>0.28000000000000003</v>
      </c>
      <c r="AR200" s="4">
        <v>61</v>
      </c>
      <c r="AS200">
        <v>32</v>
      </c>
      <c r="AT200">
        <v>36</v>
      </c>
      <c r="AU200">
        <v>28</v>
      </c>
      <c r="AV200">
        <v>32</v>
      </c>
      <c r="AW200" s="4">
        <v>1.91</v>
      </c>
      <c r="AX200" s="4">
        <v>97</v>
      </c>
      <c r="AY200">
        <v>37</v>
      </c>
      <c r="AZ200">
        <v>41</v>
      </c>
      <c r="BA200">
        <v>41</v>
      </c>
      <c r="BB200">
        <v>39.666666666666664</v>
      </c>
      <c r="BC200" s="4">
        <v>1.67</v>
      </c>
      <c r="BD200" s="4">
        <v>95</v>
      </c>
      <c r="BE200" s="5">
        <v>135</v>
      </c>
      <c r="BF200" s="5">
        <v>133</v>
      </c>
      <c r="BG200" s="5">
        <v>124</v>
      </c>
      <c r="BH200" s="5">
        <v>130.66666666666666</v>
      </c>
      <c r="BI200" s="4">
        <v>-0.1</v>
      </c>
      <c r="BJ200" s="4">
        <v>46</v>
      </c>
      <c r="BK200" s="4">
        <v>-0.65999999999999992</v>
      </c>
      <c r="BL200" s="4">
        <v>-2.31</v>
      </c>
      <c r="BM200" s="4">
        <v>3.58</v>
      </c>
      <c r="BN200" s="4">
        <v>0.61000000000000032</v>
      </c>
      <c r="BO200" s="4">
        <v>2</v>
      </c>
      <c r="BP200" s="4">
        <v>14.30528</v>
      </c>
      <c r="BQ200" s="4">
        <v>16.093440000000001</v>
      </c>
      <c r="BR200" s="4">
        <v>12.51712</v>
      </c>
      <c r="BS200" s="4">
        <v>16.540479999999999</v>
      </c>
      <c r="BT200" s="4">
        <v>18.32864</v>
      </c>
      <c r="BU200" s="4">
        <v>18.32864</v>
      </c>
      <c r="BV200" s="4">
        <v>39</v>
      </c>
      <c r="BW200" s="4">
        <v>23.5</v>
      </c>
      <c r="BX200" s="4">
        <v>96</v>
      </c>
      <c r="BY200" s="4">
        <v>52.833333333333336</v>
      </c>
      <c r="BZ200">
        <f t="shared" ref="BZ200:BZ240" si="24">IF($BY200&lt;25,1,IF($BY200&lt;75,2,3))</f>
        <v>2</v>
      </c>
    </row>
    <row r="201" spans="1:78" x14ac:dyDescent="0.2">
      <c r="A201" t="s">
        <v>273</v>
      </c>
      <c r="B201">
        <v>1</v>
      </c>
      <c r="C201" s="1">
        <v>38365</v>
      </c>
      <c r="D201" s="1">
        <v>43412</v>
      </c>
      <c r="E201" s="4">
        <v>13.817932922655714</v>
      </c>
      <c r="F201" s="5">
        <v>104</v>
      </c>
      <c r="G201" s="5">
        <v>152</v>
      </c>
      <c r="H201" s="4">
        <v>3.4120734908136483</v>
      </c>
      <c r="I201" s="4">
        <v>99.886499999999998</v>
      </c>
      <c r="J201" s="4">
        <v>45.3</v>
      </c>
      <c r="K201" s="4">
        <v>19.600000000000001</v>
      </c>
      <c r="L201" s="4">
        <v>3</v>
      </c>
      <c r="M201" s="4">
        <v>25.4</v>
      </c>
      <c r="N201" s="4">
        <v>3</v>
      </c>
      <c r="O201" s="4">
        <v>26</v>
      </c>
      <c r="P201" s="4">
        <v>26.6</v>
      </c>
      <c r="Q201" s="4">
        <v>20.5</v>
      </c>
      <c r="R201" s="4">
        <v>27.2</v>
      </c>
      <c r="S201" s="4">
        <v>24.4</v>
      </c>
      <c r="T201" s="4">
        <v>24</v>
      </c>
      <c r="U201" s="4">
        <v>53.8</v>
      </c>
      <c r="V201" s="4">
        <f t="shared" si="22"/>
        <v>80</v>
      </c>
      <c r="W201" s="4">
        <f t="shared" si="23"/>
        <v>3</v>
      </c>
      <c r="X201" s="4">
        <f>Y201/((J201^0.373)*((G201*0.01)^(1.404)))</f>
        <v>3.603456246446652</v>
      </c>
      <c r="Y201" s="4">
        <v>26.9</v>
      </c>
      <c r="Z201" s="4">
        <v>59.314499999999995</v>
      </c>
      <c r="AA201" s="4">
        <v>118.62899999999999</v>
      </c>
      <c r="AB201" s="4">
        <v>3</v>
      </c>
      <c r="AC201">
        <v>17</v>
      </c>
      <c r="AD201" s="4">
        <v>36.1</v>
      </c>
      <c r="AE201" s="4">
        <v>1</v>
      </c>
      <c r="AF201" s="4">
        <v>2.3333333333333335</v>
      </c>
      <c r="AG201" s="4">
        <v>11.4</v>
      </c>
      <c r="AH201" s="4">
        <v>11.21</v>
      </c>
      <c r="AI201" s="4">
        <v>1.37</v>
      </c>
      <c r="AJ201" s="4">
        <v>91</v>
      </c>
      <c r="AK201">
        <v>36</v>
      </c>
      <c r="AL201">
        <v>26</v>
      </c>
      <c r="AM201" s="4">
        <v>-0.06</v>
      </c>
      <c r="AN201" s="4">
        <v>48</v>
      </c>
      <c r="AO201">
        <v>28</v>
      </c>
      <c r="AP201">
        <v>30</v>
      </c>
      <c r="AQ201" s="4">
        <v>1.1399999999999999</v>
      </c>
      <c r="AR201" s="4">
        <v>87</v>
      </c>
      <c r="AS201">
        <v>47</v>
      </c>
      <c r="AT201">
        <v>52</v>
      </c>
      <c r="AU201">
        <v>52</v>
      </c>
      <c r="AV201">
        <v>50.333333333333336</v>
      </c>
      <c r="AW201" s="4">
        <v>4.7300000000000004</v>
      </c>
      <c r="AX201" s="4">
        <v>100</v>
      </c>
      <c r="AY201">
        <v>40</v>
      </c>
      <c r="AZ201">
        <v>36</v>
      </c>
      <c r="BA201">
        <v>38</v>
      </c>
      <c r="BB201">
        <v>38</v>
      </c>
      <c r="BC201" s="4">
        <v>1.51</v>
      </c>
      <c r="BD201" s="4">
        <v>93</v>
      </c>
      <c r="BE201" s="5">
        <v>160</v>
      </c>
      <c r="BF201" s="5">
        <v>167</v>
      </c>
      <c r="BG201" s="5">
        <v>169</v>
      </c>
      <c r="BH201" s="5">
        <v>165.33333333333334</v>
      </c>
      <c r="BI201" s="4">
        <v>1.35</v>
      </c>
      <c r="BJ201" s="4">
        <v>91</v>
      </c>
      <c r="BK201" s="4">
        <v>1.0799999999999998</v>
      </c>
      <c r="BL201" s="4">
        <v>2.72</v>
      </c>
      <c r="BM201" s="4">
        <v>6.24</v>
      </c>
      <c r="BN201" s="4">
        <v>10.039999999999999</v>
      </c>
      <c r="BO201" s="4">
        <v>3</v>
      </c>
      <c r="BP201" s="4">
        <v>21.01088</v>
      </c>
      <c r="BQ201" s="4">
        <v>23.246079999999999</v>
      </c>
      <c r="BR201" s="4">
        <v>23.246079999999999</v>
      </c>
      <c r="BS201" s="4">
        <v>17.881599999999999</v>
      </c>
      <c r="BT201" s="4">
        <v>16.093440000000001</v>
      </c>
      <c r="BU201" s="4">
        <v>16.98752</v>
      </c>
      <c r="BV201" s="4">
        <v>67.5</v>
      </c>
      <c r="BW201" s="4">
        <v>91</v>
      </c>
      <c r="BX201" s="4">
        <v>96.5</v>
      </c>
      <c r="BY201" s="4">
        <v>85</v>
      </c>
      <c r="BZ201">
        <f t="shared" si="24"/>
        <v>3</v>
      </c>
    </row>
    <row r="202" spans="1:78" x14ac:dyDescent="0.2">
      <c r="A202" t="s">
        <v>274</v>
      </c>
      <c r="B202">
        <v>1</v>
      </c>
      <c r="C202" s="1">
        <v>38349</v>
      </c>
      <c r="D202" s="1">
        <v>43412</v>
      </c>
      <c r="E202" s="4">
        <v>13.861738535249829</v>
      </c>
      <c r="F202" s="5">
        <v>119.5</v>
      </c>
      <c r="G202" s="5">
        <v>165</v>
      </c>
      <c r="H202" s="4">
        <v>3.9206036745406823</v>
      </c>
      <c r="I202" s="4">
        <v>210.13650000000001</v>
      </c>
      <c r="J202" s="4">
        <v>95.3</v>
      </c>
      <c r="K202" s="4">
        <v>35</v>
      </c>
      <c r="L202" s="4">
        <v>1</v>
      </c>
      <c r="M202" s="4">
        <v>45.7</v>
      </c>
      <c r="N202" s="4">
        <v>1</v>
      </c>
      <c r="O202" s="4">
        <v>33.9</v>
      </c>
      <c r="P202" s="4">
        <v>33.700000000000003</v>
      </c>
      <c r="Q202" s="4">
        <v>31.3</v>
      </c>
      <c r="R202" s="4">
        <v>34.799999999999997</v>
      </c>
      <c r="S202" s="4">
        <v>31.8</v>
      </c>
      <c r="T202" s="4">
        <v>29.2</v>
      </c>
      <c r="U202" s="4">
        <v>68.7</v>
      </c>
      <c r="V202" s="4">
        <f t="shared" si="22"/>
        <v>50</v>
      </c>
      <c r="W202" s="4">
        <f t="shared" si="23"/>
        <v>2</v>
      </c>
      <c r="X202" s="4">
        <f>Y202/((J202^0.373)*((G202*0.01)^(1.404)))</f>
        <v>3.1072602676744592</v>
      </c>
      <c r="Y202" s="4">
        <v>34.35</v>
      </c>
      <c r="Z202" s="4">
        <v>75.74175000000001</v>
      </c>
      <c r="AA202" s="4">
        <v>151.48350000000002</v>
      </c>
      <c r="AB202" s="4">
        <v>3</v>
      </c>
      <c r="AC202">
        <v>17</v>
      </c>
      <c r="AD202" s="4">
        <v>36.1</v>
      </c>
      <c r="AE202" s="4">
        <v>1</v>
      </c>
      <c r="AF202" s="4">
        <v>1.6666666666666667</v>
      </c>
      <c r="AG202" s="4">
        <v>11.91</v>
      </c>
      <c r="AH202" s="4">
        <v>11.93</v>
      </c>
      <c r="AI202" s="4">
        <v>0.59</v>
      </c>
      <c r="AJ202" s="4">
        <v>72</v>
      </c>
      <c r="AK202">
        <v>32</v>
      </c>
      <c r="AL202">
        <v>29</v>
      </c>
      <c r="AM202" s="4">
        <v>-0.64</v>
      </c>
      <c r="AN202" s="4">
        <v>26</v>
      </c>
      <c r="AO202">
        <v>16</v>
      </c>
      <c r="AP202">
        <v>23</v>
      </c>
      <c r="AQ202" s="4">
        <v>-0.64</v>
      </c>
      <c r="AR202" s="4">
        <v>26</v>
      </c>
      <c r="AS202">
        <v>41</v>
      </c>
      <c r="AT202">
        <v>39</v>
      </c>
      <c r="AU202">
        <v>45</v>
      </c>
      <c r="AV202">
        <v>41.666666666666664</v>
      </c>
      <c r="AW202" s="4">
        <v>3.6</v>
      </c>
      <c r="AX202" s="4">
        <v>100</v>
      </c>
      <c r="AY202">
        <v>37</v>
      </c>
      <c r="AZ202">
        <v>38</v>
      </c>
      <c r="BA202">
        <v>36</v>
      </c>
      <c r="BB202">
        <v>37</v>
      </c>
      <c r="BC202" s="4">
        <v>1.18</v>
      </c>
      <c r="BD202" s="4">
        <v>88</v>
      </c>
      <c r="BE202" s="5">
        <v>118</v>
      </c>
      <c r="BF202" s="5">
        <v>124</v>
      </c>
      <c r="BG202" s="5">
        <v>131</v>
      </c>
      <c r="BH202" s="5">
        <v>124.33333333333333</v>
      </c>
      <c r="BI202" s="4">
        <v>-0.28000000000000003</v>
      </c>
      <c r="BJ202" s="4">
        <v>39</v>
      </c>
      <c r="BK202" s="4">
        <v>-1.28</v>
      </c>
      <c r="BL202" s="4">
        <v>0.30999999999999994</v>
      </c>
      <c r="BM202" s="4">
        <v>4.78</v>
      </c>
      <c r="BN202" s="4">
        <v>3.81</v>
      </c>
      <c r="BO202" s="4">
        <v>2</v>
      </c>
      <c r="BP202" s="4">
        <v>18.32864</v>
      </c>
      <c r="BQ202" s="4">
        <v>17.434560000000001</v>
      </c>
      <c r="BR202" s="4">
        <v>20.116800000000001</v>
      </c>
      <c r="BS202" s="4">
        <v>16.540479999999999</v>
      </c>
      <c r="BT202" s="4">
        <v>16.98752</v>
      </c>
      <c r="BU202" s="4">
        <v>16.093440000000001</v>
      </c>
      <c r="BV202" s="4">
        <v>26</v>
      </c>
      <c r="BW202" s="4">
        <v>55.5</v>
      </c>
      <c r="BX202" s="4">
        <v>94</v>
      </c>
      <c r="BY202" s="4">
        <v>58.5</v>
      </c>
      <c r="BZ202">
        <f t="shared" si="24"/>
        <v>2</v>
      </c>
    </row>
    <row r="203" spans="1:78" x14ac:dyDescent="0.2">
      <c r="A203" t="s">
        <v>275</v>
      </c>
      <c r="B203">
        <v>1</v>
      </c>
      <c r="C203" s="1">
        <v>38142</v>
      </c>
      <c r="D203" s="1">
        <v>43206</v>
      </c>
      <c r="E203" s="4">
        <v>13.86447638603696</v>
      </c>
      <c r="F203" s="5">
        <v>113</v>
      </c>
      <c r="G203" s="5">
        <v>155</v>
      </c>
      <c r="H203" s="4">
        <v>3.7073490813648298</v>
      </c>
      <c r="I203" s="4">
        <v>104.29649999999999</v>
      </c>
      <c r="J203" s="4">
        <v>47.3</v>
      </c>
      <c r="K203" s="4">
        <v>19.7</v>
      </c>
      <c r="L203" s="4">
        <v>3</v>
      </c>
      <c r="M203" s="4">
        <v>23.4</v>
      </c>
      <c r="N203" s="4">
        <v>3</v>
      </c>
      <c r="O203" s="4">
        <v>21.2</v>
      </c>
      <c r="P203" s="4">
        <v>18.5</v>
      </c>
      <c r="Q203" s="4">
        <v>20</v>
      </c>
      <c r="R203" s="4">
        <v>20.5</v>
      </c>
      <c r="S203" s="4">
        <v>16.3</v>
      </c>
      <c r="T203" s="4">
        <v>19.7</v>
      </c>
      <c r="U203" s="4">
        <v>41.7</v>
      </c>
      <c r="V203" s="4">
        <f t="shared" si="22"/>
        <v>20</v>
      </c>
      <c r="W203" s="4">
        <f t="shared" si="23"/>
        <v>2</v>
      </c>
      <c r="X203" s="4">
        <f>Y203/((J203^0.373)*((G203*0.01)^(1.404)))</f>
        <v>2.6739738118199115</v>
      </c>
      <c r="Y203" s="4">
        <v>20.85</v>
      </c>
      <c r="Z203" s="4">
        <v>45.974250000000005</v>
      </c>
      <c r="AA203" s="4">
        <v>91.94850000000001</v>
      </c>
      <c r="AB203" s="4">
        <v>1</v>
      </c>
      <c r="AC203">
        <v>40</v>
      </c>
      <c r="AD203" s="4">
        <v>44.2</v>
      </c>
      <c r="AE203" s="4">
        <v>3</v>
      </c>
      <c r="AF203" s="4">
        <v>2.3333333333333335</v>
      </c>
      <c r="AG203" s="4">
        <v>13.05</v>
      </c>
      <c r="AH203" s="4">
        <v>12.36</v>
      </c>
      <c r="AI203" s="4">
        <v>0.13</v>
      </c>
      <c r="AJ203" s="4">
        <v>55</v>
      </c>
      <c r="AK203">
        <v>40</v>
      </c>
      <c r="AL203">
        <v>35</v>
      </c>
      <c r="AM203" s="4">
        <v>0.5</v>
      </c>
      <c r="AN203" s="4">
        <v>69</v>
      </c>
      <c r="AO203">
        <v>31</v>
      </c>
      <c r="AP203">
        <v>34</v>
      </c>
      <c r="AQ203" s="4">
        <v>2.41</v>
      </c>
      <c r="AR203" s="4">
        <v>99</v>
      </c>
      <c r="AS203">
        <v>58</v>
      </c>
      <c r="AT203">
        <v>65</v>
      </c>
      <c r="AU203">
        <v>66</v>
      </c>
      <c r="AV203">
        <v>63</v>
      </c>
      <c r="AW203" s="4">
        <v>6.65</v>
      </c>
      <c r="AX203" s="4">
        <v>100</v>
      </c>
      <c r="AY203">
        <v>34</v>
      </c>
      <c r="AZ203">
        <v>31</v>
      </c>
      <c r="BA203">
        <v>37</v>
      </c>
      <c r="BB203">
        <v>34</v>
      </c>
      <c r="BC203" s="4">
        <v>1.01</v>
      </c>
      <c r="BD203" s="4">
        <v>84</v>
      </c>
      <c r="BE203" s="5">
        <v>147</v>
      </c>
      <c r="BF203" s="5">
        <v>154</v>
      </c>
      <c r="BG203" s="5">
        <v>149</v>
      </c>
      <c r="BH203" s="5">
        <v>150</v>
      </c>
      <c r="BI203" s="4">
        <v>0.72</v>
      </c>
      <c r="BJ203" s="4">
        <v>76</v>
      </c>
      <c r="BK203" s="4">
        <v>2.91</v>
      </c>
      <c r="BL203" s="4">
        <v>0.85</v>
      </c>
      <c r="BM203" s="4">
        <v>7.66</v>
      </c>
      <c r="BN203" s="4">
        <v>11.42</v>
      </c>
      <c r="BO203" s="4">
        <v>3</v>
      </c>
      <c r="BP203" s="4">
        <v>25.928319999999999</v>
      </c>
      <c r="BQ203" s="4">
        <v>29.057600000000001</v>
      </c>
      <c r="BR203" s="4">
        <v>29.504639999999998</v>
      </c>
      <c r="BS203" s="4">
        <v>15.19936</v>
      </c>
      <c r="BT203" s="4">
        <v>13.85824</v>
      </c>
      <c r="BU203" s="4">
        <v>16.540479999999999</v>
      </c>
      <c r="BV203" s="4">
        <v>84</v>
      </c>
      <c r="BW203" s="4">
        <v>65.5</v>
      </c>
      <c r="BX203" s="4">
        <v>92</v>
      </c>
      <c r="BY203" s="4">
        <v>80.5</v>
      </c>
      <c r="BZ203">
        <f t="shared" si="24"/>
        <v>3</v>
      </c>
    </row>
    <row r="204" spans="1:78" x14ac:dyDescent="0.2">
      <c r="A204" t="s">
        <v>276</v>
      </c>
      <c r="B204">
        <v>1</v>
      </c>
      <c r="C204" s="1">
        <v>38135</v>
      </c>
      <c r="D204" s="1">
        <v>43206</v>
      </c>
      <c r="E204" s="4">
        <v>13.883641341546886</v>
      </c>
      <c r="F204" s="5">
        <v>110</v>
      </c>
      <c r="G204" s="5">
        <v>149</v>
      </c>
      <c r="H204" s="4">
        <v>3.6089238845144358</v>
      </c>
      <c r="I204" s="4">
        <v>94.814999999999998</v>
      </c>
      <c r="J204" s="4">
        <v>43</v>
      </c>
      <c r="K204" s="4">
        <v>19.399999999999999</v>
      </c>
      <c r="L204" s="4">
        <v>3</v>
      </c>
      <c r="M204" s="4">
        <v>22.9</v>
      </c>
      <c r="N204" s="4">
        <v>3</v>
      </c>
      <c r="O204" s="4">
        <v>22</v>
      </c>
      <c r="P204" s="4">
        <v>22.1</v>
      </c>
      <c r="Q204" s="4">
        <v>20.7</v>
      </c>
      <c r="R204" s="4">
        <v>17.2</v>
      </c>
      <c r="S204" s="4">
        <v>17.899999999999999</v>
      </c>
      <c r="T204" s="4">
        <v>16.7</v>
      </c>
      <c r="U204" s="4">
        <v>40</v>
      </c>
      <c r="V204" s="4">
        <f t="shared" si="22"/>
        <v>30</v>
      </c>
      <c r="W204" s="4">
        <f t="shared" si="23"/>
        <v>2</v>
      </c>
      <c r="X204" s="4">
        <f>Y204/((J204^0.373)*((G204*0.01)^(1.404)))</f>
        <v>2.8092652098102513</v>
      </c>
      <c r="Y204" s="4">
        <v>20</v>
      </c>
      <c r="Z204" s="4">
        <v>44.1</v>
      </c>
      <c r="AA204" s="4">
        <v>88.2</v>
      </c>
      <c r="AB204" s="4">
        <v>1</v>
      </c>
      <c r="AC204">
        <v>16</v>
      </c>
      <c r="AD204" s="4">
        <v>35.700000000000003</v>
      </c>
      <c r="AE204" s="4">
        <v>1</v>
      </c>
      <c r="AF204" s="4">
        <v>1.6666666666666667</v>
      </c>
      <c r="AG204" s="4">
        <v>13.13</v>
      </c>
      <c r="AH204" s="4">
        <v>13.11</v>
      </c>
      <c r="AI204" s="4">
        <v>-0.56999999999999995</v>
      </c>
      <c r="AJ204" s="4">
        <v>28</v>
      </c>
      <c r="AK204">
        <v>32</v>
      </c>
      <c r="AL204">
        <v>29</v>
      </c>
      <c r="AM204" s="4">
        <v>-0.64</v>
      </c>
      <c r="AN204" s="4">
        <v>26</v>
      </c>
      <c r="AO204">
        <v>27</v>
      </c>
      <c r="AP204">
        <v>29</v>
      </c>
      <c r="AQ204" s="4">
        <v>1.26</v>
      </c>
      <c r="AR204" s="4">
        <v>90</v>
      </c>
      <c r="AS204">
        <v>46</v>
      </c>
      <c r="AT204">
        <v>43</v>
      </c>
      <c r="AU204">
        <v>46</v>
      </c>
      <c r="AV204">
        <v>45</v>
      </c>
      <c r="AW204" s="4">
        <v>3.76</v>
      </c>
      <c r="AX204" s="4">
        <v>100</v>
      </c>
      <c r="AY204">
        <v>40</v>
      </c>
      <c r="AZ204">
        <v>37</v>
      </c>
      <c r="BA204">
        <v>36</v>
      </c>
      <c r="BB204">
        <v>37.666666666666664</v>
      </c>
      <c r="BC204" s="4">
        <v>1.51</v>
      </c>
      <c r="BD204" s="4">
        <v>93</v>
      </c>
      <c r="BE204" s="5">
        <v>138</v>
      </c>
      <c r="BF204" s="5">
        <v>137</v>
      </c>
      <c r="BG204" s="5">
        <v>136</v>
      </c>
      <c r="BH204" s="5">
        <v>137</v>
      </c>
      <c r="BI204" s="4">
        <v>0.03</v>
      </c>
      <c r="BJ204" s="4">
        <v>51</v>
      </c>
      <c r="BK204" s="4">
        <v>0.62</v>
      </c>
      <c r="BL204" s="4">
        <v>-0.53999999999999992</v>
      </c>
      <c r="BM204" s="4">
        <v>5.27</v>
      </c>
      <c r="BN204" s="4">
        <v>5.35</v>
      </c>
      <c r="BO204" s="4">
        <v>2</v>
      </c>
      <c r="BP204" s="4">
        <v>20.563839999999999</v>
      </c>
      <c r="BQ204" s="4">
        <v>19.222719999999999</v>
      </c>
      <c r="BR204" s="4">
        <v>20.563839999999999</v>
      </c>
      <c r="BS204" s="4">
        <v>17.881599999999999</v>
      </c>
      <c r="BT204" s="4">
        <v>16.540479999999999</v>
      </c>
      <c r="BU204" s="4">
        <v>16.093440000000001</v>
      </c>
      <c r="BV204" s="4">
        <v>58</v>
      </c>
      <c r="BW204" s="4">
        <v>39.5</v>
      </c>
      <c r="BX204" s="4">
        <v>96.5</v>
      </c>
      <c r="BY204" s="4">
        <v>64.666666666666671</v>
      </c>
      <c r="BZ204">
        <f t="shared" si="24"/>
        <v>2</v>
      </c>
    </row>
    <row r="205" spans="1:78" x14ac:dyDescent="0.2">
      <c r="A205" t="s">
        <v>277</v>
      </c>
      <c r="B205">
        <v>1</v>
      </c>
      <c r="C205" s="1">
        <v>38134</v>
      </c>
      <c r="D205" s="1">
        <v>43208</v>
      </c>
      <c r="E205" s="4">
        <v>13.891854893908283</v>
      </c>
      <c r="F205" s="5">
        <v>115.5</v>
      </c>
      <c r="G205" s="5">
        <v>160.5</v>
      </c>
      <c r="H205" s="4">
        <v>3.7893700787401574</v>
      </c>
      <c r="I205" s="4">
        <v>135.828</v>
      </c>
      <c r="J205" s="4">
        <v>61.6</v>
      </c>
      <c r="K205" s="4">
        <v>23.8</v>
      </c>
      <c r="L205" s="4">
        <v>2</v>
      </c>
      <c r="M205" s="4">
        <v>32.200000000000003</v>
      </c>
      <c r="N205" s="4">
        <v>2</v>
      </c>
      <c r="O205" s="4">
        <v>31.3</v>
      </c>
      <c r="P205" s="4">
        <v>31</v>
      </c>
      <c r="Q205" s="4">
        <v>29.4</v>
      </c>
      <c r="R205" s="4">
        <v>24.5</v>
      </c>
      <c r="S205" s="4">
        <v>26.4</v>
      </c>
      <c r="T205" s="4">
        <v>25.2</v>
      </c>
      <c r="U205" s="4">
        <v>57.7</v>
      </c>
      <c r="V205" s="4">
        <f t="shared" si="22"/>
        <v>60</v>
      </c>
      <c r="W205" s="4">
        <f t="shared" si="23"/>
        <v>2</v>
      </c>
      <c r="X205" s="4">
        <f>Y205/((J205^0.373)*((G205*0.01)^(1.404)))</f>
        <v>3.1926055205003783</v>
      </c>
      <c r="Y205" s="4">
        <v>28.85</v>
      </c>
      <c r="Z205" s="4">
        <v>63.614250000000006</v>
      </c>
      <c r="AA205" s="4">
        <v>127.22850000000001</v>
      </c>
      <c r="AB205" s="4">
        <v>3</v>
      </c>
      <c r="AC205">
        <v>8</v>
      </c>
      <c r="AD205" s="4">
        <v>32.9</v>
      </c>
      <c r="AE205" s="4">
        <v>1</v>
      </c>
      <c r="AF205" s="4">
        <v>2</v>
      </c>
      <c r="AG205" s="4">
        <v>15.26</v>
      </c>
      <c r="AH205" s="4">
        <v>15.02</v>
      </c>
      <c r="AI205" s="4">
        <v>-2.0499999999999998</v>
      </c>
      <c r="AJ205" s="4">
        <v>2</v>
      </c>
      <c r="AK205">
        <v>30</v>
      </c>
      <c r="AL205">
        <v>29</v>
      </c>
      <c r="AM205" s="4">
        <v>-0.94</v>
      </c>
      <c r="AN205" s="4">
        <v>17</v>
      </c>
      <c r="AO205">
        <v>18</v>
      </c>
      <c r="AP205">
        <v>16</v>
      </c>
      <c r="AQ205" s="4">
        <v>-1.64</v>
      </c>
      <c r="AR205" s="4">
        <v>5</v>
      </c>
      <c r="AS205">
        <v>42</v>
      </c>
      <c r="AT205">
        <v>36</v>
      </c>
      <c r="AU205">
        <v>34</v>
      </c>
      <c r="AV205">
        <v>37.333333333333336</v>
      </c>
      <c r="AW205" s="4">
        <v>3.07</v>
      </c>
      <c r="AX205" s="4">
        <v>100</v>
      </c>
      <c r="AY205">
        <v>38</v>
      </c>
      <c r="AZ205">
        <v>33</v>
      </c>
      <c r="BA205">
        <v>28</v>
      </c>
      <c r="BB205">
        <v>33</v>
      </c>
      <c r="BC205" s="4">
        <v>1.18</v>
      </c>
      <c r="BD205" s="4">
        <v>88</v>
      </c>
      <c r="BE205" s="5">
        <v>119</v>
      </c>
      <c r="BF205" s="5">
        <v>95</v>
      </c>
      <c r="BG205" s="5">
        <v>106</v>
      </c>
      <c r="BH205" s="5">
        <v>106.66666666666667</v>
      </c>
      <c r="BI205" s="4">
        <v>-0.82</v>
      </c>
      <c r="BJ205" s="4">
        <v>21</v>
      </c>
      <c r="BK205" s="4">
        <v>-2.58</v>
      </c>
      <c r="BL205" s="4">
        <v>-2.8699999999999997</v>
      </c>
      <c r="BM205" s="4">
        <v>4.25</v>
      </c>
      <c r="BN205" s="4">
        <v>-1.1999999999999993</v>
      </c>
      <c r="BO205" s="4">
        <v>2</v>
      </c>
      <c r="BP205" s="4">
        <v>18.775680000000001</v>
      </c>
      <c r="BQ205" s="4">
        <v>16.093440000000001</v>
      </c>
      <c r="BR205" s="4">
        <v>15.19936</v>
      </c>
      <c r="BS205" s="4">
        <v>16.98752</v>
      </c>
      <c r="BT205" s="4">
        <v>14.752319999999999</v>
      </c>
      <c r="BU205" s="4">
        <v>12.51712</v>
      </c>
      <c r="BV205" s="4">
        <v>11</v>
      </c>
      <c r="BW205" s="4">
        <v>11.5</v>
      </c>
      <c r="BX205" s="4">
        <v>94</v>
      </c>
      <c r="BY205" s="4">
        <v>38.833333333333336</v>
      </c>
      <c r="BZ205">
        <f t="shared" si="24"/>
        <v>2</v>
      </c>
    </row>
    <row r="206" spans="1:78" x14ac:dyDescent="0.2">
      <c r="A206" t="s">
        <v>278</v>
      </c>
      <c r="B206">
        <v>1</v>
      </c>
      <c r="C206" s="1">
        <v>38129</v>
      </c>
      <c r="D206" s="1">
        <v>43206</v>
      </c>
      <c r="E206" s="4">
        <v>13.900068446269678</v>
      </c>
      <c r="F206" s="5">
        <v>111</v>
      </c>
      <c r="G206" s="5">
        <v>158</v>
      </c>
      <c r="H206" s="4">
        <v>3.6417322834645667</v>
      </c>
      <c r="I206" s="4">
        <v>102.753</v>
      </c>
      <c r="J206" s="4">
        <v>46.6</v>
      </c>
      <c r="K206" s="4">
        <v>18.7</v>
      </c>
      <c r="L206" s="4">
        <v>3</v>
      </c>
      <c r="M206" s="4">
        <v>22.2</v>
      </c>
      <c r="N206" s="4">
        <v>3</v>
      </c>
      <c r="O206" s="4">
        <v>24.7</v>
      </c>
      <c r="P206" s="4">
        <v>22.7</v>
      </c>
      <c r="Q206" s="4">
        <v>23.4</v>
      </c>
      <c r="R206" s="4">
        <v>19.100000000000001</v>
      </c>
      <c r="S206" s="4">
        <v>18.600000000000001</v>
      </c>
      <c r="T206" s="4">
        <v>15.7</v>
      </c>
      <c r="U206" s="4">
        <v>43.8</v>
      </c>
      <c r="V206" s="4">
        <f t="shared" si="22"/>
        <v>30</v>
      </c>
      <c r="W206" s="4">
        <f t="shared" si="23"/>
        <v>2</v>
      </c>
      <c r="X206" s="4">
        <f>Y206/((J206^0.373)*((G206*0.01)^(1.404)))</f>
        <v>2.7492967445999112</v>
      </c>
      <c r="Y206" s="4">
        <v>21.9</v>
      </c>
      <c r="Z206" s="4">
        <v>48.289499999999997</v>
      </c>
      <c r="AA206" s="4">
        <v>96.578999999999994</v>
      </c>
      <c r="AB206" s="4">
        <v>2</v>
      </c>
      <c r="AC206">
        <v>13</v>
      </c>
      <c r="AD206" s="4">
        <v>34.6</v>
      </c>
      <c r="AE206" s="4">
        <v>1</v>
      </c>
      <c r="AF206" s="4">
        <v>2</v>
      </c>
      <c r="AG206" s="4">
        <v>13.82</v>
      </c>
      <c r="AH206" s="4">
        <v>13.03</v>
      </c>
      <c r="AI206" s="4">
        <v>-0.5</v>
      </c>
      <c r="AJ206" s="4">
        <v>31</v>
      </c>
      <c r="AK206">
        <v>31</v>
      </c>
      <c r="AL206">
        <v>27</v>
      </c>
      <c r="AM206" s="4">
        <v>-0.79</v>
      </c>
      <c r="AN206" s="4">
        <v>21</v>
      </c>
      <c r="AO206">
        <v>23</v>
      </c>
      <c r="AP206">
        <v>26</v>
      </c>
      <c r="AQ206" s="4">
        <v>0.13</v>
      </c>
      <c r="AR206" s="4">
        <v>55</v>
      </c>
      <c r="AS206">
        <v>36</v>
      </c>
      <c r="AT206">
        <v>39</v>
      </c>
      <c r="AU206">
        <v>42</v>
      </c>
      <c r="AV206">
        <v>39</v>
      </c>
      <c r="AW206" s="4">
        <v>3.07</v>
      </c>
      <c r="AX206" s="4">
        <v>100</v>
      </c>
      <c r="AY206">
        <v>30</v>
      </c>
      <c r="AZ206">
        <v>34</v>
      </c>
      <c r="BA206">
        <v>32</v>
      </c>
      <c r="BB206">
        <v>32</v>
      </c>
      <c r="BC206" s="4">
        <v>0.47</v>
      </c>
      <c r="BD206" s="4">
        <v>68</v>
      </c>
      <c r="BE206" s="5">
        <v>136</v>
      </c>
      <c r="BF206" s="5">
        <v>119</v>
      </c>
      <c r="BG206" s="5">
        <v>120</v>
      </c>
      <c r="BH206" s="5">
        <v>125</v>
      </c>
      <c r="BI206" s="4">
        <v>-0.06</v>
      </c>
      <c r="BJ206" s="4">
        <v>48</v>
      </c>
      <c r="BK206" s="4">
        <v>-0.66</v>
      </c>
      <c r="BL206" s="4">
        <v>-0.56000000000000005</v>
      </c>
      <c r="BM206" s="4">
        <v>3.54</v>
      </c>
      <c r="BN206" s="4">
        <v>2.3199999999999998</v>
      </c>
      <c r="BO206" s="4">
        <v>2</v>
      </c>
      <c r="BP206" s="4">
        <v>16.093440000000001</v>
      </c>
      <c r="BQ206" s="4">
        <v>17.434560000000001</v>
      </c>
      <c r="BR206" s="4">
        <v>18.775680000000001</v>
      </c>
      <c r="BS206" s="4">
        <v>13.411199999999999</v>
      </c>
      <c r="BT206" s="4">
        <v>15.19936</v>
      </c>
      <c r="BU206" s="4">
        <v>14.30528</v>
      </c>
      <c r="BV206" s="4">
        <v>38</v>
      </c>
      <c r="BW206" s="4">
        <v>39.5</v>
      </c>
      <c r="BX206" s="4">
        <v>84</v>
      </c>
      <c r="BY206" s="4">
        <v>53.833333333333336</v>
      </c>
      <c r="BZ206">
        <f t="shared" si="24"/>
        <v>2</v>
      </c>
    </row>
    <row r="207" spans="1:78" x14ac:dyDescent="0.2">
      <c r="A207" t="s">
        <v>279</v>
      </c>
      <c r="B207">
        <v>1</v>
      </c>
      <c r="C207" s="1">
        <v>38106</v>
      </c>
      <c r="D207" s="1">
        <v>43206</v>
      </c>
      <c r="E207" s="4">
        <v>13.963039014373717</v>
      </c>
      <c r="F207" s="5">
        <v>113</v>
      </c>
      <c r="G207" s="5">
        <v>155.5</v>
      </c>
      <c r="H207" s="4">
        <v>3.7073490813648298</v>
      </c>
      <c r="I207" s="4">
        <v>113.5575</v>
      </c>
      <c r="J207" s="4">
        <v>51.5</v>
      </c>
      <c r="K207" s="4">
        <v>21.2</v>
      </c>
      <c r="L207" s="4">
        <v>3</v>
      </c>
      <c r="M207" s="4">
        <v>25.1</v>
      </c>
      <c r="N207" s="4">
        <v>3</v>
      </c>
      <c r="O207" s="4">
        <v>30.5</v>
      </c>
      <c r="P207" s="4">
        <v>29.5</v>
      </c>
      <c r="Q207" s="4">
        <v>29.3</v>
      </c>
      <c r="R207" s="4">
        <v>25</v>
      </c>
      <c r="S207" s="4">
        <v>26.4</v>
      </c>
      <c r="T207" s="4">
        <v>23.4</v>
      </c>
      <c r="U207" s="4">
        <v>56.9</v>
      </c>
      <c r="V207" s="4">
        <f t="shared" si="22"/>
        <v>80</v>
      </c>
      <c r="W207" s="4">
        <f t="shared" si="23"/>
        <v>3</v>
      </c>
      <c r="X207" s="4">
        <f>Y207/((J207^0.373)*((G207*0.01)^(1.404)))</f>
        <v>3.5187523482015819</v>
      </c>
      <c r="Y207" s="4">
        <v>28.45</v>
      </c>
      <c r="Z207" s="4">
        <v>62.732250000000001</v>
      </c>
      <c r="AA207" s="4">
        <v>125.4645</v>
      </c>
      <c r="AB207" s="4">
        <v>3</v>
      </c>
      <c r="AC207">
        <v>24</v>
      </c>
      <c r="AD207" s="4">
        <v>38.4</v>
      </c>
      <c r="AE207" s="4">
        <v>2</v>
      </c>
      <c r="AF207" s="4">
        <v>2.6666666666666665</v>
      </c>
      <c r="AG207" s="4">
        <v>12.26</v>
      </c>
      <c r="AH207" s="4">
        <v>12.15</v>
      </c>
      <c r="AI207" s="4">
        <v>0.34</v>
      </c>
      <c r="AJ207" s="4">
        <v>63</v>
      </c>
      <c r="AK207">
        <v>30</v>
      </c>
      <c r="AL207">
        <v>33</v>
      </c>
      <c r="AM207" s="4">
        <v>-0.5</v>
      </c>
      <c r="AN207" s="4">
        <v>31</v>
      </c>
      <c r="AO207">
        <v>26</v>
      </c>
      <c r="AP207">
        <v>25</v>
      </c>
      <c r="AQ207" s="4">
        <v>0.53</v>
      </c>
      <c r="AR207" s="4">
        <v>70</v>
      </c>
      <c r="AS207">
        <v>30</v>
      </c>
      <c r="AT207">
        <v>49</v>
      </c>
      <c r="AU207">
        <v>34</v>
      </c>
      <c r="AV207">
        <v>37.666666666666664</v>
      </c>
      <c r="AW207" s="4">
        <v>4.26</v>
      </c>
      <c r="AX207" s="4">
        <v>100</v>
      </c>
      <c r="AY207">
        <v>33</v>
      </c>
      <c r="AZ207">
        <v>34</v>
      </c>
      <c r="BA207">
        <v>39</v>
      </c>
      <c r="BB207">
        <v>35.333333333333336</v>
      </c>
      <c r="BC207" s="4">
        <v>1.34</v>
      </c>
      <c r="BD207" s="4">
        <v>91</v>
      </c>
      <c r="BE207" s="5">
        <v>164</v>
      </c>
      <c r="BF207" s="5">
        <v>164</v>
      </c>
      <c r="BG207" s="5">
        <v>172</v>
      </c>
      <c r="BH207" s="5">
        <v>166.66666666666666</v>
      </c>
      <c r="BI207" s="4">
        <v>1.47</v>
      </c>
      <c r="BJ207" s="4">
        <v>93</v>
      </c>
      <c r="BK207" s="4">
        <v>3.000000000000003E-2</v>
      </c>
      <c r="BL207" s="4">
        <v>1.81</v>
      </c>
      <c r="BM207" s="4">
        <v>5.6</v>
      </c>
      <c r="BN207" s="4">
        <v>7.4399999999999995</v>
      </c>
      <c r="BO207" s="4">
        <v>2</v>
      </c>
      <c r="BP207" s="4">
        <v>13.411199999999999</v>
      </c>
      <c r="BQ207" s="4">
        <v>21.904959999999999</v>
      </c>
      <c r="BR207" s="4">
        <v>15.19936</v>
      </c>
      <c r="BS207" s="4">
        <v>14.752319999999999</v>
      </c>
      <c r="BT207" s="4">
        <v>15.19936</v>
      </c>
      <c r="BU207" s="4">
        <v>17.434560000000001</v>
      </c>
      <c r="BV207" s="4">
        <v>50.5</v>
      </c>
      <c r="BW207" s="4">
        <v>78</v>
      </c>
      <c r="BX207" s="4">
        <v>95.5</v>
      </c>
      <c r="BY207" s="4">
        <v>74.666666666666671</v>
      </c>
      <c r="BZ207">
        <f t="shared" si="24"/>
        <v>2</v>
      </c>
    </row>
    <row r="208" spans="1:78" x14ac:dyDescent="0.2">
      <c r="A208" t="s">
        <v>280</v>
      </c>
      <c r="B208">
        <v>1</v>
      </c>
      <c r="C208" s="1">
        <v>38298</v>
      </c>
      <c r="D208" s="1">
        <v>43412</v>
      </c>
      <c r="E208" s="4">
        <v>14.001368925393566</v>
      </c>
      <c r="F208" s="5">
        <v>115</v>
      </c>
      <c r="G208" s="5">
        <v>162.5</v>
      </c>
      <c r="H208" s="4">
        <v>3.772965879265092</v>
      </c>
      <c r="I208" s="4">
        <v>131.19749999999999</v>
      </c>
      <c r="J208" s="4">
        <v>59.5</v>
      </c>
      <c r="K208" s="4">
        <v>22.4</v>
      </c>
      <c r="L208" s="4">
        <v>3</v>
      </c>
      <c r="M208" s="4">
        <v>29.1</v>
      </c>
      <c r="N208" s="4">
        <v>2</v>
      </c>
      <c r="O208" s="4">
        <v>29.5</v>
      </c>
      <c r="P208" s="4">
        <v>27.5</v>
      </c>
      <c r="Q208" s="4">
        <v>26.6</v>
      </c>
      <c r="R208" s="4">
        <v>28.7</v>
      </c>
      <c r="S208" s="4">
        <v>29.9</v>
      </c>
      <c r="T208" s="4">
        <v>24.8</v>
      </c>
      <c r="U208" s="4">
        <v>59.4</v>
      </c>
      <c r="V208" s="4">
        <f t="shared" ref="V208:V221" si="25">IF($X208&lt;3.47,"Less Than 5",IF($X208&lt;3.63,5,IF($X208&lt;3.87,10,IF($X208&lt;4.03,20,IF($X208&lt;4.21,30,IF($X208&lt;4.43,40,IF($X208&lt;4.62,50,IF($X208&lt;4.78,60,IF($X208&lt;4.95,70,IF($X208&lt;5.24,80,IF($X208&lt;5.35,90, 95)))))))))))</f>
        <v>60</v>
      </c>
      <c r="W208" s="4">
        <f t="shared" si="23"/>
        <v>2</v>
      </c>
      <c r="X208" s="4">
        <f>Y208/((J208^0.34)*((G208*0.01)^(0.915)))</f>
        <v>4.7477719654622605</v>
      </c>
      <c r="Y208" s="4">
        <v>29.7</v>
      </c>
      <c r="Z208" s="4">
        <v>65.488500000000002</v>
      </c>
      <c r="AA208" s="4">
        <v>130.977</v>
      </c>
      <c r="AB208" s="4">
        <v>3</v>
      </c>
      <c r="AC208">
        <v>33</v>
      </c>
      <c r="AD208" s="4">
        <v>41.6</v>
      </c>
      <c r="AE208" s="4">
        <v>3</v>
      </c>
      <c r="AF208" s="4">
        <v>2.6666666666666665</v>
      </c>
      <c r="AG208" s="4">
        <v>11.6</v>
      </c>
      <c r="AH208" s="4">
        <v>11.75</v>
      </c>
      <c r="AI208" s="4">
        <v>0.84</v>
      </c>
      <c r="AJ208" s="4">
        <v>80</v>
      </c>
      <c r="AK208">
        <v>33</v>
      </c>
      <c r="AL208">
        <v>33</v>
      </c>
      <c r="AM208" s="4">
        <v>-0.57999999999999996</v>
      </c>
      <c r="AN208" s="4">
        <v>28</v>
      </c>
      <c r="AO208">
        <v>27</v>
      </c>
      <c r="AP208">
        <v>29</v>
      </c>
      <c r="AQ208" s="4">
        <v>1.18</v>
      </c>
      <c r="AR208" s="4">
        <v>88</v>
      </c>
      <c r="AS208">
        <v>38</v>
      </c>
      <c r="AT208">
        <v>39</v>
      </c>
      <c r="AU208">
        <v>39</v>
      </c>
      <c r="AV208">
        <v>38.666666666666664</v>
      </c>
      <c r="AW208" s="4">
        <v>2.42</v>
      </c>
      <c r="AX208" s="4">
        <v>99</v>
      </c>
      <c r="AY208">
        <v>31</v>
      </c>
      <c r="AZ208">
        <v>38</v>
      </c>
      <c r="BA208">
        <v>37</v>
      </c>
      <c r="BB208">
        <v>35.333333333333336</v>
      </c>
      <c r="BC208" s="4">
        <v>1.08</v>
      </c>
      <c r="BD208" s="4">
        <v>86</v>
      </c>
      <c r="BE208" s="5">
        <v>137</v>
      </c>
      <c r="BF208" s="5">
        <v>164</v>
      </c>
      <c r="BG208" s="5">
        <v>157</v>
      </c>
      <c r="BH208" s="5">
        <v>152.66666666666666</v>
      </c>
      <c r="BI208" s="4">
        <v>0.78</v>
      </c>
      <c r="BJ208" s="4">
        <v>78</v>
      </c>
      <c r="BK208" s="4">
        <v>0.6</v>
      </c>
      <c r="BL208" s="4">
        <v>1.62</v>
      </c>
      <c r="BM208" s="4">
        <v>3.5</v>
      </c>
      <c r="BN208" s="4">
        <v>5.7200000000000006</v>
      </c>
      <c r="BO208" s="4">
        <v>3</v>
      </c>
      <c r="BP208" s="4">
        <v>16.98752</v>
      </c>
      <c r="BQ208" s="4">
        <v>17.434560000000001</v>
      </c>
      <c r="BR208" s="4">
        <v>17.434560000000001</v>
      </c>
      <c r="BS208" s="4">
        <v>13.85824</v>
      </c>
      <c r="BT208" s="4">
        <v>16.98752</v>
      </c>
      <c r="BU208" s="4">
        <v>16.540479999999999</v>
      </c>
      <c r="BV208" s="4">
        <v>58</v>
      </c>
      <c r="BW208" s="4">
        <v>79</v>
      </c>
      <c r="BX208" s="4">
        <v>92.5</v>
      </c>
      <c r="BY208" s="4">
        <v>76.5</v>
      </c>
      <c r="BZ208">
        <f t="shared" si="24"/>
        <v>3</v>
      </c>
    </row>
    <row r="209" spans="1:78" x14ac:dyDescent="0.2">
      <c r="A209" t="s">
        <v>281</v>
      </c>
      <c r="B209">
        <v>1</v>
      </c>
      <c r="C209" s="1">
        <v>38292</v>
      </c>
      <c r="D209" s="1">
        <v>43412</v>
      </c>
      <c r="E209" s="4">
        <v>14.017796030116358</v>
      </c>
      <c r="F209" s="5">
        <v>116</v>
      </c>
      <c r="G209" s="5">
        <v>164</v>
      </c>
      <c r="H209" s="4">
        <v>3.8057742782152229</v>
      </c>
      <c r="I209" s="4">
        <v>243.43200000000002</v>
      </c>
      <c r="J209" s="4">
        <v>110.4</v>
      </c>
      <c r="K209" s="4">
        <v>41</v>
      </c>
      <c r="L209" s="4">
        <v>1</v>
      </c>
      <c r="M209" s="4">
        <v>50.9</v>
      </c>
      <c r="N209" s="4">
        <v>1</v>
      </c>
      <c r="O209" s="4">
        <v>33.5</v>
      </c>
      <c r="P209" s="4">
        <v>33.200000000000003</v>
      </c>
      <c r="Q209" s="4">
        <v>35.700000000000003</v>
      </c>
      <c r="R209" s="4">
        <v>28.2</v>
      </c>
      <c r="S209" s="4">
        <v>25.8</v>
      </c>
      <c r="T209" s="4">
        <v>32.200000000000003</v>
      </c>
      <c r="U209" s="4">
        <v>67.900000000000006</v>
      </c>
      <c r="V209" s="4">
        <f t="shared" si="25"/>
        <v>40</v>
      </c>
      <c r="W209" s="4">
        <f t="shared" si="23"/>
        <v>2</v>
      </c>
      <c r="X209" s="4">
        <f>Y209/((J209^0.34)*((G209*0.01)^(0.915)))</f>
        <v>4.3616234859619087</v>
      </c>
      <c r="Y209" s="4">
        <v>33.950000000000003</v>
      </c>
      <c r="Z209" s="4">
        <v>74.859750000000005</v>
      </c>
      <c r="AA209" s="4">
        <v>149.71950000000001</v>
      </c>
      <c r="AB209" s="4">
        <v>3</v>
      </c>
      <c r="AC209">
        <v>15</v>
      </c>
      <c r="AD209" s="4">
        <v>35.200000000000003</v>
      </c>
      <c r="AE209" s="4">
        <v>1</v>
      </c>
      <c r="AF209" s="4">
        <v>1.6666666666666667</v>
      </c>
      <c r="AG209" s="4">
        <v>13.28</v>
      </c>
      <c r="AH209" s="4">
        <v>13.53</v>
      </c>
      <c r="AI209" s="4">
        <v>-0.78</v>
      </c>
      <c r="AJ209" s="4">
        <v>22</v>
      </c>
      <c r="AK209">
        <v>34</v>
      </c>
      <c r="AL209">
        <v>31</v>
      </c>
      <c r="AM209" s="4">
        <v>-0.44</v>
      </c>
      <c r="AN209" s="4">
        <v>33</v>
      </c>
      <c r="AO209">
        <v>21</v>
      </c>
      <c r="AP209">
        <v>24</v>
      </c>
      <c r="AQ209" s="4">
        <v>-0.08</v>
      </c>
      <c r="AR209" s="4">
        <v>47</v>
      </c>
      <c r="AS209">
        <v>41</v>
      </c>
      <c r="AT209">
        <v>41</v>
      </c>
      <c r="AU209">
        <v>43</v>
      </c>
      <c r="AV209">
        <v>41.666666666666664</v>
      </c>
      <c r="AW209" s="4">
        <v>3.14</v>
      </c>
      <c r="AX209" s="4">
        <v>100</v>
      </c>
      <c r="AY209">
        <v>37</v>
      </c>
      <c r="AZ209">
        <v>38</v>
      </c>
      <c r="BA209">
        <v>36</v>
      </c>
      <c r="BB209">
        <v>37</v>
      </c>
      <c r="BC209" s="4">
        <v>1.08</v>
      </c>
      <c r="BD209" s="4">
        <v>86</v>
      </c>
      <c r="BE209" s="5">
        <v>123</v>
      </c>
      <c r="BF209" s="5">
        <v>136</v>
      </c>
      <c r="BG209" s="5">
        <v>150</v>
      </c>
      <c r="BH209" s="5">
        <v>136.33333333333334</v>
      </c>
      <c r="BI209" s="4">
        <v>0.48</v>
      </c>
      <c r="BJ209" s="4">
        <v>69</v>
      </c>
      <c r="BK209" s="4">
        <v>-0.52</v>
      </c>
      <c r="BL209" s="4">
        <v>-0.30000000000000004</v>
      </c>
      <c r="BM209" s="4">
        <v>4.2200000000000006</v>
      </c>
      <c r="BN209" s="4">
        <v>3.4000000000000004</v>
      </c>
      <c r="BO209" s="4">
        <v>2</v>
      </c>
      <c r="BP209" s="4">
        <v>18.32864</v>
      </c>
      <c r="BQ209" s="4">
        <v>18.32864</v>
      </c>
      <c r="BR209" s="4">
        <v>19.222719999999999</v>
      </c>
      <c r="BS209" s="4">
        <v>16.540479999999999</v>
      </c>
      <c r="BT209" s="4">
        <v>16.98752</v>
      </c>
      <c r="BU209" s="4">
        <v>16.093440000000001</v>
      </c>
      <c r="BV209" s="4">
        <v>40</v>
      </c>
      <c r="BW209" s="4">
        <v>45.5</v>
      </c>
      <c r="BX209" s="4">
        <v>93</v>
      </c>
      <c r="BY209" s="4">
        <v>59.5</v>
      </c>
      <c r="BZ209">
        <f t="shared" si="24"/>
        <v>2</v>
      </c>
    </row>
    <row r="210" spans="1:78" x14ac:dyDescent="0.2">
      <c r="A210" t="s">
        <v>282</v>
      </c>
      <c r="B210">
        <v>1</v>
      </c>
      <c r="C210" s="1">
        <v>38070</v>
      </c>
      <c r="D210" s="1">
        <v>43208</v>
      </c>
      <c r="E210" s="4">
        <v>14.067077344284737</v>
      </c>
      <c r="F210" s="5">
        <v>117</v>
      </c>
      <c r="G210" s="5">
        <v>166.5</v>
      </c>
      <c r="H210" s="4">
        <v>3.8385826771653542</v>
      </c>
      <c r="I210" s="4">
        <v>186.54300000000001</v>
      </c>
      <c r="J210" s="4">
        <v>84.6</v>
      </c>
      <c r="K210" s="4">
        <v>30.3</v>
      </c>
      <c r="L210" s="4">
        <v>1</v>
      </c>
      <c r="M210" s="4">
        <v>39.700000000000003</v>
      </c>
      <c r="N210" s="4">
        <v>1</v>
      </c>
      <c r="O210" s="4">
        <v>31</v>
      </c>
      <c r="P210" s="4">
        <v>31.1</v>
      </c>
      <c r="Q210" s="4">
        <v>29.2</v>
      </c>
      <c r="R210" s="4">
        <v>30.6</v>
      </c>
      <c r="S210" s="4">
        <v>27</v>
      </c>
      <c r="T210" s="4">
        <v>22.8</v>
      </c>
      <c r="U210" s="4">
        <v>61.7</v>
      </c>
      <c r="V210" s="4">
        <f t="shared" si="25"/>
        <v>40</v>
      </c>
      <c r="W210" s="4">
        <f t="shared" si="23"/>
        <v>2</v>
      </c>
      <c r="X210" s="4">
        <f>Y210/((J210^0.34)*((G210*0.01)^(0.915)))</f>
        <v>4.2791274062458937</v>
      </c>
      <c r="Y210" s="4">
        <v>30.85</v>
      </c>
      <c r="Z210" s="4">
        <v>68.024250000000009</v>
      </c>
      <c r="AA210" s="4">
        <v>136.04850000000002</v>
      </c>
      <c r="AB210" s="4">
        <v>3</v>
      </c>
      <c r="AC210">
        <v>5</v>
      </c>
      <c r="AD210" s="4">
        <v>31.6</v>
      </c>
      <c r="AE210" s="4">
        <v>1</v>
      </c>
      <c r="AF210" s="4">
        <v>1.6666666666666667</v>
      </c>
      <c r="AG210" s="4">
        <v>17.25</v>
      </c>
      <c r="AH210" s="4">
        <v>15.93</v>
      </c>
      <c r="AI210" s="4">
        <v>-2.72</v>
      </c>
      <c r="AJ210" s="4">
        <v>0</v>
      </c>
      <c r="AK210">
        <v>10</v>
      </c>
      <c r="AL210">
        <v>16</v>
      </c>
      <c r="AM210" s="4">
        <v>-3.25</v>
      </c>
      <c r="AN210" s="4">
        <v>0</v>
      </c>
      <c r="AO210">
        <v>999</v>
      </c>
      <c r="AP210">
        <v>999</v>
      </c>
      <c r="AQ210" s="4">
        <v>999</v>
      </c>
      <c r="AR210" s="4">
        <v>999</v>
      </c>
      <c r="AS210">
        <v>999</v>
      </c>
      <c r="AT210">
        <v>17</v>
      </c>
      <c r="AU210">
        <v>9</v>
      </c>
      <c r="AV210">
        <v>341.66666666666669</v>
      </c>
      <c r="AW210" s="4">
        <v>-3.32</v>
      </c>
      <c r="AX210" s="4">
        <v>0</v>
      </c>
      <c r="AY210">
        <v>33</v>
      </c>
      <c r="AZ210">
        <v>37</v>
      </c>
      <c r="BA210">
        <v>34</v>
      </c>
      <c r="BB210">
        <v>34.666666666666664</v>
      </c>
      <c r="BC210" s="4">
        <v>0.91</v>
      </c>
      <c r="BD210" s="4">
        <v>82</v>
      </c>
      <c r="BE210" s="5">
        <v>96</v>
      </c>
      <c r="BF210" s="5">
        <v>95</v>
      </c>
      <c r="BG210" s="5">
        <v>88</v>
      </c>
      <c r="BH210" s="5">
        <v>93</v>
      </c>
      <c r="BI210" s="4">
        <v>-1.96</v>
      </c>
      <c r="BJ210" s="4">
        <v>2</v>
      </c>
      <c r="BK210" s="4">
        <v>-3.25</v>
      </c>
      <c r="BL210" s="4">
        <v>-4.68</v>
      </c>
      <c r="BM210" s="4">
        <v>-2.4099999999999997</v>
      </c>
      <c r="BN210" s="4">
        <v>-10.34</v>
      </c>
      <c r="BO210" s="4">
        <v>1</v>
      </c>
      <c r="BP210" s="4">
        <v>999</v>
      </c>
      <c r="BQ210" s="4">
        <v>7.5996800000000002</v>
      </c>
      <c r="BR210" s="4">
        <v>4.0233600000000003</v>
      </c>
      <c r="BS210" s="4">
        <v>14.752319999999999</v>
      </c>
      <c r="BT210" s="4">
        <v>16.540479999999999</v>
      </c>
      <c r="BU210" s="4">
        <v>15.19936</v>
      </c>
      <c r="BV210" s="4">
        <v>0</v>
      </c>
      <c r="BW210" s="4">
        <v>1</v>
      </c>
      <c r="BX210" s="4">
        <v>41</v>
      </c>
      <c r="BY210" s="4">
        <v>14</v>
      </c>
      <c r="BZ210">
        <f t="shared" si="24"/>
        <v>1</v>
      </c>
    </row>
    <row r="211" spans="1:78" x14ac:dyDescent="0.2">
      <c r="A211" t="s">
        <v>283</v>
      </c>
      <c r="B211">
        <v>1</v>
      </c>
      <c r="C211" s="1">
        <v>38044</v>
      </c>
      <c r="D211" s="1">
        <v>43206</v>
      </c>
      <c r="E211" s="4">
        <v>14.132785763175907</v>
      </c>
      <c r="F211" s="5">
        <v>112</v>
      </c>
      <c r="G211" s="5">
        <v>151</v>
      </c>
      <c r="H211" s="4">
        <v>3.674540682414698</v>
      </c>
      <c r="I211" s="4">
        <v>87.538500000000013</v>
      </c>
      <c r="J211" s="4">
        <v>39.700000000000003</v>
      </c>
      <c r="K211" s="4">
        <v>17.399999999999999</v>
      </c>
      <c r="L211" s="4">
        <v>3</v>
      </c>
      <c r="M211" s="4">
        <v>19.3</v>
      </c>
      <c r="N211" s="4">
        <v>3</v>
      </c>
      <c r="O211" s="4">
        <v>21.8</v>
      </c>
      <c r="P211" s="4">
        <v>23.7</v>
      </c>
      <c r="Q211" s="4">
        <v>20</v>
      </c>
      <c r="R211" s="4">
        <v>20.5</v>
      </c>
      <c r="S211" s="4">
        <v>21.2</v>
      </c>
      <c r="T211" s="4">
        <v>21.8</v>
      </c>
      <c r="U211" s="4">
        <v>45.5</v>
      </c>
      <c r="V211" s="4">
        <f t="shared" si="25"/>
        <v>50</v>
      </c>
      <c r="W211" s="4">
        <f t="shared" si="23"/>
        <v>2</v>
      </c>
      <c r="X211" s="4">
        <f>Y211/((J211^0.34)*((G211*0.01)^(0.915)))</f>
        <v>4.4630188581232435</v>
      </c>
      <c r="Y211" s="4">
        <v>22.75</v>
      </c>
      <c r="Z211" s="4">
        <v>50.16375</v>
      </c>
      <c r="AA211" s="4">
        <v>100.3275</v>
      </c>
      <c r="AB211" s="4">
        <v>2</v>
      </c>
      <c r="AC211">
        <v>11</v>
      </c>
      <c r="AD211" s="4">
        <v>33.700000000000003</v>
      </c>
      <c r="AE211" s="4">
        <v>1</v>
      </c>
      <c r="AF211" s="4">
        <v>2</v>
      </c>
      <c r="AG211" s="4">
        <v>16.78</v>
      </c>
      <c r="AH211" s="4">
        <v>16.23</v>
      </c>
      <c r="AI211" s="4">
        <v>-2.9</v>
      </c>
      <c r="AJ211" s="4">
        <v>0</v>
      </c>
      <c r="AK211">
        <v>19</v>
      </c>
      <c r="AL211">
        <v>24</v>
      </c>
      <c r="AM211" s="4">
        <v>-1.95</v>
      </c>
      <c r="AN211" s="4">
        <v>3</v>
      </c>
      <c r="AO211">
        <v>20</v>
      </c>
      <c r="AP211">
        <v>26</v>
      </c>
      <c r="AQ211" s="4">
        <v>0.44</v>
      </c>
      <c r="AR211" s="4">
        <v>67</v>
      </c>
      <c r="AS211">
        <v>28</v>
      </c>
      <c r="AT211">
        <v>32</v>
      </c>
      <c r="AU211">
        <v>29</v>
      </c>
      <c r="AV211">
        <v>29.666666666666668</v>
      </c>
      <c r="AW211" s="4">
        <v>0.99</v>
      </c>
      <c r="AX211" s="4">
        <v>84</v>
      </c>
      <c r="AY211">
        <v>29</v>
      </c>
      <c r="AZ211">
        <v>26</v>
      </c>
      <c r="BA211">
        <v>25</v>
      </c>
      <c r="BB211">
        <v>26.666666666666668</v>
      </c>
      <c r="BC211" s="4">
        <v>-0.57999999999999996</v>
      </c>
      <c r="BD211" s="4">
        <v>28</v>
      </c>
      <c r="BE211" s="5">
        <v>105</v>
      </c>
      <c r="BF211" s="5">
        <v>106.5</v>
      </c>
      <c r="BG211" s="5">
        <v>104</v>
      </c>
      <c r="BH211" s="5">
        <v>105.16666666666667</v>
      </c>
      <c r="BI211" s="4">
        <v>-1.46</v>
      </c>
      <c r="BJ211" s="4">
        <v>7</v>
      </c>
      <c r="BK211" s="4">
        <v>-1.51</v>
      </c>
      <c r="BL211" s="4">
        <v>-4.3599999999999994</v>
      </c>
      <c r="BM211" s="4">
        <v>0.41000000000000003</v>
      </c>
      <c r="BN211" s="4">
        <v>-5.4599999999999991</v>
      </c>
      <c r="BO211" s="4">
        <v>2</v>
      </c>
      <c r="BP211" s="4">
        <v>12.51712</v>
      </c>
      <c r="BQ211" s="4">
        <v>14.30528</v>
      </c>
      <c r="BR211" s="4">
        <v>12.96416</v>
      </c>
      <c r="BS211" s="4">
        <v>12.96416</v>
      </c>
      <c r="BT211" s="4">
        <v>11.62304</v>
      </c>
      <c r="BU211" s="4">
        <v>11.176</v>
      </c>
      <c r="BV211" s="4">
        <v>35</v>
      </c>
      <c r="BW211" s="4">
        <v>3.5</v>
      </c>
      <c r="BX211" s="4">
        <v>56</v>
      </c>
      <c r="BY211" s="4">
        <v>31.5</v>
      </c>
      <c r="BZ211">
        <f t="shared" si="24"/>
        <v>2</v>
      </c>
    </row>
    <row r="212" spans="1:78" x14ac:dyDescent="0.2">
      <c r="A212" t="s">
        <v>284</v>
      </c>
      <c r="B212">
        <v>1</v>
      </c>
      <c r="C212" s="1">
        <v>38039</v>
      </c>
      <c r="D212" s="1">
        <v>43206</v>
      </c>
      <c r="E212" s="4">
        <v>14.146475017111568</v>
      </c>
      <c r="F212" s="5">
        <v>115</v>
      </c>
      <c r="G212" s="5">
        <v>161</v>
      </c>
      <c r="H212" s="4">
        <v>3.772965879265092</v>
      </c>
      <c r="I212" s="4">
        <v>165.375</v>
      </c>
      <c r="J212" s="4">
        <v>75</v>
      </c>
      <c r="K212" s="4">
        <v>28.9</v>
      </c>
      <c r="L212" s="4">
        <v>1</v>
      </c>
      <c r="M212" s="4">
        <v>37.799999999999997</v>
      </c>
      <c r="N212" s="4">
        <v>1</v>
      </c>
      <c r="O212" s="4">
        <v>28.9</v>
      </c>
      <c r="P212" s="4">
        <v>28.4</v>
      </c>
      <c r="Q212" s="4">
        <v>27.9</v>
      </c>
      <c r="R212" s="4">
        <v>29</v>
      </c>
      <c r="S212" s="4">
        <v>28.4</v>
      </c>
      <c r="T212" s="4">
        <v>25.7</v>
      </c>
      <c r="U212" s="4">
        <v>57.9</v>
      </c>
      <c r="V212" s="4">
        <f t="shared" si="25"/>
        <v>40</v>
      </c>
      <c r="W212" s="4">
        <f t="shared" si="23"/>
        <v>2</v>
      </c>
      <c r="X212" s="4">
        <f>Y212/((J212^0.34)*((G212*0.01)^(0.915)))</f>
        <v>4.3140190837460217</v>
      </c>
      <c r="Y212" s="4">
        <v>28.95</v>
      </c>
      <c r="Z212" s="4">
        <v>63.83475</v>
      </c>
      <c r="AA212" s="4">
        <v>127.6695</v>
      </c>
      <c r="AB212" s="4">
        <v>3</v>
      </c>
      <c r="AC212">
        <v>9</v>
      </c>
      <c r="AD212" s="4">
        <v>32.9</v>
      </c>
      <c r="AE212" s="4">
        <v>1</v>
      </c>
      <c r="AF212" s="4">
        <v>1.6666666666666667</v>
      </c>
      <c r="AG212" s="4">
        <v>13.76</v>
      </c>
      <c r="AH212" s="4">
        <v>13.4</v>
      </c>
      <c r="AI212" s="4">
        <v>-0.89</v>
      </c>
      <c r="AJ212" s="4">
        <v>19</v>
      </c>
      <c r="AK212">
        <v>28</v>
      </c>
      <c r="AL212">
        <v>32</v>
      </c>
      <c r="AM212" s="4">
        <v>-0.73</v>
      </c>
      <c r="AN212" s="4">
        <v>23</v>
      </c>
      <c r="AO212">
        <v>24</v>
      </c>
      <c r="AP212">
        <v>30</v>
      </c>
      <c r="AQ212" s="4">
        <v>1.42</v>
      </c>
      <c r="AR212" s="4">
        <v>92</v>
      </c>
      <c r="AS212">
        <v>31</v>
      </c>
      <c r="AT212">
        <v>31</v>
      </c>
      <c r="AU212">
        <v>33</v>
      </c>
      <c r="AV212">
        <v>31.666666666666668</v>
      </c>
      <c r="AW212" s="4">
        <v>1.21</v>
      </c>
      <c r="AX212" s="4">
        <v>89</v>
      </c>
      <c r="AY212">
        <v>32</v>
      </c>
      <c r="AZ212">
        <v>32</v>
      </c>
      <c r="BA212">
        <v>35</v>
      </c>
      <c r="BB212">
        <v>33</v>
      </c>
      <c r="BC212" s="4">
        <v>0.66</v>
      </c>
      <c r="BD212" s="4">
        <v>74</v>
      </c>
      <c r="BE212" s="5">
        <v>119</v>
      </c>
      <c r="BF212" s="5">
        <v>120</v>
      </c>
      <c r="BG212" s="5">
        <v>127</v>
      </c>
      <c r="BH212" s="5">
        <v>122</v>
      </c>
      <c r="BI212" s="4">
        <v>-0.52</v>
      </c>
      <c r="BJ212" s="4">
        <v>30</v>
      </c>
      <c r="BK212" s="4">
        <v>0.69</v>
      </c>
      <c r="BL212" s="4">
        <v>-1.4100000000000001</v>
      </c>
      <c r="BM212" s="4">
        <v>1.87</v>
      </c>
      <c r="BN212" s="4">
        <v>1.1499999999999999</v>
      </c>
      <c r="BO212" s="4">
        <v>2</v>
      </c>
      <c r="BP212" s="4">
        <v>13.85824</v>
      </c>
      <c r="BQ212" s="4">
        <v>13.85824</v>
      </c>
      <c r="BR212" s="4">
        <v>14.752319999999999</v>
      </c>
      <c r="BS212" s="4">
        <v>14.30528</v>
      </c>
      <c r="BT212" s="4">
        <v>14.30528</v>
      </c>
      <c r="BU212" s="4">
        <v>15.6464</v>
      </c>
      <c r="BV212" s="4">
        <v>57.5</v>
      </c>
      <c r="BW212" s="4">
        <v>24.5</v>
      </c>
      <c r="BX212" s="4">
        <v>81.5</v>
      </c>
      <c r="BY212" s="4">
        <v>54.5</v>
      </c>
      <c r="BZ212">
        <f t="shared" si="24"/>
        <v>2</v>
      </c>
    </row>
    <row r="213" spans="1:78" x14ac:dyDescent="0.2">
      <c r="A213" t="s">
        <v>285</v>
      </c>
      <c r="B213">
        <v>1</v>
      </c>
      <c r="C213" s="1">
        <v>38019</v>
      </c>
      <c r="D213" s="1">
        <v>43206</v>
      </c>
      <c r="E213" s="4">
        <v>14.201232032854209</v>
      </c>
      <c r="F213" s="5">
        <v>112.5</v>
      </c>
      <c r="G213" s="5">
        <v>154.5</v>
      </c>
      <c r="H213" s="4">
        <v>3.6909448818897634</v>
      </c>
      <c r="I213" s="4">
        <v>113.5575</v>
      </c>
      <c r="J213" s="4">
        <v>51.5</v>
      </c>
      <c r="K213" s="4">
        <v>21.7</v>
      </c>
      <c r="L213" s="4">
        <v>3</v>
      </c>
      <c r="M213" s="4">
        <v>28.1</v>
      </c>
      <c r="N213" s="4">
        <v>3</v>
      </c>
      <c r="O213" s="4">
        <v>24.4</v>
      </c>
      <c r="P213" s="4">
        <v>25.4</v>
      </c>
      <c r="Q213" s="4">
        <v>25.5</v>
      </c>
      <c r="R213" s="4">
        <v>21.5</v>
      </c>
      <c r="S213" s="4">
        <v>19.399999999999999</v>
      </c>
      <c r="T213" s="4">
        <v>18</v>
      </c>
      <c r="U213" s="4">
        <v>47</v>
      </c>
      <c r="V213" s="4">
        <f t="shared" si="25"/>
        <v>30</v>
      </c>
      <c r="W213" s="4">
        <f t="shared" si="23"/>
        <v>2</v>
      </c>
      <c r="X213" s="4">
        <f>Y213/((J213^0.34)*((G213*0.01)^(0.915)))</f>
        <v>4.1322238667299516</v>
      </c>
      <c r="Y213" s="4">
        <v>23.5</v>
      </c>
      <c r="Z213" s="4">
        <v>51.817500000000003</v>
      </c>
      <c r="AA213" s="4">
        <v>103.63500000000001</v>
      </c>
      <c r="AB213" s="4">
        <v>2</v>
      </c>
      <c r="AC213">
        <v>15</v>
      </c>
      <c r="AD213" s="4">
        <v>35</v>
      </c>
      <c r="AE213" s="4">
        <v>1</v>
      </c>
      <c r="AF213" s="4">
        <v>2</v>
      </c>
      <c r="AG213" s="4">
        <v>12.12</v>
      </c>
      <c r="AH213" s="4">
        <v>11.96</v>
      </c>
      <c r="AI213" s="4">
        <v>0.46</v>
      </c>
      <c r="AJ213" s="4">
        <v>68</v>
      </c>
      <c r="AK213">
        <v>39</v>
      </c>
      <c r="AL213">
        <v>35</v>
      </c>
      <c r="AM213" s="4">
        <v>0.28000000000000003</v>
      </c>
      <c r="AN213" s="4">
        <v>61</v>
      </c>
      <c r="AO213">
        <v>19</v>
      </c>
      <c r="AP213">
        <v>27</v>
      </c>
      <c r="AQ213" s="4">
        <v>0.69</v>
      </c>
      <c r="AR213" s="4">
        <v>75</v>
      </c>
      <c r="AS213">
        <v>45</v>
      </c>
      <c r="AT213">
        <v>40</v>
      </c>
      <c r="AU213">
        <v>39</v>
      </c>
      <c r="AV213">
        <v>41.333333333333336</v>
      </c>
      <c r="AW213" s="4">
        <v>3.48</v>
      </c>
      <c r="AX213" s="4">
        <v>100</v>
      </c>
      <c r="AY213">
        <v>36</v>
      </c>
      <c r="AZ213">
        <v>36</v>
      </c>
      <c r="BA213">
        <v>36</v>
      </c>
      <c r="BB213">
        <v>36</v>
      </c>
      <c r="BC213" s="4">
        <v>0.74</v>
      </c>
      <c r="BD213" s="4">
        <v>77</v>
      </c>
      <c r="BE213" s="5">
        <v>144</v>
      </c>
      <c r="BF213" s="5">
        <v>135</v>
      </c>
      <c r="BG213" s="5">
        <v>139</v>
      </c>
      <c r="BH213" s="5">
        <v>139.33333333333334</v>
      </c>
      <c r="BI213" s="4">
        <v>0.23</v>
      </c>
      <c r="BJ213" s="4">
        <v>59</v>
      </c>
      <c r="BK213" s="4">
        <v>0.97</v>
      </c>
      <c r="BL213" s="4">
        <v>0.69000000000000006</v>
      </c>
      <c r="BM213" s="4">
        <v>4.22</v>
      </c>
      <c r="BN213" s="4">
        <v>5.88</v>
      </c>
      <c r="BO213" s="4">
        <v>2</v>
      </c>
      <c r="BP213" s="4">
        <v>20.116800000000001</v>
      </c>
      <c r="BQ213" s="4">
        <v>17.881599999999999</v>
      </c>
      <c r="BR213" s="4">
        <v>17.434560000000001</v>
      </c>
      <c r="BS213" s="4">
        <v>16.093440000000001</v>
      </c>
      <c r="BT213" s="4">
        <v>16.093440000000001</v>
      </c>
      <c r="BU213" s="4">
        <v>16.093440000000001</v>
      </c>
      <c r="BV213" s="4">
        <v>68</v>
      </c>
      <c r="BW213" s="4">
        <v>63.5</v>
      </c>
      <c r="BX213" s="4">
        <v>88.5</v>
      </c>
      <c r="BY213" s="4">
        <v>73.333333333333329</v>
      </c>
      <c r="BZ213">
        <f t="shared" si="24"/>
        <v>2</v>
      </c>
    </row>
    <row r="214" spans="1:78" x14ac:dyDescent="0.2">
      <c r="A214" t="s">
        <v>286</v>
      </c>
      <c r="B214">
        <v>1</v>
      </c>
      <c r="C214" s="1">
        <v>38004</v>
      </c>
      <c r="D214" s="1">
        <v>43206</v>
      </c>
      <c r="E214" s="4">
        <v>14.242299794661191</v>
      </c>
      <c r="F214" s="5">
        <v>112.5</v>
      </c>
      <c r="G214" s="5">
        <v>157</v>
      </c>
      <c r="H214" s="4">
        <v>3.6909448818897634</v>
      </c>
      <c r="I214" s="4">
        <v>168.2415</v>
      </c>
      <c r="J214" s="4">
        <v>76.3</v>
      </c>
      <c r="K214" s="4">
        <v>31</v>
      </c>
      <c r="L214" s="4">
        <v>1</v>
      </c>
      <c r="M214" s="4">
        <v>40.299999999999997</v>
      </c>
      <c r="N214" s="4">
        <v>1</v>
      </c>
      <c r="O214" s="4">
        <v>29.3</v>
      </c>
      <c r="P214" s="4">
        <v>27.2</v>
      </c>
      <c r="Q214" s="4">
        <v>29</v>
      </c>
      <c r="R214" s="4">
        <v>29.2</v>
      </c>
      <c r="S214" s="4">
        <v>29.3</v>
      </c>
      <c r="T214" s="4">
        <v>26.4</v>
      </c>
      <c r="U214" s="4">
        <v>58.6</v>
      </c>
      <c r="V214" s="4">
        <f t="shared" si="25"/>
        <v>50</v>
      </c>
      <c r="W214" s="4">
        <f t="shared" si="23"/>
        <v>2</v>
      </c>
      <c r="X214" s="4">
        <f>Y214/((J214^0.34)*((G214*0.01)^(0.915)))</f>
        <v>4.4418214343783129</v>
      </c>
      <c r="Y214" s="4">
        <v>29.3</v>
      </c>
      <c r="Z214" s="4">
        <v>64.606499999999997</v>
      </c>
      <c r="AA214" s="4">
        <v>129.21299999999999</v>
      </c>
      <c r="AB214" s="4">
        <v>3</v>
      </c>
      <c r="AC214">
        <v>18</v>
      </c>
      <c r="AD214" s="4">
        <v>36</v>
      </c>
      <c r="AE214" s="4">
        <v>1</v>
      </c>
      <c r="AF214" s="4">
        <v>1.6666666666666667</v>
      </c>
      <c r="AG214" s="4">
        <v>12.46</v>
      </c>
      <c r="AH214" s="4">
        <v>12.9</v>
      </c>
      <c r="AI214" s="4">
        <v>-0.04</v>
      </c>
      <c r="AJ214" s="4">
        <v>48</v>
      </c>
      <c r="AK214">
        <v>31</v>
      </c>
      <c r="AL214">
        <v>35</v>
      </c>
      <c r="AM214" s="4">
        <v>-0.28999999999999998</v>
      </c>
      <c r="AN214" s="4">
        <v>39</v>
      </c>
      <c r="AO214">
        <v>25</v>
      </c>
      <c r="AP214">
        <v>29</v>
      </c>
      <c r="AQ214" s="4">
        <v>1.18</v>
      </c>
      <c r="AR214" s="4">
        <v>88</v>
      </c>
      <c r="AS214">
        <v>44</v>
      </c>
      <c r="AT214">
        <v>46</v>
      </c>
      <c r="AU214">
        <v>46</v>
      </c>
      <c r="AV214">
        <v>45.333333333333336</v>
      </c>
      <c r="AW214" s="4">
        <v>3.64</v>
      </c>
      <c r="AX214" s="4">
        <v>100</v>
      </c>
      <c r="AY214">
        <v>44</v>
      </c>
      <c r="AZ214">
        <v>43</v>
      </c>
      <c r="BA214">
        <v>44</v>
      </c>
      <c r="BB214">
        <v>43.666666666666664</v>
      </c>
      <c r="BC214" s="4">
        <v>2.04</v>
      </c>
      <c r="BD214" s="4">
        <v>98</v>
      </c>
      <c r="BE214" s="5">
        <v>120</v>
      </c>
      <c r="BF214" s="5">
        <v>105</v>
      </c>
      <c r="BG214" s="5">
        <v>124</v>
      </c>
      <c r="BH214" s="5">
        <v>116.33333333333333</v>
      </c>
      <c r="BI214" s="4">
        <v>-0.65</v>
      </c>
      <c r="BJ214" s="4">
        <v>26</v>
      </c>
      <c r="BK214" s="4">
        <v>0.8899999999999999</v>
      </c>
      <c r="BL214" s="4">
        <v>-0.69000000000000006</v>
      </c>
      <c r="BM214" s="4">
        <v>5.68</v>
      </c>
      <c r="BN214" s="4">
        <v>5.88</v>
      </c>
      <c r="BO214" s="4">
        <v>2</v>
      </c>
      <c r="BP214" s="4">
        <v>19.66976</v>
      </c>
      <c r="BQ214" s="4">
        <v>20.563839999999999</v>
      </c>
      <c r="BR214" s="4">
        <v>20.563839999999999</v>
      </c>
      <c r="BS214" s="4">
        <v>19.66976</v>
      </c>
      <c r="BT214" s="4">
        <v>19.222719999999999</v>
      </c>
      <c r="BU214" s="4">
        <v>19.66976</v>
      </c>
      <c r="BV214" s="4">
        <v>63.5</v>
      </c>
      <c r="BW214" s="4">
        <v>37</v>
      </c>
      <c r="BX214" s="4">
        <v>99</v>
      </c>
      <c r="BY214" s="4">
        <v>66.5</v>
      </c>
      <c r="BZ214">
        <f t="shared" si="24"/>
        <v>2</v>
      </c>
    </row>
    <row r="215" spans="1:78" x14ac:dyDescent="0.2">
      <c r="A215" t="s">
        <v>287</v>
      </c>
      <c r="B215">
        <v>1</v>
      </c>
      <c r="C215" s="1">
        <v>37966</v>
      </c>
      <c r="D215" s="1">
        <v>43206</v>
      </c>
      <c r="E215" s="4">
        <v>14.346338124572211</v>
      </c>
      <c r="F215" s="5">
        <v>116.5</v>
      </c>
      <c r="G215" s="5">
        <v>163</v>
      </c>
      <c r="H215" s="4">
        <v>3.8221784776902887</v>
      </c>
      <c r="I215" s="4">
        <v>159.42150000000001</v>
      </c>
      <c r="J215" s="4">
        <v>72.3</v>
      </c>
      <c r="K215" s="4">
        <v>27.2</v>
      </c>
      <c r="L215" s="4">
        <v>2</v>
      </c>
      <c r="M215" s="4">
        <v>35.5</v>
      </c>
      <c r="N215" s="4">
        <v>2</v>
      </c>
      <c r="O215" s="4">
        <v>27.1</v>
      </c>
      <c r="P215" s="4">
        <v>29.7</v>
      </c>
      <c r="Q215" s="4">
        <v>28</v>
      </c>
      <c r="R215" s="4">
        <v>24.4</v>
      </c>
      <c r="S215" s="4">
        <v>26.4</v>
      </c>
      <c r="T215" s="4">
        <v>24.2</v>
      </c>
      <c r="U215" s="4">
        <v>56.1</v>
      </c>
      <c r="V215" s="4">
        <f t="shared" si="25"/>
        <v>30</v>
      </c>
      <c r="W215" s="4">
        <f t="shared" si="23"/>
        <v>2</v>
      </c>
      <c r="X215" s="4">
        <f>Y215/((J215^0.34)*((G215*0.01)^(0.915)))</f>
        <v>4.1847949841827115</v>
      </c>
      <c r="Y215" s="4">
        <v>28.05</v>
      </c>
      <c r="Z215" s="4">
        <v>61.850250000000003</v>
      </c>
      <c r="AA215" s="4">
        <v>123.70050000000001</v>
      </c>
      <c r="AB215" s="4">
        <v>3</v>
      </c>
      <c r="AC215">
        <v>8</v>
      </c>
      <c r="AD215" s="4">
        <v>32.4</v>
      </c>
      <c r="AE215" s="4">
        <v>1</v>
      </c>
      <c r="AF215" s="4">
        <v>2</v>
      </c>
      <c r="AG215" s="4">
        <v>16.399999999999999</v>
      </c>
      <c r="AH215" s="4">
        <v>16.38</v>
      </c>
      <c r="AI215" s="4">
        <v>-2.99</v>
      </c>
      <c r="AJ215" s="4">
        <v>0</v>
      </c>
      <c r="AK215">
        <v>9</v>
      </c>
      <c r="AL215">
        <v>16</v>
      </c>
      <c r="AM215" s="4">
        <v>-3.25</v>
      </c>
      <c r="AN215" s="4">
        <v>0</v>
      </c>
      <c r="AO215">
        <v>17</v>
      </c>
      <c r="AP215">
        <v>25</v>
      </c>
      <c r="AQ215" s="4">
        <v>0.18</v>
      </c>
      <c r="AR215" s="4">
        <v>57</v>
      </c>
      <c r="AS215">
        <v>31</v>
      </c>
      <c r="AT215">
        <v>30</v>
      </c>
      <c r="AU215">
        <v>27</v>
      </c>
      <c r="AV215">
        <v>29.333333333333332</v>
      </c>
      <c r="AW215" s="4">
        <v>0.77</v>
      </c>
      <c r="AX215" s="4">
        <v>78</v>
      </c>
      <c r="AY215">
        <v>26</v>
      </c>
      <c r="AZ215">
        <v>34</v>
      </c>
      <c r="BA215">
        <v>34</v>
      </c>
      <c r="BB215">
        <v>31.333333333333332</v>
      </c>
      <c r="BC215" s="4">
        <v>0.38</v>
      </c>
      <c r="BD215" s="4">
        <v>65</v>
      </c>
      <c r="BE215" s="5">
        <v>93</v>
      </c>
      <c r="BF215" s="5">
        <v>83</v>
      </c>
      <c r="BG215" s="5">
        <v>81</v>
      </c>
      <c r="BH215" s="5">
        <v>85.666666666666671</v>
      </c>
      <c r="BI215" s="4">
        <v>-2.11</v>
      </c>
      <c r="BJ215" s="4">
        <v>2</v>
      </c>
      <c r="BK215" s="4">
        <v>-3.07</v>
      </c>
      <c r="BL215" s="4">
        <v>-5.0999999999999996</v>
      </c>
      <c r="BM215" s="4">
        <v>1.1499999999999999</v>
      </c>
      <c r="BN215" s="4">
        <v>-7.02</v>
      </c>
      <c r="BO215" s="4">
        <v>2</v>
      </c>
      <c r="BP215" s="4">
        <v>13.85824</v>
      </c>
      <c r="BQ215" s="4">
        <v>13.411199999999999</v>
      </c>
      <c r="BR215" s="4">
        <v>12.070079999999999</v>
      </c>
      <c r="BS215" s="4">
        <v>11.62304</v>
      </c>
      <c r="BT215" s="4">
        <v>15.19936</v>
      </c>
      <c r="BU215" s="4">
        <v>15.19936</v>
      </c>
      <c r="BV215" s="4">
        <v>28.5</v>
      </c>
      <c r="BW215" s="4">
        <v>1</v>
      </c>
      <c r="BX215" s="4">
        <v>71.5</v>
      </c>
      <c r="BY215" s="4">
        <v>33.666666666666664</v>
      </c>
      <c r="BZ215">
        <f t="shared" si="24"/>
        <v>2</v>
      </c>
    </row>
    <row r="216" spans="1:78" x14ac:dyDescent="0.2">
      <c r="A216" t="s">
        <v>288</v>
      </c>
      <c r="B216">
        <v>1</v>
      </c>
      <c r="C216" s="1">
        <v>37956</v>
      </c>
      <c r="D216" s="1">
        <v>43206</v>
      </c>
      <c r="E216" s="4">
        <v>14.373716632443532</v>
      </c>
      <c r="F216" s="5">
        <v>113</v>
      </c>
      <c r="G216" s="5">
        <v>157</v>
      </c>
      <c r="H216" s="4">
        <v>3.7073490813648298</v>
      </c>
      <c r="I216" s="4">
        <v>110.4705</v>
      </c>
      <c r="J216" s="4">
        <v>50.1</v>
      </c>
      <c r="K216" s="4">
        <v>20.3</v>
      </c>
      <c r="L216" s="4">
        <v>3</v>
      </c>
      <c r="M216" s="4">
        <v>24.3</v>
      </c>
      <c r="N216" s="4">
        <v>3</v>
      </c>
      <c r="O216" s="4">
        <v>23.8</v>
      </c>
      <c r="P216" s="4">
        <v>30.1</v>
      </c>
      <c r="Q216" s="4">
        <v>29</v>
      </c>
      <c r="R216" s="4">
        <v>29.3</v>
      </c>
      <c r="S216" s="4">
        <v>28.1</v>
      </c>
      <c r="T216" s="4">
        <v>21</v>
      </c>
      <c r="U216" s="4">
        <v>59.4</v>
      </c>
      <c r="V216" s="4">
        <f t="shared" si="25"/>
        <v>80</v>
      </c>
      <c r="W216" s="4">
        <f t="shared" si="23"/>
        <v>3</v>
      </c>
      <c r="X216" s="4">
        <f>Y216/((J216^0.34)*((G216*0.01)^(0.915)))</f>
        <v>5.1947355126173766</v>
      </c>
      <c r="Y216" s="4">
        <v>29.7</v>
      </c>
      <c r="Z216" s="4">
        <v>65.488500000000002</v>
      </c>
      <c r="AA216" s="4">
        <v>130.977</v>
      </c>
      <c r="AB216" s="4">
        <v>3</v>
      </c>
      <c r="AC216">
        <v>30</v>
      </c>
      <c r="AD216" s="4">
        <v>40.1</v>
      </c>
      <c r="AE216" s="4">
        <v>3</v>
      </c>
      <c r="AF216" s="4">
        <v>3</v>
      </c>
      <c r="AG216" s="4">
        <v>10.75</v>
      </c>
      <c r="AH216" s="4">
        <v>10.67</v>
      </c>
      <c r="AI216" s="4">
        <v>1.93</v>
      </c>
      <c r="AJ216" s="4">
        <v>97</v>
      </c>
      <c r="AK216">
        <v>25</v>
      </c>
      <c r="AL216">
        <v>24</v>
      </c>
      <c r="AM216" s="4">
        <v>-1.79</v>
      </c>
      <c r="AN216" s="4">
        <v>4</v>
      </c>
      <c r="AO216">
        <v>25</v>
      </c>
      <c r="AP216">
        <v>28</v>
      </c>
      <c r="AQ216" s="4">
        <v>0.94</v>
      </c>
      <c r="AR216" s="4">
        <v>83</v>
      </c>
      <c r="AS216">
        <v>44</v>
      </c>
      <c r="AT216">
        <v>44</v>
      </c>
      <c r="AU216">
        <v>48</v>
      </c>
      <c r="AV216">
        <v>45.333333333333336</v>
      </c>
      <c r="AW216" s="4">
        <v>3.96</v>
      </c>
      <c r="AX216" s="4">
        <v>100</v>
      </c>
      <c r="AY216">
        <v>47</v>
      </c>
      <c r="AZ216">
        <v>38</v>
      </c>
      <c r="BA216">
        <v>43</v>
      </c>
      <c r="BB216">
        <v>42.666666666666664</v>
      </c>
      <c r="BC216" s="4">
        <v>2.4900000000000002</v>
      </c>
      <c r="BD216" s="4">
        <v>99</v>
      </c>
      <c r="BE216" s="5">
        <v>183</v>
      </c>
      <c r="BF216" s="5">
        <v>176</v>
      </c>
      <c r="BG216" s="5">
        <v>168</v>
      </c>
      <c r="BH216" s="5">
        <v>175.66666666666666</v>
      </c>
      <c r="BI216" s="4">
        <v>1.84</v>
      </c>
      <c r="BJ216" s="4">
        <v>97</v>
      </c>
      <c r="BK216" s="4">
        <v>-0.85000000000000009</v>
      </c>
      <c r="BL216" s="4">
        <v>3.77</v>
      </c>
      <c r="BM216" s="4">
        <v>6.45</v>
      </c>
      <c r="BN216" s="4">
        <v>9.370000000000001</v>
      </c>
      <c r="BO216" s="4">
        <v>3</v>
      </c>
      <c r="BP216" s="4">
        <v>19.66976</v>
      </c>
      <c r="BQ216" s="4">
        <v>19.66976</v>
      </c>
      <c r="BR216" s="4">
        <v>21.457920000000001</v>
      </c>
      <c r="BS216" s="4">
        <v>21.01088</v>
      </c>
      <c r="BT216" s="4">
        <v>16.98752</v>
      </c>
      <c r="BU216" s="4">
        <v>19.222719999999999</v>
      </c>
      <c r="BV216" s="4">
        <v>43.5</v>
      </c>
      <c r="BW216" s="4">
        <v>97</v>
      </c>
      <c r="BX216" s="4">
        <v>99.5</v>
      </c>
      <c r="BY216" s="4">
        <v>80</v>
      </c>
      <c r="BZ216">
        <f t="shared" si="24"/>
        <v>3</v>
      </c>
    </row>
    <row r="217" spans="1:78" x14ac:dyDescent="0.2">
      <c r="A217" t="s">
        <v>289</v>
      </c>
      <c r="B217">
        <v>1</v>
      </c>
      <c r="C217" s="1">
        <v>37897</v>
      </c>
      <c r="D217" s="1">
        <v>43206</v>
      </c>
      <c r="E217" s="4">
        <v>14.535249828884325</v>
      </c>
      <c r="F217" s="5">
        <v>110.5</v>
      </c>
      <c r="G217" s="5">
        <v>154.5</v>
      </c>
      <c r="H217" s="4">
        <v>3.6253280839895012</v>
      </c>
      <c r="I217" s="4">
        <v>110.25</v>
      </c>
      <c r="J217" s="4">
        <v>50</v>
      </c>
      <c r="K217" s="4">
        <v>20.8</v>
      </c>
      <c r="L217" s="4">
        <v>3</v>
      </c>
      <c r="M217" s="4">
        <v>25.5</v>
      </c>
      <c r="N217" s="4">
        <v>3</v>
      </c>
      <c r="O217" s="4">
        <v>29.2</v>
      </c>
      <c r="P217" s="4">
        <v>24.7</v>
      </c>
      <c r="Q217" s="4">
        <v>20.6</v>
      </c>
      <c r="R217" s="4">
        <v>23.1</v>
      </c>
      <c r="S217" s="4">
        <v>20.3</v>
      </c>
      <c r="T217" s="4">
        <v>22.4</v>
      </c>
      <c r="U217" s="4">
        <v>52.3</v>
      </c>
      <c r="V217" s="4">
        <f t="shared" si="25"/>
        <v>60</v>
      </c>
      <c r="W217" s="4">
        <f t="shared" si="23"/>
        <v>2</v>
      </c>
      <c r="X217" s="4">
        <f>Y217/((J217^0.34)*((G217*0.01)^(0.915)))</f>
        <v>4.6446428988328092</v>
      </c>
      <c r="Y217" s="4">
        <v>26.15</v>
      </c>
      <c r="Z217" s="4">
        <v>57.66075</v>
      </c>
      <c r="AA217" s="4">
        <v>115.3215</v>
      </c>
      <c r="AB217" s="4">
        <v>2</v>
      </c>
      <c r="AC217">
        <v>25</v>
      </c>
      <c r="AD217" s="4">
        <v>38.1</v>
      </c>
      <c r="AE217" s="4">
        <v>2</v>
      </c>
      <c r="AF217" s="4">
        <v>2.3333333333333335</v>
      </c>
      <c r="AG217" s="4">
        <v>15.89</v>
      </c>
      <c r="AH217" s="4">
        <v>17</v>
      </c>
      <c r="AI217" s="4">
        <v>-2.77</v>
      </c>
      <c r="AJ217" s="4">
        <v>0</v>
      </c>
      <c r="AK217">
        <v>33</v>
      </c>
      <c r="AL217">
        <v>29</v>
      </c>
      <c r="AM217" s="4">
        <v>-0.67</v>
      </c>
      <c r="AN217" s="4">
        <v>25</v>
      </c>
      <c r="AO217">
        <v>17</v>
      </c>
      <c r="AP217">
        <v>30</v>
      </c>
      <c r="AQ217" s="4">
        <v>1.34</v>
      </c>
      <c r="AR217" s="4">
        <v>91</v>
      </c>
      <c r="AS217">
        <v>32</v>
      </c>
      <c r="AT217">
        <v>28</v>
      </c>
      <c r="AU217">
        <v>26</v>
      </c>
      <c r="AV217">
        <v>28.666666666666668</v>
      </c>
      <c r="AW217" s="4">
        <v>0.92</v>
      </c>
      <c r="AX217" s="4">
        <v>82</v>
      </c>
      <c r="AY217">
        <v>34</v>
      </c>
      <c r="AZ217">
        <v>22</v>
      </c>
      <c r="BA217">
        <v>31</v>
      </c>
      <c r="BB217">
        <v>29</v>
      </c>
      <c r="BC217" s="4">
        <v>0.38</v>
      </c>
      <c r="BD217" s="4">
        <v>65</v>
      </c>
      <c r="BE217" s="5">
        <v>172</v>
      </c>
      <c r="BF217" s="5">
        <v>175</v>
      </c>
      <c r="BG217" s="5">
        <v>165</v>
      </c>
      <c r="BH217" s="5">
        <v>170.66666666666666</v>
      </c>
      <c r="BI217" s="4">
        <v>1.44</v>
      </c>
      <c r="BJ217" s="4">
        <v>93</v>
      </c>
      <c r="BK217" s="4">
        <v>0.67</v>
      </c>
      <c r="BL217" s="4">
        <v>-1.33</v>
      </c>
      <c r="BM217" s="4">
        <v>1.3</v>
      </c>
      <c r="BN217" s="4">
        <v>0.64</v>
      </c>
      <c r="BO217" s="4">
        <v>2</v>
      </c>
      <c r="BP217" s="4">
        <v>14.30528</v>
      </c>
      <c r="BQ217" s="4">
        <v>12.51712</v>
      </c>
      <c r="BR217" s="4">
        <v>11.62304</v>
      </c>
      <c r="BS217" s="4">
        <v>15.19936</v>
      </c>
      <c r="BT217" s="4">
        <v>9.8348800000000001</v>
      </c>
      <c r="BU217" s="4">
        <v>13.85824</v>
      </c>
      <c r="BV217" s="4">
        <v>58</v>
      </c>
      <c r="BW217" s="4">
        <v>46.5</v>
      </c>
      <c r="BX217" s="4">
        <v>73.5</v>
      </c>
      <c r="BY217" s="4">
        <v>59.333333333333336</v>
      </c>
      <c r="BZ217">
        <f t="shared" si="24"/>
        <v>2</v>
      </c>
    </row>
    <row r="218" spans="1:78" x14ac:dyDescent="0.2">
      <c r="A218" t="s">
        <v>290</v>
      </c>
      <c r="B218">
        <v>1</v>
      </c>
      <c r="C218" s="1">
        <v>37888</v>
      </c>
      <c r="D218" s="1">
        <v>43206</v>
      </c>
      <c r="E218" s="4">
        <v>14.559890485968515</v>
      </c>
      <c r="F218" s="5">
        <v>118</v>
      </c>
      <c r="G218" s="5">
        <v>164</v>
      </c>
      <c r="H218" s="4">
        <v>3.8713910761154859</v>
      </c>
      <c r="I218" s="4">
        <v>116.64449999999999</v>
      </c>
      <c r="J218" s="4">
        <v>52.9</v>
      </c>
      <c r="K218" s="4">
        <v>19.7</v>
      </c>
      <c r="L218" s="4">
        <v>3</v>
      </c>
      <c r="M218" s="4">
        <v>21.9</v>
      </c>
      <c r="N218" s="4">
        <v>3</v>
      </c>
      <c r="O218" s="4">
        <v>26.4</v>
      </c>
      <c r="P218" s="4">
        <v>27</v>
      </c>
      <c r="Q218" s="4">
        <v>21</v>
      </c>
      <c r="R218" s="4">
        <v>23.3</v>
      </c>
      <c r="S218" s="4">
        <v>21.6</v>
      </c>
      <c r="T218" s="4">
        <v>25.2</v>
      </c>
      <c r="U218" s="4">
        <v>52.2</v>
      </c>
      <c r="V218" s="4">
        <f t="shared" si="25"/>
        <v>40</v>
      </c>
      <c r="W218" s="4">
        <f t="shared" si="23"/>
        <v>2</v>
      </c>
      <c r="X218" s="4">
        <f>Y218/((J218^0.34)*((G218*0.01)^(0.915)))</f>
        <v>4.3060935225671022</v>
      </c>
      <c r="Y218" s="4">
        <v>26.1</v>
      </c>
      <c r="Z218" s="4">
        <v>57.550500000000007</v>
      </c>
      <c r="AA218" s="4">
        <v>115.10100000000001</v>
      </c>
      <c r="AB218" s="4">
        <v>2</v>
      </c>
      <c r="AC218">
        <v>11</v>
      </c>
      <c r="AD218" s="4">
        <v>33.200000000000003</v>
      </c>
      <c r="AE218" s="4">
        <v>1</v>
      </c>
      <c r="AF218" s="4">
        <v>2</v>
      </c>
      <c r="AG218" s="4">
        <v>16.597999999999999</v>
      </c>
      <c r="AH218" s="4">
        <v>15.4</v>
      </c>
      <c r="AI218" s="4">
        <v>-2.4500000000000002</v>
      </c>
      <c r="AJ218" s="4">
        <v>1</v>
      </c>
      <c r="AK218">
        <v>28</v>
      </c>
      <c r="AL218">
        <v>30</v>
      </c>
      <c r="AM218" s="4">
        <v>-1.1200000000000001</v>
      </c>
      <c r="AN218" s="4">
        <v>13</v>
      </c>
      <c r="AO218">
        <v>22</v>
      </c>
      <c r="AP218">
        <v>22</v>
      </c>
      <c r="AQ218" s="4">
        <v>-0.72</v>
      </c>
      <c r="AR218" s="4">
        <v>24</v>
      </c>
      <c r="AS218">
        <v>44</v>
      </c>
      <c r="AT218">
        <v>46</v>
      </c>
      <c r="AU218">
        <v>45</v>
      </c>
      <c r="AV218">
        <v>45</v>
      </c>
      <c r="AW218" s="4">
        <v>3.49</v>
      </c>
      <c r="AX218" s="4">
        <v>100</v>
      </c>
      <c r="AY218">
        <v>34</v>
      </c>
      <c r="AZ218">
        <v>34</v>
      </c>
      <c r="BA218">
        <v>35</v>
      </c>
      <c r="BB218">
        <v>34.333333333333336</v>
      </c>
      <c r="BC218" s="4">
        <v>0.48</v>
      </c>
      <c r="BD218" s="4">
        <v>68</v>
      </c>
      <c r="BE218" s="5">
        <v>116</v>
      </c>
      <c r="BF218" s="5">
        <v>114</v>
      </c>
      <c r="BG218" s="5">
        <v>111</v>
      </c>
      <c r="BH218" s="5">
        <v>113.66666666666667</v>
      </c>
      <c r="BI218" s="4">
        <v>-1.08</v>
      </c>
      <c r="BJ218" s="4">
        <v>14</v>
      </c>
      <c r="BK218" s="4">
        <v>-1.84</v>
      </c>
      <c r="BL218" s="4">
        <v>-3.5300000000000002</v>
      </c>
      <c r="BM218" s="4">
        <v>3.97</v>
      </c>
      <c r="BN218" s="4">
        <v>-1.4</v>
      </c>
      <c r="BO218" s="4">
        <v>2</v>
      </c>
      <c r="BP218" s="4">
        <v>19.66976</v>
      </c>
      <c r="BQ218" s="4">
        <v>20.563839999999999</v>
      </c>
      <c r="BR218" s="4">
        <v>20.116800000000001</v>
      </c>
      <c r="BS218" s="4">
        <v>15.19936</v>
      </c>
      <c r="BT218" s="4">
        <v>15.19936</v>
      </c>
      <c r="BU218" s="4">
        <v>15.6464</v>
      </c>
      <c r="BV218" s="4">
        <v>18.5</v>
      </c>
      <c r="BW218" s="4">
        <v>7.5</v>
      </c>
      <c r="BX218" s="4">
        <v>84</v>
      </c>
      <c r="BY218" s="4">
        <v>36.666666666666664</v>
      </c>
      <c r="BZ218">
        <f t="shared" si="24"/>
        <v>2</v>
      </c>
    </row>
    <row r="219" spans="1:78" x14ac:dyDescent="0.2">
      <c r="A219" t="s">
        <v>291</v>
      </c>
      <c r="B219">
        <v>1</v>
      </c>
      <c r="C219" s="1">
        <v>37881</v>
      </c>
      <c r="D219" s="1">
        <v>43206</v>
      </c>
      <c r="E219" s="4">
        <v>14.57905544147844</v>
      </c>
      <c r="F219" s="5">
        <v>118.5</v>
      </c>
      <c r="G219" s="5">
        <v>165.5</v>
      </c>
      <c r="H219" s="4">
        <v>3.8877952755905514</v>
      </c>
      <c r="I219" s="4">
        <v>124.58250000000001</v>
      </c>
      <c r="J219" s="4">
        <v>56.5</v>
      </c>
      <c r="K219" s="4">
        <v>20.8</v>
      </c>
      <c r="L219" s="4">
        <v>3</v>
      </c>
      <c r="M219" s="4">
        <v>26.7</v>
      </c>
      <c r="N219" s="4">
        <v>3</v>
      </c>
      <c r="O219" s="4">
        <v>25.7</v>
      </c>
      <c r="P219" s="4">
        <v>26.2</v>
      </c>
      <c r="Q219" s="4">
        <v>23.8</v>
      </c>
      <c r="R219" s="4">
        <v>23.8</v>
      </c>
      <c r="S219" s="4">
        <v>25.4</v>
      </c>
      <c r="T219" s="4">
        <v>23.9</v>
      </c>
      <c r="U219" s="4">
        <v>51.6</v>
      </c>
      <c r="V219" s="4">
        <f t="shared" si="25"/>
        <v>30</v>
      </c>
      <c r="W219" s="4">
        <f t="shared" si="23"/>
        <v>2</v>
      </c>
      <c r="X219" s="4">
        <f>Y219/((J219^0.34)*((G219*0.01)^(0.915)))</f>
        <v>4.1278419984489592</v>
      </c>
      <c r="Y219" s="4">
        <v>25.8</v>
      </c>
      <c r="Z219" s="4">
        <v>56.889000000000003</v>
      </c>
      <c r="AA219" s="4">
        <v>113.77800000000001</v>
      </c>
      <c r="AB219" s="4">
        <v>2</v>
      </c>
      <c r="AC219">
        <v>11</v>
      </c>
      <c r="AD219" s="4">
        <v>33.200000000000003</v>
      </c>
      <c r="AE219" s="4">
        <v>1</v>
      </c>
      <c r="AF219" s="4">
        <v>2</v>
      </c>
      <c r="AG219" s="4">
        <v>13.12</v>
      </c>
      <c r="AH219" s="4">
        <v>12.56</v>
      </c>
      <c r="AI219" s="4">
        <v>-0.21</v>
      </c>
      <c r="AJ219" s="4">
        <v>42</v>
      </c>
      <c r="AK219">
        <v>30</v>
      </c>
      <c r="AL219">
        <v>31</v>
      </c>
      <c r="AM219" s="4">
        <v>-0.97</v>
      </c>
      <c r="AN219" s="4">
        <v>17</v>
      </c>
      <c r="AO219">
        <v>31</v>
      </c>
      <c r="AP219">
        <v>33</v>
      </c>
      <c r="AQ219" s="4">
        <v>2.0499999999999998</v>
      </c>
      <c r="AR219" s="4">
        <v>98</v>
      </c>
      <c r="AS219">
        <v>54</v>
      </c>
      <c r="AT219">
        <v>53</v>
      </c>
      <c r="AU219">
        <v>54</v>
      </c>
      <c r="AV219">
        <v>53.666666666666664</v>
      </c>
      <c r="AW219" s="4">
        <v>4.66</v>
      </c>
      <c r="AX219" s="4">
        <v>100</v>
      </c>
      <c r="AY219">
        <v>43</v>
      </c>
      <c r="AZ219">
        <v>38</v>
      </c>
      <c r="BA219">
        <v>44</v>
      </c>
      <c r="BB219">
        <v>41.666666666666664</v>
      </c>
      <c r="BC219" s="4">
        <v>1.95</v>
      </c>
      <c r="BD219" s="4">
        <v>97</v>
      </c>
      <c r="BE219" s="5">
        <v>141</v>
      </c>
      <c r="BF219" s="5">
        <v>132</v>
      </c>
      <c r="BG219" s="5">
        <v>148</v>
      </c>
      <c r="BH219" s="5">
        <v>140.33333333333334</v>
      </c>
      <c r="BI219" s="4">
        <v>0.33</v>
      </c>
      <c r="BJ219" s="4">
        <v>63</v>
      </c>
      <c r="BK219" s="4">
        <v>1.0799999999999998</v>
      </c>
      <c r="BL219" s="4">
        <v>0.12000000000000002</v>
      </c>
      <c r="BM219" s="4">
        <v>6.61</v>
      </c>
      <c r="BN219" s="4">
        <v>7.8100000000000005</v>
      </c>
      <c r="BO219" s="4">
        <v>2</v>
      </c>
      <c r="BP219" s="4">
        <v>24.140159999999998</v>
      </c>
      <c r="BQ219" s="4">
        <v>23.69312</v>
      </c>
      <c r="BR219" s="4">
        <v>24.140159999999998</v>
      </c>
      <c r="BS219" s="4">
        <v>19.222719999999999</v>
      </c>
      <c r="BT219" s="4">
        <v>16.98752</v>
      </c>
      <c r="BU219" s="4">
        <v>19.66976</v>
      </c>
      <c r="BV219" s="4">
        <v>57.5</v>
      </c>
      <c r="BW219" s="4">
        <v>52.5</v>
      </c>
      <c r="BX219" s="4">
        <v>98.5</v>
      </c>
      <c r="BY219" s="4">
        <v>69.5</v>
      </c>
      <c r="BZ219">
        <f t="shared" si="24"/>
        <v>2</v>
      </c>
    </row>
    <row r="220" spans="1:78" x14ac:dyDescent="0.2">
      <c r="A220" t="s">
        <v>292</v>
      </c>
      <c r="B220">
        <v>1</v>
      </c>
      <c r="C220" s="1">
        <v>37947</v>
      </c>
      <c r="D220" s="1">
        <v>43411</v>
      </c>
      <c r="E220" s="4">
        <v>14.959616700889802</v>
      </c>
      <c r="F220" s="5">
        <v>126</v>
      </c>
      <c r="G220" s="5">
        <v>179.5</v>
      </c>
      <c r="H220" s="4">
        <v>4.1338582677165352</v>
      </c>
      <c r="I220" s="4">
        <v>247.84200000000001</v>
      </c>
      <c r="J220" s="4">
        <v>112.4</v>
      </c>
      <c r="K220" s="4">
        <v>34.700000000000003</v>
      </c>
      <c r="L220" s="4">
        <v>1</v>
      </c>
      <c r="M220" s="4">
        <v>44.7</v>
      </c>
      <c r="N220" s="4">
        <v>1</v>
      </c>
      <c r="O220" s="4">
        <v>38.799999999999997</v>
      </c>
      <c r="P220" s="4">
        <v>28.2</v>
      </c>
      <c r="Q220" s="4">
        <v>21</v>
      </c>
      <c r="R220" s="4">
        <v>30.8</v>
      </c>
      <c r="S220" s="4">
        <v>24</v>
      </c>
      <c r="T220" s="4">
        <v>22.3</v>
      </c>
      <c r="U220" s="4">
        <v>69.599999999999994</v>
      </c>
      <c r="V220" s="4">
        <f t="shared" si="25"/>
        <v>30</v>
      </c>
      <c r="W220" s="4">
        <f t="shared" si="23"/>
        <v>2</v>
      </c>
      <c r="X220" s="4">
        <f>Y220/((J220^0.34)*((G220*0.01)^(0.915)))</f>
        <v>4.09119070240697</v>
      </c>
      <c r="Y220" s="4">
        <v>34.799999999999997</v>
      </c>
      <c r="Z220" s="4">
        <v>76.733999999999995</v>
      </c>
      <c r="AA220" s="4">
        <v>153.46799999999999</v>
      </c>
      <c r="AB220" s="4">
        <v>3</v>
      </c>
      <c r="AC220">
        <v>13</v>
      </c>
      <c r="AD220" s="4">
        <v>33.4</v>
      </c>
      <c r="AE220" s="4">
        <v>1</v>
      </c>
      <c r="AF220" s="4">
        <v>1.6666666666666667</v>
      </c>
      <c r="AG220" s="4">
        <v>14.03</v>
      </c>
      <c r="AH220" s="4">
        <v>13.88</v>
      </c>
      <c r="AI220" s="4">
        <v>-1.35</v>
      </c>
      <c r="AJ220" s="4">
        <v>9</v>
      </c>
      <c r="AK220">
        <v>28</v>
      </c>
      <c r="AL220">
        <v>27</v>
      </c>
      <c r="AM220" s="4">
        <v>-1.42</v>
      </c>
      <c r="AN220" s="4">
        <v>8</v>
      </c>
      <c r="AO220">
        <v>19</v>
      </c>
      <c r="AP220">
        <v>18</v>
      </c>
      <c r="AQ220" s="4">
        <v>-1.58</v>
      </c>
      <c r="AR220" s="4">
        <v>6</v>
      </c>
      <c r="AS220">
        <v>36</v>
      </c>
      <c r="AT220">
        <v>41</v>
      </c>
      <c r="AU220">
        <v>40</v>
      </c>
      <c r="AV220">
        <v>39</v>
      </c>
      <c r="AW220" s="4">
        <v>2.67</v>
      </c>
      <c r="AX220" s="4">
        <v>100</v>
      </c>
      <c r="AY220">
        <v>47</v>
      </c>
      <c r="AZ220">
        <v>45</v>
      </c>
      <c r="BA220">
        <v>46</v>
      </c>
      <c r="BB220">
        <v>46</v>
      </c>
      <c r="BC220" s="4">
        <v>2.39</v>
      </c>
      <c r="BD220" s="4">
        <v>99</v>
      </c>
      <c r="BE220" s="5">
        <v>137</v>
      </c>
      <c r="BF220" s="5">
        <v>127</v>
      </c>
      <c r="BG220" s="5">
        <v>124</v>
      </c>
      <c r="BH220" s="5">
        <v>129.33333333333334</v>
      </c>
      <c r="BI220" s="4">
        <v>-0.15</v>
      </c>
      <c r="BJ220" s="4">
        <v>44</v>
      </c>
      <c r="BK220" s="4">
        <v>-3</v>
      </c>
      <c r="BL220" s="4">
        <v>-1.5</v>
      </c>
      <c r="BM220" s="4">
        <v>5.0600000000000005</v>
      </c>
      <c r="BN220" s="4">
        <v>0.5600000000000005</v>
      </c>
      <c r="BO220" s="4">
        <v>2</v>
      </c>
      <c r="BP220" s="4">
        <v>16.093440000000001</v>
      </c>
      <c r="BQ220" s="4">
        <v>18.32864</v>
      </c>
      <c r="BR220" s="4">
        <v>17.881599999999999</v>
      </c>
      <c r="BS220" s="4">
        <v>21.01088</v>
      </c>
      <c r="BT220" s="4">
        <v>20.116800000000001</v>
      </c>
      <c r="BU220" s="4">
        <v>20.563839999999999</v>
      </c>
      <c r="BV220" s="4">
        <v>7</v>
      </c>
      <c r="BW220" s="4">
        <v>26.5</v>
      </c>
      <c r="BX220" s="4">
        <v>99.5</v>
      </c>
      <c r="BY220" s="4">
        <v>44.333333333333336</v>
      </c>
      <c r="BZ220">
        <f t="shared" si="24"/>
        <v>2</v>
      </c>
    </row>
    <row r="221" spans="1:78" x14ac:dyDescent="0.2">
      <c r="A221" t="s">
        <v>293</v>
      </c>
      <c r="B221">
        <v>1</v>
      </c>
      <c r="C221" s="1">
        <v>37733</v>
      </c>
      <c r="D221" s="1">
        <v>43206</v>
      </c>
      <c r="E221" s="4">
        <v>14.984257357973991</v>
      </c>
      <c r="F221" s="5">
        <v>114.5</v>
      </c>
      <c r="G221" s="5">
        <v>152</v>
      </c>
      <c r="H221" s="4">
        <v>3.7565616797900261</v>
      </c>
      <c r="I221" s="4">
        <v>121.27500000000001</v>
      </c>
      <c r="J221" s="4">
        <v>55</v>
      </c>
      <c r="K221" s="4">
        <v>23.8</v>
      </c>
      <c r="L221" s="4">
        <v>2</v>
      </c>
      <c r="M221" s="4">
        <v>31.7</v>
      </c>
      <c r="N221" s="4">
        <v>2</v>
      </c>
      <c r="O221" s="4">
        <v>24.2</v>
      </c>
      <c r="P221" s="4">
        <v>23.8</v>
      </c>
      <c r="Q221" s="4">
        <v>21.6</v>
      </c>
      <c r="R221" s="4">
        <v>23.7</v>
      </c>
      <c r="S221" s="4">
        <v>23.9</v>
      </c>
      <c r="T221" s="4">
        <v>21.2</v>
      </c>
      <c r="U221" s="4">
        <v>48.1</v>
      </c>
      <c r="V221" s="4">
        <f t="shared" si="25"/>
        <v>30</v>
      </c>
      <c r="W221" s="4">
        <f t="shared" si="23"/>
        <v>2</v>
      </c>
      <c r="X221" s="4">
        <f>Y221/((J221^0.34)*((G221*0.01)^(0.915)))</f>
        <v>4.1976370388922497</v>
      </c>
      <c r="Y221" s="4">
        <v>24.05</v>
      </c>
      <c r="Z221" s="4">
        <v>53.030250000000002</v>
      </c>
      <c r="AA221" s="4">
        <v>106.0605</v>
      </c>
      <c r="AB221" s="4">
        <v>2</v>
      </c>
      <c r="AC221">
        <v>17</v>
      </c>
      <c r="AD221" s="4">
        <v>34.799999999999997</v>
      </c>
      <c r="AE221" s="4">
        <v>1</v>
      </c>
      <c r="AF221" s="4">
        <v>1.6666666666666667</v>
      </c>
      <c r="AG221" s="4">
        <v>13.88</v>
      </c>
      <c r="AH221" s="4">
        <v>15.28</v>
      </c>
      <c r="AI221" s="4">
        <v>-1.35</v>
      </c>
      <c r="AJ221" s="4">
        <v>9</v>
      </c>
      <c r="AK221">
        <v>18</v>
      </c>
      <c r="AL221">
        <v>30</v>
      </c>
      <c r="AM221" s="4">
        <v>-1.1200000000000001</v>
      </c>
      <c r="AN221" s="4">
        <v>13</v>
      </c>
      <c r="AO221">
        <v>19</v>
      </c>
      <c r="AP221">
        <v>21</v>
      </c>
      <c r="AQ221" s="4">
        <v>-1</v>
      </c>
      <c r="AR221" s="4">
        <v>16</v>
      </c>
      <c r="AS221">
        <v>34</v>
      </c>
      <c r="AT221">
        <v>36</v>
      </c>
      <c r="AU221">
        <v>37</v>
      </c>
      <c r="AV221">
        <v>35.666666666666664</v>
      </c>
      <c r="AW221" s="4">
        <v>1.94</v>
      </c>
      <c r="AX221" s="4">
        <v>97</v>
      </c>
      <c r="AY221">
        <v>31</v>
      </c>
      <c r="AZ221">
        <v>29</v>
      </c>
      <c r="BA221">
        <v>29</v>
      </c>
      <c r="BB221">
        <v>29.666666666666668</v>
      </c>
      <c r="BC221" s="4">
        <v>-0.26</v>
      </c>
      <c r="BD221" s="4">
        <v>40</v>
      </c>
      <c r="BE221" s="5">
        <v>123</v>
      </c>
      <c r="BF221" s="5">
        <v>108</v>
      </c>
      <c r="BG221" s="5">
        <v>113</v>
      </c>
      <c r="BH221" s="5">
        <v>114.66666666666667</v>
      </c>
      <c r="BI221" s="4">
        <v>-0.76</v>
      </c>
      <c r="BJ221" s="4">
        <v>22</v>
      </c>
      <c r="BK221" s="4">
        <v>-2.12</v>
      </c>
      <c r="BL221" s="4">
        <v>-2.1100000000000003</v>
      </c>
      <c r="BM221" s="4">
        <v>1.68</v>
      </c>
      <c r="BN221" s="4">
        <v>-2.5500000000000007</v>
      </c>
      <c r="BO221" s="4">
        <v>2</v>
      </c>
      <c r="BP221" s="4">
        <v>15.19936</v>
      </c>
      <c r="BQ221" s="4">
        <v>16.093440000000001</v>
      </c>
      <c r="BR221" s="4">
        <v>16.540479999999999</v>
      </c>
      <c r="BS221" s="4">
        <v>13.85824</v>
      </c>
      <c r="BT221" s="4">
        <v>12.96416</v>
      </c>
      <c r="BU221" s="4">
        <v>12.96416</v>
      </c>
      <c r="BV221" s="4">
        <v>14.5</v>
      </c>
      <c r="BW221" s="4">
        <v>15.5</v>
      </c>
      <c r="BX221" s="4">
        <v>68.5</v>
      </c>
      <c r="BY221" s="4">
        <v>32.833333333333336</v>
      </c>
      <c r="BZ221">
        <f t="shared" si="24"/>
        <v>2</v>
      </c>
    </row>
    <row r="222" spans="1:78" x14ac:dyDescent="0.2">
      <c r="A222" t="s">
        <v>294</v>
      </c>
      <c r="B222">
        <v>1</v>
      </c>
      <c r="C222" s="1">
        <v>37705</v>
      </c>
      <c r="D222" s="1">
        <v>43206</v>
      </c>
      <c r="E222" s="4">
        <v>15.060917180013689</v>
      </c>
      <c r="F222" s="5">
        <v>119</v>
      </c>
      <c r="G222" s="5">
        <v>166</v>
      </c>
      <c r="H222" s="4">
        <v>3.9041994750656168</v>
      </c>
      <c r="I222" s="4">
        <v>178.16399999999999</v>
      </c>
      <c r="J222" s="4">
        <v>80.8</v>
      </c>
      <c r="K222" s="4">
        <v>29.3</v>
      </c>
      <c r="L222" s="4">
        <v>1</v>
      </c>
      <c r="M222" s="4">
        <v>37.6</v>
      </c>
      <c r="N222" s="4">
        <v>1</v>
      </c>
      <c r="O222" s="4">
        <v>34.700000000000003</v>
      </c>
      <c r="P222" s="4">
        <v>33</v>
      </c>
      <c r="Q222" s="4">
        <v>32.5</v>
      </c>
      <c r="R222" s="4">
        <v>29.7</v>
      </c>
      <c r="S222" s="4">
        <v>28.3</v>
      </c>
      <c r="T222" s="4">
        <v>27.5</v>
      </c>
      <c r="U222" s="4">
        <v>64.400000000000006</v>
      </c>
      <c r="V222" s="4">
        <f t="shared" ref="V222:V232" si="26">IF($X222&lt;4.06,"Less Than 5",IF($X222&lt;4.26,5,IF($X222&lt;4.46,10,IF($X222&lt;4.8,20,IF($X222&lt;4.93,30,IF($X222&lt;5.08,40,IF($X222&lt;5.29,50,IF($X222&lt;5.49,60,IF($X222&lt;5.69,70,IF($X222&lt;6.07,80,IF($X222&lt;6.23,90, 95)))))))))))</f>
        <v>50</v>
      </c>
      <c r="W222" s="4">
        <f t="shared" si="23"/>
        <v>2</v>
      </c>
      <c r="X222" s="4">
        <f>Y222/((J222^0.284)*((G222*0.01)^(1.134)))</f>
        <v>5.2065311780057089</v>
      </c>
      <c r="Y222" s="4">
        <v>32.200000000000003</v>
      </c>
      <c r="Z222" s="4">
        <v>71.001000000000005</v>
      </c>
      <c r="AA222" s="4">
        <v>142.00200000000001</v>
      </c>
      <c r="AB222" s="4">
        <v>3</v>
      </c>
      <c r="AC222">
        <v>8</v>
      </c>
      <c r="AD222" s="4">
        <v>31.6</v>
      </c>
      <c r="AE222" s="4">
        <v>1</v>
      </c>
      <c r="AF222" s="4">
        <v>1.6666666666666667</v>
      </c>
      <c r="AG222" s="4">
        <v>14.53</v>
      </c>
      <c r="AH222" s="4">
        <v>14.95</v>
      </c>
      <c r="AI222" s="4">
        <v>-1.92</v>
      </c>
      <c r="AJ222" s="4">
        <v>3</v>
      </c>
      <c r="AK222">
        <v>21</v>
      </c>
      <c r="AL222">
        <v>18</v>
      </c>
      <c r="AM222" s="4">
        <v>-2.61</v>
      </c>
      <c r="AN222" s="4">
        <v>0</v>
      </c>
      <c r="AO222">
        <v>17</v>
      </c>
      <c r="AP222">
        <v>22</v>
      </c>
      <c r="AQ222" s="4">
        <v>-0.82</v>
      </c>
      <c r="AR222" s="4">
        <v>21</v>
      </c>
      <c r="AS222">
        <v>37</v>
      </c>
      <c r="AT222">
        <v>33</v>
      </c>
      <c r="AU222">
        <v>33</v>
      </c>
      <c r="AV222">
        <v>34.333333333333336</v>
      </c>
      <c r="AW222" s="4">
        <v>1.83</v>
      </c>
      <c r="AX222" s="4">
        <v>97</v>
      </c>
      <c r="AY222">
        <v>34</v>
      </c>
      <c r="AZ222">
        <v>35</v>
      </c>
      <c r="BA222">
        <v>31</v>
      </c>
      <c r="BB222">
        <v>33.333333333333336</v>
      </c>
      <c r="BC222" s="4">
        <v>0.4</v>
      </c>
      <c r="BD222" s="4">
        <v>65</v>
      </c>
      <c r="BE222" s="5">
        <v>109</v>
      </c>
      <c r="BF222" s="5">
        <v>106</v>
      </c>
      <c r="BG222" s="5">
        <v>104</v>
      </c>
      <c r="BH222" s="5">
        <v>106.33333333333333</v>
      </c>
      <c r="BI222" s="4">
        <v>-1.47</v>
      </c>
      <c r="BJ222" s="4">
        <v>7</v>
      </c>
      <c r="BK222" s="4">
        <v>-3.4299999999999997</v>
      </c>
      <c r="BL222" s="4">
        <v>-3.3899999999999997</v>
      </c>
      <c r="BM222" s="4">
        <v>2.23</v>
      </c>
      <c r="BN222" s="4">
        <v>-4.59</v>
      </c>
      <c r="BO222" s="4">
        <v>2</v>
      </c>
      <c r="BP222" s="4">
        <v>16.540479999999999</v>
      </c>
      <c r="BQ222" s="4">
        <v>14.752319999999999</v>
      </c>
      <c r="BR222" s="4">
        <v>14.752319999999999</v>
      </c>
      <c r="BS222" s="4">
        <v>15.19936</v>
      </c>
      <c r="BT222" s="4">
        <v>15.6464</v>
      </c>
      <c r="BU222" s="4">
        <v>13.85824</v>
      </c>
      <c r="BV222" s="4">
        <v>10.5</v>
      </c>
      <c r="BW222" s="4">
        <v>5</v>
      </c>
      <c r="BX222" s="4">
        <v>81</v>
      </c>
      <c r="BY222" s="4">
        <v>32.166666666666664</v>
      </c>
      <c r="BZ222">
        <f t="shared" si="24"/>
        <v>2</v>
      </c>
    </row>
    <row r="223" spans="1:78" x14ac:dyDescent="0.2">
      <c r="A223" t="s">
        <v>295</v>
      </c>
      <c r="B223">
        <v>1</v>
      </c>
      <c r="C223" s="1">
        <v>37703</v>
      </c>
      <c r="D223" s="1">
        <v>43206</v>
      </c>
      <c r="E223" s="4">
        <v>15.066392881587953</v>
      </c>
      <c r="F223" s="5">
        <v>114.5</v>
      </c>
      <c r="G223" s="5">
        <v>158</v>
      </c>
      <c r="H223" s="4">
        <v>3.7565616797900261</v>
      </c>
      <c r="I223" s="4">
        <v>137.15100000000001</v>
      </c>
      <c r="J223" s="4">
        <v>62.2</v>
      </c>
      <c r="K223" s="4">
        <v>24.9</v>
      </c>
      <c r="L223" s="4">
        <v>2</v>
      </c>
      <c r="M223" s="4">
        <v>32.200000000000003</v>
      </c>
      <c r="N223" s="4">
        <v>2</v>
      </c>
      <c r="O223" s="4">
        <v>27.5</v>
      </c>
      <c r="P223" s="4">
        <v>23.2</v>
      </c>
      <c r="Q223" s="4">
        <v>22</v>
      </c>
      <c r="R223" s="4">
        <v>28.9</v>
      </c>
      <c r="S223" s="4">
        <v>22.5</v>
      </c>
      <c r="T223" s="4">
        <v>19.5</v>
      </c>
      <c r="U223" s="4">
        <v>56.4</v>
      </c>
      <c r="V223" s="4">
        <f t="shared" si="26"/>
        <v>50</v>
      </c>
      <c r="W223" s="4">
        <f t="shared" si="23"/>
        <v>2</v>
      </c>
      <c r="X223" s="4">
        <f>Y223/((J223^0.284)*((G223*0.01)^(1.134)))</f>
        <v>5.1944013467118788</v>
      </c>
      <c r="Y223" s="4">
        <v>28.2</v>
      </c>
      <c r="Z223" s="4">
        <v>62.180999999999997</v>
      </c>
      <c r="AA223" s="4">
        <v>124.36199999999999</v>
      </c>
      <c r="AB223" s="4">
        <v>2</v>
      </c>
      <c r="AC223">
        <v>13</v>
      </c>
      <c r="AD223" s="4">
        <v>33.299999999999997</v>
      </c>
      <c r="AE223" s="4">
        <v>1</v>
      </c>
      <c r="AF223" s="4">
        <v>1.6666666666666667</v>
      </c>
      <c r="AG223" s="4">
        <v>15.1</v>
      </c>
      <c r="AH223" s="4">
        <v>13.66</v>
      </c>
      <c r="AI223" s="4">
        <v>-1.24</v>
      </c>
      <c r="AJ223" s="4">
        <v>11</v>
      </c>
      <c r="AK223">
        <v>23</v>
      </c>
      <c r="AL223">
        <v>28</v>
      </c>
      <c r="AM223" s="4">
        <v>-1.51</v>
      </c>
      <c r="AN223" s="4">
        <v>7</v>
      </c>
      <c r="AO223">
        <v>14</v>
      </c>
      <c r="AP223">
        <v>21</v>
      </c>
      <c r="AQ223" s="4">
        <v>-1.1100000000000001</v>
      </c>
      <c r="AR223" s="4">
        <v>13</v>
      </c>
      <c r="AS223">
        <v>31</v>
      </c>
      <c r="AT223">
        <v>28</v>
      </c>
      <c r="AU223">
        <v>36</v>
      </c>
      <c r="AV223">
        <v>31.666666666666668</v>
      </c>
      <c r="AW223" s="4">
        <v>1.64</v>
      </c>
      <c r="AX223" s="4">
        <v>95</v>
      </c>
      <c r="AY223">
        <v>38</v>
      </c>
      <c r="AZ223">
        <v>40</v>
      </c>
      <c r="BA223">
        <v>27</v>
      </c>
      <c r="BB223">
        <v>35</v>
      </c>
      <c r="BC223" s="4">
        <v>1.23</v>
      </c>
      <c r="BD223" s="4">
        <v>89</v>
      </c>
      <c r="BE223" s="5">
        <v>109</v>
      </c>
      <c r="BF223" s="5">
        <v>116</v>
      </c>
      <c r="BG223" s="5">
        <v>123</v>
      </c>
      <c r="BH223" s="5">
        <v>116</v>
      </c>
      <c r="BI223" s="4">
        <v>-0.84</v>
      </c>
      <c r="BJ223" s="4">
        <v>20</v>
      </c>
      <c r="BK223" s="4">
        <v>-2.62</v>
      </c>
      <c r="BL223" s="4">
        <v>-2.08</v>
      </c>
      <c r="BM223" s="4">
        <v>2.87</v>
      </c>
      <c r="BN223" s="4">
        <v>-1.83</v>
      </c>
      <c r="BO223" s="4">
        <v>2</v>
      </c>
      <c r="BP223" s="4">
        <v>13.85824</v>
      </c>
      <c r="BQ223" s="4">
        <v>12.51712</v>
      </c>
      <c r="BR223" s="4">
        <v>16.093440000000001</v>
      </c>
      <c r="BS223" s="4">
        <v>16.98752</v>
      </c>
      <c r="BT223" s="4">
        <v>17.881599999999999</v>
      </c>
      <c r="BU223" s="4">
        <v>12.070079999999999</v>
      </c>
      <c r="BV223" s="4">
        <v>10</v>
      </c>
      <c r="BW223" s="4">
        <v>15.5</v>
      </c>
      <c r="BX223" s="4">
        <v>92</v>
      </c>
      <c r="BY223" s="4">
        <v>39.166666666666664</v>
      </c>
      <c r="BZ223">
        <f t="shared" si="24"/>
        <v>2</v>
      </c>
    </row>
    <row r="224" spans="1:78" x14ac:dyDescent="0.2">
      <c r="A224" t="s">
        <v>296</v>
      </c>
      <c r="B224">
        <v>1</v>
      </c>
      <c r="C224" s="1">
        <v>37876</v>
      </c>
      <c r="D224" s="1">
        <v>43412</v>
      </c>
      <c r="E224" s="4">
        <v>15.156741957563312</v>
      </c>
      <c r="F224" s="5">
        <v>118</v>
      </c>
      <c r="G224" s="5">
        <v>159</v>
      </c>
      <c r="H224" s="4">
        <v>3.8713910761154859</v>
      </c>
      <c r="I224" s="4">
        <v>124.36199999999999</v>
      </c>
      <c r="J224" s="4">
        <v>56.4</v>
      </c>
      <c r="K224" s="4">
        <v>22.3</v>
      </c>
      <c r="L224" s="4">
        <v>3</v>
      </c>
      <c r="M224" s="4">
        <v>26.1</v>
      </c>
      <c r="N224" s="4">
        <v>3</v>
      </c>
      <c r="O224" s="4">
        <v>23.4</v>
      </c>
      <c r="P224" s="4">
        <v>20.9</v>
      </c>
      <c r="Q224" s="4">
        <v>18.8</v>
      </c>
      <c r="R224" s="4">
        <v>25.9</v>
      </c>
      <c r="S224" s="4">
        <v>23.8</v>
      </c>
      <c r="T224" s="4">
        <v>19.5</v>
      </c>
      <c r="U224" s="4">
        <v>49.3</v>
      </c>
      <c r="V224" s="4">
        <f t="shared" si="26"/>
        <v>20</v>
      </c>
      <c r="W224" s="4">
        <f t="shared" si="23"/>
        <v>2</v>
      </c>
      <c r="X224" s="4">
        <f>Y224/((J224^0.284)*((G224*0.01)^(1.134)))</f>
        <v>4.6352089785457427</v>
      </c>
      <c r="Y224" s="4">
        <v>24.65</v>
      </c>
      <c r="Z224" s="4">
        <v>54.353249999999996</v>
      </c>
      <c r="AA224" s="4">
        <v>108.70649999999999</v>
      </c>
      <c r="AB224" s="4">
        <v>2</v>
      </c>
      <c r="AC224">
        <v>16</v>
      </c>
      <c r="AD224" s="4">
        <v>34.299999999999997</v>
      </c>
      <c r="AE224" s="4">
        <v>1</v>
      </c>
      <c r="AF224" s="4">
        <v>2</v>
      </c>
      <c r="AG224" s="4">
        <v>12.56</v>
      </c>
      <c r="AH224" s="4">
        <v>12.75</v>
      </c>
      <c r="AI224" s="4">
        <v>-0.28999999999999998</v>
      </c>
      <c r="AJ224" s="4">
        <v>39</v>
      </c>
      <c r="AK224">
        <v>34</v>
      </c>
      <c r="AL224">
        <v>38</v>
      </c>
      <c r="AM224" s="4">
        <v>-0.02</v>
      </c>
      <c r="AN224" s="4">
        <v>49</v>
      </c>
      <c r="AO224">
        <v>26</v>
      </c>
      <c r="AP224">
        <v>30</v>
      </c>
      <c r="AQ224" s="4">
        <v>1.27</v>
      </c>
      <c r="AR224" s="4">
        <v>90</v>
      </c>
      <c r="AS224">
        <v>33</v>
      </c>
      <c r="AT224">
        <v>34</v>
      </c>
      <c r="AU224">
        <v>38</v>
      </c>
      <c r="AV224">
        <v>35</v>
      </c>
      <c r="AW224" s="4">
        <v>2.0099999999999998</v>
      </c>
      <c r="AX224" s="4">
        <v>98</v>
      </c>
      <c r="AY224">
        <v>29</v>
      </c>
      <c r="AZ224">
        <v>29</v>
      </c>
      <c r="BA224">
        <v>26</v>
      </c>
      <c r="BB224">
        <v>28</v>
      </c>
      <c r="BC224" s="4">
        <v>-0.72</v>
      </c>
      <c r="BD224" s="4">
        <v>24</v>
      </c>
      <c r="BE224" s="5">
        <v>137</v>
      </c>
      <c r="BF224" s="5">
        <v>135</v>
      </c>
      <c r="BG224" s="5">
        <v>146</v>
      </c>
      <c r="BH224" s="5">
        <v>139.33333333333334</v>
      </c>
      <c r="BI224" s="4">
        <v>0.17</v>
      </c>
      <c r="BJ224" s="4">
        <v>57</v>
      </c>
      <c r="BK224" s="4">
        <v>1.25</v>
      </c>
      <c r="BL224" s="4">
        <v>-0.11999999999999997</v>
      </c>
      <c r="BM224" s="4">
        <v>1.2899999999999998</v>
      </c>
      <c r="BN224" s="4">
        <v>2.42</v>
      </c>
      <c r="BO224" s="4">
        <v>2</v>
      </c>
      <c r="BP224" s="4">
        <v>14.752319999999999</v>
      </c>
      <c r="BQ224" s="4">
        <v>15.19936</v>
      </c>
      <c r="BR224" s="4">
        <v>16.98752</v>
      </c>
      <c r="BS224" s="4">
        <v>12.96416</v>
      </c>
      <c r="BT224" s="4">
        <v>12.96416</v>
      </c>
      <c r="BU224" s="4">
        <v>11.62304</v>
      </c>
      <c r="BV224" s="4">
        <v>69.5</v>
      </c>
      <c r="BW224" s="4">
        <v>48</v>
      </c>
      <c r="BX224" s="4">
        <v>61</v>
      </c>
      <c r="BY224" s="4">
        <v>59.5</v>
      </c>
      <c r="BZ224">
        <f t="shared" si="24"/>
        <v>2</v>
      </c>
    </row>
    <row r="225" spans="1:78" x14ac:dyDescent="0.2">
      <c r="A225" t="s">
        <v>297</v>
      </c>
      <c r="B225">
        <v>1</v>
      </c>
      <c r="C225" s="1">
        <v>37857</v>
      </c>
      <c r="D225" s="1">
        <v>43412</v>
      </c>
      <c r="E225" s="4">
        <v>15.208761122518823</v>
      </c>
      <c r="F225" s="5">
        <v>117</v>
      </c>
      <c r="G225" s="5">
        <v>163</v>
      </c>
      <c r="H225" s="4">
        <v>3.8385826771653542</v>
      </c>
      <c r="I225" s="4">
        <v>132.74100000000001</v>
      </c>
      <c r="J225" s="4">
        <v>60.2</v>
      </c>
      <c r="K225" s="4">
        <v>22.7</v>
      </c>
      <c r="L225" s="4">
        <v>3</v>
      </c>
      <c r="M225" s="4">
        <v>27.6</v>
      </c>
      <c r="N225" s="4">
        <v>3</v>
      </c>
      <c r="O225" s="4">
        <v>28.8</v>
      </c>
      <c r="P225" s="4">
        <v>28.2</v>
      </c>
      <c r="Q225" s="4">
        <v>28</v>
      </c>
      <c r="R225" s="4">
        <v>28.2</v>
      </c>
      <c r="S225" s="4">
        <v>27.5</v>
      </c>
      <c r="T225" s="4">
        <v>28</v>
      </c>
      <c r="U225" s="4">
        <v>57</v>
      </c>
      <c r="V225" s="4">
        <f t="shared" si="26"/>
        <v>50</v>
      </c>
      <c r="W225" s="4">
        <f t="shared" si="23"/>
        <v>2</v>
      </c>
      <c r="X225" s="4">
        <f>Y225/((J225^0.284)*((G225*0.01)^(1.134)))</f>
        <v>5.1146828952221641</v>
      </c>
      <c r="Y225" s="4">
        <v>28.5</v>
      </c>
      <c r="Z225" s="4">
        <v>62.842500000000001</v>
      </c>
      <c r="AA225" s="4">
        <v>125.685</v>
      </c>
      <c r="AB225" s="4">
        <v>2</v>
      </c>
      <c r="AC225">
        <v>26</v>
      </c>
      <c r="AD225" s="4">
        <v>37.700000000000003</v>
      </c>
      <c r="AE225" s="4">
        <v>2</v>
      </c>
      <c r="AF225" s="4">
        <v>2.3333333333333335</v>
      </c>
      <c r="AG225" s="4">
        <v>11.1</v>
      </c>
      <c r="AH225" s="4">
        <v>11.28</v>
      </c>
      <c r="AI225" s="4">
        <v>1.21</v>
      </c>
      <c r="AJ225" s="4">
        <v>89</v>
      </c>
      <c r="AK225">
        <v>34</v>
      </c>
      <c r="AL225">
        <v>34</v>
      </c>
      <c r="AM225" s="4">
        <v>-0.6</v>
      </c>
      <c r="AN225" s="4">
        <v>27</v>
      </c>
      <c r="AO225">
        <v>19</v>
      </c>
      <c r="AP225">
        <v>20</v>
      </c>
      <c r="AQ225" s="4">
        <v>-1.4</v>
      </c>
      <c r="AR225" s="4">
        <v>8</v>
      </c>
      <c r="AS225">
        <v>46</v>
      </c>
      <c r="AT225">
        <v>46</v>
      </c>
      <c r="AU225">
        <v>47</v>
      </c>
      <c r="AV225">
        <v>46.333333333333336</v>
      </c>
      <c r="AW225" s="4">
        <v>3.48</v>
      </c>
      <c r="AX225" s="4">
        <v>100</v>
      </c>
      <c r="AY225">
        <v>34</v>
      </c>
      <c r="AZ225">
        <v>34</v>
      </c>
      <c r="BA225">
        <v>31</v>
      </c>
      <c r="BB225">
        <v>33</v>
      </c>
      <c r="BC225" s="4">
        <v>0.22</v>
      </c>
      <c r="BD225" s="4">
        <v>59</v>
      </c>
      <c r="BE225" s="5">
        <v>149</v>
      </c>
      <c r="BF225" s="5">
        <v>161</v>
      </c>
      <c r="BG225" s="5">
        <v>148</v>
      </c>
      <c r="BH225" s="5">
        <v>152.66666666666666</v>
      </c>
      <c r="BI225" s="4">
        <v>0.79</v>
      </c>
      <c r="BJ225" s="4">
        <v>79</v>
      </c>
      <c r="BK225" s="4">
        <v>-2</v>
      </c>
      <c r="BL225" s="4">
        <v>2</v>
      </c>
      <c r="BM225" s="4">
        <v>3.7</v>
      </c>
      <c r="BN225" s="4">
        <v>3.7</v>
      </c>
      <c r="BO225" s="4">
        <v>2</v>
      </c>
      <c r="BP225" s="4">
        <v>20.563839999999999</v>
      </c>
      <c r="BQ225" s="4">
        <v>20.563839999999999</v>
      </c>
      <c r="BR225" s="4">
        <v>21.01088</v>
      </c>
      <c r="BS225" s="4">
        <v>15.19936</v>
      </c>
      <c r="BT225" s="4">
        <v>15.19936</v>
      </c>
      <c r="BU225" s="4">
        <v>13.85824</v>
      </c>
      <c r="BV225" s="4">
        <v>17.5</v>
      </c>
      <c r="BW225" s="4">
        <v>84</v>
      </c>
      <c r="BX225" s="4">
        <v>79.5</v>
      </c>
      <c r="BY225" s="4">
        <v>60.333333333333336</v>
      </c>
      <c r="BZ225">
        <f t="shared" si="24"/>
        <v>2</v>
      </c>
    </row>
    <row r="226" spans="1:78" x14ac:dyDescent="0.2">
      <c r="A226" t="s">
        <v>298</v>
      </c>
      <c r="B226">
        <v>1</v>
      </c>
      <c r="C226" s="1">
        <v>37825</v>
      </c>
      <c r="D226" s="1">
        <v>43412</v>
      </c>
      <c r="E226" s="4">
        <v>15.296372347707051</v>
      </c>
      <c r="F226" s="5">
        <v>118</v>
      </c>
      <c r="G226" s="5">
        <v>172</v>
      </c>
      <c r="H226" s="4">
        <v>3.8713910761154859</v>
      </c>
      <c r="I226" s="4">
        <v>194.04000000000002</v>
      </c>
      <c r="J226" s="4">
        <v>88</v>
      </c>
      <c r="K226" s="4">
        <v>29.7</v>
      </c>
      <c r="L226" s="4">
        <v>1</v>
      </c>
      <c r="M226" s="4">
        <v>38</v>
      </c>
      <c r="N226" s="4">
        <v>1</v>
      </c>
      <c r="O226" s="4">
        <v>38</v>
      </c>
      <c r="P226" s="4">
        <v>32.6</v>
      </c>
      <c r="Q226" s="4">
        <v>33.700000000000003</v>
      </c>
      <c r="R226" s="4">
        <v>30.6</v>
      </c>
      <c r="S226" s="4">
        <v>27.9</v>
      </c>
      <c r="T226" s="4">
        <v>28</v>
      </c>
      <c r="U226" s="4">
        <v>68.599999999999994</v>
      </c>
      <c r="V226" s="4">
        <f t="shared" si="26"/>
        <v>50</v>
      </c>
      <c r="W226" s="4">
        <f t="shared" si="23"/>
        <v>2</v>
      </c>
      <c r="X226" s="4">
        <f>Y226/((J226^0.284)*((G226*0.01)^(1.134)))</f>
        <v>5.199622116610092</v>
      </c>
      <c r="Y226" s="4">
        <v>34.299999999999997</v>
      </c>
      <c r="Z226" s="4">
        <v>75.631500000000003</v>
      </c>
      <c r="AA226" s="4">
        <v>151.26300000000001</v>
      </c>
      <c r="AB226" s="4">
        <v>3</v>
      </c>
      <c r="AC226">
        <v>16</v>
      </c>
      <c r="AD226" s="4">
        <v>34.1</v>
      </c>
      <c r="AE226" s="4">
        <v>1</v>
      </c>
      <c r="AF226" s="4">
        <v>1.6666666666666667</v>
      </c>
      <c r="AG226" s="4">
        <v>12.13</v>
      </c>
      <c r="AH226" s="4">
        <v>12.1</v>
      </c>
      <c r="AI226" s="4">
        <v>0.15</v>
      </c>
      <c r="AJ226" s="4">
        <v>56</v>
      </c>
      <c r="AK226">
        <v>28</v>
      </c>
      <c r="AL226">
        <v>29</v>
      </c>
      <c r="AM226" s="4">
        <v>-1.36</v>
      </c>
      <c r="AN226" s="4">
        <v>9</v>
      </c>
      <c r="AO226">
        <v>18</v>
      </c>
      <c r="AP226">
        <v>20</v>
      </c>
      <c r="AQ226" s="4">
        <v>-1.4</v>
      </c>
      <c r="AR226" s="4">
        <v>8</v>
      </c>
      <c r="AS226">
        <v>33</v>
      </c>
      <c r="AT226">
        <v>34</v>
      </c>
      <c r="AU226">
        <v>35</v>
      </c>
      <c r="AV226">
        <v>34</v>
      </c>
      <c r="AW226" s="4">
        <v>1.45</v>
      </c>
      <c r="AX226" s="4">
        <v>93</v>
      </c>
      <c r="AY226">
        <v>34</v>
      </c>
      <c r="AZ226">
        <v>23</v>
      </c>
      <c r="BA226">
        <v>31</v>
      </c>
      <c r="BB226">
        <v>29.333333333333332</v>
      </c>
      <c r="BC226" s="4">
        <v>0.22</v>
      </c>
      <c r="BD226" s="4">
        <v>59</v>
      </c>
      <c r="BE226" s="5">
        <v>139</v>
      </c>
      <c r="BF226" s="5">
        <v>143</v>
      </c>
      <c r="BG226" s="5">
        <v>144</v>
      </c>
      <c r="BH226" s="5">
        <v>142</v>
      </c>
      <c r="BI226" s="4">
        <v>0.08</v>
      </c>
      <c r="BJ226" s="4">
        <v>53</v>
      </c>
      <c r="BK226" s="4">
        <v>-2.76</v>
      </c>
      <c r="BL226" s="4">
        <v>0.22999999999999998</v>
      </c>
      <c r="BM226" s="4">
        <v>1.67</v>
      </c>
      <c r="BN226" s="4">
        <v>-0.85999999999999988</v>
      </c>
      <c r="BO226" s="4">
        <v>2</v>
      </c>
      <c r="BP226" s="4">
        <v>14.752319999999999</v>
      </c>
      <c r="BQ226" s="4">
        <v>15.19936</v>
      </c>
      <c r="BR226" s="4">
        <v>15.6464</v>
      </c>
      <c r="BS226" s="4">
        <v>15.19936</v>
      </c>
      <c r="BT226" s="4">
        <v>10.28192</v>
      </c>
      <c r="BU226" s="4">
        <v>13.85824</v>
      </c>
      <c r="BV226" s="4">
        <v>8.5</v>
      </c>
      <c r="BW226" s="4">
        <v>54.5</v>
      </c>
      <c r="BX226" s="4">
        <v>76</v>
      </c>
      <c r="BY226" s="4">
        <v>46.333333333333336</v>
      </c>
      <c r="BZ226">
        <f t="shared" si="24"/>
        <v>2</v>
      </c>
    </row>
    <row r="227" spans="1:78" x14ac:dyDescent="0.2">
      <c r="A227" t="s">
        <v>299</v>
      </c>
      <c r="B227">
        <v>1</v>
      </c>
      <c r="C227" s="1">
        <v>37804</v>
      </c>
      <c r="D227" s="1">
        <v>43411</v>
      </c>
      <c r="E227" s="4">
        <v>15.351129363449692</v>
      </c>
      <c r="F227" s="5">
        <v>114</v>
      </c>
      <c r="G227" s="5">
        <v>169</v>
      </c>
      <c r="H227" s="4">
        <v>3.7401574803149606</v>
      </c>
      <c r="I227" s="4">
        <v>144.42750000000001</v>
      </c>
      <c r="J227" s="4">
        <v>65.5</v>
      </c>
      <c r="K227" s="4">
        <v>22.9</v>
      </c>
      <c r="L227" s="4">
        <v>3</v>
      </c>
      <c r="M227" s="4">
        <v>29.8</v>
      </c>
      <c r="N227" s="4">
        <v>2</v>
      </c>
      <c r="O227" s="4">
        <v>29.5</v>
      </c>
      <c r="P227" s="4">
        <v>28.2</v>
      </c>
      <c r="Q227" s="4">
        <v>29.4</v>
      </c>
      <c r="R227" s="4">
        <v>26.7</v>
      </c>
      <c r="S227" s="4">
        <v>27.8</v>
      </c>
      <c r="T227" s="4">
        <v>26.6</v>
      </c>
      <c r="U227" s="4">
        <v>57.3</v>
      </c>
      <c r="V227" s="4">
        <f t="shared" si="26"/>
        <v>30</v>
      </c>
      <c r="W227" s="4">
        <f t="shared" si="23"/>
        <v>2</v>
      </c>
      <c r="X227" s="4">
        <f>Y227/((J227^0.284)*((G227*0.01)^(1.134)))</f>
        <v>4.8182416125969469</v>
      </c>
      <c r="Y227" s="4">
        <v>28.65</v>
      </c>
      <c r="Z227" s="4">
        <v>63.173249999999996</v>
      </c>
      <c r="AA227" s="4">
        <v>126.34649999999999</v>
      </c>
      <c r="AB227" s="4">
        <v>2</v>
      </c>
      <c r="AC227">
        <v>17</v>
      </c>
      <c r="AD227" s="4">
        <v>34.4</v>
      </c>
      <c r="AE227" s="4">
        <v>1</v>
      </c>
      <c r="AF227" s="4">
        <v>1.6666666666666667</v>
      </c>
      <c r="AG227" s="4">
        <v>11.65</v>
      </c>
      <c r="AH227" s="4">
        <v>11.5</v>
      </c>
      <c r="AI227" s="4">
        <v>0.77</v>
      </c>
      <c r="AJ227" s="4">
        <v>78</v>
      </c>
      <c r="AK227">
        <v>38</v>
      </c>
      <c r="AL227">
        <v>40</v>
      </c>
      <c r="AM227" s="4">
        <v>0.27</v>
      </c>
      <c r="AN227" s="4">
        <v>61</v>
      </c>
      <c r="AO227">
        <v>23</v>
      </c>
      <c r="AP227">
        <v>24</v>
      </c>
      <c r="AQ227" s="4">
        <v>-0.27</v>
      </c>
      <c r="AR227" s="4">
        <v>39</v>
      </c>
      <c r="AS227">
        <v>48</v>
      </c>
      <c r="AT227">
        <v>47</v>
      </c>
      <c r="AU227">
        <v>46</v>
      </c>
      <c r="AV227">
        <v>47</v>
      </c>
      <c r="AW227" s="4">
        <v>3.62</v>
      </c>
      <c r="AX227" s="4">
        <v>100</v>
      </c>
      <c r="AY227">
        <v>34</v>
      </c>
      <c r="AZ227">
        <v>34</v>
      </c>
      <c r="BA227">
        <v>33</v>
      </c>
      <c r="BB227">
        <v>33.666666666666664</v>
      </c>
      <c r="BC227" s="4">
        <v>0.22</v>
      </c>
      <c r="BD227" s="4">
        <v>59</v>
      </c>
      <c r="BE227" s="5">
        <v>154</v>
      </c>
      <c r="BF227" s="5">
        <v>163</v>
      </c>
      <c r="BG227" s="5">
        <v>157</v>
      </c>
      <c r="BH227" s="5">
        <v>158</v>
      </c>
      <c r="BI227" s="4">
        <v>0.88</v>
      </c>
      <c r="BJ227" s="4">
        <v>81</v>
      </c>
      <c r="BK227" s="4">
        <v>0</v>
      </c>
      <c r="BL227" s="4">
        <v>1.65</v>
      </c>
      <c r="BM227" s="4">
        <v>3.8400000000000003</v>
      </c>
      <c r="BN227" s="4">
        <v>5.49</v>
      </c>
      <c r="BO227" s="4">
        <v>2</v>
      </c>
      <c r="BP227" s="4">
        <v>21.457920000000001</v>
      </c>
      <c r="BQ227" s="4">
        <v>21.01088</v>
      </c>
      <c r="BR227" s="4">
        <v>20.563839999999999</v>
      </c>
      <c r="BS227" s="4">
        <v>15.19936</v>
      </c>
      <c r="BT227" s="4">
        <v>15.19936</v>
      </c>
      <c r="BU227" s="4">
        <v>14.752319999999999</v>
      </c>
      <c r="BV227" s="4">
        <v>50</v>
      </c>
      <c r="BW227" s="4">
        <v>79.5</v>
      </c>
      <c r="BX227" s="4">
        <v>79.5</v>
      </c>
      <c r="BY227" s="4">
        <v>69.666666666666671</v>
      </c>
      <c r="BZ227">
        <f t="shared" si="24"/>
        <v>2</v>
      </c>
    </row>
    <row r="228" spans="1:78" x14ac:dyDescent="0.2">
      <c r="A228" t="s">
        <v>300</v>
      </c>
      <c r="B228">
        <v>1</v>
      </c>
      <c r="C228" s="1">
        <v>37770</v>
      </c>
      <c r="D228" s="1">
        <v>43411</v>
      </c>
      <c r="E228" s="4">
        <v>15.444216290212184</v>
      </c>
      <c r="F228" s="5">
        <v>118</v>
      </c>
      <c r="G228" s="5">
        <v>171</v>
      </c>
      <c r="H228" s="4">
        <v>3.8713910761154859</v>
      </c>
      <c r="I228" s="4">
        <v>180.58950000000002</v>
      </c>
      <c r="J228" s="4">
        <v>81.900000000000006</v>
      </c>
      <c r="K228" s="4">
        <v>27.8</v>
      </c>
      <c r="L228" s="4">
        <v>2</v>
      </c>
      <c r="M228" s="4">
        <v>35.799999999999997</v>
      </c>
      <c r="N228" s="4">
        <v>1</v>
      </c>
      <c r="O228" s="4">
        <v>31</v>
      </c>
      <c r="P228" s="4">
        <v>28.7</v>
      </c>
      <c r="Q228" s="4">
        <v>24.7</v>
      </c>
      <c r="R228" s="4">
        <v>18.600000000000001</v>
      </c>
      <c r="S228" s="4">
        <v>20.3</v>
      </c>
      <c r="T228" s="4">
        <v>23.9</v>
      </c>
      <c r="U228" s="4">
        <v>54.9</v>
      </c>
      <c r="V228" s="4">
        <f t="shared" si="26"/>
        <v>10</v>
      </c>
      <c r="W228" s="4">
        <f t="shared" si="23"/>
        <v>1</v>
      </c>
      <c r="X228" s="4">
        <f>Y228/((J228^0.284)*((G228*0.01)^(1.134)))</f>
        <v>4.2751576221528937</v>
      </c>
      <c r="Y228" s="4">
        <v>27.45</v>
      </c>
      <c r="Z228" s="4">
        <v>60.527250000000002</v>
      </c>
      <c r="AA228" s="4">
        <v>121.0545</v>
      </c>
      <c r="AB228" s="4">
        <v>2</v>
      </c>
      <c r="AC228">
        <v>14</v>
      </c>
      <c r="AD228" s="4">
        <v>33.299999999999997</v>
      </c>
      <c r="AE228" s="4">
        <v>1</v>
      </c>
      <c r="AF228" s="4">
        <v>1.3333333333333333</v>
      </c>
      <c r="AG228" s="4">
        <v>13.53</v>
      </c>
      <c r="AH228" s="4">
        <v>12.84</v>
      </c>
      <c r="AI228" s="4">
        <v>-0.54</v>
      </c>
      <c r="AJ228" s="4">
        <v>29</v>
      </c>
      <c r="AK228">
        <v>30</v>
      </c>
      <c r="AL228">
        <v>32</v>
      </c>
      <c r="AM228" s="4">
        <v>-0.9</v>
      </c>
      <c r="AN228" s="4">
        <v>18</v>
      </c>
      <c r="AO228">
        <v>14</v>
      </c>
      <c r="AP228">
        <v>25</v>
      </c>
      <c r="AQ228" s="4">
        <v>0</v>
      </c>
      <c r="AR228" s="4">
        <v>50</v>
      </c>
      <c r="AS228">
        <v>38</v>
      </c>
      <c r="AT228">
        <v>35</v>
      </c>
      <c r="AU228">
        <v>35</v>
      </c>
      <c r="AV228">
        <v>36</v>
      </c>
      <c r="AW228" s="4">
        <v>2.0099999999999998</v>
      </c>
      <c r="AX228" s="4">
        <v>98</v>
      </c>
      <c r="AY228">
        <v>37</v>
      </c>
      <c r="AZ228">
        <v>24</v>
      </c>
      <c r="BA228">
        <v>38</v>
      </c>
      <c r="BB228">
        <v>33</v>
      </c>
      <c r="BC228" s="4">
        <v>0.91</v>
      </c>
      <c r="BD228" s="4">
        <v>82</v>
      </c>
      <c r="BE228" s="5">
        <v>129</v>
      </c>
      <c r="BF228" s="5">
        <v>140</v>
      </c>
      <c r="BG228" s="5">
        <v>78</v>
      </c>
      <c r="BH228" s="5">
        <v>115.66666666666667</v>
      </c>
      <c r="BI228" s="4">
        <v>-0.09</v>
      </c>
      <c r="BJ228" s="4">
        <v>46</v>
      </c>
      <c r="BK228" s="4">
        <v>-0.9</v>
      </c>
      <c r="BL228" s="4">
        <v>-0.63</v>
      </c>
      <c r="BM228" s="4">
        <v>2.92</v>
      </c>
      <c r="BN228" s="4">
        <v>1.39</v>
      </c>
      <c r="BO228" s="4">
        <v>2</v>
      </c>
      <c r="BP228" s="4">
        <v>16.98752</v>
      </c>
      <c r="BQ228" s="4">
        <v>15.6464</v>
      </c>
      <c r="BR228" s="4">
        <v>15.6464</v>
      </c>
      <c r="BS228" s="4">
        <v>16.540479999999999</v>
      </c>
      <c r="BT228" s="4">
        <v>10.728960000000001</v>
      </c>
      <c r="BU228" s="4">
        <v>16.98752</v>
      </c>
      <c r="BV228" s="4">
        <v>34</v>
      </c>
      <c r="BW228" s="4">
        <v>37.5</v>
      </c>
      <c r="BX228" s="4">
        <v>90</v>
      </c>
      <c r="BY228" s="4">
        <v>53.833333333333336</v>
      </c>
      <c r="BZ228">
        <f t="shared" si="24"/>
        <v>2</v>
      </c>
    </row>
    <row r="229" spans="1:78" x14ac:dyDescent="0.2">
      <c r="A229" t="s">
        <v>301</v>
      </c>
      <c r="B229">
        <v>1</v>
      </c>
      <c r="C229" s="1">
        <v>37734</v>
      </c>
      <c r="D229" s="1">
        <v>43412</v>
      </c>
      <c r="E229" s="4">
        <v>15.545516769336071</v>
      </c>
      <c r="F229" s="5">
        <v>112</v>
      </c>
      <c r="G229" s="5">
        <v>155</v>
      </c>
      <c r="H229" s="4">
        <v>3.674540682414698</v>
      </c>
      <c r="I229" s="4">
        <v>191.83500000000001</v>
      </c>
      <c r="J229" s="4">
        <v>87</v>
      </c>
      <c r="K229" s="4">
        <v>36.200000000000003</v>
      </c>
      <c r="L229" s="4">
        <v>1</v>
      </c>
      <c r="M229" s="4">
        <v>44.8</v>
      </c>
      <c r="N229" s="4">
        <v>1</v>
      </c>
      <c r="O229" s="4">
        <v>30.3</v>
      </c>
      <c r="P229" s="4">
        <v>31.2</v>
      </c>
      <c r="Q229" s="4">
        <v>32</v>
      </c>
      <c r="R229" s="4">
        <v>28.6</v>
      </c>
      <c r="S229" s="4">
        <v>30.8</v>
      </c>
      <c r="T229" s="4">
        <v>29.2</v>
      </c>
      <c r="U229" s="4">
        <v>62.8</v>
      </c>
      <c r="V229" s="4">
        <f t="shared" si="26"/>
        <v>60</v>
      </c>
      <c r="W229" s="4">
        <f t="shared" si="23"/>
        <v>2</v>
      </c>
      <c r="X229" s="4">
        <f>Y229/((J229^0.284)*((G229*0.01)^(1.134)))</f>
        <v>5.3736581457287746</v>
      </c>
      <c r="Y229" s="4">
        <v>31.4</v>
      </c>
      <c r="Z229" s="4">
        <v>69.236999999999995</v>
      </c>
      <c r="AA229" s="4">
        <v>138.47399999999999</v>
      </c>
      <c r="AB229" s="4">
        <v>3</v>
      </c>
      <c r="AC229">
        <v>11</v>
      </c>
      <c r="AD229" s="4">
        <v>32.1</v>
      </c>
      <c r="AE229" s="4">
        <v>1</v>
      </c>
      <c r="AF229" s="4">
        <v>1.6666666666666667</v>
      </c>
      <c r="AG229" s="4">
        <v>15.78</v>
      </c>
      <c r="AH229" s="4">
        <v>13.87</v>
      </c>
      <c r="AI229" s="4">
        <v>-1.5</v>
      </c>
      <c r="AJ229" s="4">
        <v>7</v>
      </c>
      <c r="AK229">
        <v>35</v>
      </c>
      <c r="AL229">
        <v>41</v>
      </c>
      <c r="AM229" s="4">
        <v>0.33</v>
      </c>
      <c r="AN229" s="4">
        <v>63</v>
      </c>
      <c r="AO229">
        <v>21</v>
      </c>
      <c r="AP229">
        <v>24</v>
      </c>
      <c r="AQ229" s="4">
        <v>-0.36</v>
      </c>
      <c r="AR229" s="4">
        <v>36</v>
      </c>
      <c r="AS229">
        <v>32</v>
      </c>
      <c r="AT229">
        <v>32</v>
      </c>
      <c r="AU229">
        <v>32</v>
      </c>
      <c r="AV229">
        <v>32</v>
      </c>
      <c r="AW229" s="4">
        <v>0.75</v>
      </c>
      <c r="AX229" s="4">
        <v>77</v>
      </c>
      <c r="AY229">
        <v>31</v>
      </c>
      <c r="AZ229">
        <v>32</v>
      </c>
      <c r="BA229">
        <v>32</v>
      </c>
      <c r="BB229">
        <v>31.666666666666668</v>
      </c>
      <c r="BC229" s="4">
        <v>-0.21</v>
      </c>
      <c r="BD229" s="4">
        <v>42</v>
      </c>
      <c r="BE229" s="5">
        <v>140</v>
      </c>
      <c r="BF229" s="5">
        <v>139</v>
      </c>
      <c r="BG229" s="5">
        <v>142</v>
      </c>
      <c r="BH229" s="5">
        <v>140.33333333333334</v>
      </c>
      <c r="BI229" s="4">
        <v>-0.09</v>
      </c>
      <c r="BJ229" s="4">
        <v>47</v>
      </c>
      <c r="BK229" s="4">
        <v>-2.9999999999999971E-2</v>
      </c>
      <c r="BL229" s="4">
        <v>-1.59</v>
      </c>
      <c r="BM229" s="4">
        <v>0.54</v>
      </c>
      <c r="BN229" s="4">
        <v>-1.08</v>
      </c>
      <c r="BO229" s="4">
        <v>2</v>
      </c>
      <c r="BP229" s="4">
        <v>14.30528</v>
      </c>
      <c r="BQ229" s="4">
        <v>14.30528</v>
      </c>
      <c r="BR229" s="4">
        <v>14.30528</v>
      </c>
      <c r="BS229" s="4">
        <v>13.85824</v>
      </c>
      <c r="BT229" s="4">
        <v>14.30528</v>
      </c>
      <c r="BU229" s="4">
        <v>14.30528</v>
      </c>
      <c r="BV229" s="4">
        <v>49.5</v>
      </c>
      <c r="BW229" s="4">
        <v>27</v>
      </c>
      <c r="BX229" s="4">
        <v>59.5</v>
      </c>
      <c r="BY229" s="4">
        <v>45.333333333333336</v>
      </c>
      <c r="BZ229">
        <f t="shared" si="24"/>
        <v>2</v>
      </c>
    </row>
    <row r="230" spans="1:78" x14ac:dyDescent="0.2">
      <c r="A230" t="s">
        <v>302</v>
      </c>
      <c r="B230">
        <v>1</v>
      </c>
      <c r="C230" s="1">
        <v>37683</v>
      </c>
      <c r="D230" s="1">
        <v>43411</v>
      </c>
      <c r="E230" s="4">
        <v>15.682409308692677</v>
      </c>
      <c r="F230" s="5">
        <v>115.5</v>
      </c>
      <c r="G230" s="5">
        <v>161</v>
      </c>
      <c r="H230" s="4">
        <v>3.7893700787401574</v>
      </c>
      <c r="I230" s="4">
        <v>111.79350000000001</v>
      </c>
      <c r="J230" s="4">
        <v>50.7</v>
      </c>
      <c r="K230" s="4">
        <v>19.600000000000001</v>
      </c>
      <c r="L230" s="4">
        <v>3</v>
      </c>
      <c r="M230" s="4">
        <v>25.1</v>
      </c>
      <c r="N230" s="4">
        <v>3</v>
      </c>
      <c r="O230" s="4">
        <v>25.8</v>
      </c>
      <c r="P230" s="4">
        <v>21.9</v>
      </c>
      <c r="Q230" s="4">
        <v>21.5</v>
      </c>
      <c r="R230" s="4">
        <v>20.8</v>
      </c>
      <c r="S230" s="4">
        <v>16</v>
      </c>
      <c r="T230" s="4">
        <v>13.9</v>
      </c>
      <c r="U230" s="4">
        <v>46.6</v>
      </c>
      <c r="V230" s="4">
        <f t="shared" si="26"/>
        <v>10</v>
      </c>
      <c r="W230" s="4">
        <f t="shared" si="23"/>
        <v>1</v>
      </c>
      <c r="X230" s="4">
        <f>Y230/((J230^0.284)*((G230*0.01)^(1.134)))</f>
        <v>4.4523891643998663</v>
      </c>
      <c r="Y230" s="4">
        <v>23.3</v>
      </c>
      <c r="Z230" s="4">
        <v>51.3765</v>
      </c>
      <c r="AA230" s="4">
        <v>102.753</v>
      </c>
      <c r="AB230" s="4">
        <v>2</v>
      </c>
      <c r="AC230">
        <v>20</v>
      </c>
      <c r="AD230" s="4">
        <v>35.1</v>
      </c>
      <c r="AE230" s="4">
        <v>1</v>
      </c>
      <c r="AF230" s="4">
        <v>2</v>
      </c>
      <c r="AG230" s="4">
        <v>13.39</v>
      </c>
      <c r="AH230" s="4">
        <v>13.98</v>
      </c>
      <c r="AI230" s="4">
        <v>-1.1100000000000001</v>
      </c>
      <c r="AJ230" s="4">
        <v>13</v>
      </c>
      <c r="AK230">
        <v>31</v>
      </c>
      <c r="AL230">
        <v>28</v>
      </c>
      <c r="AM230" s="4">
        <v>-1.1299999999999999</v>
      </c>
      <c r="AN230" s="4">
        <v>13</v>
      </c>
      <c r="AO230">
        <v>24</v>
      </c>
      <c r="AP230">
        <v>29</v>
      </c>
      <c r="AQ230" s="4">
        <v>0.95</v>
      </c>
      <c r="AR230" s="4">
        <v>83</v>
      </c>
      <c r="AS230">
        <v>22</v>
      </c>
      <c r="AT230">
        <v>30</v>
      </c>
      <c r="AU230">
        <v>33</v>
      </c>
      <c r="AV230">
        <v>28.333333333333332</v>
      </c>
      <c r="AW230" s="4">
        <v>0.95</v>
      </c>
      <c r="AX230" s="4">
        <v>83</v>
      </c>
      <c r="AY230">
        <v>21</v>
      </c>
      <c r="AZ230">
        <v>24</v>
      </c>
      <c r="BA230">
        <v>19</v>
      </c>
      <c r="BB230">
        <v>21.333333333333332</v>
      </c>
      <c r="BC230" s="4">
        <v>-1.82</v>
      </c>
      <c r="BD230" s="4">
        <v>3</v>
      </c>
      <c r="BE230" s="5">
        <v>147</v>
      </c>
      <c r="BF230" s="5">
        <v>143</v>
      </c>
      <c r="BG230" s="5">
        <v>139</v>
      </c>
      <c r="BH230" s="5">
        <v>143</v>
      </c>
      <c r="BI230" s="4">
        <v>0.13</v>
      </c>
      <c r="BJ230" s="4">
        <v>55</v>
      </c>
      <c r="BK230" s="4">
        <v>-0.17999999999999994</v>
      </c>
      <c r="BL230" s="4">
        <v>-0.98000000000000009</v>
      </c>
      <c r="BM230" s="4">
        <v>-0.87000000000000011</v>
      </c>
      <c r="BN230" s="4">
        <v>-2.0300000000000002</v>
      </c>
      <c r="BO230" s="4">
        <v>2</v>
      </c>
      <c r="BP230" s="4">
        <v>9.8348800000000001</v>
      </c>
      <c r="BQ230" s="4">
        <v>13.411199999999999</v>
      </c>
      <c r="BR230" s="4">
        <v>14.752319999999999</v>
      </c>
      <c r="BS230" s="4">
        <v>9.3878400000000006</v>
      </c>
      <c r="BT230" s="4">
        <v>10.728960000000001</v>
      </c>
      <c r="BU230" s="4">
        <v>8.49376</v>
      </c>
      <c r="BV230" s="4">
        <v>48</v>
      </c>
      <c r="BW230" s="4">
        <v>34</v>
      </c>
      <c r="BX230" s="4">
        <v>43</v>
      </c>
      <c r="BY230" s="4">
        <v>41.666666666666664</v>
      </c>
      <c r="BZ230">
        <f t="shared" si="24"/>
        <v>2</v>
      </c>
    </row>
    <row r="231" spans="1:78" x14ac:dyDescent="0.2">
      <c r="A231" t="s">
        <v>303</v>
      </c>
      <c r="B231">
        <v>1</v>
      </c>
      <c r="C231" s="1">
        <v>37606</v>
      </c>
      <c r="D231" s="1">
        <v>43412</v>
      </c>
      <c r="E231" s="4">
        <v>15.89596167008898</v>
      </c>
      <c r="F231" s="5">
        <v>113</v>
      </c>
      <c r="G231" s="5">
        <v>136</v>
      </c>
      <c r="H231" s="4">
        <v>3.7073490813648298</v>
      </c>
      <c r="I231" s="4">
        <v>126.126</v>
      </c>
      <c r="J231" s="4">
        <v>57.2</v>
      </c>
      <c r="K231" s="4">
        <v>30.9</v>
      </c>
      <c r="L231" s="4">
        <v>1</v>
      </c>
      <c r="M231" s="4">
        <v>39.200000000000003</v>
      </c>
      <c r="N231" s="4">
        <v>1</v>
      </c>
      <c r="O231" s="4">
        <v>29.7</v>
      </c>
      <c r="P231" s="4">
        <v>29.3</v>
      </c>
      <c r="Q231" s="4">
        <v>28.7</v>
      </c>
      <c r="R231" s="4">
        <v>32</v>
      </c>
      <c r="S231" s="4">
        <v>30.2</v>
      </c>
      <c r="T231" s="4">
        <v>29.1</v>
      </c>
      <c r="U231" s="4">
        <v>61.7</v>
      </c>
      <c r="V231" s="4">
        <f t="shared" si="26"/>
        <v>95</v>
      </c>
      <c r="W231" s="4">
        <f t="shared" si="23"/>
        <v>3</v>
      </c>
      <c r="X231" s="4">
        <f>Y231/((J231^0.284)*((G231*0.01)^(1.134)))</f>
        <v>6.8979743338383361</v>
      </c>
      <c r="Y231" s="4">
        <v>30.85</v>
      </c>
      <c r="Z231" s="4">
        <v>68.024250000000009</v>
      </c>
      <c r="AA231" s="4">
        <v>136.04850000000002</v>
      </c>
      <c r="AB231" s="4">
        <v>3</v>
      </c>
      <c r="AC231">
        <v>44</v>
      </c>
      <c r="AD231" s="4">
        <v>43.3</v>
      </c>
      <c r="AE231" s="4">
        <v>3</v>
      </c>
      <c r="AF231" s="4">
        <v>2.3333333333333335</v>
      </c>
      <c r="AG231" s="4">
        <v>11.53</v>
      </c>
      <c r="AH231" s="4">
        <v>11.1</v>
      </c>
      <c r="AI231" s="4">
        <v>1.0900000000000001</v>
      </c>
      <c r="AJ231" s="4">
        <v>86</v>
      </c>
      <c r="AK231">
        <v>32</v>
      </c>
      <c r="AL231">
        <v>32</v>
      </c>
      <c r="AM231" s="4">
        <v>-0.98</v>
      </c>
      <c r="AN231" s="4">
        <v>16</v>
      </c>
      <c r="AO231">
        <v>22</v>
      </c>
      <c r="AP231">
        <v>22</v>
      </c>
      <c r="AQ231" s="4">
        <v>-0.92</v>
      </c>
      <c r="AR231" s="4">
        <v>18</v>
      </c>
      <c r="AS231">
        <v>46</v>
      </c>
      <c r="AT231">
        <v>47</v>
      </c>
      <c r="AU231">
        <v>46</v>
      </c>
      <c r="AV231">
        <v>46.333333333333336</v>
      </c>
      <c r="AW231" s="4">
        <v>3.29</v>
      </c>
      <c r="AX231" s="4">
        <v>100</v>
      </c>
      <c r="AY231">
        <v>29</v>
      </c>
      <c r="AZ231">
        <v>31</v>
      </c>
      <c r="BA231">
        <v>32</v>
      </c>
      <c r="BB231">
        <v>30.666666666666668</v>
      </c>
      <c r="BC231" s="4">
        <v>-0.21</v>
      </c>
      <c r="BD231" s="4">
        <v>42</v>
      </c>
      <c r="BE231" s="5">
        <v>168</v>
      </c>
      <c r="BF231" s="5">
        <v>144</v>
      </c>
      <c r="BG231" s="5">
        <v>144</v>
      </c>
      <c r="BH231" s="5">
        <v>152</v>
      </c>
      <c r="BI231" s="4">
        <v>0.99</v>
      </c>
      <c r="BJ231" s="4">
        <v>84</v>
      </c>
      <c r="BK231" s="4">
        <v>-1.9</v>
      </c>
      <c r="BL231" s="4">
        <v>2.08</v>
      </c>
      <c r="BM231" s="4">
        <v>3.08</v>
      </c>
      <c r="BN231" s="4">
        <v>3.2600000000000002</v>
      </c>
      <c r="BO231" s="4">
        <v>2</v>
      </c>
      <c r="BP231" s="4">
        <v>20.563839999999999</v>
      </c>
      <c r="BQ231" s="4">
        <v>21.01088</v>
      </c>
      <c r="BR231" s="4">
        <v>20.563839999999999</v>
      </c>
      <c r="BS231" s="4">
        <v>12.96416</v>
      </c>
      <c r="BT231" s="4">
        <v>13.85824</v>
      </c>
      <c r="BU231" s="4">
        <v>14.30528</v>
      </c>
      <c r="BV231" s="4">
        <v>17</v>
      </c>
      <c r="BW231" s="4">
        <v>85</v>
      </c>
      <c r="BX231" s="4">
        <v>71</v>
      </c>
      <c r="BY231" s="4">
        <v>57.666666666666664</v>
      </c>
      <c r="BZ231">
        <f t="shared" si="24"/>
        <v>2</v>
      </c>
    </row>
    <row r="232" spans="1:78" x14ac:dyDescent="0.2">
      <c r="A232" t="s">
        <v>304</v>
      </c>
      <c r="B232">
        <v>1</v>
      </c>
      <c r="C232" s="1">
        <v>37601</v>
      </c>
      <c r="D232" s="1">
        <v>43411</v>
      </c>
      <c r="E232" s="4">
        <v>15.906913073237508</v>
      </c>
      <c r="F232" s="5">
        <v>126</v>
      </c>
      <c r="G232" s="5">
        <v>176</v>
      </c>
      <c r="H232" s="4">
        <v>4.1338582677165352</v>
      </c>
      <c r="I232" s="4">
        <v>133.84350000000001</v>
      </c>
      <c r="J232" s="4">
        <v>60.7</v>
      </c>
      <c r="K232" s="4">
        <v>19.600000000000001</v>
      </c>
      <c r="L232" s="4">
        <v>3</v>
      </c>
      <c r="M232" s="4">
        <v>18.5</v>
      </c>
      <c r="N232" s="4">
        <v>3</v>
      </c>
      <c r="O232" s="4">
        <v>30.9</v>
      </c>
      <c r="P232" s="4">
        <v>29.3</v>
      </c>
      <c r="Q232" s="4">
        <v>26.2</v>
      </c>
      <c r="R232" s="4">
        <v>30.4</v>
      </c>
      <c r="S232" s="4">
        <v>30.9</v>
      </c>
      <c r="T232" s="4">
        <v>26.5</v>
      </c>
      <c r="U232" s="4">
        <v>61.8</v>
      </c>
      <c r="V232" s="4">
        <f t="shared" si="26"/>
        <v>40</v>
      </c>
      <c r="W232" s="4">
        <f t="shared" si="23"/>
        <v>2</v>
      </c>
      <c r="X232" s="4">
        <f>Y232/((J232^0.284)*((G232*0.01)^(1.134)))</f>
        <v>5.071325961056953</v>
      </c>
      <c r="Y232" s="4">
        <v>30.9</v>
      </c>
      <c r="Z232" s="4">
        <v>68.134500000000003</v>
      </c>
      <c r="AA232" s="4">
        <v>136.26900000000001</v>
      </c>
      <c r="AB232" s="4">
        <v>3</v>
      </c>
      <c r="AC232">
        <v>30</v>
      </c>
      <c r="AD232" s="4">
        <v>38.4</v>
      </c>
      <c r="AE232" s="4">
        <v>2</v>
      </c>
      <c r="AF232" s="4">
        <v>2.6666666666666665</v>
      </c>
      <c r="AG232" s="4">
        <v>10.47</v>
      </c>
      <c r="AH232" s="4">
        <v>10.35</v>
      </c>
      <c r="AI232" s="4">
        <v>1.96</v>
      </c>
      <c r="AJ232" s="4">
        <v>97</v>
      </c>
      <c r="AK232">
        <v>32</v>
      </c>
      <c r="AL232">
        <v>33</v>
      </c>
      <c r="AM232" s="4">
        <v>-0.83</v>
      </c>
      <c r="AN232" s="4">
        <v>20</v>
      </c>
      <c r="AO232">
        <v>26</v>
      </c>
      <c r="AP232">
        <v>29</v>
      </c>
      <c r="AQ232" s="4">
        <v>0.95</v>
      </c>
      <c r="AR232" s="4">
        <v>83</v>
      </c>
      <c r="AS232">
        <v>53</v>
      </c>
      <c r="AT232">
        <v>44</v>
      </c>
      <c r="AU232">
        <v>51</v>
      </c>
      <c r="AV232">
        <v>49.333333333333336</v>
      </c>
      <c r="AW232" s="4">
        <v>4.08</v>
      </c>
      <c r="AX232" s="4">
        <v>100</v>
      </c>
      <c r="AY232">
        <v>44</v>
      </c>
      <c r="AZ232">
        <v>49</v>
      </c>
      <c r="BA232">
        <v>46</v>
      </c>
      <c r="BB232">
        <v>46.333333333333336</v>
      </c>
      <c r="BC232" s="4">
        <v>2.4900000000000002</v>
      </c>
      <c r="BD232" s="4">
        <v>99</v>
      </c>
      <c r="BE232" s="5">
        <v>156</v>
      </c>
      <c r="BF232" s="5">
        <v>176</v>
      </c>
      <c r="BG232" s="5">
        <v>177</v>
      </c>
      <c r="BH232" s="5">
        <v>169.66666666666666</v>
      </c>
      <c r="BI232" s="4">
        <v>1.35</v>
      </c>
      <c r="BJ232" s="4">
        <v>91</v>
      </c>
      <c r="BK232" s="4">
        <v>0.12</v>
      </c>
      <c r="BL232" s="4">
        <v>3.31</v>
      </c>
      <c r="BM232" s="4">
        <v>6.57</v>
      </c>
      <c r="BN232" s="4">
        <v>10</v>
      </c>
      <c r="BO232" s="4">
        <v>3</v>
      </c>
      <c r="BP232" s="4">
        <v>23.69312</v>
      </c>
      <c r="BQ232" s="4">
        <v>19.66976</v>
      </c>
      <c r="BR232" s="4">
        <v>22.799039999999998</v>
      </c>
      <c r="BS232" s="4">
        <v>19.66976</v>
      </c>
      <c r="BT232" s="4">
        <v>21.904959999999999</v>
      </c>
      <c r="BU232" s="4">
        <v>20.563839999999999</v>
      </c>
      <c r="BV232" s="4">
        <v>51.5</v>
      </c>
      <c r="BW232" s="4">
        <v>94</v>
      </c>
      <c r="BX232" s="4">
        <v>99.5</v>
      </c>
      <c r="BY232" s="4">
        <v>81.666666666666671</v>
      </c>
      <c r="BZ232">
        <f t="shared" si="24"/>
        <v>3</v>
      </c>
    </row>
    <row r="233" spans="1:78" x14ac:dyDescent="0.2">
      <c r="A233" t="s">
        <v>305</v>
      </c>
      <c r="B233">
        <v>1</v>
      </c>
      <c r="C233" s="1">
        <v>37531</v>
      </c>
      <c r="D233" s="1">
        <v>43411</v>
      </c>
      <c r="E233" s="4">
        <v>16.098562628336754</v>
      </c>
      <c r="F233" s="5">
        <v>123</v>
      </c>
      <c r="G233" s="5">
        <v>170</v>
      </c>
      <c r="H233" s="4">
        <v>4.0354330708661417</v>
      </c>
      <c r="I233" s="4">
        <v>155.23200000000003</v>
      </c>
      <c r="J233" s="4">
        <v>70.400000000000006</v>
      </c>
      <c r="K233" s="4">
        <v>24.4</v>
      </c>
      <c r="L233" s="4">
        <v>3</v>
      </c>
      <c r="M233" s="4">
        <v>30.3</v>
      </c>
      <c r="N233" s="4">
        <v>2</v>
      </c>
      <c r="O233" s="4">
        <v>40.299999999999997</v>
      </c>
      <c r="P233" s="4">
        <v>37.200000000000003</v>
      </c>
      <c r="Q233" s="4">
        <v>33.799999999999997</v>
      </c>
      <c r="R233" s="4">
        <v>36.6</v>
      </c>
      <c r="S233" s="4">
        <v>30</v>
      </c>
      <c r="T233" s="4">
        <v>27.3</v>
      </c>
      <c r="U233" s="4">
        <v>76.900000000000006</v>
      </c>
      <c r="V233" s="4">
        <f t="shared" ref="V233:V238" si="27">IF($X233&lt;4.38,"Less Than 5",IF($X233&lt;4.69,5,IF($X233&lt;4.96,10,IF($X233&lt;5.2,20,IF($X233&lt;5.42,30,IF($X233&lt;5.65,40,IF($X233&lt;5.82,50,IF($X233&lt;6.01,60,IF($X233&lt;6.28,70,IF($X233&lt;6.6,80,IF($X233&lt;6.97,90, 95)))))))))))</f>
        <v>95</v>
      </c>
      <c r="W233" s="4">
        <f t="shared" si="23"/>
        <v>3</v>
      </c>
      <c r="X233" s="4">
        <f>Y233/((J233^0.318)*((G233*0.01)^(0.627)))</f>
        <v>7.1265078002191515</v>
      </c>
      <c r="Y233" s="4">
        <v>38.450000000000003</v>
      </c>
      <c r="Z233" s="4">
        <v>84.782250000000005</v>
      </c>
      <c r="AA233" s="4">
        <v>169.56450000000001</v>
      </c>
      <c r="AB233" s="4">
        <v>3</v>
      </c>
      <c r="AC233">
        <v>20</v>
      </c>
      <c r="AD233" s="4">
        <v>34.6</v>
      </c>
      <c r="AE233" s="4">
        <v>1</v>
      </c>
      <c r="AF233" s="4">
        <v>2</v>
      </c>
      <c r="AG233" s="4">
        <v>11.62</v>
      </c>
      <c r="AH233" s="4">
        <v>11.85</v>
      </c>
      <c r="AI233" s="4">
        <v>0.42</v>
      </c>
      <c r="AJ233" s="4">
        <v>66</v>
      </c>
      <c r="AK233">
        <v>37</v>
      </c>
      <c r="AL233">
        <v>36</v>
      </c>
      <c r="AM233" s="4">
        <v>-0.32</v>
      </c>
      <c r="AN233" s="4">
        <v>37</v>
      </c>
      <c r="AO233">
        <v>27</v>
      </c>
      <c r="AP233">
        <v>24</v>
      </c>
      <c r="AQ233" s="4">
        <v>0.36</v>
      </c>
      <c r="AR233" s="4">
        <v>64</v>
      </c>
      <c r="AS233">
        <v>59</v>
      </c>
      <c r="AT233">
        <v>60</v>
      </c>
      <c r="AU233">
        <v>58</v>
      </c>
      <c r="AV233">
        <v>59</v>
      </c>
      <c r="AW233" s="4">
        <v>4.6100000000000003</v>
      </c>
      <c r="AX233" s="4">
        <v>100</v>
      </c>
      <c r="AY233">
        <v>34</v>
      </c>
      <c r="AZ233">
        <v>38</v>
      </c>
      <c r="BA233">
        <v>33</v>
      </c>
      <c r="BB233">
        <v>35</v>
      </c>
      <c r="BC233" s="4">
        <v>0.75</v>
      </c>
      <c r="BD233" s="4">
        <v>77</v>
      </c>
      <c r="BE233" s="5">
        <v>136</v>
      </c>
      <c r="BF233" s="5">
        <v>136</v>
      </c>
      <c r="BG233" s="5">
        <v>141</v>
      </c>
      <c r="BH233" s="5">
        <v>137.66666666666666</v>
      </c>
      <c r="BI233" s="4">
        <v>-0.21</v>
      </c>
      <c r="BJ233" s="4">
        <v>42</v>
      </c>
      <c r="BK233" s="4">
        <v>3.999999999999998E-2</v>
      </c>
      <c r="BL233" s="4">
        <v>0.21</v>
      </c>
      <c r="BM233" s="4">
        <v>5.36</v>
      </c>
      <c r="BN233" s="4">
        <v>5.61</v>
      </c>
      <c r="BO233" s="4">
        <v>2</v>
      </c>
      <c r="BP233" s="4">
        <v>26.375360000000001</v>
      </c>
      <c r="BQ233" s="4">
        <v>26.822399999999998</v>
      </c>
      <c r="BR233" s="4">
        <v>25.928319999999999</v>
      </c>
      <c r="BS233" s="4">
        <v>15.19936</v>
      </c>
      <c r="BT233" s="4">
        <v>16.98752</v>
      </c>
      <c r="BU233" s="4">
        <v>14.752319999999999</v>
      </c>
      <c r="BV233" s="4">
        <v>50.5</v>
      </c>
      <c r="BW233" s="4">
        <v>54</v>
      </c>
      <c r="BX233" s="4">
        <v>88.5</v>
      </c>
      <c r="BY233" s="4">
        <v>64.333333333333329</v>
      </c>
      <c r="BZ233">
        <f t="shared" si="24"/>
        <v>2</v>
      </c>
    </row>
    <row r="234" spans="1:78" x14ac:dyDescent="0.2">
      <c r="A234" t="s">
        <v>306</v>
      </c>
      <c r="B234">
        <v>1</v>
      </c>
      <c r="C234" s="1">
        <v>37505</v>
      </c>
      <c r="D234" s="1">
        <v>43412</v>
      </c>
      <c r="E234" s="4">
        <v>16.172484599589321</v>
      </c>
      <c r="F234" s="5">
        <v>114</v>
      </c>
      <c r="G234" s="5">
        <v>165</v>
      </c>
      <c r="H234" s="4">
        <v>3.7401574803149606</v>
      </c>
      <c r="I234" s="4">
        <v>104.517</v>
      </c>
      <c r="J234" s="4">
        <v>47.4</v>
      </c>
      <c r="K234" s="4">
        <v>17.399999999999999</v>
      </c>
      <c r="L234" s="4">
        <v>3</v>
      </c>
      <c r="M234" s="4">
        <v>16.399999999999999</v>
      </c>
      <c r="N234" s="4">
        <v>3</v>
      </c>
      <c r="O234" s="4">
        <v>34.4</v>
      </c>
      <c r="P234" s="4">
        <v>34.1</v>
      </c>
      <c r="Q234" s="4">
        <v>31.5</v>
      </c>
      <c r="R234" s="4">
        <v>29.6</v>
      </c>
      <c r="S234" s="4">
        <v>28.8</v>
      </c>
      <c r="T234" s="4">
        <v>29.5</v>
      </c>
      <c r="U234" s="4">
        <v>64</v>
      </c>
      <c r="V234" s="4">
        <f t="shared" si="27"/>
        <v>90</v>
      </c>
      <c r="W234" s="4">
        <f t="shared" si="23"/>
        <v>3</v>
      </c>
      <c r="X234" s="4">
        <f>Y234/((J234^0.318)*((G234*0.01)^(0.627)))</f>
        <v>6.853146765063066</v>
      </c>
      <c r="Y234" s="4">
        <v>32</v>
      </c>
      <c r="Z234" s="4">
        <v>70.56</v>
      </c>
      <c r="AA234" s="4">
        <v>141.12</v>
      </c>
      <c r="AB234" s="4">
        <v>3</v>
      </c>
      <c r="AC234">
        <v>24</v>
      </c>
      <c r="AD234" s="4">
        <v>36</v>
      </c>
      <c r="AE234" s="4">
        <v>2</v>
      </c>
      <c r="AF234" s="4">
        <v>2.6666666666666665</v>
      </c>
      <c r="AG234" s="4">
        <v>10.85</v>
      </c>
      <c r="AH234" s="4">
        <v>10.94</v>
      </c>
      <c r="AI234" s="4">
        <v>1.24</v>
      </c>
      <c r="AJ234" s="4">
        <v>89</v>
      </c>
      <c r="AK234">
        <v>36</v>
      </c>
      <c r="AL234">
        <v>35</v>
      </c>
      <c r="AM234" s="4">
        <v>-0.47</v>
      </c>
      <c r="AN234" s="4">
        <v>32</v>
      </c>
      <c r="AO234">
        <v>21</v>
      </c>
      <c r="AP234">
        <v>24</v>
      </c>
      <c r="AQ234" s="4">
        <v>-0.46</v>
      </c>
      <c r="AR234" s="4">
        <v>32</v>
      </c>
      <c r="AS234">
        <v>39</v>
      </c>
      <c r="AT234">
        <v>41</v>
      </c>
      <c r="AU234">
        <v>38</v>
      </c>
      <c r="AV234">
        <v>39.333333333333336</v>
      </c>
      <c r="AW234" s="4">
        <v>2.23</v>
      </c>
      <c r="AX234" s="4">
        <v>99</v>
      </c>
      <c r="AY234">
        <v>29</v>
      </c>
      <c r="AZ234">
        <v>26</v>
      </c>
      <c r="BA234">
        <v>28</v>
      </c>
      <c r="BB234">
        <v>27.666666666666668</v>
      </c>
      <c r="BC234" s="4">
        <v>-0.84</v>
      </c>
      <c r="BD234" s="4">
        <v>20</v>
      </c>
      <c r="BE234" s="5">
        <v>168</v>
      </c>
      <c r="BF234" s="5">
        <v>182</v>
      </c>
      <c r="BG234" s="5">
        <v>174</v>
      </c>
      <c r="BH234" s="5">
        <v>174.66666666666666</v>
      </c>
      <c r="BI234" s="4">
        <v>1.46</v>
      </c>
      <c r="BJ234" s="4">
        <v>93</v>
      </c>
      <c r="BK234" s="4">
        <v>-0.92999999999999994</v>
      </c>
      <c r="BL234" s="4">
        <v>2.7</v>
      </c>
      <c r="BM234" s="4">
        <v>1.3900000000000001</v>
      </c>
      <c r="BN234" s="4">
        <v>3.16</v>
      </c>
      <c r="BO234" s="4">
        <v>2</v>
      </c>
      <c r="BP234" s="4">
        <v>17.434560000000001</v>
      </c>
      <c r="BQ234" s="4">
        <v>18.32864</v>
      </c>
      <c r="BR234" s="4">
        <v>16.98752</v>
      </c>
      <c r="BS234" s="4">
        <v>12.96416</v>
      </c>
      <c r="BT234" s="4">
        <v>11.62304</v>
      </c>
      <c r="BU234" s="4">
        <v>12.51712</v>
      </c>
      <c r="BV234" s="4">
        <v>32</v>
      </c>
      <c r="BW234" s="4">
        <v>91</v>
      </c>
      <c r="BX234" s="4">
        <v>59.5</v>
      </c>
      <c r="BY234" s="4">
        <v>60.833333333333336</v>
      </c>
      <c r="BZ234">
        <f t="shared" si="24"/>
        <v>2</v>
      </c>
    </row>
    <row r="235" spans="1:78" x14ac:dyDescent="0.2">
      <c r="A235" t="s">
        <v>307</v>
      </c>
      <c r="B235">
        <v>1</v>
      </c>
      <c r="C235" s="1">
        <v>37500</v>
      </c>
      <c r="D235" s="1">
        <v>43411</v>
      </c>
      <c r="E235" s="4">
        <v>16.183436002737849</v>
      </c>
      <c r="F235" s="5">
        <v>107</v>
      </c>
      <c r="G235" s="5">
        <v>164</v>
      </c>
      <c r="H235" s="4">
        <v>3.5104986876640418</v>
      </c>
      <c r="I235" s="4">
        <v>117.9675</v>
      </c>
      <c r="J235" s="4">
        <v>53.5</v>
      </c>
      <c r="K235" s="4">
        <v>21.7</v>
      </c>
      <c r="L235" s="4">
        <v>3</v>
      </c>
      <c r="M235" s="4">
        <v>25.6</v>
      </c>
      <c r="N235" s="4">
        <v>3</v>
      </c>
      <c r="O235" s="4">
        <v>28.1</v>
      </c>
      <c r="P235" s="4">
        <v>26.6</v>
      </c>
      <c r="Q235" s="4">
        <v>25.5</v>
      </c>
      <c r="R235" s="4">
        <v>22.1</v>
      </c>
      <c r="S235" s="4">
        <v>19.399999999999999</v>
      </c>
      <c r="T235" s="4">
        <v>17.899999999999999</v>
      </c>
      <c r="U235" s="4">
        <v>50.2</v>
      </c>
      <c r="V235" s="4">
        <f t="shared" si="27"/>
        <v>20</v>
      </c>
      <c r="W235" s="4">
        <f t="shared" si="23"/>
        <v>2</v>
      </c>
      <c r="X235" s="4">
        <f>Y235/((J235^0.318)*((G235*0.01)^(0.627)))</f>
        <v>5.1921846160770926</v>
      </c>
      <c r="Y235" s="4">
        <v>25.1</v>
      </c>
      <c r="Z235" s="4">
        <v>55.345500000000008</v>
      </c>
      <c r="AA235" s="4">
        <v>110.69100000000002</v>
      </c>
      <c r="AB235" s="4">
        <v>2</v>
      </c>
      <c r="AC235">
        <v>22</v>
      </c>
      <c r="AD235" s="4">
        <v>35.200000000000003</v>
      </c>
      <c r="AE235" s="4">
        <v>1</v>
      </c>
      <c r="AF235" s="4">
        <v>2</v>
      </c>
      <c r="AG235" s="4">
        <v>11.09</v>
      </c>
      <c r="AH235" s="4">
        <v>11.07</v>
      </c>
      <c r="AI235" s="4">
        <v>1</v>
      </c>
      <c r="AJ235" s="4">
        <v>84</v>
      </c>
      <c r="AK235">
        <v>36</v>
      </c>
      <c r="AL235">
        <v>32</v>
      </c>
      <c r="AM235" s="4">
        <v>-0.47</v>
      </c>
      <c r="AN235" s="4">
        <v>32</v>
      </c>
      <c r="AO235">
        <v>21</v>
      </c>
      <c r="AP235">
        <v>26</v>
      </c>
      <c r="AQ235" s="4">
        <v>0.09</v>
      </c>
      <c r="AR235" s="4">
        <v>54</v>
      </c>
      <c r="AS235">
        <v>46</v>
      </c>
      <c r="AT235">
        <v>46</v>
      </c>
      <c r="AU235">
        <v>48</v>
      </c>
      <c r="AV235">
        <v>46.666666666666664</v>
      </c>
      <c r="AW235" s="4">
        <v>3.22</v>
      </c>
      <c r="AX235" s="4">
        <v>100</v>
      </c>
      <c r="AY235">
        <v>41</v>
      </c>
      <c r="AZ235">
        <v>35</v>
      </c>
      <c r="BA235">
        <v>32</v>
      </c>
      <c r="BB235">
        <v>36</v>
      </c>
      <c r="BC235" s="4">
        <v>1.23</v>
      </c>
      <c r="BD235" s="4">
        <v>89</v>
      </c>
      <c r="BE235" s="5">
        <v>170</v>
      </c>
      <c r="BF235" s="5">
        <v>163</v>
      </c>
      <c r="BG235" s="5">
        <v>176</v>
      </c>
      <c r="BH235" s="5">
        <v>169.66666666666666</v>
      </c>
      <c r="BI235" s="4">
        <v>1.22</v>
      </c>
      <c r="BJ235" s="4">
        <v>89</v>
      </c>
      <c r="BK235" s="4">
        <v>-0.38</v>
      </c>
      <c r="BL235" s="4">
        <v>2.2199999999999998</v>
      </c>
      <c r="BM235" s="4">
        <v>4.45</v>
      </c>
      <c r="BN235" s="4">
        <v>6.29</v>
      </c>
      <c r="BO235" s="4">
        <v>2</v>
      </c>
      <c r="BP235" s="4">
        <v>20.563839999999999</v>
      </c>
      <c r="BQ235" s="4">
        <v>20.563839999999999</v>
      </c>
      <c r="BR235" s="4">
        <v>21.457920000000001</v>
      </c>
      <c r="BS235" s="4">
        <v>18.32864</v>
      </c>
      <c r="BT235" s="4">
        <v>15.6464</v>
      </c>
      <c r="BU235" s="4">
        <v>14.30528</v>
      </c>
      <c r="BV235" s="4">
        <v>43</v>
      </c>
      <c r="BW235" s="4">
        <v>86.5</v>
      </c>
      <c r="BX235" s="4">
        <v>94.5</v>
      </c>
      <c r="BY235" s="4">
        <v>74.666666666666671</v>
      </c>
      <c r="BZ235">
        <f t="shared" si="24"/>
        <v>2</v>
      </c>
    </row>
    <row r="236" spans="1:78" x14ac:dyDescent="0.2">
      <c r="A236" t="s">
        <v>308</v>
      </c>
      <c r="B236">
        <v>1</v>
      </c>
      <c r="C236" s="1">
        <v>37477</v>
      </c>
      <c r="D236" s="1">
        <v>43412</v>
      </c>
      <c r="E236" s="4">
        <v>16.249144421629023</v>
      </c>
      <c r="F236" s="5">
        <v>114.5</v>
      </c>
      <c r="G236" s="5">
        <v>160</v>
      </c>
      <c r="H236" s="4">
        <v>3.7565616797900261</v>
      </c>
      <c r="I236" s="4">
        <v>111.13200000000001</v>
      </c>
      <c r="J236" s="4">
        <v>50.4</v>
      </c>
      <c r="K236" s="4">
        <v>19.7</v>
      </c>
      <c r="L236" s="4">
        <v>3</v>
      </c>
      <c r="M236" s="4">
        <v>20.100000000000001</v>
      </c>
      <c r="N236" s="4">
        <v>3</v>
      </c>
      <c r="O236" s="4">
        <v>30.7</v>
      </c>
      <c r="P236" s="4">
        <v>26.4</v>
      </c>
      <c r="Q236" s="4">
        <v>29.2</v>
      </c>
      <c r="R236" s="4">
        <v>31.1</v>
      </c>
      <c r="S236" s="4">
        <v>28.7</v>
      </c>
      <c r="T236" s="4">
        <v>28.5</v>
      </c>
      <c r="U236" s="4">
        <v>61.8</v>
      </c>
      <c r="V236" s="4">
        <f t="shared" si="27"/>
        <v>90</v>
      </c>
      <c r="W236" s="4">
        <f t="shared" si="23"/>
        <v>3</v>
      </c>
      <c r="X236" s="4">
        <f>Y236/((J236^0.318)*((G236*0.01)^(0.627)))</f>
        <v>6.6161042489391066</v>
      </c>
      <c r="Y236" s="4">
        <v>30.9</v>
      </c>
      <c r="Z236" s="4">
        <v>68.134500000000003</v>
      </c>
      <c r="AA236" s="4">
        <v>136.26900000000001</v>
      </c>
      <c r="AB236" s="4">
        <v>3</v>
      </c>
      <c r="AC236">
        <v>20</v>
      </c>
      <c r="AD236" s="4">
        <v>34.5</v>
      </c>
      <c r="AE236" s="4">
        <v>1</v>
      </c>
      <c r="AF236" s="4">
        <v>2.3333333333333335</v>
      </c>
      <c r="AG236" s="4">
        <v>12.56</v>
      </c>
      <c r="AH236" s="4">
        <v>11.9</v>
      </c>
      <c r="AI236" s="4">
        <v>0.14000000000000001</v>
      </c>
      <c r="AJ236" s="4">
        <v>56</v>
      </c>
      <c r="AK236">
        <v>29</v>
      </c>
      <c r="AL236">
        <v>32</v>
      </c>
      <c r="AM236" s="4">
        <v>-1.06</v>
      </c>
      <c r="AN236" s="4">
        <v>14</v>
      </c>
      <c r="AO236">
        <v>24</v>
      </c>
      <c r="AP236">
        <v>29</v>
      </c>
      <c r="AQ236" s="4">
        <v>0.88</v>
      </c>
      <c r="AR236" s="4">
        <v>81</v>
      </c>
      <c r="AS236">
        <v>37</v>
      </c>
      <c r="AT236">
        <v>36</v>
      </c>
      <c r="AU236">
        <v>35</v>
      </c>
      <c r="AV236">
        <v>36</v>
      </c>
      <c r="AW236" s="4">
        <v>1.58</v>
      </c>
      <c r="AX236" s="4">
        <v>94</v>
      </c>
      <c r="AY236">
        <v>29</v>
      </c>
      <c r="AZ236">
        <v>27</v>
      </c>
      <c r="BA236">
        <v>23</v>
      </c>
      <c r="BB236">
        <v>26.333333333333332</v>
      </c>
      <c r="BC236" s="4">
        <v>-0.84</v>
      </c>
      <c r="BD236" s="4">
        <v>20</v>
      </c>
      <c r="BE236" s="5">
        <v>143</v>
      </c>
      <c r="BF236" s="5">
        <v>148</v>
      </c>
      <c r="BG236" s="5">
        <v>168</v>
      </c>
      <c r="BH236" s="5">
        <v>153</v>
      </c>
      <c r="BI236" s="4">
        <v>0.9</v>
      </c>
      <c r="BJ236" s="4">
        <v>82</v>
      </c>
      <c r="BK236" s="4">
        <v>-0.18000000000000005</v>
      </c>
      <c r="BL236" s="4">
        <v>1.04</v>
      </c>
      <c r="BM236" s="4">
        <v>0.7400000000000001</v>
      </c>
      <c r="BN236" s="4">
        <v>1.6</v>
      </c>
      <c r="BO236" s="4">
        <v>2</v>
      </c>
      <c r="BP236" s="4">
        <v>16.540479999999999</v>
      </c>
      <c r="BQ236" s="4">
        <v>16.093440000000001</v>
      </c>
      <c r="BR236" s="4">
        <v>15.6464</v>
      </c>
      <c r="BS236" s="4">
        <v>12.96416</v>
      </c>
      <c r="BT236" s="4">
        <v>12.070079999999999</v>
      </c>
      <c r="BU236" s="4">
        <v>10.28192</v>
      </c>
      <c r="BV236" s="4">
        <v>47.5</v>
      </c>
      <c r="BW236" s="4">
        <v>69</v>
      </c>
      <c r="BX236" s="4">
        <v>57</v>
      </c>
      <c r="BY236" s="4">
        <v>57.833333333333336</v>
      </c>
      <c r="BZ236">
        <f t="shared" si="24"/>
        <v>2</v>
      </c>
    </row>
    <row r="237" spans="1:78" x14ac:dyDescent="0.2">
      <c r="A237" t="s">
        <v>309</v>
      </c>
      <c r="B237">
        <v>1</v>
      </c>
      <c r="C237" s="1">
        <v>37371</v>
      </c>
      <c r="D237" s="1">
        <v>43411</v>
      </c>
      <c r="E237" s="4">
        <v>16.536618754277892</v>
      </c>
      <c r="F237" s="5">
        <v>125</v>
      </c>
      <c r="G237" s="5">
        <v>165</v>
      </c>
      <c r="H237" s="4">
        <v>4.1010498687664043</v>
      </c>
      <c r="I237" s="4">
        <v>103.194</v>
      </c>
      <c r="J237" s="4">
        <v>46.8</v>
      </c>
      <c r="K237" s="4">
        <v>17.2</v>
      </c>
      <c r="L237" s="4">
        <v>3</v>
      </c>
      <c r="M237" s="4">
        <v>10.199999999999999</v>
      </c>
      <c r="N237" s="4">
        <v>4</v>
      </c>
      <c r="O237" s="4">
        <v>39.299999999999997</v>
      </c>
      <c r="P237" s="4">
        <v>39.700000000000003</v>
      </c>
      <c r="Q237" s="4">
        <v>37.799999999999997</v>
      </c>
      <c r="R237" s="4">
        <v>33.6</v>
      </c>
      <c r="S237" s="4">
        <v>31.1</v>
      </c>
      <c r="T237" s="4">
        <v>28.5</v>
      </c>
      <c r="U237" s="4">
        <v>73.3</v>
      </c>
      <c r="V237" s="4">
        <f t="shared" si="27"/>
        <v>95</v>
      </c>
      <c r="W237" s="4">
        <f t="shared" si="23"/>
        <v>3</v>
      </c>
      <c r="X237" s="4">
        <f>Y237/((J237^0.318)*((G237*0.01)^(0.627)))</f>
        <v>7.8808555024828602</v>
      </c>
      <c r="Y237" s="4">
        <v>36.65</v>
      </c>
      <c r="Z237" s="4">
        <v>80.813249999999996</v>
      </c>
      <c r="AA237" s="4">
        <v>161.62649999999999</v>
      </c>
      <c r="AB237" s="4">
        <v>3</v>
      </c>
      <c r="AC237">
        <v>17</v>
      </c>
      <c r="AD237" s="4">
        <v>33.1</v>
      </c>
      <c r="AE237" s="4">
        <v>1</v>
      </c>
      <c r="AF237" s="4">
        <v>2.6666666666666665</v>
      </c>
      <c r="AG237" s="4">
        <v>11.21</v>
      </c>
      <c r="AH237" s="4">
        <v>10.52</v>
      </c>
      <c r="AI237" s="4">
        <v>1.46</v>
      </c>
      <c r="AJ237" s="4">
        <v>93</v>
      </c>
      <c r="AK237">
        <v>43</v>
      </c>
      <c r="AL237">
        <v>44</v>
      </c>
      <c r="AM237" s="4">
        <v>4.32</v>
      </c>
      <c r="AN237" s="4">
        <v>100</v>
      </c>
      <c r="AO237">
        <v>26</v>
      </c>
      <c r="AP237">
        <v>27</v>
      </c>
      <c r="AQ237" s="4">
        <v>0.27</v>
      </c>
      <c r="AR237" s="4">
        <v>61</v>
      </c>
      <c r="AS237">
        <v>64</v>
      </c>
      <c r="AT237">
        <v>64</v>
      </c>
      <c r="AU237">
        <v>64</v>
      </c>
      <c r="AV237">
        <v>64</v>
      </c>
      <c r="AW237" s="4">
        <v>4.7</v>
      </c>
      <c r="AX237" s="4">
        <v>100</v>
      </c>
      <c r="AY237">
        <v>39</v>
      </c>
      <c r="AZ237">
        <v>45</v>
      </c>
      <c r="BA237">
        <v>44</v>
      </c>
      <c r="BB237">
        <v>42.666666666666664</v>
      </c>
      <c r="BC237" s="4">
        <v>1.75</v>
      </c>
      <c r="BD237" s="4">
        <v>96</v>
      </c>
      <c r="BE237" s="5">
        <v>181</v>
      </c>
      <c r="BF237" s="5">
        <v>181</v>
      </c>
      <c r="BG237" s="5">
        <v>179</v>
      </c>
      <c r="BH237" s="5">
        <v>180.33333333333334</v>
      </c>
      <c r="BI237" s="4">
        <v>1.31</v>
      </c>
      <c r="BJ237" s="4">
        <v>91</v>
      </c>
      <c r="BK237" s="4">
        <v>4.59</v>
      </c>
      <c r="BL237" s="4">
        <v>2.77</v>
      </c>
      <c r="BM237" s="4">
        <v>6.45</v>
      </c>
      <c r="BN237" s="4">
        <v>13.809999999999999</v>
      </c>
      <c r="BO237" s="4">
        <v>3</v>
      </c>
      <c r="BP237" s="4">
        <v>28.61056</v>
      </c>
      <c r="BQ237" s="4">
        <v>28.61056</v>
      </c>
      <c r="BR237" s="4">
        <v>28.61056</v>
      </c>
      <c r="BS237" s="4">
        <v>17.434560000000001</v>
      </c>
      <c r="BT237" s="4">
        <v>20.116800000000001</v>
      </c>
      <c r="BU237" s="4">
        <v>19.66976</v>
      </c>
      <c r="BV237" s="4">
        <v>80.5</v>
      </c>
      <c r="BW237" s="4">
        <v>92</v>
      </c>
      <c r="BX237" s="4">
        <v>98</v>
      </c>
      <c r="BY237" s="4">
        <v>90.166666666666671</v>
      </c>
      <c r="BZ237">
        <f t="shared" si="24"/>
        <v>3</v>
      </c>
    </row>
    <row r="238" spans="1:78" x14ac:dyDescent="0.2">
      <c r="A238" t="s">
        <v>310</v>
      </c>
      <c r="B238">
        <v>1</v>
      </c>
      <c r="C238" s="1">
        <v>37204</v>
      </c>
      <c r="D238" s="1">
        <v>43411</v>
      </c>
      <c r="E238" s="4">
        <v>16.993839835728952</v>
      </c>
      <c r="F238" s="5">
        <v>118</v>
      </c>
      <c r="G238" s="5">
        <v>165</v>
      </c>
      <c r="H238" s="4">
        <v>3.8713910761154859</v>
      </c>
      <c r="I238" s="4">
        <v>124.58250000000001</v>
      </c>
      <c r="J238" s="4">
        <v>56.5</v>
      </c>
      <c r="K238" s="4">
        <v>20.8</v>
      </c>
      <c r="L238" s="4">
        <v>3</v>
      </c>
      <c r="M238" s="4">
        <v>23.1</v>
      </c>
      <c r="N238" s="4">
        <v>3</v>
      </c>
      <c r="O238" s="4">
        <v>28.8</v>
      </c>
      <c r="P238" s="4">
        <v>30.1</v>
      </c>
      <c r="Q238" s="4">
        <v>29.4</v>
      </c>
      <c r="R238" s="4">
        <v>27.1</v>
      </c>
      <c r="S238" s="4">
        <v>25.6</v>
      </c>
      <c r="T238" s="4">
        <v>25.1</v>
      </c>
      <c r="U238" s="4">
        <v>57.2</v>
      </c>
      <c r="V238" s="4">
        <f t="shared" si="27"/>
        <v>50</v>
      </c>
      <c r="W238" s="4">
        <f t="shared" si="23"/>
        <v>2</v>
      </c>
      <c r="X238" s="4">
        <f>Y238/((J238^0.318)*((G238*0.01)^(0.627)))</f>
        <v>5.7923152919819936</v>
      </c>
      <c r="Y238" s="4">
        <v>28.6</v>
      </c>
      <c r="Z238" s="4">
        <v>63.063000000000002</v>
      </c>
      <c r="AA238" s="4">
        <v>126.126</v>
      </c>
      <c r="AB238" s="4">
        <v>2</v>
      </c>
      <c r="AC238">
        <v>27</v>
      </c>
      <c r="AD238" s="4">
        <v>36.1</v>
      </c>
      <c r="AE238" s="4">
        <v>2</v>
      </c>
      <c r="AF238" s="4">
        <v>2.3333333333333335</v>
      </c>
      <c r="AG238" s="4">
        <v>11.41</v>
      </c>
      <c r="AH238" s="4">
        <v>11.16</v>
      </c>
      <c r="AI238" s="4">
        <v>0.77</v>
      </c>
      <c r="AJ238" s="4">
        <v>78</v>
      </c>
      <c r="AK238">
        <v>42</v>
      </c>
      <c r="AL238">
        <v>37</v>
      </c>
      <c r="AM238" s="4">
        <v>0.33</v>
      </c>
      <c r="AN238" s="4">
        <v>63</v>
      </c>
      <c r="AO238">
        <v>22</v>
      </c>
      <c r="AP238">
        <v>30</v>
      </c>
      <c r="AQ238" s="4">
        <v>1.06</v>
      </c>
      <c r="AR238" s="4">
        <v>85</v>
      </c>
      <c r="AS238">
        <v>54</v>
      </c>
      <c r="AT238">
        <v>56</v>
      </c>
      <c r="AU238">
        <v>59</v>
      </c>
      <c r="AV238">
        <v>56.333333333333336</v>
      </c>
      <c r="AW238" s="4">
        <v>4.2300000000000004</v>
      </c>
      <c r="AX238" s="4">
        <v>100</v>
      </c>
      <c r="AY238">
        <v>43</v>
      </c>
      <c r="AZ238">
        <v>40</v>
      </c>
      <c r="BA238">
        <v>30</v>
      </c>
      <c r="BB238">
        <v>37.666666666666664</v>
      </c>
      <c r="BC238" s="4">
        <v>1.45</v>
      </c>
      <c r="BD238" s="4">
        <v>93</v>
      </c>
      <c r="BE238" s="5">
        <v>165</v>
      </c>
      <c r="BF238" s="5">
        <v>167</v>
      </c>
      <c r="BG238" s="5">
        <v>159</v>
      </c>
      <c r="BH238" s="5">
        <v>163.66666666666666</v>
      </c>
      <c r="BI238" s="4">
        <v>0.76</v>
      </c>
      <c r="BJ238" s="4">
        <v>78</v>
      </c>
      <c r="BK238" s="4">
        <v>1.3900000000000001</v>
      </c>
      <c r="BL238" s="4">
        <v>1.53</v>
      </c>
      <c r="BM238" s="4">
        <v>5.6800000000000006</v>
      </c>
      <c r="BN238" s="4">
        <v>8.6000000000000014</v>
      </c>
      <c r="BO238" s="4">
        <v>3</v>
      </c>
      <c r="BP238" s="4">
        <v>24.140159999999998</v>
      </c>
      <c r="BQ238" s="4">
        <v>25.03424</v>
      </c>
      <c r="BR238" s="4">
        <v>26.375360000000001</v>
      </c>
      <c r="BS238" s="4">
        <v>19.222719999999999</v>
      </c>
      <c r="BT238" s="4">
        <v>17.881599999999999</v>
      </c>
      <c r="BU238" s="4">
        <v>13.411199999999999</v>
      </c>
      <c r="BV238" s="4">
        <v>74</v>
      </c>
      <c r="BW238" s="4">
        <v>78</v>
      </c>
      <c r="BX238" s="4">
        <v>96.5</v>
      </c>
      <c r="BY238" s="4">
        <v>82.833333333333329</v>
      </c>
      <c r="BZ238">
        <f t="shared" si="24"/>
        <v>3</v>
      </c>
    </row>
    <row r="239" spans="1:78" x14ac:dyDescent="0.2">
      <c r="A239" t="s">
        <v>311</v>
      </c>
      <c r="B239">
        <v>1</v>
      </c>
      <c r="C239" s="1">
        <v>37155</v>
      </c>
      <c r="D239" s="1">
        <v>43412</v>
      </c>
      <c r="E239" s="4">
        <v>17.130732375085557</v>
      </c>
      <c r="F239" s="5">
        <v>107</v>
      </c>
      <c r="G239" s="5">
        <v>151</v>
      </c>
      <c r="H239" s="4">
        <v>3.5104986876640418</v>
      </c>
      <c r="I239" s="4">
        <v>105.6195</v>
      </c>
      <c r="J239" s="4">
        <v>47.9</v>
      </c>
      <c r="K239" s="4">
        <v>21</v>
      </c>
      <c r="L239" s="4">
        <v>3</v>
      </c>
      <c r="M239" s="4">
        <v>14.7</v>
      </c>
      <c r="N239" s="4">
        <v>4</v>
      </c>
      <c r="O239" s="4">
        <v>26</v>
      </c>
      <c r="P239" s="4">
        <v>30</v>
      </c>
      <c r="Q239" s="4">
        <v>23</v>
      </c>
      <c r="R239" s="4">
        <v>25</v>
      </c>
      <c r="S239" s="4">
        <v>31</v>
      </c>
      <c r="T239" s="4">
        <v>24</v>
      </c>
      <c r="U239" s="4">
        <v>61</v>
      </c>
      <c r="V239" s="4">
        <f>IF($X239&lt;4.89,"Less Than 5",IF($X239&lt;5.08,5,IF($X239&lt;5.64,10,IF($X239&lt;5.96,20,IF($X239&lt;6.27,30,IF($X239&lt;6.61,40,IF($X239&lt;6.83,50,IF($X239&lt;7.06,60,IF($X239&lt;7.49,70,IF($X239&lt;8.18,80,IF($X239&lt;8.5,90, 95)))))))))))</f>
        <v>50</v>
      </c>
      <c r="W239" s="4">
        <f t="shared" si="23"/>
        <v>2</v>
      </c>
      <c r="X239" s="4">
        <f>Y239/((J239^0.263)*((G239*0.01)^(1.235)))</f>
        <v>6.6272761798464446</v>
      </c>
      <c r="Y239" s="4">
        <v>30.5</v>
      </c>
      <c r="Z239" s="4">
        <v>67.252499999999998</v>
      </c>
      <c r="AA239" s="4">
        <v>134.505</v>
      </c>
      <c r="AB239" s="4">
        <v>2</v>
      </c>
      <c r="AC239">
        <v>30</v>
      </c>
      <c r="AD239" s="4">
        <v>37</v>
      </c>
      <c r="AE239" s="4">
        <v>2</v>
      </c>
      <c r="AF239" s="4">
        <v>2.6666666666666665</v>
      </c>
      <c r="AG239" s="4">
        <v>11.13</v>
      </c>
      <c r="AH239" s="4">
        <v>11</v>
      </c>
      <c r="AI239" s="4">
        <v>0.79</v>
      </c>
      <c r="AJ239" s="4">
        <v>79</v>
      </c>
      <c r="AK239">
        <v>35</v>
      </c>
      <c r="AL239">
        <v>31</v>
      </c>
      <c r="AM239" s="4">
        <v>-0.76</v>
      </c>
      <c r="AN239" s="4">
        <v>22</v>
      </c>
      <c r="AO239">
        <v>25</v>
      </c>
      <c r="AP239">
        <v>29</v>
      </c>
      <c r="AQ239" s="4">
        <v>0.72</v>
      </c>
      <c r="AR239" s="4">
        <v>77</v>
      </c>
      <c r="AS239">
        <v>33</v>
      </c>
      <c r="AT239">
        <v>36</v>
      </c>
      <c r="AU239">
        <v>36</v>
      </c>
      <c r="AV239">
        <v>35</v>
      </c>
      <c r="AW239" s="4">
        <v>1.1599999999999999</v>
      </c>
      <c r="AX239" s="4">
        <v>88</v>
      </c>
      <c r="AY239">
        <v>27</v>
      </c>
      <c r="AZ239">
        <v>28</v>
      </c>
      <c r="BA239">
        <v>32</v>
      </c>
      <c r="BB239">
        <v>29</v>
      </c>
      <c r="BC239" s="4">
        <v>-0.39</v>
      </c>
      <c r="BD239" s="4">
        <v>35</v>
      </c>
      <c r="BE239" s="5">
        <v>173</v>
      </c>
      <c r="BF239" s="5">
        <v>185</v>
      </c>
      <c r="BG239" s="5">
        <v>164</v>
      </c>
      <c r="BH239" s="5">
        <v>174</v>
      </c>
      <c r="BI239" s="4">
        <v>1.36</v>
      </c>
      <c r="BJ239" s="4">
        <v>91</v>
      </c>
      <c r="BK239" s="4">
        <v>-4.0000000000000042E-2</v>
      </c>
      <c r="BL239" s="4">
        <v>2.1500000000000004</v>
      </c>
      <c r="BM239" s="4">
        <v>0.76999999999999991</v>
      </c>
      <c r="BN239" s="4">
        <v>2.8800000000000003</v>
      </c>
      <c r="BO239" s="4">
        <v>2</v>
      </c>
      <c r="BP239" s="4">
        <v>14.752319999999999</v>
      </c>
      <c r="BQ239" s="4">
        <v>16.093440000000001</v>
      </c>
      <c r="BR239" s="4">
        <v>16.093440000000001</v>
      </c>
      <c r="BS239" s="4">
        <v>12.070079999999999</v>
      </c>
      <c r="BT239" s="4">
        <v>12.51712</v>
      </c>
      <c r="BU239" s="4">
        <v>14.30528</v>
      </c>
      <c r="BV239" s="4">
        <v>49.5</v>
      </c>
      <c r="BW239" s="4">
        <v>85</v>
      </c>
      <c r="BX239" s="4">
        <v>61.5</v>
      </c>
      <c r="BY239" s="4">
        <v>65.333333333333329</v>
      </c>
      <c r="BZ239">
        <f t="shared" si="24"/>
        <v>2</v>
      </c>
    </row>
    <row r="240" spans="1:78" x14ac:dyDescent="0.2">
      <c r="A240" t="s">
        <v>312</v>
      </c>
      <c r="B240">
        <v>1</v>
      </c>
      <c r="C240" s="1">
        <v>37028</v>
      </c>
      <c r="D240" s="1">
        <v>43412</v>
      </c>
      <c r="E240" s="4">
        <v>17.478439425051334</v>
      </c>
      <c r="F240" s="5">
        <v>121</v>
      </c>
      <c r="G240" s="5">
        <v>171</v>
      </c>
      <c r="H240" s="4">
        <v>3.969816272965879</v>
      </c>
      <c r="I240" s="4">
        <v>174.63600000000002</v>
      </c>
      <c r="J240" s="4">
        <v>79.2</v>
      </c>
      <c r="K240" s="4">
        <v>27.1</v>
      </c>
      <c r="L240" s="4">
        <v>2</v>
      </c>
      <c r="M240" s="4">
        <v>36.6</v>
      </c>
      <c r="N240" s="4">
        <v>2</v>
      </c>
      <c r="O240" s="4">
        <v>29.9</v>
      </c>
      <c r="P240" s="4">
        <v>28.8</v>
      </c>
      <c r="Q240" s="4">
        <v>31.2</v>
      </c>
      <c r="R240" s="4">
        <v>33.4</v>
      </c>
      <c r="S240" s="4">
        <v>32.4</v>
      </c>
      <c r="T240" s="4">
        <v>35.5</v>
      </c>
      <c r="U240" s="4">
        <v>66.7</v>
      </c>
      <c r="V240" s="4">
        <f>IF($X240&lt;4.89,"Less Than 5",IF($X240&lt;5.08,5,IF($X240&lt;5.64,10,IF($X240&lt;5.96,20,IF($X240&lt;6.27,30,IF($X240&lt;6.61,40,IF($X240&lt;6.83,50,IF($X240&lt;7.06,60,IF($X240&lt;7.49,70,IF($X240&lt;8.18,80,IF($X240&lt;8.5,90, 95)))))))))))</f>
        <v>10</v>
      </c>
      <c r="W240" s="4">
        <f t="shared" si="23"/>
        <v>1</v>
      </c>
      <c r="X240" s="4">
        <f>Y240/((J240^0.263)*((G240*0.01)^(1.235)))</f>
        <v>5.4447873050382309</v>
      </c>
      <c r="Y240" s="4">
        <v>33.35</v>
      </c>
      <c r="Z240" s="4">
        <v>73.536750000000012</v>
      </c>
      <c r="AA240" s="4">
        <v>147.07350000000002</v>
      </c>
      <c r="AB240" s="4">
        <v>3</v>
      </c>
      <c r="AC240">
        <v>18</v>
      </c>
      <c r="AD240" s="4">
        <v>32.4</v>
      </c>
      <c r="AE240" s="4">
        <v>1</v>
      </c>
      <c r="AF240" s="4">
        <v>2</v>
      </c>
      <c r="AG240" s="4">
        <v>10.97</v>
      </c>
      <c r="AH240" s="4">
        <v>11.09</v>
      </c>
      <c r="AI240" s="4">
        <v>0.82</v>
      </c>
      <c r="AJ240" s="4">
        <v>79</v>
      </c>
      <c r="AK240">
        <v>33</v>
      </c>
      <c r="AL240">
        <v>31</v>
      </c>
      <c r="AM240" s="4">
        <v>-1.06</v>
      </c>
      <c r="AN240" s="4">
        <v>14</v>
      </c>
      <c r="AO240">
        <v>20</v>
      </c>
      <c r="AP240">
        <v>22</v>
      </c>
      <c r="AQ240" s="4">
        <v>-1.22</v>
      </c>
      <c r="AR240" s="4">
        <v>11</v>
      </c>
      <c r="AS240">
        <v>48</v>
      </c>
      <c r="AT240">
        <v>51</v>
      </c>
      <c r="AU240">
        <v>51</v>
      </c>
      <c r="AV240">
        <v>50</v>
      </c>
      <c r="AW240" s="4">
        <v>3.17</v>
      </c>
      <c r="AX240" s="4">
        <v>100</v>
      </c>
      <c r="AY240">
        <v>31</v>
      </c>
      <c r="AZ240">
        <v>31</v>
      </c>
      <c r="BA240">
        <v>34</v>
      </c>
      <c r="BB240">
        <v>32</v>
      </c>
      <c r="BC240" s="4">
        <v>-0.04</v>
      </c>
      <c r="BD240" s="4">
        <v>48</v>
      </c>
      <c r="BE240" s="5">
        <v>190</v>
      </c>
      <c r="BF240" s="5">
        <v>197</v>
      </c>
      <c r="BG240" s="5">
        <v>199</v>
      </c>
      <c r="BH240" s="5">
        <v>195.33333333333334</v>
      </c>
      <c r="BI240" s="4">
        <v>1.89</v>
      </c>
      <c r="BJ240" s="4">
        <v>97</v>
      </c>
      <c r="BK240" s="4">
        <v>-2.2800000000000002</v>
      </c>
      <c r="BL240" s="4">
        <v>2.71</v>
      </c>
      <c r="BM240" s="4">
        <v>3.13</v>
      </c>
      <c r="BN240" s="4">
        <v>3.5599999999999996</v>
      </c>
      <c r="BO240" s="4">
        <v>2</v>
      </c>
      <c r="BP240" s="4">
        <v>21.457920000000001</v>
      </c>
      <c r="BQ240" s="4">
        <v>22.799039999999998</v>
      </c>
      <c r="BR240" s="4">
        <v>22.799039999999998</v>
      </c>
      <c r="BS240" s="4">
        <v>13.85824</v>
      </c>
      <c r="BT240" s="4">
        <v>13.85824</v>
      </c>
      <c r="BU240" s="4">
        <v>15.19936</v>
      </c>
      <c r="BV240" s="4">
        <v>12.5</v>
      </c>
      <c r="BW240" s="4">
        <v>88</v>
      </c>
      <c r="BX240" s="4">
        <v>74</v>
      </c>
      <c r="BY240" s="4">
        <v>58.166666666666664</v>
      </c>
      <c r="BZ240">
        <f t="shared" si="24"/>
        <v>2</v>
      </c>
    </row>
    <row r="241" spans="1:78" x14ac:dyDescent="0.2">
      <c r="A241" s="8">
        <v>239</v>
      </c>
      <c r="B241">
        <v>1</v>
      </c>
      <c r="C241" s="2">
        <v>38930</v>
      </c>
      <c r="D241" s="2">
        <v>43755</v>
      </c>
      <c r="E241">
        <v>13.219178082191782</v>
      </c>
      <c r="F241">
        <v>114</v>
      </c>
      <c r="G241">
        <v>158.5</v>
      </c>
      <c r="H241" s="9"/>
      <c r="I241">
        <v>105.60000000000001</v>
      </c>
      <c r="J241">
        <v>48</v>
      </c>
      <c r="K241">
        <v>19.2</v>
      </c>
      <c r="L241">
        <v>3</v>
      </c>
      <c r="M241">
        <v>21.3</v>
      </c>
      <c r="N241">
        <v>3</v>
      </c>
      <c r="O241">
        <v>54.6</v>
      </c>
      <c r="P241">
        <v>43</v>
      </c>
      <c r="Q241">
        <v>50.1</v>
      </c>
      <c r="R241">
        <v>50.4</v>
      </c>
      <c r="S241">
        <v>45.8</v>
      </c>
      <c r="T241">
        <v>49.7</v>
      </c>
      <c r="U241">
        <v>133.1748782103038</v>
      </c>
      <c r="V241" s="4">
        <v>95</v>
      </c>
      <c r="W241" s="4">
        <v>3</v>
      </c>
      <c r="X241" s="4">
        <v>4.4742997590152491</v>
      </c>
      <c r="Y241">
        <v>36.19671417296405</v>
      </c>
      <c r="Z241">
        <v>79.8</v>
      </c>
      <c r="AA241">
        <v>293.59999999999997</v>
      </c>
      <c r="AC241">
        <v>34</v>
      </c>
      <c r="AD241">
        <v>43.334633999999994</v>
      </c>
      <c r="AE241">
        <v>3</v>
      </c>
      <c r="AF241">
        <v>3</v>
      </c>
      <c r="AG241">
        <v>11.14</v>
      </c>
      <c r="AH241">
        <v>11.18</v>
      </c>
      <c r="AI241">
        <v>1.5008304931332233</v>
      </c>
      <c r="AJ241">
        <v>0.93330029522238811</v>
      </c>
      <c r="AK241">
        <v>40</v>
      </c>
      <c r="AL241">
        <v>35</v>
      </c>
      <c r="AM241">
        <v>0.58314913811143054</v>
      </c>
      <c r="AN241">
        <v>0.72010354643758834</v>
      </c>
      <c r="AO241">
        <v>22</v>
      </c>
      <c r="AP241">
        <v>29</v>
      </c>
      <c r="AQ241">
        <v>1.3414794032558193</v>
      </c>
      <c r="AR241">
        <v>0.91011757371508395</v>
      </c>
      <c r="AS241">
        <v>40</v>
      </c>
      <c r="AT241">
        <v>42</v>
      </c>
      <c r="AU241">
        <v>40</v>
      </c>
      <c r="AV241">
        <v>40.666666666666664</v>
      </c>
      <c r="AW241">
        <v>3.1632759272506066</v>
      </c>
      <c r="AX241">
        <v>0.99921997803330986</v>
      </c>
      <c r="AY241">
        <v>36</v>
      </c>
      <c r="AZ241">
        <v>25</v>
      </c>
      <c r="BA241">
        <v>40</v>
      </c>
      <c r="BB241">
        <v>33.666666666666664</v>
      </c>
      <c r="BC241">
        <v>1.6147083349177946</v>
      </c>
      <c r="BD241">
        <v>0.94681306414253208</v>
      </c>
      <c r="BE241">
        <v>173</v>
      </c>
      <c r="BF241">
        <v>174</v>
      </c>
      <c r="BG241">
        <v>169</v>
      </c>
      <c r="BH241">
        <v>172</v>
      </c>
      <c r="BI241">
        <v>1.4218414584543511</v>
      </c>
      <c r="BJ241">
        <v>0.92246385946695864</v>
      </c>
      <c r="BK241">
        <v>0.96231427068362496</v>
      </c>
      <c r="BL241">
        <v>0.94509817401414919</v>
      </c>
      <c r="BM241">
        <v>2.3889921310842004</v>
      </c>
      <c r="BN241">
        <v>1.4321348585939913</v>
      </c>
      <c r="BO241">
        <v>3</v>
      </c>
      <c r="BP241">
        <v>17.881090746535538</v>
      </c>
      <c r="BQ241">
        <v>18.775145283862315</v>
      </c>
      <c r="BR241">
        <v>17.881090746535538</v>
      </c>
      <c r="BS241">
        <v>16.092981671881983</v>
      </c>
      <c r="BT241">
        <v>11.175681716584711</v>
      </c>
      <c r="BU241">
        <v>17.881090746535538</v>
      </c>
      <c r="BV241">
        <v>81.511056007633613</v>
      </c>
      <c r="BW241">
        <v>92.788207734467349</v>
      </c>
      <c r="BX241">
        <v>97.301652108792098</v>
      </c>
      <c r="BY241">
        <v>90.533638616964353</v>
      </c>
      <c r="BZ241">
        <v>3</v>
      </c>
    </row>
    <row r="242" spans="1:78" x14ac:dyDescent="0.2">
      <c r="A242" s="8">
        <v>242</v>
      </c>
      <c r="B242">
        <v>1</v>
      </c>
      <c r="C242" s="2">
        <v>39324</v>
      </c>
      <c r="D242" s="2">
        <v>43755</v>
      </c>
      <c r="E242" s="4">
        <v>12.139726027397261</v>
      </c>
      <c r="F242">
        <v>112</v>
      </c>
      <c r="G242">
        <v>155.5</v>
      </c>
      <c r="H242" s="9"/>
      <c r="I242">
        <v>190.74</v>
      </c>
      <c r="J242">
        <v>86.7</v>
      </c>
      <c r="K242">
        <v>36.1</v>
      </c>
      <c r="L242">
        <v>1</v>
      </c>
      <c r="M242">
        <v>48.9</v>
      </c>
      <c r="N242">
        <v>1</v>
      </c>
      <c r="O242">
        <v>80.599999999999994</v>
      </c>
      <c r="P242">
        <v>77.099999999999994</v>
      </c>
      <c r="Q242">
        <v>68.7</v>
      </c>
      <c r="R242">
        <v>72.8</v>
      </c>
      <c r="S242">
        <v>67.7</v>
      </c>
      <c r="T242">
        <v>65.7</v>
      </c>
      <c r="U242">
        <v>196.22429262185773</v>
      </c>
      <c r="V242" s="4">
        <v>95</v>
      </c>
      <c r="W242" s="4">
        <v>3</v>
      </c>
      <c r="X242" s="4">
        <v>7.2074889493942829</v>
      </c>
      <c r="Y242">
        <v>53.070370403969847</v>
      </c>
      <c r="Z242">
        <v>117</v>
      </c>
      <c r="AA242">
        <v>432.59999999999997</v>
      </c>
      <c r="AC242">
        <v>10</v>
      </c>
      <c r="AD242">
        <v>24.161796999999996</v>
      </c>
      <c r="AE242">
        <v>1</v>
      </c>
      <c r="AF242" s="4">
        <v>1</v>
      </c>
      <c r="AG242">
        <v>14.2</v>
      </c>
      <c r="AH242">
        <v>14.2</v>
      </c>
      <c r="AI242">
        <v>-1.2289034074761382</v>
      </c>
      <c r="AJ242">
        <v>0.10955401187590452</v>
      </c>
      <c r="AK242">
        <v>26</v>
      </c>
      <c r="AL242">
        <v>29</v>
      </c>
      <c r="AM242">
        <v>-0.79751423089640261</v>
      </c>
      <c r="AN242">
        <v>0.21257622063418791</v>
      </c>
      <c r="AO242">
        <v>12</v>
      </c>
      <c r="AP242">
        <v>18</v>
      </c>
      <c r="AQ242">
        <v>-1.2536910631254163</v>
      </c>
      <c r="AR242">
        <v>0.10497715875018265</v>
      </c>
      <c r="AS242">
        <v>39</v>
      </c>
      <c r="AT242">
        <v>39</v>
      </c>
      <c r="AU242">
        <v>37</v>
      </c>
      <c r="AV242">
        <v>38.333333333333336</v>
      </c>
      <c r="AW242">
        <v>2.7775369747487111</v>
      </c>
      <c r="AX242">
        <v>0.99726136960437228</v>
      </c>
      <c r="AY242">
        <v>42</v>
      </c>
      <c r="AZ242">
        <v>37</v>
      </c>
      <c r="BA242">
        <v>42</v>
      </c>
      <c r="BB242">
        <v>40.333333333333336</v>
      </c>
      <c r="BC242">
        <v>2.1789212031142378</v>
      </c>
      <c r="BD242">
        <v>0.98533123882678031</v>
      </c>
      <c r="BE242">
        <v>125</v>
      </c>
      <c r="BF242">
        <v>106</v>
      </c>
      <c r="BG242">
        <v>142</v>
      </c>
      <c r="BH242">
        <v>124.33333333333333</v>
      </c>
      <c r="BI242">
        <v>0.39408247794266937</v>
      </c>
      <c r="BJ242">
        <v>0.65323992648880969</v>
      </c>
      <c r="BK242">
        <v>-1.0256026470109094</v>
      </c>
      <c r="BL242">
        <v>-0.32210283891427616</v>
      </c>
      <c r="BM242">
        <v>2.4782290889314744</v>
      </c>
      <c r="BN242">
        <v>0.37684120100209634</v>
      </c>
      <c r="BO242">
        <v>2</v>
      </c>
      <c r="BP242">
        <v>17.434063477872151</v>
      </c>
      <c r="BQ242">
        <v>17.434063477872151</v>
      </c>
      <c r="BR242">
        <v>16.540008940545373</v>
      </c>
      <c r="BS242">
        <v>18.775145283862315</v>
      </c>
      <c r="BT242">
        <v>16.540008940545373</v>
      </c>
      <c r="BU242">
        <v>18.775145283862315</v>
      </c>
      <c r="BV242">
        <v>15.877668969218528</v>
      </c>
      <c r="BW242">
        <v>38.139696918235714</v>
      </c>
      <c r="BX242">
        <v>99.129630421557621</v>
      </c>
      <c r="BY242">
        <v>51.048998769670625</v>
      </c>
      <c r="BZ242">
        <v>2</v>
      </c>
    </row>
    <row r="243" spans="1:78" x14ac:dyDescent="0.2">
      <c r="A243" s="8">
        <v>420</v>
      </c>
      <c r="B243">
        <v>1</v>
      </c>
      <c r="C243" s="2">
        <v>39183</v>
      </c>
      <c r="D243" s="2">
        <v>43755</v>
      </c>
      <c r="E243">
        <v>12.526027397260274</v>
      </c>
      <c r="F243">
        <v>112</v>
      </c>
      <c r="G243">
        <v>151.5</v>
      </c>
      <c r="H243" s="9"/>
      <c r="I243">
        <v>142.56</v>
      </c>
      <c r="J243">
        <v>64.8</v>
      </c>
      <c r="K243">
        <v>28.1</v>
      </c>
      <c r="L243">
        <v>1</v>
      </c>
      <c r="M243">
        <v>38.200000000000003</v>
      </c>
      <c r="N243">
        <v>1</v>
      </c>
      <c r="O243">
        <v>50.4</v>
      </c>
      <c r="P243">
        <v>48.8</v>
      </c>
      <c r="Q243">
        <v>56.8</v>
      </c>
      <c r="R243">
        <v>52</v>
      </c>
      <c r="S243">
        <v>47.2</v>
      </c>
      <c r="T243">
        <v>47.9</v>
      </c>
      <c r="U243">
        <v>137.48401084994239</v>
      </c>
      <c r="V243" s="4">
        <v>95</v>
      </c>
      <c r="W243" s="4">
        <v>3</v>
      </c>
      <c r="X243" s="4">
        <v>5.7909443672135064</v>
      </c>
      <c r="Y243">
        <v>37.557492901270969</v>
      </c>
      <c r="Z243">
        <v>82.8</v>
      </c>
      <c r="AA243">
        <v>303.09999999999997</v>
      </c>
      <c r="AC243">
        <v>21</v>
      </c>
      <c r="AD243">
        <v>33.520646999999997</v>
      </c>
      <c r="AE243">
        <v>1</v>
      </c>
      <c r="AF243">
        <v>1</v>
      </c>
      <c r="AG243">
        <v>13.09</v>
      </c>
      <c r="AH243">
        <v>12.9</v>
      </c>
      <c r="AI243">
        <v>-0.23674071251772033</v>
      </c>
      <c r="AJ243">
        <v>0.40642897429065755</v>
      </c>
      <c r="AK243">
        <v>33</v>
      </c>
      <c r="AL243">
        <v>26</v>
      </c>
      <c r="AM243">
        <v>-0.3187418791051515</v>
      </c>
      <c r="AN243">
        <v>0.3749611273813187</v>
      </c>
      <c r="AO243">
        <v>20</v>
      </c>
      <c r="AP243">
        <v>22</v>
      </c>
      <c r="AQ243">
        <v>-0.29095123537354317</v>
      </c>
      <c r="AR243">
        <v>0.38554430764794451</v>
      </c>
      <c r="AS243">
        <v>42</v>
      </c>
      <c r="AT243">
        <v>44</v>
      </c>
      <c r="AU243">
        <v>43</v>
      </c>
      <c r="AV243">
        <v>43</v>
      </c>
      <c r="AW243">
        <v>3.6266915874435015</v>
      </c>
      <c r="AX243">
        <v>0.9998564620815158</v>
      </c>
      <c r="AY243">
        <v>23</v>
      </c>
      <c r="AZ243">
        <v>35</v>
      </c>
      <c r="BA243">
        <v>34</v>
      </c>
      <c r="BB243">
        <v>30.666666666666668</v>
      </c>
      <c r="BC243">
        <v>0.87001173850391034</v>
      </c>
      <c r="BD243">
        <v>0.80785300536074589</v>
      </c>
      <c r="BE243">
        <v>138</v>
      </c>
      <c r="BF243">
        <v>134</v>
      </c>
      <c r="BG243">
        <v>131</v>
      </c>
      <c r="BH243">
        <v>134.33333333333334</v>
      </c>
      <c r="BI243">
        <v>0.15144088382110496</v>
      </c>
      <c r="BJ243">
        <v>0.56018602963892827</v>
      </c>
      <c r="BK243">
        <v>-0.30484655723934734</v>
      </c>
      <c r="BL243">
        <v>8.9230472362722774E-2</v>
      </c>
      <c r="BM243">
        <v>2.2483516629737057</v>
      </c>
      <c r="BN243">
        <v>0.67757852603236035</v>
      </c>
      <c r="BO243">
        <v>2</v>
      </c>
      <c r="BP243">
        <v>18.775145283862315</v>
      </c>
      <c r="BQ243">
        <v>19.669199821189093</v>
      </c>
      <c r="BR243">
        <v>19.222172552525702</v>
      </c>
      <c r="BS243">
        <v>10.281627179257935</v>
      </c>
      <c r="BT243">
        <v>15.645954403218596</v>
      </c>
      <c r="BU243">
        <v>15.198927134555207</v>
      </c>
      <c r="BV243">
        <v>38.025271751463166</v>
      </c>
      <c r="BW243">
        <v>48.330750196479286</v>
      </c>
      <c r="BX243">
        <v>90.385473372113097</v>
      </c>
      <c r="BY243">
        <v>58.913831773351845</v>
      </c>
      <c r="BZ243">
        <v>2</v>
      </c>
    </row>
    <row r="244" spans="1:78" x14ac:dyDescent="0.2">
      <c r="A244" s="8">
        <v>421</v>
      </c>
      <c r="B244">
        <v>1</v>
      </c>
      <c r="C244" s="2">
        <v>39269</v>
      </c>
      <c r="D244" s="2">
        <v>43755</v>
      </c>
      <c r="E244">
        <v>12.29041095890411</v>
      </c>
      <c r="F244">
        <v>109</v>
      </c>
      <c r="G244">
        <v>154</v>
      </c>
      <c r="H244" s="9"/>
      <c r="I244">
        <v>137.5</v>
      </c>
      <c r="J244">
        <v>62.5</v>
      </c>
      <c r="K244">
        <v>26.4</v>
      </c>
      <c r="L244">
        <v>1</v>
      </c>
      <c r="M244">
        <v>35.5</v>
      </c>
      <c r="N244">
        <v>1</v>
      </c>
      <c r="O244">
        <v>49.7</v>
      </c>
      <c r="P244">
        <v>68.2</v>
      </c>
      <c r="Q244">
        <v>29.7</v>
      </c>
      <c r="R244">
        <v>50.2</v>
      </c>
      <c r="S244">
        <v>39.5</v>
      </c>
      <c r="T244">
        <v>60.2</v>
      </c>
      <c r="U244">
        <v>134.94389055710283</v>
      </c>
      <c r="V244" s="4">
        <v>95</v>
      </c>
      <c r="W244" s="4">
        <v>3</v>
      </c>
      <c r="X244" s="4">
        <v>6.8195276086467107</v>
      </c>
      <c r="Y244">
        <v>44.58818299752339</v>
      </c>
      <c r="Z244">
        <v>98.300000000000011</v>
      </c>
      <c r="AA244">
        <v>297.5</v>
      </c>
      <c r="AC244">
        <v>14</v>
      </c>
      <c r="AD244">
        <v>31.830298000000003</v>
      </c>
      <c r="AE244">
        <v>1</v>
      </c>
      <c r="AF244">
        <v>1</v>
      </c>
      <c r="AG244">
        <v>12.56</v>
      </c>
      <c r="AH244">
        <v>11.84</v>
      </c>
      <c r="AI244">
        <v>0.93821029589452642</v>
      </c>
      <c r="AJ244">
        <v>0.82593182586217861</v>
      </c>
      <c r="AK244">
        <v>19</v>
      </c>
      <c r="AL244">
        <v>15</v>
      </c>
      <c r="AM244">
        <v>-2.2954668646522678</v>
      </c>
      <c r="AN244">
        <v>1.0853191623525367E-2</v>
      </c>
      <c r="AO244">
        <v>22</v>
      </c>
      <c r="AP244">
        <v>26</v>
      </c>
      <c r="AQ244">
        <v>0.81484404579205494</v>
      </c>
      <c r="AR244">
        <v>0.79241920743061656</v>
      </c>
      <c r="AS244">
        <v>28</v>
      </c>
      <c r="AT244">
        <v>36</v>
      </c>
      <c r="AU244">
        <v>40</v>
      </c>
      <c r="AV244">
        <v>34.666666666666664</v>
      </c>
      <c r="AW244">
        <v>2.9756150911912354</v>
      </c>
      <c r="AX244">
        <v>0.99853799195900084</v>
      </c>
      <c r="AY244">
        <v>36</v>
      </c>
      <c r="AZ244">
        <v>34</v>
      </c>
      <c r="BA244">
        <v>36</v>
      </c>
      <c r="BB244">
        <v>35.333333333333336</v>
      </c>
      <c r="BC244">
        <v>1.1744094976266588</v>
      </c>
      <c r="BD244">
        <v>0.87988447857202901</v>
      </c>
      <c r="BE244">
        <v>110</v>
      </c>
      <c r="BF244">
        <v>120</v>
      </c>
      <c r="BG244">
        <v>130</v>
      </c>
      <c r="BH244">
        <v>120</v>
      </c>
      <c r="BI244">
        <v>-0.15097078178801507</v>
      </c>
      <c r="BJ244">
        <v>0.43999938222066448</v>
      </c>
      <c r="BK244">
        <v>-0.74031140943010643</v>
      </c>
      <c r="BL244">
        <v>-5.3672902694342439E-2</v>
      </c>
      <c r="BM244">
        <v>2.0750122944089471</v>
      </c>
      <c r="BN244">
        <v>0.42700932742816605</v>
      </c>
      <c r="BO244">
        <v>2</v>
      </c>
      <c r="BP244">
        <v>12.516763522574877</v>
      </c>
      <c r="BQ244">
        <v>16.092981671881983</v>
      </c>
      <c r="BR244">
        <v>17.881090746535538</v>
      </c>
      <c r="BS244">
        <v>16.092981671881983</v>
      </c>
      <c r="BT244">
        <v>15.198927134555207</v>
      </c>
      <c r="BU244">
        <v>16.092981671881983</v>
      </c>
      <c r="BV244">
        <v>40.163619952707094</v>
      </c>
      <c r="BW244">
        <v>63.296560404142156</v>
      </c>
      <c r="BX244">
        <v>93.921123526551483</v>
      </c>
      <c r="BY244">
        <v>65.793767961133582</v>
      </c>
      <c r="BZ244">
        <v>2</v>
      </c>
    </row>
    <row r="245" spans="1:78" x14ac:dyDescent="0.2">
      <c r="A245" s="8">
        <v>427</v>
      </c>
      <c r="B245">
        <v>1</v>
      </c>
      <c r="C245" s="2">
        <v>39327</v>
      </c>
      <c r="D245" s="2">
        <v>43755</v>
      </c>
      <c r="E245">
        <v>12.131506849315068</v>
      </c>
      <c r="F245">
        <v>108.5</v>
      </c>
      <c r="G245">
        <v>155</v>
      </c>
      <c r="H245" s="9"/>
      <c r="I245">
        <v>94.820000000000007</v>
      </c>
      <c r="J245">
        <v>43.1</v>
      </c>
      <c r="K245">
        <v>17.899999999999999</v>
      </c>
      <c r="L245">
        <v>3</v>
      </c>
      <c r="M245">
        <v>17.7</v>
      </c>
      <c r="N245">
        <v>3</v>
      </c>
      <c r="O245">
        <v>45</v>
      </c>
      <c r="P245">
        <v>35.9</v>
      </c>
      <c r="Q245">
        <v>41.1</v>
      </c>
      <c r="R245">
        <v>35</v>
      </c>
      <c r="S245">
        <v>41.9</v>
      </c>
      <c r="T245">
        <v>26.9</v>
      </c>
      <c r="U245">
        <v>102.42127895056746</v>
      </c>
      <c r="V245" s="4">
        <v>95</v>
      </c>
      <c r="W245" s="4">
        <v>3</v>
      </c>
      <c r="X245" s="4">
        <v>5.1259375748087068</v>
      </c>
      <c r="Y245">
        <v>29.914452377280444</v>
      </c>
      <c r="Z245">
        <v>65.95</v>
      </c>
      <c r="AA245">
        <v>225.8</v>
      </c>
      <c r="AC245">
        <v>20</v>
      </c>
      <c r="AD245">
        <v>39.431463000000001</v>
      </c>
      <c r="AE245">
        <v>2</v>
      </c>
      <c r="AF245">
        <v>2</v>
      </c>
      <c r="AG245">
        <v>13.28</v>
      </c>
      <c r="AH245">
        <v>12.17</v>
      </c>
      <c r="AI245">
        <v>0.57899380104208442</v>
      </c>
      <c r="AJ245">
        <v>0.71870332203310738</v>
      </c>
      <c r="AK245">
        <v>33</v>
      </c>
      <c r="AL245">
        <v>28</v>
      </c>
      <c r="AM245">
        <v>-0.22939414687434617</v>
      </c>
      <c r="AN245">
        <v>0.40928129250261436</v>
      </c>
      <c r="AO245">
        <v>19</v>
      </c>
      <c r="AP245">
        <v>20</v>
      </c>
      <c r="AQ245">
        <v>-0.70321298176206182</v>
      </c>
      <c r="AR245">
        <v>0.24096151512453279</v>
      </c>
      <c r="AS245">
        <v>44</v>
      </c>
      <c r="AT245">
        <v>47</v>
      </c>
      <c r="AU245">
        <v>46</v>
      </c>
      <c r="AV245">
        <v>45.666666666666664</v>
      </c>
      <c r="AW245">
        <v>4.2779503267091687</v>
      </c>
      <c r="AX245">
        <v>0.99999056889513294</v>
      </c>
      <c r="AY245">
        <v>35</v>
      </c>
      <c r="AZ245">
        <v>26</v>
      </c>
      <c r="BA245">
        <v>28</v>
      </c>
      <c r="BB245">
        <v>29.666666666666668</v>
      </c>
      <c r="BC245">
        <v>0.99652472402852488</v>
      </c>
      <c r="BD245">
        <v>0.84050236982084003</v>
      </c>
      <c r="BE245">
        <v>160</v>
      </c>
      <c r="BF245">
        <v>154</v>
      </c>
      <c r="BG245">
        <v>163</v>
      </c>
      <c r="BH245">
        <v>159</v>
      </c>
      <c r="BI245">
        <v>1.3158847232091075</v>
      </c>
      <c r="BJ245">
        <v>0.90589363150940849</v>
      </c>
      <c r="BK245">
        <v>-0.46630356431820397</v>
      </c>
      <c r="BL245">
        <v>0.17299745622652701</v>
      </c>
      <c r="BM245">
        <v>2.6372375253688469</v>
      </c>
      <c r="BN245">
        <v>0.78131047242572327</v>
      </c>
      <c r="BO245">
        <v>2</v>
      </c>
      <c r="BP245">
        <v>19.669199821189093</v>
      </c>
      <c r="BQ245">
        <v>21.010281627179257</v>
      </c>
      <c r="BR245">
        <v>20.56325435851587</v>
      </c>
      <c r="BS245">
        <v>15.645954403218596</v>
      </c>
      <c r="BT245">
        <v>11.622708985248099</v>
      </c>
      <c r="BU245">
        <v>12.516763522574877</v>
      </c>
      <c r="BV245">
        <v>32.512140381357355</v>
      </c>
      <c r="BW245">
        <v>81.229847677125804</v>
      </c>
      <c r="BX245">
        <v>92.024646935798643</v>
      </c>
      <c r="BY245">
        <v>68.588878331427267</v>
      </c>
      <c r="BZ245">
        <v>2</v>
      </c>
    </row>
    <row r="247" spans="1:78" x14ac:dyDescent="0.2">
      <c r="V247" s="4"/>
      <c r="W247" s="4"/>
      <c r="X2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Abrams</dc:creator>
  <cp:lastModifiedBy>Cade Abrams</cp:lastModifiedBy>
  <dcterms:created xsi:type="dcterms:W3CDTF">2022-07-13T18:59:37Z</dcterms:created>
  <dcterms:modified xsi:type="dcterms:W3CDTF">2022-07-13T20:36:30Z</dcterms:modified>
</cp:coreProperties>
</file>