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24226"/>
  <mc:AlternateContent xmlns:mc="http://schemas.openxmlformats.org/markup-compatibility/2006">
    <mc:Choice Requires="x15">
      <x15ac:absPath xmlns:x15ac="http://schemas.microsoft.com/office/spreadsheetml/2010/11/ac" url="G:\Everyone\AFTERSALES\Accessories\Accessory Price Guides\"/>
    </mc:Choice>
  </mc:AlternateContent>
  <workbookProtection workbookAlgorithmName="SHA-512" workbookHashValue="f9VfrNzHZRMd1boHYB9eAt4p0b/aSAaose2GpGJT09+tbsSUv7QhjalhkBHd6w2MUZMT+jpkF9uw8zx1FadKzg==" workbookSaltValue="ssBBsy0sSpP+Wa6MeqpcIA==" workbookSpinCount="100000" lockStructure="1"/>
  <bookViews>
    <workbookView xWindow="0" yWindow="0" windowWidth="23040" windowHeight="9060" tabRatio="929"/>
  </bookViews>
  <sheets>
    <sheet name="COVER PAGE" sheetId="1" r:id="rId1"/>
    <sheet name="VB Scripts" sheetId="43" state="hidden" r:id="rId2"/>
    <sheet name="Part Master" sheetId="21" state="hidden" r:id="rId3"/>
    <sheet name="APNUR " sheetId="27" state="hidden" r:id="rId4"/>
    <sheet name="Discount Codes" sheetId="37" state="hidden" r:id="rId5"/>
    <sheet name="NISSAN MERCHANDISE" sheetId="46" r:id="rId6"/>
    <sheet name="ALL-NEW Z-Z34" sheetId="39" r:id="rId7"/>
    <sheet name="ALL-NEW QASHQAI J12" sheetId="40" r:id="rId8"/>
    <sheet name="ALL-NEW PATHFINDER - R53" sheetId="41" r:id="rId9"/>
    <sheet name="ALL-NEW X-TRAIL - T33" sheetId="45" r:id="rId10"/>
    <sheet name="NAVARA -D23 DC" sheetId="35" r:id="rId11"/>
    <sheet name="NAVARA KC&amp;SC" sheetId="36" r:id="rId12"/>
    <sheet name="X-TRAIL-T32" sheetId="15" r:id="rId13"/>
    <sheet name="JUKE-F16" sheetId="5" r:id="rId14"/>
    <sheet name="PATROL W-Y62" sheetId="31" r:id="rId15"/>
    <sheet name="MY23 LEAF-ZE1" sheetId="42" r:id="rId16"/>
    <sheet name="SUPERSEDED MODELS" sheetId="34" r:id="rId17"/>
    <sheet name="LEAF-ZE1" sheetId="28" r:id="rId18"/>
    <sheet name="NAVARA DC SER 3 &amp; 4-D23" sheetId="9" r:id="rId19"/>
    <sheet name="NAVARA KC&amp;SC SER 3 &amp; 4-D23" sheetId="20" r:id="rId20"/>
    <sheet name="QASHQAI J11" sheetId="29" r:id="rId21"/>
    <sheet name="370Z-Z34" sheetId="3" r:id="rId22"/>
    <sheet name="PATROL W-Y62 S4" sheetId="11" r:id="rId23"/>
    <sheet name="JUKE-F15" sheetId="32" r:id="rId24"/>
    <sheet name="PATHFINDER -R52" sheetId="22" r:id="rId25"/>
    <sheet name="AUTOMATE" sheetId="16" state="hidden" r:id="rId26"/>
  </sheets>
  <externalReferences>
    <externalReference r:id="rId27"/>
    <externalReference r:id="rId28"/>
    <externalReference r:id="rId29"/>
    <externalReference r:id="rId30"/>
  </externalReferences>
  <definedNames>
    <definedName name="_xlnm._FilterDatabase" localSheetId="7" hidden="1">'ALL-NEW QASHQAI J12'!$B$13:$H$57</definedName>
    <definedName name="_xlnm._FilterDatabase" localSheetId="3" hidden="1">'APNUR '!$A$6:$O$348</definedName>
    <definedName name="_xlnm._FilterDatabase" localSheetId="2" hidden="1">'Part Master'!$A$1:$AA$542</definedName>
    <definedName name="_xlnm._FilterDatabase" localSheetId="20" hidden="1">'QASHQAI J11'!$B$13:$H$64</definedName>
    <definedName name="_xlnm.Print_Area" localSheetId="21">'370Z-Z34'!$B$1:$L$37</definedName>
    <definedName name="_xlnm.Print_Area" localSheetId="8">'ALL-NEW PATHFINDER - R53'!$B$1:$L$56</definedName>
    <definedName name="_xlnm.Print_Area" localSheetId="7">'ALL-NEW QASHQAI J12'!$B$1:$L$59</definedName>
    <definedName name="_xlnm.Print_Area" localSheetId="9">'ALL-NEW X-TRAIL - T33'!$B$1:$L$62</definedName>
    <definedName name="_xlnm.Print_Area" localSheetId="6">'ALL-NEW Z-Z34'!$C$1:$L$38</definedName>
    <definedName name="_xlnm.Print_Area" localSheetId="25">AUTOMATE!$B:$G</definedName>
    <definedName name="_xlnm.Print_Area" localSheetId="0">'COVER PAGE'!$B$1:$C$30</definedName>
    <definedName name="_xlnm.Print_Area" localSheetId="23">'JUKE-F15'!$B$1:$L$111</definedName>
    <definedName name="_xlnm.Print_Area" localSheetId="13">'JUKE-F16'!$B$1:$L$43</definedName>
    <definedName name="_xlnm.Print_Area" localSheetId="17">'LEAF-ZE1'!$B$1:$L$33</definedName>
    <definedName name="_xlnm.Print_Area" localSheetId="15">'MY23 LEAF-ZE1'!$B$1:$L$33</definedName>
    <definedName name="_xlnm.Print_Area" localSheetId="10">'NAVARA -D23 DC'!$B$1:$L$213</definedName>
    <definedName name="_xlnm.Print_Area" localSheetId="18">'NAVARA DC SER 3 &amp; 4-D23'!$B$1:$L$202</definedName>
    <definedName name="_xlnm.Print_Area" localSheetId="11">'NAVARA KC&amp;SC'!#REF!</definedName>
    <definedName name="_xlnm.Print_Area" localSheetId="19">'NAVARA KC&amp;SC SER 3 &amp; 4-D23'!$B$1:$L$147</definedName>
    <definedName name="_xlnm.Print_Area" localSheetId="5">'NISSAN MERCHANDISE'!$B$1:$L$38</definedName>
    <definedName name="_xlnm.Print_Area" localSheetId="24">'PATHFINDER -R52'!$B$1:$L$82</definedName>
    <definedName name="_xlnm.Print_Area" localSheetId="14">'PATROL W-Y62'!$B$1:$L$49</definedName>
    <definedName name="_xlnm.Print_Area" localSheetId="22">'PATROL W-Y62 S4'!$B$1:$L$57</definedName>
    <definedName name="_xlnm.Print_Area" localSheetId="20">'QASHQAI J11'!$B$1:$L$68</definedName>
    <definedName name="_xlnm.Print_Area" localSheetId="12">'X-TRAIL-T32'!$B$1:$L$88</definedName>
    <definedName name="_xlnm.Print_Titles" localSheetId="21">'370Z-Z34'!$1:$9</definedName>
    <definedName name="_xlnm.Print_Titles" localSheetId="8">'ALL-NEW PATHFINDER - R53'!$1:$11</definedName>
    <definedName name="_xlnm.Print_Titles" localSheetId="9">'ALL-NEW X-TRAIL - T33'!$1:$11</definedName>
    <definedName name="_xlnm.Print_Titles" localSheetId="6">'ALL-NEW Z-Z34'!$1:$11</definedName>
    <definedName name="_xlnm.Print_Titles" localSheetId="23">'JUKE-F15'!$1:$9</definedName>
    <definedName name="_xlnm.Print_Titles" localSheetId="13">'JUKE-F16'!$1:$9</definedName>
    <definedName name="_xlnm.Print_Titles" localSheetId="17">'LEAF-ZE1'!$1:$9</definedName>
    <definedName name="_xlnm.Print_Titles" localSheetId="15">'MY23 LEAF-ZE1'!$1:$9</definedName>
    <definedName name="_xlnm.Print_Titles" localSheetId="10">'NAVARA -D23 DC'!$1:$9</definedName>
    <definedName name="_xlnm.Print_Titles" localSheetId="18">'NAVARA DC SER 3 &amp; 4-D23'!$1:$9</definedName>
    <definedName name="_xlnm.Print_Titles" localSheetId="11">'NAVARA KC&amp;SC'!#REF!</definedName>
    <definedName name="_xlnm.Print_Titles" localSheetId="19">'NAVARA KC&amp;SC SER 3 &amp; 4-D23'!$1:$11</definedName>
    <definedName name="_xlnm.Print_Titles" localSheetId="5">'NISSAN MERCHANDISE'!$1:$9</definedName>
    <definedName name="_xlnm.Print_Titles" localSheetId="24">'PATHFINDER -R52'!$1:$11</definedName>
    <definedName name="_xlnm.Print_Titles" localSheetId="12">'X-TRAIL-T32'!$1:$11</definedName>
  </definedNames>
  <calcPr calcId="162913"/>
</workbook>
</file>

<file path=xl/calcChain.xml><?xml version="1.0" encoding="utf-8"?>
<calcChain xmlns="http://schemas.openxmlformats.org/spreadsheetml/2006/main">
  <c r="R123" i="36" l="1"/>
  <c r="Q123" i="36"/>
  <c r="O123" i="36"/>
  <c r="N123" i="36"/>
  <c r="I123" i="36"/>
  <c r="J123" i="36" s="1"/>
  <c r="F123" i="36"/>
  <c r="G123" i="36" s="1"/>
  <c r="H123" i="36" s="1"/>
  <c r="R122" i="36"/>
  <c r="Q122" i="36"/>
  <c r="O122" i="36"/>
  <c r="N122" i="36"/>
  <c r="J122" i="36"/>
  <c r="I122" i="36"/>
  <c r="F122" i="36"/>
  <c r="G122" i="36" s="1"/>
  <c r="H122" i="36" s="1"/>
  <c r="R121" i="36"/>
  <c r="Q121" i="36"/>
  <c r="O121" i="36"/>
  <c r="N121" i="36"/>
  <c r="J121" i="36"/>
  <c r="I121" i="36"/>
  <c r="F121" i="36"/>
  <c r="G121" i="36" s="1"/>
  <c r="H121" i="36" s="1"/>
  <c r="R120" i="36"/>
  <c r="Q120" i="36"/>
  <c r="O120" i="36"/>
  <c r="N120" i="36"/>
  <c r="I120" i="36"/>
  <c r="I119" i="36" s="1"/>
  <c r="J119" i="36" s="1"/>
  <c r="F120" i="36"/>
  <c r="F119" i="36" s="1"/>
  <c r="G119" i="36" s="1"/>
  <c r="H119" i="36" s="1"/>
  <c r="V119" i="36"/>
  <c r="U119" i="36"/>
  <c r="T119" i="36"/>
  <c r="R119" i="36"/>
  <c r="Q119" i="36"/>
  <c r="O119" i="36"/>
  <c r="N119" i="36"/>
  <c r="G613" i="21"/>
  <c r="V613" i="21"/>
  <c r="W613" i="21"/>
  <c r="X613" i="21"/>
  <c r="Y613" i="21"/>
  <c r="I179" i="35"/>
  <c r="J179" i="35" s="1"/>
  <c r="K179" i="35" s="1"/>
  <c r="R182" i="35"/>
  <c r="Q182" i="35"/>
  <c r="O182" i="35"/>
  <c r="N182" i="35"/>
  <c r="R181" i="35"/>
  <c r="Q181" i="35"/>
  <c r="O181" i="35"/>
  <c r="N181" i="35"/>
  <c r="R180" i="35"/>
  <c r="Q180" i="35"/>
  <c r="O180" i="35"/>
  <c r="N180" i="35"/>
  <c r="R179" i="35"/>
  <c r="Q179" i="35"/>
  <c r="O179" i="35"/>
  <c r="N179" i="35"/>
  <c r="U178" i="35"/>
  <c r="T178" i="35"/>
  <c r="R178" i="35"/>
  <c r="Q178" i="35"/>
  <c r="O178" i="35"/>
  <c r="N178" i="35"/>
  <c r="I182" i="35"/>
  <c r="J182" i="35" s="1"/>
  <c r="K182" i="35" s="1"/>
  <c r="F182" i="35"/>
  <c r="G182" i="35" s="1"/>
  <c r="H182" i="35" s="1"/>
  <c r="I181" i="35"/>
  <c r="J181" i="35" s="1"/>
  <c r="K181" i="35" s="1"/>
  <c r="F181" i="35"/>
  <c r="G181" i="35" s="1"/>
  <c r="H181" i="35" s="1"/>
  <c r="I180" i="35"/>
  <c r="J180" i="35" s="1"/>
  <c r="K180" i="35" s="1"/>
  <c r="F180" i="35"/>
  <c r="G180" i="35" s="1"/>
  <c r="H180" i="35" s="1"/>
  <c r="F179" i="35"/>
  <c r="F178" i="35" s="1"/>
  <c r="G178" i="35" s="1"/>
  <c r="H178" i="35" s="1"/>
  <c r="G3" i="21"/>
  <c r="G4" i="21"/>
  <c r="G5" i="21"/>
  <c r="G6" i="21"/>
  <c r="G7" i="21"/>
  <c r="G8" i="21"/>
  <c r="G9" i="21"/>
  <c r="G10" i="21"/>
  <c r="G11" i="21"/>
  <c r="G12" i="21"/>
  <c r="G13" i="21"/>
  <c r="G14" i="21"/>
  <c r="G15" i="21"/>
  <c r="G16" i="21"/>
  <c r="G17" i="21"/>
  <c r="G18" i="21"/>
  <c r="G19" i="21"/>
  <c r="G20" i="21"/>
  <c r="G21" i="21"/>
  <c r="G22" i="21"/>
  <c r="G23" i="21"/>
  <c r="G24" i="21"/>
  <c r="G25" i="21"/>
  <c r="G26" i="21"/>
  <c r="G27" i="21"/>
  <c r="G28" i="21"/>
  <c r="G29" i="21"/>
  <c r="G30" i="21"/>
  <c r="G31" i="21"/>
  <c r="G32" i="21"/>
  <c r="G33" i="21"/>
  <c r="G34" i="21"/>
  <c r="G35" i="21"/>
  <c r="G36" i="21"/>
  <c r="G37" i="21"/>
  <c r="G38" i="21"/>
  <c r="G39" i="21"/>
  <c r="G40" i="21"/>
  <c r="G41" i="21"/>
  <c r="G42" i="21"/>
  <c r="G43" i="21"/>
  <c r="G44" i="21"/>
  <c r="G45" i="21"/>
  <c r="G46" i="21"/>
  <c r="G47" i="21"/>
  <c r="G48" i="21"/>
  <c r="G49" i="21"/>
  <c r="G50" i="21"/>
  <c r="G51" i="21"/>
  <c r="G52" i="21"/>
  <c r="G53" i="21"/>
  <c r="G54" i="21"/>
  <c r="G55" i="21"/>
  <c r="G56" i="21"/>
  <c r="G57" i="21"/>
  <c r="G58" i="21"/>
  <c r="G59" i="21"/>
  <c r="G60" i="21"/>
  <c r="G61" i="21"/>
  <c r="G62" i="21"/>
  <c r="G63" i="21"/>
  <c r="G64" i="21"/>
  <c r="G65" i="21"/>
  <c r="G66" i="21"/>
  <c r="G67" i="21"/>
  <c r="G68" i="21"/>
  <c r="G69" i="21"/>
  <c r="G70" i="21"/>
  <c r="G71" i="21"/>
  <c r="G72" i="21"/>
  <c r="G73" i="21"/>
  <c r="G74" i="21"/>
  <c r="G75" i="21"/>
  <c r="G76" i="21"/>
  <c r="G77" i="21"/>
  <c r="G78" i="21"/>
  <c r="G79" i="21"/>
  <c r="G80" i="21"/>
  <c r="G81" i="21"/>
  <c r="G82" i="21"/>
  <c r="G83" i="21"/>
  <c r="G84" i="21"/>
  <c r="G85" i="21"/>
  <c r="G86" i="21"/>
  <c r="G87" i="21"/>
  <c r="G88" i="21"/>
  <c r="G89" i="21"/>
  <c r="G90" i="21"/>
  <c r="G91" i="21"/>
  <c r="G92" i="21"/>
  <c r="G93" i="21"/>
  <c r="G94" i="21"/>
  <c r="G95" i="21"/>
  <c r="G96" i="21"/>
  <c r="G97" i="21"/>
  <c r="G98" i="21"/>
  <c r="G99" i="21"/>
  <c r="G100" i="21"/>
  <c r="G101" i="21"/>
  <c r="G102" i="21"/>
  <c r="G103" i="21"/>
  <c r="G104" i="21"/>
  <c r="G105" i="21"/>
  <c r="G106" i="21"/>
  <c r="G107" i="21"/>
  <c r="G108" i="21"/>
  <c r="G109" i="21"/>
  <c r="G110" i="21"/>
  <c r="G111" i="21"/>
  <c r="G112" i="21"/>
  <c r="G113" i="21"/>
  <c r="G114" i="21"/>
  <c r="G115" i="21"/>
  <c r="G116" i="21"/>
  <c r="G117" i="21"/>
  <c r="G118" i="21"/>
  <c r="G119" i="21"/>
  <c r="G120" i="21"/>
  <c r="G121" i="21"/>
  <c r="G122" i="21"/>
  <c r="G123" i="21"/>
  <c r="G124" i="21"/>
  <c r="G125" i="21"/>
  <c r="G126" i="21"/>
  <c r="G127" i="21"/>
  <c r="G128" i="21"/>
  <c r="G129" i="21"/>
  <c r="G130" i="21"/>
  <c r="G131" i="21"/>
  <c r="G132" i="21"/>
  <c r="G133" i="21"/>
  <c r="G134" i="21"/>
  <c r="G135" i="21"/>
  <c r="G136" i="21"/>
  <c r="G137" i="21"/>
  <c r="G138" i="21"/>
  <c r="G139" i="21"/>
  <c r="G140" i="21"/>
  <c r="G141" i="21"/>
  <c r="G142" i="21"/>
  <c r="G143" i="21"/>
  <c r="G144" i="21"/>
  <c r="G145" i="21"/>
  <c r="G146" i="21"/>
  <c r="G147" i="21"/>
  <c r="G148" i="21"/>
  <c r="G149" i="21"/>
  <c r="G150" i="21"/>
  <c r="G151" i="21"/>
  <c r="G152" i="21"/>
  <c r="G153" i="21"/>
  <c r="G154" i="21"/>
  <c r="G155" i="21"/>
  <c r="G156" i="21"/>
  <c r="G157" i="21"/>
  <c r="G158" i="21"/>
  <c r="G159" i="21"/>
  <c r="G160" i="21"/>
  <c r="G161" i="21"/>
  <c r="G162" i="21"/>
  <c r="G163" i="21"/>
  <c r="G164" i="21"/>
  <c r="G165" i="21"/>
  <c r="G166" i="21"/>
  <c r="G167" i="21"/>
  <c r="G168" i="21"/>
  <c r="G169" i="21"/>
  <c r="G170" i="21"/>
  <c r="G171" i="21"/>
  <c r="G172" i="21"/>
  <c r="G173" i="21"/>
  <c r="G174" i="21"/>
  <c r="G175" i="21"/>
  <c r="G176" i="21"/>
  <c r="G177" i="21"/>
  <c r="G178" i="21"/>
  <c r="G179" i="21"/>
  <c r="G180" i="21"/>
  <c r="G181" i="21"/>
  <c r="G182" i="21"/>
  <c r="G183" i="21"/>
  <c r="G184" i="21"/>
  <c r="G185" i="21"/>
  <c r="G186" i="21"/>
  <c r="G187" i="21"/>
  <c r="G188" i="21"/>
  <c r="G189" i="21"/>
  <c r="G190" i="21"/>
  <c r="G191" i="21"/>
  <c r="G192" i="21"/>
  <c r="G193" i="21"/>
  <c r="G194" i="21"/>
  <c r="G195" i="21"/>
  <c r="G196" i="21"/>
  <c r="G197" i="21"/>
  <c r="G198" i="21"/>
  <c r="G199" i="21"/>
  <c r="G200" i="21"/>
  <c r="G201" i="21"/>
  <c r="G202" i="21"/>
  <c r="G203" i="21"/>
  <c r="G204" i="21"/>
  <c r="G205" i="21"/>
  <c r="G206" i="21"/>
  <c r="G207" i="21"/>
  <c r="G208" i="21"/>
  <c r="G209" i="21"/>
  <c r="G210" i="21"/>
  <c r="G211" i="21"/>
  <c r="G212" i="21"/>
  <c r="G213" i="21"/>
  <c r="G214" i="21"/>
  <c r="G215" i="21"/>
  <c r="G216" i="21"/>
  <c r="G217" i="21"/>
  <c r="G218" i="21"/>
  <c r="G219" i="21"/>
  <c r="G220" i="21"/>
  <c r="G221" i="21"/>
  <c r="G222" i="21"/>
  <c r="G223" i="21"/>
  <c r="G224" i="21"/>
  <c r="G225" i="21"/>
  <c r="G226" i="21"/>
  <c r="G227" i="21"/>
  <c r="G228" i="21"/>
  <c r="G229" i="21"/>
  <c r="G230" i="21"/>
  <c r="G231" i="21"/>
  <c r="G232" i="21"/>
  <c r="G233" i="21"/>
  <c r="G234" i="21"/>
  <c r="G235" i="21"/>
  <c r="G236" i="21"/>
  <c r="G237" i="21"/>
  <c r="G238" i="21"/>
  <c r="G239" i="21"/>
  <c r="G240" i="21"/>
  <c r="G241" i="21"/>
  <c r="G242" i="21"/>
  <c r="G243" i="21"/>
  <c r="G244" i="21"/>
  <c r="G245" i="21"/>
  <c r="G246" i="21"/>
  <c r="G247" i="21"/>
  <c r="G248" i="21"/>
  <c r="G249" i="21"/>
  <c r="G250" i="21"/>
  <c r="G251" i="21"/>
  <c r="G252" i="21"/>
  <c r="G253" i="21"/>
  <c r="G254" i="21"/>
  <c r="G255" i="21"/>
  <c r="G256" i="21"/>
  <c r="G257" i="21"/>
  <c r="G258" i="21"/>
  <c r="G259" i="21"/>
  <c r="G260" i="21"/>
  <c r="G261" i="21"/>
  <c r="G262" i="21"/>
  <c r="G263" i="21"/>
  <c r="G264" i="21"/>
  <c r="G265" i="21"/>
  <c r="G266" i="21"/>
  <c r="G267" i="21"/>
  <c r="G268" i="21"/>
  <c r="G269" i="21"/>
  <c r="G270" i="21"/>
  <c r="G271" i="21"/>
  <c r="G272" i="21"/>
  <c r="G273" i="21"/>
  <c r="G274" i="21"/>
  <c r="G275" i="21"/>
  <c r="G276" i="21"/>
  <c r="G277" i="21"/>
  <c r="G278" i="21"/>
  <c r="G279" i="21"/>
  <c r="G280" i="21"/>
  <c r="G281" i="21"/>
  <c r="G282" i="21"/>
  <c r="G283" i="21"/>
  <c r="G284" i="21"/>
  <c r="G285" i="21"/>
  <c r="G286" i="21"/>
  <c r="G287" i="21"/>
  <c r="G288" i="21"/>
  <c r="G289" i="21"/>
  <c r="G290" i="21"/>
  <c r="G291" i="21"/>
  <c r="G292" i="21"/>
  <c r="G293" i="21"/>
  <c r="G294" i="21"/>
  <c r="G295" i="21"/>
  <c r="G296" i="21"/>
  <c r="G297" i="21"/>
  <c r="G298" i="21"/>
  <c r="G299" i="21"/>
  <c r="G300" i="21"/>
  <c r="G301" i="21"/>
  <c r="G302" i="21"/>
  <c r="G303" i="21"/>
  <c r="G304" i="21"/>
  <c r="G305" i="21"/>
  <c r="G306" i="21"/>
  <c r="G307" i="21"/>
  <c r="G308" i="21"/>
  <c r="G309" i="21"/>
  <c r="G310" i="21"/>
  <c r="G311" i="21"/>
  <c r="G312" i="21"/>
  <c r="G313" i="21"/>
  <c r="G314" i="21"/>
  <c r="G315" i="21"/>
  <c r="G316" i="21"/>
  <c r="G317" i="21"/>
  <c r="G318" i="21"/>
  <c r="G319" i="21"/>
  <c r="G320" i="21"/>
  <c r="G321" i="21"/>
  <c r="G322" i="21"/>
  <c r="G323" i="21"/>
  <c r="G324" i="21"/>
  <c r="G325" i="21"/>
  <c r="G326" i="21"/>
  <c r="G327" i="21"/>
  <c r="G328" i="21"/>
  <c r="G329" i="21"/>
  <c r="G330" i="21"/>
  <c r="G331" i="21"/>
  <c r="G332" i="21"/>
  <c r="G333" i="21"/>
  <c r="G334" i="21"/>
  <c r="G335" i="21"/>
  <c r="G336" i="21"/>
  <c r="G337" i="21"/>
  <c r="G338" i="21"/>
  <c r="G339" i="21"/>
  <c r="G340" i="21"/>
  <c r="G341" i="21"/>
  <c r="G342" i="21"/>
  <c r="G343" i="21"/>
  <c r="G344" i="21"/>
  <c r="G345" i="21"/>
  <c r="G346" i="21"/>
  <c r="G347" i="21"/>
  <c r="G348" i="21"/>
  <c r="G349" i="21"/>
  <c r="G350" i="21"/>
  <c r="G351" i="21"/>
  <c r="G352" i="21"/>
  <c r="G353" i="21"/>
  <c r="G354" i="21"/>
  <c r="G355" i="21"/>
  <c r="G356" i="21"/>
  <c r="G357" i="21"/>
  <c r="G358" i="21"/>
  <c r="G359" i="21"/>
  <c r="G360" i="21"/>
  <c r="G361" i="21"/>
  <c r="G362" i="21"/>
  <c r="G363" i="21"/>
  <c r="G364" i="21"/>
  <c r="G365" i="21"/>
  <c r="G366" i="21"/>
  <c r="G367" i="21"/>
  <c r="G368" i="21"/>
  <c r="G369" i="21"/>
  <c r="G370" i="21"/>
  <c r="G371" i="21"/>
  <c r="G372" i="21"/>
  <c r="G373" i="21"/>
  <c r="G374" i="21"/>
  <c r="G375" i="21"/>
  <c r="G376" i="21"/>
  <c r="G377" i="21"/>
  <c r="G378" i="21"/>
  <c r="G379" i="21"/>
  <c r="G380" i="21"/>
  <c r="G381" i="21"/>
  <c r="G382" i="21"/>
  <c r="G383" i="21"/>
  <c r="G384" i="21"/>
  <c r="G385" i="21"/>
  <c r="G386" i="21"/>
  <c r="G387" i="21"/>
  <c r="G388" i="21"/>
  <c r="G389" i="21"/>
  <c r="G390" i="21"/>
  <c r="G391" i="21"/>
  <c r="G392" i="21"/>
  <c r="G393" i="21"/>
  <c r="G394" i="21"/>
  <c r="G395" i="21"/>
  <c r="G396" i="21"/>
  <c r="G397" i="21"/>
  <c r="G398" i="21"/>
  <c r="G399" i="21"/>
  <c r="G400" i="21"/>
  <c r="G401" i="21"/>
  <c r="G402" i="21"/>
  <c r="G403" i="21"/>
  <c r="G404" i="21"/>
  <c r="G405" i="21"/>
  <c r="G406" i="21"/>
  <c r="G407" i="21"/>
  <c r="G408" i="21"/>
  <c r="G409" i="21"/>
  <c r="G410" i="21"/>
  <c r="G411" i="21"/>
  <c r="G412" i="21"/>
  <c r="G413" i="21"/>
  <c r="G414" i="21"/>
  <c r="G415" i="21"/>
  <c r="G416" i="21"/>
  <c r="G417" i="21"/>
  <c r="G418" i="21"/>
  <c r="G419" i="21"/>
  <c r="G420" i="21"/>
  <c r="G421" i="21"/>
  <c r="G422" i="21"/>
  <c r="G423" i="21"/>
  <c r="G424" i="21"/>
  <c r="G425" i="21"/>
  <c r="G426" i="21"/>
  <c r="G427" i="21"/>
  <c r="G428" i="21"/>
  <c r="G429" i="21"/>
  <c r="G430" i="21"/>
  <c r="G431" i="21"/>
  <c r="G432" i="21"/>
  <c r="G433" i="21"/>
  <c r="G434" i="21"/>
  <c r="G435" i="21"/>
  <c r="G436" i="21"/>
  <c r="G437" i="21"/>
  <c r="G438" i="21"/>
  <c r="G439" i="21"/>
  <c r="G440" i="21"/>
  <c r="G441" i="21"/>
  <c r="G442" i="21"/>
  <c r="G443" i="21"/>
  <c r="G444" i="21"/>
  <c r="G445" i="21"/>
  <c r="G446" i="21"/>
  <c r="G447" i="21"/>
  <c r="G448" i="21"/>
  <c r="G449" i="21"/>
  <c r="G450" i="21"/>
  <c r="G451" i="21"/>
  <c r="G452" i="21"/>
  <c r="G453" i="21"/>
  <c r="G454" i="21"/>
  <c r="G455" i="21"/>
  <c r="G456" i="21"/>
  <c r="G457" i="21"/>
  <c r="G458" i="21"/>
  <c r="G459" i="21"/>
  <c r="G460" i="21"/>
  <c r="G461" i="21"/>
  <c r="G462" i="21"/>
  <c r="G463" i="21"/>
  <c r="G464" i="21"/>
  <c r="G465" i="21"/>
  <c r="G466" i="21"/>
  <c r="G467" i="21"/>
  <c r="G468" i="21"/>
  <c r="G469" i="21"/>
  <c r="G470" i="21"/>
  <c r="G471" i="21"/>
  <c r="G472" i="21"/>
  <c r="G473" i="21"/>
  <c r="G474" i="21"/>
  <c r="G475" i="21"/>
  <c r="G476" i="21"/>
  <c r="G477" i="21"/>
  <c r="G478" i="21"/>
  <c r="G479" i="21"/>
  <c r="G480" i="21"/>
  <c r="G481" i="21"/>
  <c r="G482" i="21"/>
  <c r="G483" i="21"/>
  <c r="G484" i="21"/>
  <c r="G485" i="21"/>
  <c r="G486" i="21"/>
  <c r="G487" i="21"/>
  <c r="G488" i="21"/>
  <c r="G489" i="21"/>
  <c r="G490" i="21"/>
  <c r="G491" i="21"/>
  <c r="G492" i="21"/>
  <c r="G493" i="21"/>
  <c r="G494" i="21"/>
  <c r="G495" i="21"/>
  <c r="G496" i="21"/>
  <c r="G497" i="21"/>
  <c r="G498" i="21"/>
  <c r="G499" i="21"/>
  <c r="G500" i="21"/>
  <c r="G501" i="21"/>
  <c r="G502" i="21"/>
  <c r="G503" i="21"/>
  <c r="G504" i="21"/>
  <c r="G505" i="21"/>
  <c r="G506" i="21"/>
  <c r="G507" i="21"/>
  <c r="G508" i="21"/>
  <c r="G509" i="21"/>
  <c r="G510" i="21"/>
  <c r="G511" i="21"/>
  <c r="G512" i="21"/>
  <c r="G513" i="21"/>
  <c r="G514" i="21"/>
  <c r="G515" i="21"/>
  <c r="G516" i="21"/>
  <c r="G517" i="21"/>
  <c r="G518" i="21"/>
  <c r="G519" i="21"/>
  <c r="G520" i="21"/>
  <c r="G521" i="21"/>
  <c r="G522" i="21"/>
  <c r="G523" i="21"/>
  <c r="G524" i="21"/>
  <c r="G525" i="21"/>
  <c r="G526" i="21"/>
  <c r="G527" i="21"/>
  <c r="G528" i="21"/>
  <c r="G529" i="21"/>
  <c r="G530" i="21"/>
  <c r="G531" i="21"/>
  <c r="G532" i="21"/>
  <c r="G533" i="21"/>
  <c r="G534" i="21"/>
  <c r="G535" i="21"/>
  <c r="G536" i="21"/>
  <c r="G537" i="21"/>
  <c r="G538" i="21"/>
  <c r="G539" i="21"/>
  <c r="G540" i="21"/>
  <c r="G541" i="21"/>
  <c r="G542" i="21"/>
  <c r="G543" i="21"/>
  <c r="G544" i="21"/>
  <c r="G545" i="21"/>
  <c r="G546" i="21"/>
  <c r="G547" i="21"/>
  <c r="G548" i="21"/>
  <c r="G549" i="21"/>
  <c r="G550" i="21"/>
  <c r="G551" i="21"/>
  <c r="G552" i="21"/>
  <c r="G553" i="21"/>
  <c r="G554" i="21"/>
  <c r="G555" i="21"/>
  <c r="G556" i="21"/>
  <c r="G557" i="21"/>
  <c r="G558" i="21"/>
  <c r="G559" i="21"/>
  <c r="G560" i="21"/>
  <c r="G561" i="21"/>
  <c r="G562" i="21"/>
  <c r="G563" i="21"/>
  <c r="G564" i="21"/>
  <c r="G565" i="21"/>
  <c r="G566" i="21"/>
  <c r="G567" i="21"/>
  <c r="G568" i="21"/>
  <c r="G569" i="21"/>
  <c r="G570" i="21"/>
  <c r="G571" i="21"/>
  <c r="G572" i="21"/>
  <c r="G573" i="21"/>
  <c r="G574" i="21"/>
  <c r="G575" i="21"/>
  <c r="G576" i="21"/>
  <c r="G577" i="21"/>
  <c r="G578" i="21"/>
  <c r="G579" i="21"/>
  <c r="G580" i="21"/>
  <c r="G581" i="21"/>
  <c r="G582" i="21"/>
  <c r="G583" i="21"/>
  <c r="G584" i="21"/>
  <c r="G585" i="21"/>
  <c r="G586" i="21"/>
  <c r="G587" i="21"/>
  <c r="G588" i="21"/>
  <c r="G589" i="21"/>
  <c r="G590" i="21"/>
  <c r="G591" i="21"/>
  <c r="G592" i="21"/>
  <c r="G593" i="21"/>
  <c r="G594" i="21"/>
  <c r="G595" i="21"/>
  <c r="G596" i="21"/>
  <c r="G597" i="21"/>
  <c r="G598" i="21"/>
  <c r="G599" i="21"/>
  <c r="G600" i="21"/>
  <c r="G601" i="21"/>
  <c r="G602" i="21"/>
  <c r="G603" i="21"/>
  <c r="G604" i="21"/>
  <c r="G605" i="21"/>
  <c r="G606" i="21"/>
  <c r="G607" i="21"/>
  <c r="G608" i="21"/>
  <c r="G609" i="21"/>
  <c r="G610" i="21"/>
  <c r="G611" i="21"/>
  <c r="G612" i="21"/>
  <c r="V612" i="21"/>
  <c r="W612" i="21"/>
  <c r="X612" i="21"/>
  <c r="Y612" i="21"/>
  <c r="I164" i="35"/>
  <c r="J164" i="35" s="1"/>
  <c r="F162" i="35"/>
  <c r="G162" i="35" s="1"/>
  <c r="H162" i="35" s="1"/>
  <c r="I162" i="35"/>
  <c r="J162" i="35" s="1"/>
  <c r="N162" i="35"/>
  <c r="O162" i="35"/>
  <c r="Q162" i="35"/>
  <c r="R162" i="35"/>
  <c r="T162" i="35"/>
  <c r="U162" i="35"/>
  <c r="F163" i="35"/>
  <c r="G163" i="35" s="1"/>
  <c r="H163" i="35" s="1"/>
  <c r="I163" i="35"/>
  <c r="J163" i="35" s="1"/>
  <c r="N163" i="35"/>
  <c r="O163" i="35"/>
  <c r="Q163" i="35"/>
  <c r="R163" i="35"/>
  <c r="T163" i="35"/>
  <c r="U163" i="35"/>
  <c r="F164" i="35"/>
  <c r="G164" i="35" s="1"/>
  <c r="H164" i="35" s="1"/>
  <c r="N164" i="35"/>
  <c r="O164" i="35"/>
  <c r="Q164" i="35"/>
  <c r="R164" i="35"/>
  <c r="T164" i="35"/>
  <c r="U164" i="35"/>
  <c r="G120" i="36" l="1"/>
  <c r="H120" i="36" s="1"/>
  <c r="J120" i="36"/>
  <c r="V178" i="35"/>
  <c r="I178" i="35"/>
  <c r="J178" i="35" s="1"/>
  <c r="K178" i="35" s="1"/>
  <c r="G179" i="35"/>
  <c r="H179" i="35" s="1"/>
  <c r="V164" i="35"/>
  <c r="V163" i="35"/>
  <c r="V162" i="35"/>
  <c r="V3" i="21"/>
  <c r="W3" i="21"/>
  <c r="X3" i="21"/>
  <c r="Y3" i="21"/>
  <c r="V4" i="21"/>
  <c r="W4" i="21"/>
  <c r="X4" i="21"/>
  <c r="Y4" i="21"/>
  <c r="V5" i="21"/>
  <c r="W5" i="21"/>
  <c r="X5" i="21"/>
  <c r="Y5" i="21"/>
  <c r="V6" i="21"/>
  <c r="W6" i="21"/>
  <c r="X6" i="21"/>
  <c r="Y6" i="21"/>
  <c r="V7" i="21"/>
  <c r="W7" i="21"/>
  <c r="X7" i="21"/>
  <c r="Y7" i="21"/>
  <c r="V8" i="21"/>
  <c r="W8" i="21"/>
  <c r="X8" i="21"/>
  <c r="Y8" i="21"/>
  <c r="V9" i="21"/>
  <c r="W9" i="21"/>
  <c r="X9" i="21"/>
  <c r="Y9" i="21"/>
  <c r="V10" i="21"/>
  <c r="W10" i="21"/>
  <c r="X10" i="21"/>
  <c r="Y10" i="21"/>
  <c r="V11" i="21"/>
  <c r="W11" i="21"/>
  <c r="X11" i="21"/>
  <c r="Y11" i="21"/>
  <c r="V12" i="21"/>
  <c r="W12" i="21"/>
  <c r="X12" i="21"/>
  <c r="Y12" i="21"/>
  <c r="V13" i="21"/>
  <c r="W13" i="21"/>
  <c r="X13" i="21"/>
  <c r="Y13" i="21"/>
  <c r="V14" i="21"/>
  <c r="W14" i="21"/>
  <c r="X14" i="21"/>
  <c r="Y14" i="21"/>
  <c r="V15" i="21"/>
  <c r="W15" i="21"/>
  <c r="X15" i="21"/>
  <c r="Y15" i="21"/>
  <c r="V16" i="21"/>
  <c r="W16" i="21"/>
  <c r="X16" i="21"/>
  <c r="Y16" i="21"/>
  <c r="V17" i="21"/>
  <c r="W17" i="21"/>
  <c r="X17" i="21"/>
  <c r="Y17" i="21"/>
  <c r="V18" i="21"/>
  <c r="W18" i="21"/>
  <c r="X18" i="21"/>
  <c r="Y18" i="21"/>
  <c r="V19" i="21"/>
  <c r="W19" i="21"/>
  <c r="X19" i="21"/>
  <c r="Y19" i="21"/>
  <c r="V20" i="21"/>
  <c r="W20" i="21"/>
  <c r="X20" i="21"/>
  <c r="Y20" i="21"/>
  <c r="V21" i="21"/>
  <c r="W21" i="21"/>
  <c r="X21" i="21"/>
  <c r="Y21" i="21"/>
  <c r="V22" i="21"/>
  <c r="W22" i="21"/>
  <c r="X22" i="21"/>
  <c r="Y22" i="21"/>
  <c r="V23" i="21"/>
  <c r="W23" i="21"/>
  <c r="X23" i="21"/>
  <c r="Y23" i="21"/>
  <c r="V24" i="21"/>
  <c r="W24" i="21"/>
  <c r="X24" i="21"/>
  <c r="Y24" i="21"/>
  <c r="V25" i="21"/>
  <c r="W25" i="21"/>
  <c r="X25" i="21"/>
  <c r="Y25" i="21"/>
  <c r="V26" i="21"/>
  <c r="W26" i="21"/>
  <c r="X26" i="21"/>
  <c r="Y26" i="21"/>
  <c r="V27" i="21"/>
  <c r="W27" i="21"/>
  <c r="X27" i="21"/>
  <c r="Y27" i="21"/>
  <c r="V28" i="21"/>
  <c r="W28" i="21"/>
  <c r="X28" i="21"/>
  <c r="Y28" i="21"/>
  <c r="V29" i="21"/>
  <c r="W29" i="21"/>
  <c r="X29" i="21"/>
  <c r="Y29" i="21"/>
  <c r="V30" i="21"/>
  <c r="W30" i="21"/>
  <c r="X30" i="21"/>
  <c r="Y30" i="21"/>
  <c r="V31" i="21"/>
  <c r="W31" i="21"/>
  <c r="X31" i="21"/>
  <c r="Y31" i="21"/>
  <c r="V32" i="21"/>
  <c r="W32" i="21"/>
  <c r="X32" i="21"/>
  <c r="Y32" i="21"/>
  <c r="V33" i="21"/>
  <c r="W33" i="21"/>
  <c r="X33" i="21"/>
  <c r="Y33" i="21"/>
  <c r="V34" i="21"/>
  <c r="W34" i="21"/>
  <c r="X34" i="21"/>
  <c r="Y34" i="21"/>
  <c r="V35" i="21"/>
  <c r="W35" i="21"/>
  <c r="X35" i="21"/>
  <c r="Y35" i="21"/>
  <c r="V36" i="21"/>
  <c r="W36" i="21"/>
  <c r="X36" i="21"/>
  <c r="Y36" i="21"/>
  <c r="V37" i="21"/>
  <c r="W37" i="21"/>
  <c r="X37" i="21"/>
  <c r="Y37" i="21"/>
  <c r="V38" i="21"/>
  <c r="W38" i="21"/>
  <c r="X38" i="21"/>
  <c r="Y38" i="21"/>
  <c r="V39" i="21"/>
  <c r="W39" i="21"/>
  <c r="X39" i="21"/>
  <c r="Y39" i="21"/>
  <c r="V40" i="21"/>
  <c r="W40" i="21"/>
  <c r="X40" i="21"/>
  <c r="Y40" i="21"/>
  <c r="V41" i="21"/>
  <c r="W41" i="21"/>
  <c r="X41" i="21"/>
  <c r="Y41" i="21"/>
  <c r="V42" i="21"/>
  <c r="W42" i="21"/>
  <c r="X42" i="21"/>
  <c r="Y42" i="21"/>
  <c r="V43" i="21"/>
  <c r="W43" i="21"/>
  <c r="X43" i="21"/>
  <c r="Y43" i="21"/>
  <c r="V44" i="21"/>
  <c r="W44" i="21"/>
  <c r="X44" i="21"/>
  <c r="Y44" i="21"/>
  <c r="V45" i="21"/>
  <c r="W45" i="21"/>
  <c r="X45" i="21"/>
  <c r="Y45" i="21"/>
  <c r="V46" i="21"/>
  <c r="W46" i="21"/>
  <c r="X46" i="21"/>
  <c r="Y46" i="21"/>
  <c r="V47" i="21"/>
  <c r="W47" i="21"/>
  <c r="X47" i="21"/>
  <c r="Y47" i="21"/>
  <c r="V48" i="21"/>
  <c r="W48" i="21"/>
  <c r="X48" i="21"/>
  <c r="Y48" i="21"/>
  <c r="V49" i="21"/>
  <c r="W49" i="21"/>
  <c r="X49" i="21"/>
  <c r="Y49" i="21"/>
  <c r="V50" i="21"/>
  <c r="W50" i="21"/>
  <c r="X50" i="21"/>
  <c r="Y50" i="21"/>
  <c r="V51" i="21"/>
  <c r="W51" i="21"/>
  <c r="X51" i="21"/>
  <c r="Y51" i="21"/>
  <c r="V52" i="21"/>
  <c r="W52" i="21"/>
  <c r="X52" i="21"/>
  <c r="Y52" i="21"/>
  <c r="V53" i="21"/>
  <c r="W53" i="21"/>
  <c r="X53" i="21"/>
  <c r="Y53" i="21"/>
  <c r="V54" i="21"/>
  <c r="W54" i="21"/>
  <c r="X54" i="21"/>
  <c r="Y54" i="21"/>
  <c r="V55" i="21"/>
  <c r="W55" i="21"/>
  <c r="X55" i="21"/>
  <c r="Y55" i="21"/>
  <c r="V56" i="21"/>
  <c r="W56" i="21"/>
  <c r="X56" i="21"/>
  <c r="Y56" i="21"/>
  <c r="V57" i="21"/>
  <c r="W57" i="21"/>
  <c r="X57" i="21"/>
  <c r="Y57" i="21"/>
  <c r="V58" i="21"/>
  <c r="W58" i="21"/>
  <c r="X58" i="21"/>
  <c r="Y58" i="21"/>
  <c r="V59" i="21"/>
  <c r="W59" i="21"/>
  <c r="X59" i="21"/>
  <c r="Y59" i="21"/>
  <c r="V60" i="21"/>
  <c r="W60" i="21"/>
  <c r="X60" i="21"/>
  <c r="Y60" i="21"/>
  <c r="V61" i="21"/>
  <c r="W61" i="21"/>
  <c r="X61" i="21"/>
  <c r="Y61" i="21"/>
  <c r="V62" i="21"/>
  <c r="W62" i="21"/>
  <c r="X62" i="21"/>
  <c r="Y62" i="21"/>
  <c r="V63" i="21"/>
  <c r="W63" i="21"/>
  <c r="X63" i="21"/>
  <c r="Y63" i="21"/>
  <c r="V64" i="21"/>
  <c r="W64" i="21"/>
  <c r="X64" i="21"/>
  <c r="Y64" i="21"/>
  <c r="V65" i="21"/>
  <c r="W65" i="21"/>
  <c r="X65" i="21"/>
  <c r="Y65" i="21"/>
  <c r="V66" i="21"/>
  <c r="W66" i="21"/>
  <c r="X66" i="21"/>
  <c r="Y66" i="21"/>
  <c r="V67" i="21"/>
  <c r="W67" i="21"/>
  <c r="X67" i="21"/>
  <c r="Y67" i="21"/>
  <c r="V68" i="21"/>
  <c r="W68" i="21"/>
  <c r="X68" i="21"/>
  <c r="Y68" i="21"/>
  <c r="V69" i="21"/>
  <c r="W69" i="21"/>
  <c r="X69" i="21"/>
  <c r="Y69" i="21"/>
  <c r="V70" i="21"/>
  <c r="W70" i="21"/>
  <c r="X70" i="21"/>
  <c r="Y70" i="21"/>
  <c r="V71" i="21"/>
  <c r="W71" i="21"/>
  <c r="X71" i="21"/>
  <c r="Y71" i="21"/>
  <c r="V72" i="21"/>
  <c r="W72" i="21"/>
  <c r="X72" i="21"/>
  <c r="Y72" i="21"/>
  <c r="V73" i="21"/>
  <c r="W73" i="21"/>
  <c r="X73" i="21"/>
  <c r="Y73" i="21"/>
  <c r="V74" i="21"/>
  <c r="W74" i="21"/>
  <c r="X74" i="21"/>
  <c r="Y74" i="21"/>
  <c r="V75" i="21"/>
  <c r="W75" i="21"/>
  <c r="X75" i="21"/>
  <c r="Y75" i="21"/>
  <c r="V76" i="21"/>
  <c r="W76" i="21"/>
  <c r="X76" i="21"/>
  <c r="Y76" i="21"/>
  <c r="V77" i="21"/>
  <c r="W77" i="21"/>
  <c r="X77" i="21"/>
  <c r="Y77" i="21"/>
  <c r="V78" i="21"/>
  <c r="W78" i="21"/>
  <c r="X78" i="21"/>
  <c r="Y78" i="21"/>
  <c r="V79" i="21"/>
  <c r="W79" i="21"/>
  <c r="X79" i="21"/>
  <c r="Y79" i="21"/>
  <c r="V80" i="21"/>
  <c r="W80" i="21"/>
  <c r="X80" i="21"/>
  <c r="Y80" i="21"/>
  <c r="V81" i="21"/>
  <c r="W81" i="21"/>
  <c r="X81" i="21"/>
  <c r="Y81" i="21"/>
  <c r="V82" i="21"/>
  <c r="W82" i="21"/>
  <c r="X82" i="21"/>
  <c r="Y82" i="21"/>
  <c r="V83" i="21"/>
  <c r="W83" i="21"/>
  <c r="X83" i="21"/>
  <c r="Y83" i="21"/>
  <c r="V84" i="21"/>
  <c r="W84" i="21"/>
  <c r="X84" i="21"/>
  <c r="Y84" i="21"/>
  <c r="V85" i="21"/>
  <c r="W85" i="21"/>
  <c r="X85" i="21"/>
  <c r="Y85" i="21"/>
  <c r="V86" i="21"/>
  <c r="W86" i="21"/>
  <c r="X86" i="21"/>
  <c r="Y86" i="21"/>
  <c r="V87" i="21"/>
  <c r="W87" i="21"/>
  <c r="X87" i="21"/>
  <c r="Y87" i="21"/>
  <c r="V88" i="21"/>
  <c r="W88" i="21"/>
  <c r="X88" i="21"/>
  <c r="Y88" i="21"/>
  <c r="V89" i="21"/>
  <c r="W89" i="21"/>
  <c r="X89" i="21"/>
  <c r="Y89" i="21"/>
  <c r="V90" i="21"/>
  <c r="W90" i="21"/>
  <c r="X90" i="21"/>
  <c r="Y90" i="21"/>
  <c r="V91" i="21"/>
  <c r="W91" i="21"/>
  <c r="X91" i="21"/>
  <c r="Y91" i="21"/>
  <c r="V92" i="21"/>
  <c r="W92" i="21"/>
  <c r="X92" i="21"/>
  <c r="Y92" i="21"/>
  <c r="V93" i="21"/>
  <c r="W93" i="21"/>
  <c r="X93" i="21"/>
  <c r="Y93" i="21"/>
  <c r="V94" i="21"/>
  <c r="W94" i="21"/>
  <c r="X94" i="21"/>
  <c r="Y94" i="21"/>
  <c r="V95" i="21"/>
  <c r="W95" i="21"/>
  <c r="X95" i="21"/>
  <c r="Y95" i="21"/>
  <c r="V96" i="21"/>
  <c r="W96" i="21"/>
  <c r="X96" i="21"/>
  <c r="Y96" i="21"/>
  <c r="V97" i="21"/>
  <c r="W97" i="21"/>
  <c r="X97" i="21"/>
  <c r="Y97" i="21"/>
  <c r="V98" i="21"/>
  <c r="W98" i="21"/>
  <c r="X98" i="21"/>
  <c r="Y98" i="21"/>
  <c r="V99" i="21"/>
  <c r="W99" i="21"/>
  <c r="X99" i="21"/>
  <c r="Y99" i="21"/>
  <c r="V100" i="21"/>
  <c r="W100" i="21"/>
  <c r="X100" i="21"/>
  <c r="Y100" i="21"/>
  <c r="V101" i="21"/>
  <c r="W101" i="21"/>
  <c r="X101" i="21"/>
  <c r="Y101" i="21"/>
  <c r="V102" i="21"/>
  <c r="W102" i="21"/>
  <c r="X102" i="21"/>
  <c r="Y102" i="21"/>
  <c r="V103" i="21"/>
  <c r="W103" i="21"/>
  <c r="X103" i="21"/>
  <c r="Y103" i="21"/>
  <c r="V104" i="21"/>
  <c r="W104" i="21"/>
  <c r="X104" i="21"/>
  <c r="Y104" i="21"/>
  <c r="V105" i="21"/>
  <c r="W105" i="21"/>
  <c r="X105" i="21"/>
  <c r="Y105" i="21"/>
  <c r="V106" i="21"/>
  <c r="W106" i="21"/>
  <c r="X106" i="21"/>
  <c r="Y106" i="21"/>
  <c r="V107" i="21"/>
  <c r="W107" i="21"/>
  <c r="X107" i="21"/>
  <c r="Y107" i="21"/>
  <c r="V108" i="21"/>
  <c r="W108" i="21"/>
  <c r="X108" i="21"/>
  <c r="Y108" i="21"/>
  <c r="V109" i="21"/>
  <c r="W109" i="21"/>
  <c r="X109" i="21"/>
  <c r="Y109" i="21"/>
  <c r="V110" i="21"/>
  <c r="W110" i="21"/>
  <c r="X110" i="21"/>
  <c r="Y110" i="21"/>
  <c r="V111" i="21"/>
  <c r="W111" i="21"/>
  <c r="X111" i="21"/>
  <c r="Y111" i="21"/>
  <c r="V112" i="21"/>
  <c r="W112" i="21"/>
  <c r="X112" i="21"/>
  <c r="Y112" i="21"/>
  <c r="V113" i="21"/>
  <c r="W113" i="21"/>
  <c r="X113" i="21"/>
  <c r="Y113" i="21"/>
  <c r="V114" i="21"/>
  <c r="W114" i="21"/>
  <c r="X114" i="21"/>
  <c r="Y114" i="21"/>
  <c r="V115" i="21"/>
  <c r="W115" i="21"/>
  <c r="X115" i="21"/>
  <c r="Y115" i="21"/>
  <c r="V116" i="21"/>
  <c r="W116" i="21"/>
  <c r="X116" i="21"/>
  <c r="Y116" i="21"/>
  <c r="V117" i="21"/>
  <c r="W117" i="21"/>
  <c r="X117" i="21"/>
  <c r="Y117" i="21"/>
  <c r="V118" i="21"/>
  <c r="W118" i="21"/>
  <c r="X118" i="21"/>
  <c r="Y118" i="21"/>
  <c r="V119" i="21"/>
  <c r="W119" i="21"/>
  <c r="X119" i="21"/>
  <c r="Y119" i="21"/>
  <c r="V120" i="21"/>
  <c r="W120" i="21"/>
  <c r="X120" i="21"/>
  <c r="Y120" i="21"/>
  <c r="V121" i="21"/>
  <c r="W121" i="21"/>
  <c r="X121" i="21"/>
  <c r="Y121" i="21"/>
  <c r="V122" i="21"/>
  <c r="W122" i="21"/>
  <c r="X122" i="21"/>
  <c r="Y122" i="21"/>
  <c r="V123" i="21"/>
  <c r="W123" i="21"/>
  <c r="X123" i="21"/>
  <c r="Y123" i="21"/>
  <c r="V124" i="21"/>
  <c r="W124" i="21"/>
  <c r="X124" i="21"/>
  <c r="Y124" i="21"/>
  <c r="V125" i="21"/>
  <c r="W125" i="21"/>
  <c r="X125" i="21"/>
  <c r="Y125" i="21"/>
  <c r="V126" i="21"/>
  <c r="W126" i="21"/>
  <c r="X126" i="21"/>
  <c r="Y126" i="21"/>
  <c r="V127" i="21"/>
  <c r="W127" i="21"/>
  <c r="X127" i="21"/>
  <c r="Y127" i="21"/>
  <c r="V128" i="21"/>
  <c r="W128" i="21"/>
  <c r="X128" i="21"/>
  <c r="Y128" i="21"/>
  <c r="V129" i="21"/>
  <c r="W129" i="21"/>
  <c r="X129" i="21"/>
  <c r="Y129" i="21"/>
  <c r="V130" i="21"/>
  <c r="W130" i="21"/>
  <c r="X130" i="21"/>
  <c r="Y130" i="21"/>
  <c r="V131" i="21"/>
  <c r="W131" i="21"/>
  <c r="X131" i="21"/>
  <c r="Y131" i="21"/>
  <c r="V132" i="21"/>
  <c r="W132" i="21"/>
  <c r="X132" i="21"/>
  <c r="Y132" i="21"/>
  <c r="V133" i="21"/>
  <c r="W133" i="21"/>
  <c r="X133" i="21"/>
  <c r="Y133" i="21"/>
  <c r="V134" i="21"/>
  <c r="W134" i="21"/>
  <c r="X134" i="21"/>
  <c r="Y134" i="21"/>
  <c r="V135" i="21"/>
  <c r="W135" i="21"/>
  <c r="X135" i="21"/>
  <c r="Y135" i="21"/>
  <c r="V136" i="21"/>
  <c r="W136" i="21"/>
  <c r="X136" i="21"/>
  <c r="Y136" i="21"/>
  <c r="V137" i="21"/>
  <c r="W137" i="21"/>
  <c r="X137" i="21"/>
  <c r="Y137" i="21"/>
  <c r="V138" i="21"/>
  <c r="W138" i="21"/>
  <c r="X138" i="21"/>
  <c r="Y138" i="21"/>
  <c r="V139" i="21"/>
  <c r="W139" i="21"/>
  <c r="X139" i="21"/>
  <c r="Y139" i="21"/>
  <c r="V140" i="21"/>
  <c r="W140" i="21"/>
  <c r="X140" i="21"/>
  <c r="Y140" i="21"/>
  <c r="V141" i="21"/>
  <c r="W141" i="21"/>
  <c r="X141" i="21"/>
  <c r="Y141" i="21"/>
  <c r="V142" i="21"/>
  <c r="W142" i="21"/>
  <c r="X142" i="21"/>
  <c r="Y142" i="21"/>
  <c r="V143" i="21"/>
  <c r="W143" i="21"/>
  <c r="X143" i="21"/>
  <c r="Y143" i="21"/>
  <c r="V144" i="21"/>
  <c r="W144" i="21"/>
  <c r="X144" i="21"/>
  <c r="Y144" i="21"/>
  <c r="V145" i="21"/>
  <c r="W145" i="21"/>
  <c r="X145" i="21"/>
  <c r="Y145" i="21"/>
  <c r="V146" i="21"/>
  <c r="W146" i="21"/>
  <c r="X146" i="21"/>
  <c r="Y146" i="21"/>
  <c r="V147" i="21"/>
  <c r="W147" i="21"/>
  <c r="X147" i="21"/>
  <c r="Y147" i="21"/>
  <c r="V148" i="21"/>
  <c r="W148" i="21"/>
  <c r="X148" i="21"/>
  <c r="Y148" i="21"/>
  <c r="V149" i="21"/>
  <c r="W149" i="21"/>
  <c r="X149" i="21"/>
  <c r="Y149" i="21"/>
  <c r="V150" i="21"/>
  <c r="W150" i="21"/>
  <c r="X150" i="21"/>
  <c r="Y150" i="21"/>
  <c r="V151" i="21"/>
  <c r="W151" i="21"/>
  <c r="X151" i="21"/>
  <c r="Y151" i="21"/>
  <c r="V152" i="21"/>
  <c r="W152" i="21"/>
  <c r="X152" i="21"/>
  <c r="Y152" i="21"/>
  <c r="V153" i="21"/>
  <c r="W153" i="21"/>
  <c r="X153" i="21"/>
  <c r="Y153" i="21"/>
  <c r="V154" i="21"/>
  <c r="W154" i="21"/>
  <c r="X154" i="21"/>
  <c r="Y154" i="21"/>
  <c r="V155" i="21"/>
  <c r="W155" i="21"/>
  <c r="X155" i="21"/>
  <c r="Y155" i="21"/>
  <c r="V156" i="21"/>
  <c r="W156" i="21"/>
  <c r="X156" i="21"/>
  <c r="Y156" i="21"/>
  <c r="V157" i="21"/>
  <c r="W157" i="21"/>
  <c r="X157" i="21"/>
  <c r="Y157" i="21"/>
  <c r="V158" i="21"/>
  <c r="W158" i="21"/>
  <c r="X158" i="21"/>
  <c r="Y158" i="21"/>
  <c r="V159" i="21"/>
  <c r="W159" i="21"/>
  <c r="X159" i="21"/>
  <c r="Y159" i="21"/>
  <c r="V160" i="21"/>
  <c r="W160" i="21"/>
  <c r="X160" i="21"/>
  <c r="Y160" i="21"/>
  <c r="V161" i="21"/>
  <c r="W161" i="21"/>
  <c r="X161" i="21"/>
  <c r="Y161" i="21"/>
  <c r="V162" i="21"/>
  <c r="W162" i="21"/>
  <c r="X162" i="21"/>
  <c r="Y162" i="21"/>
  <c r="V163" i="21"/>
  <c r="W163" i="21"/>
  <c r="X163" i="21"/>
  <c r="Y163" i="21"/>
  <c r="V164" i="21"/>
  <c r="W164" i="21"/>
  <c r="X164" i="21"/>
  <c r="Y164" i="21"/>
  <c r="V165" i="21"/>
  <c r="W165" i="21"/>
  <c r="X165" i="21"/>
  <c r="Y165" i="21"/>
  <c r="V166" i="21"/>
  <c r="W166" i="21"/>
  <c r="X166" i="21"/>
  <c r="Y166" i="21"/>
  <c r="V167" i="21"/>
  <c r="W167" i="21"/>
  <c r="X167" i="21"/>
  <c r="Y167" i="21"/>
  <c r="V168" i="21"/>
  <c r="W168" i="21"/>
  <c r="X168" i="21"/>
  <c r="Y168" i="21"/>
  <c r="V169" i="21"/>
  <c r="W169" i="21"/>
  <c r="X169" i="21"/>
  <c r="Y169" i="21"/>
  <c r="V170" i="21"/>
  <c r="W170" i="21"/>
  <c r="X170" i="21"/>
  <c r="Y170" i="21"/>
  <c r="V171" i="21"/>
  <c r="W171" i="21"/>
  <c r="X171" i="21"/>
  <c r="Y171" i="21"/>
  <c r="V172" i="21"/>
  <c r="W172" i="21"/>
  <c r="X172" i="21"/>
  <c r="Y172" i="21"/>
  <c r="V173" i="21"/>
  <c r="W173" i="21"/>
  <c r="X173" i="21"/>
  <c r="Y173" i="21"/>
  <c r="V174" i="21"/>
  <c r="W174" i="21"/>
  <c r="X174" i="21"/>
  <c r="Y174" i="21"/>
  <c r="V175" i="21"/>
  <c r="W175" i="21"/>
  <c r="X175" i="21"/>
  <c r="Y175" i="21"/>
  <c r="V176" i="21"/>
  <c r="W176" i="21"/>
  <c r="X176" i="21"/>
  <c r="Y176" i="21"/>
  <c r="V177" i="21"/>
  <c r="W177" i="21"/>
  <c r="X177" i="21"/>
  <c r="Y177" i="21"/>
  <c r="V178" i="21"/>
  <c r="W178" i="21"/>
  <c r="X178" i="21"/>
  <c r="Y178" i="21"/>
  <c r="V179" i="21"/>
  <c r="W179" i="21"/>
  <c r="X179" i="21"/>
  <c r="Y179" i="21"/>
  <c r="V180" i="21"/>
  <c r="W180" i="21"/>
  <c r="X180" i="21"/>
  <c r="Y180" i="21"/>
  <c r="V181" i="21"/>
  <c r="W181" i="21"/>
  <c r="X181" i="21"/>
  <c r="Y181" i="21"/>
  <c r="V182" i="21"/>
  <c r="W182" i="21"/>
  <c r="X182" i="21"/>
  <c r="Y182" i="21"/>
  <c r="V183" i="21"/>
  <c r="W183" i="21"/>
  <c r="X183" i="21"/>
  <c r="Y183" i="21"/>
  <c r="V184" i="21"/>
  <c r="W184" i="21"/>
  <c r="X184" i="21"/>
  <c r="Y184" i="21"/>
  <c r="V185" i="21"/>
  <c r="W185" i="21"/>
  <c r="X185" i="21"/>
  <c r="Y185" i="21"/>
  <c r="V186" i="21"/>
  <c r="W186" i="21"/>
  <c r="X186" i="21"/>
  <c r="Y186" i="21"/>
  <c r="V187" i="21"/>
  <c r="W187" i="21"/>
  <c r="X187" i="21"/>
  <c r="Y187" i="21"/>
  <c r="V188" i="21"/>
  <c r="W188" i="21"/>
  <c r="X188" i="21"/>
  <c r="Y188" i="21"/>
  <c r="V189" i="21"/>
  <c r="W189" i="21"/>
  <c r="X189" i="21"/>
  <c r="Y189" i="21"/>
  <c r="V190" i="21"/>
  <c r="W190" i="21"/>
  <c r="X190" i="21"/>
  <c r="Y190" i="21"/>
  <c r="V191" i="21"/>
  <c r="W191" i="21"/>
  <c r="X191" i="21"/>
  <c r="Y191" i="21"/>
  <c r="V192" i="21"/>
  <c r="W192" i="21"/>
  <c r="X192" i="21"/>
  <c r="Y192" i="21"/>
  <c r="V193" i="21"/>
  <c r="W193" i="21"/>
  <c r="X193" i="21"/>
  <c r="Y193" i="21"/>
  <c r="V194" i="21"/>
  <c r="W194" i="21"/>
  <c r="X194" i="21"/>
  <c r="Y194" i="21"/>
  <c r="V195" i="21"/>
  <c r="W195" i="21"/>
  <c r="X195" i="21"/>
  <c r="Y195" i="21"/>
  <c r="V196" i="21"/>
  <c r="W196" i="21"/>
  <c r="X196" i="21"/>
  <c r="Y196" i="21"/>
  <c r="V197" i="21"/>
  <c r="W197" i="21"/>
  <c r="X197" i="21"/>
  <c r="Y197" i="21"/>
  <c r="V198" i="21"/>
  <c r="W198" i="21"/>
  <c r="X198" i="21"/>
  <c r="Y198" i="21"/>
  <c r="V199" i="21"/>
  <c r="W199" i="21"/>
  <c r="X199" i="21"/>
  <c r="Y199" i="21"/>
  <c r="V200" i="21"/>
  <c r="W200" i="21"/>
  <c r="X200" i="21"/>
  <c r="Y200" i="21"/>
  <c r="V201" i="21"/>
  <c r="W201" i="21"/>
  <c r="X201" i="21"/>
  <c r="Y201" i="21"/>
  <c r="V202" i="21"/>
  <c r="W202" i="21"/>
  <c r="X202" i="21"/>
  <c r="Y202" i="21"/>
  <c r="V203" i="21"/>
  <c r="W203" i="21"/>
  <c r="X203" i="21"/>
  <c r="Y203" i="21"/>
  <c r="V204" i="21"/>
  <c r="W204" i="21"/>
  <c r="X204" i="21"/>
  <c r="Y204" i="21"/>
  <c r="V205" i="21"/>
  <c r="W205" i="21"/>
  <c r="X205" i="21"/>
  <c r="Y205" i="21"/>
  <c r="V206" i="21"/>
  <c r="W206" i="21"/>
  <c r="X206" i="21"/>
  <c r="Y206" i="21"/>
  <c r="V207" i="21"/>
  <c r="W207" i="21"/>
  <c r="X207" i="21"/>
  <c r="Y207" i="21"/>
  <c r="V208" i="21"/>
  <c r="W208" i="21"/>
  <c r="X208" i="21"/>
  <c r="Y208" i="21"/>
  <c r="V209" i="21"/>
  <c r="W209" i="21"/>
  <c r="X209" i="21"/>
  <c r="Y209" i="21"/>
  <c r="V210" i="21"/>
  <c r="W210" i="21"/>
  <c r="X210" i="21"/>
  <c r="Y210" i="21"/>
  <c r="V211" i="21"/>
  <c r="W211" i="21"/>
  <c r="X211" i="21"/>
  <c r="Y211" i="21"/>
  <c r="V212" i="21"/>
  <c r="W212" i="21"/>
  <c r="X212" i="21"/>
  <c r="Y212" i="21"/>
  <c r="V213" i="21"/>
  <c r="W213" i="21"/>
  <c r="X213" i="21"/>
  <c r="Y213" i="21"/>
  <c r="V214" i="21"/>
  <c r="W214" i="21"/>
  <c r="X214" i="21"/>
  <c r="Y214" i="21"/>
  <c r="V215" i="21"/>
  <c r="W215" i="21"/>
  <c r="X215" i="21"/>
  <c r="Y215" i="21"/>
  <c r="V216" i="21"/>
  <c r="W216" i="21"/>
  <c r="X216" i="21"/>
  <c r="Y216" i="21"/>
  <c r="V217" i="21"/>
  <c r="W217" i="21"/>
  <c r="X217" i="21"/>
  <c r="Y217" i="21"/>
  <c r="V218" i="21"/>
  <c r="W218" i="21"/>
  <c r="X218" i="21"/>
  <c r="Y218" i="21"/>
  <c r="V219" i="21"/>
  <c r="W219" i="21"/>
  <c r="X219" i="21"/>
  <c r="Y219" i="21"/>
  <c r="V220" i="21"/>
  <c r="W220" i="21"/>
  <c r="X220" i="21"/>
  <c r="Y220" i="21"/>
  <c r="V221" i="21"/>
  <c r="W221" i="21"/>
  <c r="X221" i="21"/>
  <c r="Y221" i="21"/>
  <c r="V222" i="21"/>
  <c r="W222" i="21"/>
  <c r="X222" i="21"/>
  <c r="Y222" i="21"/>
  <c r="V223" i="21"/>
  <c r="W223" i="21"/>
  <c r="X223" i="21"/>
  <c r="Y223" i="21"/>
  <c r="V224" i="21"/>
  <c r="W224" i="21"/>
  <c r="X224" i="21"/>
  <c r="Y224" i="21"/>
  <c r="V225" i="21"/>
  <c r="W225" i="21"/>
  <c r="X225" i="21"/>
  <c r="Y225" i="21"/>
  <c r="V226" i="21"/>
  <c r="W226" i="21"/>
  <c r="X226" i="21"/>
  <c r="Y226" i="21"/>
  <c r="V227" i="21"/>
  <c r="W227" i="21"/>
  <c r="X227" i="21"/>
  <c r="Y227" i="21"/>
  <c r="V228" i="21"/>
  <c r="W228" i="21"/>
  <c r="X228" i="21"/>
  <c r="Y228" i="21"/>
  <c r="V229" i="21"/>
  <c r="W229" i="21"/>
  <c r="X229" i="21"/>
  <c r="Y229" i="21"/>
  <c r="V230" i="21"/>
  <c r="W230" i="21"/>
  <c r="X230" i="21"/>
  <c r="Y230" i="21"/>
  <c r="V231" i="21"/>
  <c r="W231" i="21"/>
  <c r="X231" i="21"/>
  <c r="Y231" i="21"/>
  <c r="V232" i="21"/>
  <c r="W232" i="21"/>
  <c r="X232" i="21"/>
  <c r="Y232" i="21"/>
  <c r="V233" i="21"/>
  <c r="W233" i="21"/>
  <c r="X233" i="21"/>
  <c r="Y233" i="21"/>
  <c r="V234" i="21"/>
  <c r="W234" i="21"/>
  <c r="X234" i="21"/>
  <c r="Y234" i="21"/>
  <c r="V235" i="21"/>
  <c r="W235" i="21"/>
  <c r="X235" i="21"/>
  <c r="Y235" i="21"/>
  <c r="V236" i="21"/>
  <c r="W236" i="21"/>
  <c r="X236" i="21"/>
  <c r="Y236" i="21"/>
  <c r="V237" i="21"/>
  <c r="W237" i="21"/>
  <c r="X237" i="21"/>
  <c r="Y237" i="21"/>
  <c r="V238" i="21"/>
  <c r="W238" i="21"/>
  <c r="X238" i="21"/>
  <c r="Y238" i="21"/>
  <c r="V239" i="21"/>
  <c r="W239" i="21"/>
  <c r="X239" i="21"/>
  <c r="Y239" i="21"/>
  <c r="V240" i="21"/>
  <c r="W240" i="21"/>
  <c r="X240" i="21"/>
  <c r="Y240" i="21"/>
  <c r="V241" i="21"/>
  <c r="W241" i="21"/>
  <c r="X241" i="21"/>
  <c r="Y241" i="21"/>
  <c r="V242" i="21"/>
  <c r="W242" i="21"/>
  <c r="X242" i="21"/>
  <c r="Y242" i="21"/>
  <c r="V243" i="21"/>
  <c r="W243" i="21"/>
  <c r="X243" i="21"/>
  <c r="Y243" i="21"/>
  <c r="V244" i="21"/>
  <c r="W244" i="21"/>
  <c r="X244" i="21"/>
  <c r="Y244" i="21"/>
  <c r="V245" i="21"/>
  <c r="W245" i="21"/>
  <c r="X245" i="21"/>
  <c r="Y245" i="21"/>
  <c r="V246" i="21"/>
  <c r="W246" i="21"/>
  <c r="X246" i="21"/>
  <c r="Y246" i="21"/>
  <c r="V247" i="21"/>
  <c r="W247" i="21"/>
  <c r="X247" i="21"/>
  <c r="Y247" i="21"/>
  <c r="V248" i="21"/>
  <c r="W248" i="21"/>
  <c r="X248" i="21"/>
  <c r="Y248" i="21"/>
  <c r="V249" i="21"/>
  <c r="W249" i="21"/>
  <c r="X249" i="21"/>
  <c r="Y249" i="21"/>
  <c r="V250" i="21"/>
  <c r="W250" i="21"/>
  <c r="X250" i="21"/>
  <c r="Y250" i="21"/>
  <c r="V251" i="21"/>
  <c r="W251" i="21"/>
  <c r="X251" i="21"/>
  <c r="Y251" i="21"/>
  <c r="V252" i="21"/>
  <c r="W252" i="21"/>
  <c r="X252" i="21"/>
  <c r="Y252" i="21"/>
  <c r="V253" i="21"/>
  <c r="W253" i="21"/>
  <c r="X253" i="21"/>
  <c r="Y253" i="21"/>
  <c r="V254" i="21"/>
  <c r="W254" i="21"/>
  <c r="X254" i="21"/>
  <c r="Y254" i="21"/>
  <c r="V255" i="21"/>
  <c r="W255" i="21"/>
  <c r="X255" i="21"/>
  <c r="Y255" i="21"/>
  <c r="V256" i="21"/>
  <c r="W256" i="21"/>
  <c r="X256" i="21"/>
  <c r="Y256" i="21"/>
  <c r="V257" i="21"/>
  <c r="W257" i="21"/>
  <c r="X257" i="21"/>
  <c r="Y257" i="21"/>
  <c r="V258" i="21"/>
  <c r="W258" i="21"/>
  <c r="X258" i="21"/>
  <c r="Y258" i="21"/>
  <c r="V259" i="21"/>
  <c r="W259" i="21"/>
  <c r="X259" i="21"/>
  <c r="Y259" i="21"/>
  <c r="V260" i="21"/>
  <c r="W260" i="21"/>
  <c r="X260" i="21"/>
  <c r="Y260" i="21"/>
  <c r="V261" i="21"/>
  <c r="W261" i="21"/>
  <c r="X261" i="21"/>
  <c r="Y261" i="21"/>
  <c r="V262" i="21"/>
  <c r="W262" i="21"/>
  <c r="X262" i="21"/>
  <c r="Y262" i="21"/>
  <c r="V263" i="21"/>
  <c r="W263" i="21"/>
  <c r="X263" i="21"/>
  <c r="Y263" i="21"/>
  <c r="V264" i="21"/>
  <c r="W264" i="21"/>
  <c r="X264" i="21"/>
  <c r="Y264" i="21"/>
  <c r="V265" i="21"/>
  <c r="W265" i="21"/>
  <c r="X265" i="21"/>
  <c r="Y265" i="21"/>
  <c r="V266" i="21"/>
  <c r="W266" i="21"/>
  <c r="X266" i="21"/>
  <c r="Y266" i="21"/>
  <c r="V267" i="21"/>
  <c r="W267" i="21"/>
  <c r="X267" i="21"/>
  <c r="Y267" i="21"/>
  <c r="V268" i="21"/>
  <c r="W268" i="21"/>
  <c r="X268" i="21"/>
  <c r="Y268" i="21"/>
  <c r="V269" i="21"/>
  <c r="W269" i="21"/>
  <c r="X269" i="21"/>
  <c r="Y269" i="21"/>
  <c r="V270" i="21"/>
  <c r="W270" i="21"/>
  <c r="X270" i="21"/>
  <c r="Y270" i="21"/>
  <c r="V271" i="21"/>
  <c r="W271" i="21"/>
  <c r="X271" i="21"/>
  <c r="Y271" i="21"/>
  <c r="V272" i="21"/>
  <c r="W272" i="21"/>
  <c r="X272" i="21"/>
  <c r="Y272" i="21"/>
  <c r="V273" i="21"/>
  <c r="W273" i="21"/>
  <c r="X273" i="21"/>
  <c r="Y273" i="21"/>
  <c r="V274" i="21"/>
  <c r="W274" i="21"/>
  <c r="X274" i="21"/>
  <c r="Y274" i="21"/>
  <c r="V275" i="21"/>
  <c r="W275" i="21"/>
  <c r="X275" i="21"/>
  <c r="Y275" i="21"/>
  <c r="V276" i="21"/>
  <c r="W276" i="21"/>
  <c r="X276" i="21"/>
  <c r="Y276" i="21"/>
  <c r="V277" i="21"/>
  <c r="W277" i="21"/>
  <c r="X277" i="21"/>
  <c r="Y277" i="21"/>
  <c r="V278" i="21"/>
  <c r="W278" i="21"/>
  <c r="X278" i="21"/>
  <c r="Y278" i="21"/>
  <c r="V279" i="21"/>
  <c r="W279" i="21"/>
  <c r="X279" i="21"/>
  <c r="Y279" i="21"/>
  <c r="V280" i="21"/>
  <c r="W280" i="21"/>
  <c r="X280" i="21"/>
  <c r="Y280" i="21"/>
  <c r="V281" i="21"/>
  <c r="W281" i="21"/>
  <c r="X281" i="21"/>
  <c r="Y281" i="21"/>
  <c r="V282" i="21"/>
  <c r="W282" i="21"/>
  <c r="X282" i="21"/>
  <c r="Y282" i="21"/>
  <c r="V283" i="21"/>
  <c r="W283" i="21"/>
  <c r="X283" i="21"/>
  <c r="Y283" i="21"/>
  <c r="V284" i="21"/>
  <c r="W284" i="21"/>
  <c r="X284" i="21"/>
  <c r="Y284" i="21"/>
  <c r="V285" i="21"/>
  <c r="W285" i="21"/>
  <c r="X285" i="21"/>
  <c r="Y285" i="21"/>
  <c r="V286" i="21"/>
  <c r="W286" i="21"/>
  <c r="X286" i="21"/>
  <c r="Y286" i="21"/>
  <c r="V287" i="21"/>
  <c r="W287" i="21"/>
  <c r="X287" i="21"/>
  <c r="Y287" i="21"/>
  <c r="V288" i="21"/>
  <c r="W288" i="21"/>
  <c r="X288" i="21"/>
  <c r="Y288" i="21"/>
  <c r="V289" i="21"/>
  <c r="W289" i="21"/>
  <c r="X289" i="21"/>
  <c r="Y289" i="21"/>
  <c r="V290" i="21"/>
  <c r="W290" i="21"/>
  <c r="X290" i="21"/>
  <c r="Y290" i="21"/>
  <c r="V291" i="21"/>
  <c r="W291" i="21"/>
  <c r="X291" i="21"/>
  <c r="Y291" i="21"/>
  <c r="V292" i="21"/>
  <c r="W292" i="21"/>
  <c r="X292" i="21"/>
  <c r="Y292" i="21"/>
  <c r="V293" i="21"/>
  <c r="W293" i="21"/>
  <c r="X293" i="21"/>
  <c r="Y293" i="21"/>
  <c r="V294" i="21"/>
  <c r="W294" i="21"/>
  <c r="X294" i="21"/>
  <c r="Y294" i="21"/>
  <c r="V295" i="21"/>
  <c r="W295" i="21"/>
  <c r="X295" i="21"/>
  <c r="Y295" i="21"/>
  <c r="V296" i="21"/>
  <c r="W296" i="21"/>
  <c r="X296" i="21"/>
  <c r="Y296" i="21"/>
  <c r="V297" i="21"/>
  <c r="W297" i="21"/>
  <c r="X297" i="21"/>
  <c r="Y297" i="21"/>
  <c r="V298" i="21"/>
  <c r="W298" i="21"/>
  <c r="X298" i="21"/>
  <c r="Y298" i="21"/>
  <c r="V299" i="21"/>
  <c r="W299" i="21"/>
  <c r="X299" i="21"/>
  <c r="Y299" i="21"/>
  <c r="V300" i="21"/>
  <c r="W300" i="21"/>
  <c r="X300" i="21"/>
  <c r="Y300" i="21"/>
  <c r="V301" i="21"/>
  <c r="W301" i="21"/>
  <c r="X301" i="21"/>
  <c r="Y301" i="21"/>
  <c r="V302" i="21"/>
  <c r="W302" i="21"/>
  <c r="X302" i="21"/>
  <c r="Y302" i="21"/>
  <c r="V303" i="21"/>
  <c r="W303" i="21"/>
  <c r="X303" i="21"/>
  <c r="Y303" i="21"/>
  <c r="V304" i="21"/>
  <c r="W304" i="21"/>
  <c r="X304" i="21"/>
  <c r="Y304" i="21"/>
  <c r="V305" i="21"/>
  <c r="W305" i="21"/>
  <c r="X305" i="21"/>
  <c r="Y305" i="21"/>
  <c r="V306" i="21"/>
  <c r="W306" i="21"/>
  <c r="X306" i="21"/>
  <c r="Y306" i="21"/>
  <c r="V307" i="21"/>
  <c r="W307" i="21"/>
  <c r="X307" i="21"/>
  <c r="Y307" i="21"/>
  <c r="V308" i="21"/>
  <c r="W308" i="21"/>
  <c r="X308" i="21"/>
  <c r="Y308" i="21"/>
  <c r="V309" i="21"/>
  <c r="W309" i="21"/>
  <c r="X309" i="21"/>
  <c r="Y309" i="21"/>
  <c r="V310" i="21"/>
  <c r="W310" i="21"/>
  <c r="X310" i="21"/>
  <c r="Y310" i="21"/>
  <c r="V311" i="21"/>
  <c r="W311" i="21"/>
  <c r="X311" i="21"/>
  <c r="Y311" i="21"/>
  <c r="V312" i="21"/>
  <c r="W312" i="21"/>
  <c r="X312" i="21"/>
  <c r="Y312" i="21"/>
  <c r="V313" i="21"/>
  <c r="W313" i="21"/>
  <c r="X313" i="21"/>
  <c r="Y313" i="21"/>
  <c r="V314" i="21"/>
  <c r="W314" i="21"/>
  <c r="X314" i="21"/>
  <c r="Y314" i="21"/>
  <c r="V315" i="21"/>
  <c r="W315" i="21"/>
  <c r="X315" i="21"/>
  <c r="Y315" i="21"/>
  <c r="V316" i="21"/>
  <c r="W316" i="21"/>
  <c r="X316" i="21"/>
  <c r="Y316" i="21"/>
  <c r="V317" i="21"/>
  <c r="W317" i="21"/>
  <c r="X317" i="21"/>
  <c r="Y317" i="21"/>
  <c r="V318" i="21"/>
  <c r="W318" i="21"/>
  <c r="X318" i="21"/>
  <c r="Y318" i="21"/>
  <c r="V319" i="21"/>
  <c r="W319" i="21"/>
  <c r="X319" i="21"/>
  <c r="Y319" i="21"/>
  <c r="V320" i="21"/>
  <c r="W320" i="21"/>
  <c r="X320" i="21"/>
  <c r="Y320" i="21"/>
  <c r="V321" i="21"/>
  <c r="W321" i="21"/>
  <c r="X321" i="21"/>
  <c r="Y321" i="21"/>
  <c r="V322" i="21"/>
  <c r="W322" i="21"/>
  <c r="X322" i="21"/>
  <c r="Y322" i="21"/>
  <c r="V323" i="21"/>
  <c r="W323" i="21"/>
  <c r="X323" i="21"/>
  <c r="Y323" i="21"/>
  <c r="V324" i="21"/>
  <c r="W324" i="21"/>
  <c r="X324" i="21"/>
  <c r="Y324" i="21"/>
  <c r="V325" i="21"/>
  <c r="W325" i="21"/>
  <c r="X325" i="21"/>
  <c r="Y325" i="21"/>
  <c r="V326" i="21"/>
  <c r="W326" i="21"/>
  <c r="X326" i="21"/>
  <c r="Y326" i="21"/>
  <c r="V327" i="21"/>
  <c r="W327" i="21"/>
  <c r="X327" i="21"/>
  <c r="Y327" i="21"/>
  <c r="V328" i="21"/>
  <c r="W328" i="21"/>
  <c r="X328" i="21"/>
  <c r="Y328" i="21"/>
  <c r="V329" i="21"/>
  <c r="W329" i="21"/>
  <c r="X329" i="21"/>
  <c r="Y329" i="21"/>
  <c r="V330" i="21"/>
  <c r="W330" i="21"/>
  <c r="X330" i="21"/>
  <c r="Y330" i="21"/>
  <c r="V331" i="21"/>
  <c r="W331" i="21"/>
  <c r="X331" i="21"/>
  <c r="Y331" i="21"/>
  <c r="V332" i="21"/>
  <c r="W332" i="21"/>
  <c r="X332" i="21"/>
  <c r="Y332" i="21"/>
  <c r="V333" i="21"/>
  <c r="W333" i="21"/>
  <c r="X333" i="21"/>
  <c r="Y333" i="21"/>
  <c r="V334" i="21"/>
  <c r="W334" i="21"/>
  <c r="X334" i="21"/>
  <c r="Y334" i="21"/>
  <c r="V335" i="21"/>
  <c r="W335" i="21"/>
  <c r="X335" i="21"/>
  <c r="Y335" i="21"/>
  <c r="V336" i="21"/>
  <c r="W336" i="21"/>
  <c r="X336" i="21"/>
  <c r="Y336" i="21"/>
  <c r="V337" i="21"/>
  <c r="W337" i="21"/>
  <c r="X337" i="21"/>
  <c r="Y337" i="21"/>
  <c r="V338" i="21"/>
  <c r="W338" i="21"/>
  <c r="X338" i="21"/>
  <c r="Y338" i="21"/>
  <c r="V339" i="21"/>
  <c r="W339" i="21"/>
  <c r="X339" i="21"/>
  <c r="Y339" i="21"/>
  <c r="V340" i="21"/>
  <c r="W340" i="21"/>
  <c r="X340" i="21"/>
  <c r="Y340" i="21"/>
  <c r="V341" i="21"/>
  <c r="W341" i="21"/>
  <c r="X341" i="21"/>
  <c r="Y341" i="21"/>
  <c r="V342" i="21"/>
  <c r="W342" i="21"/>
  <c r="X342" i="21"/>
  <c r="Y342" i="21"/>
  <c r="V343" i="21"/>
  <c r="W343" i="21"/>
  <c r="X343" i="21"/>
  <c r="Y343" i="21"/>
  <c r="V344" i="21"/>
  <c r="W344" i="21"/>
  <c r="X344" i="21"/>
  <c r="Y344" i="21"/>
  <c r="V345" i="21"/>
  <c r="W345" i="21"/>
  <c r="X345" i="21"/>
  <c r="Y345" i="21"/>
  <c r="V346" i="21"/>
  <c r="W346" i="21"/>
  <c r="X346" i="21"/>
  <c r="Y346" i="21"/>
  <c r="V347" i="21"/>
  <c r="W347" i="21"/>
  <c r="X347" i="21"/>
  <c r="Y347" i="21"/>
  <c r="V348" i="21"/>
  <c r="W348" i="21"/>
  <c r="X348" i="21"/>
  <c r="Y348" i="21"/>
  <c r="V349" i="21"/>
  <c r="W349" i="21"/>
  <c r="X349" i="21"/>
  <c r="Y349" i="21"/>
  <c r="V350" i="21"/>
  <c r="W350" i="21"/>
  <c r="X350" i="21"/>
  <c r="Y350" i="21"/>
  <c r="V351" i="21"/>
  <c r="W351" i="21"/>
  <c r="X351" i="21"/>
  <c r="Y351" i="21"/>
  <c r="V352" i="21"/>
  <c r="W352" i="21"/>
  <c r="X352" i="21"/>
  <c r="Y352" i="21"/>
  <c r="V353" i="21"/>
  <c r="W353" i="21"/>
  <c r="X353" i="21"/>
  <c r="Y353" i="21"/>
  <c r="V354" i="21"/>
  <c r="W354" i="21"/>
  <c r="X354" i="21"/>
  <c r="Y354" i="21"/>
  <c r="V355" i="21"/>
  <c r="W355" i="21"/>
  <c r="X355" i="21"/>
  <c r="Y355" i="21"/>
  <c r="V356" i="21"/>
  <c r="W356" i="21"/>
  <c r="X356" i="21"/>
  <c r="Y356" i="21"/>
  <c r="V357" i="21"/>
  <c r="W357" i="21"/>
  <c r="X357" i="21"/>
  <c r="Y357" i="21"/>
  <c r="V358" i="21"/>
  <c r="W358" i="21"/>
  <c r="X358" i="21"/>
  <c r="Y358" i="21"/>
  <c r="V359" i="21"/>
  <c r="W359" i="21"/>
  <c r="X359" i="21"/>
  <c r="Y359" i="21"/>
  <c r="V360" i="21"/>
  <c r="W360" i="21"/>
  <c r="X360" i="21"/>
  <c r="Y360" i="21"/>
  <c r="V361" i="21"/>
  <c r="W361" i="21"/>
  <c r="X361" i="21"/>
  <c r="Y361" i="21"/>
  <c r="V362" i="21"/>
  <c r="W362" i="21"/>
  <c r="X362" i="21"/>
  <c r="Y362" i="21"/>
  <c r="V363" i="21"/>
  <c r="W363" i="21"/>
  <c r="X363" i="21"/>
  <c r="Y363" i="21"/>
  <c r="V364" i="21"/>
  <c r="W364" i="21"/>
  <c r="X364" i="21"/>
  <c r="Y364" i="21"/>
  <c r="V365" i="21"/>
  <c r="W365" i="21"/>
  <c r="X365" i="21"/>
  <c r="Y365" i="21"/>
  <c r="V366" i="21"/>
  <c r="W366" i="21"/>
  <c r="X366" i="21"/>
  <c r="Y366" i="21"/>
  <c r="V367" i="21"/>
  <c r="W367" i="21"/>
  <c r="X367" i="21"/>
  <c r="Y367" i="21"/>
  <c r="V368" i="21"/>
  <c r="W368" i="21"/>
  <c r="X368" i="21"/>
  <c r="Y368" i="21"/>
  <c r="V369" i="21"/>
  <c r="W369" i="21"/>
  <c r="X369" i="21"/>
  <c r="Y369" i="21"/>
  <c r="V370" i="21"/>
  <c r="W370" i="21"/>
  <c r="X370" i="21"/>
  <c r="Y370" i="21"/>
  <c r="V371" i="21"/>
  <c r="W371" i="21"/>
  <c r="X371" i="21"/>
  <c r="Y371" i="21"/>
  <c r="V372" i="21"/>
  <c r="W372" i="21"/>
  <c r="X372" i="21"/>
  <c r="Y372" i="21"/>
  <c r="V373" i="21"/>
  <c r="W373" i="21"/>
  <c r="X373" i="21"/>
  <c r="Y373" i="21"/>
  <c r="V374" i="21"/>
  <c r="W374" i="21"/>
  <c r="X374" i="21"/>
  <c r="Y374" i="21"/>
  <c r="V375" i="21"/>
  <c r="W375" i="21"/>
  <c r="X375" i="21"/>
  <c r="Y375" i="21"/>
  <c r="V376" i="21"/>
  <c r="W376" i="21"/>
  <c r="X376" i="21"/>
  <c r="Y376" i="21"/>
  <c r="V377" i="21"/>
  <c r="W377" i="21"/>
  <c r="X377" i="21"/>
  <c r="Y377" i="21"/>
  <c r="V378" i="21"/>
  <c r="W378" i="21"/>
  <c r="X378" i="21"/>
  <c r="Y378" i="21"/>
  <c r="V379" i="21"/>
  <c r="W379" i="21"/>
  <c r="X379" i="21"/>
  <c r="Y379" i="21"/>
  <c r="V380" i="21"/>
  <c r="W380" i="21"/>
  <c r="X380" i="21"/>
  <c r="Y380" i="21"/>
  <c r="V381" i="21"/>
  <c r="W381" i="21"/>
  <c r="X381" i="21"/>
  <c r="Y381" i="21"/>
  <c r="V382" i="21"/>
  <c r="W382" i="21"/>
  <c r="X382" i="21"/>
  <c r="Y382" i="21"/>
  <c r="V383" i="21"/>
  <c r="W383" i="21"/>
  <c r="X383" i="21"/>
  <c r="Y383" i="21"/>
  <c r="V384" i="21"/>
  <c r="W384" i="21"/>
  <c r="X384" i="21"/>
  <c r="Y384" i="21"/>
  <c r="V385" i="21"/>
  <c r="W385" i="21"/>
  <c r="X385" i="21"/>
  <c r="Y385" i="21"/>
  <c r="V386" i="21"/>
  <c r="W386" i="21"/>
  <c r="X386" i="21"/>
  <c r="Y386" i="21"/>
  <c r="V387" i="21"/>
  <c r="W387" i="21"/>
  <c r="X387" i="21"/>
  <c r="Y387" i="21"/>
  <c r="V388" i="21"/>
  <c r="W388" i="21"/>
  <c r="X388" i="21"/>
  <c r="Y388" i="21"/>
  <c r="V389" i="21"/>
  <c r="W389" i="21"/>
  <c r="X389" i="21"/>
  <c r="Y389" i="21"/>
  <c r="V390" i="21"/>
  <c r="W390" i="21"/>
  <c r="X390" i="21"/>
  <c r="Y390" i="21"/>
  <c r="V391" i="21"/>
  <c r="W391" i="21"/>
  <c r="X391" i="21"/>
  <c r="Y391" i="21"/>
  <c r="V392" i="21"/>
  <c r="W392" i="21"/>
  <c r="X392" i="21"/>
  <c r="Y392" i="21"/>
  <c r="V393" i="21"/>
  <c r="W393" i="21"/>
  <c r="X393" i="21"/>
  <c r="Y393" i="21"/>
  <c r="V394" i="21"/>
  <c r="W394" i="21"/>
  <c r="X394" i="21"/>
  <c r="Y394" i="21"/>
  <c r="V395" i="21"/>
  <c r="W395" i="21"/>
  <c r="X395" i="21"/>
  <c r="Y395" i="21"/>
  <c r="V396" i="21"/>
  <c r="W396" i="21"/>
  <c r="X396" i="21"/>
  <c r="Y396" i="21"/>
  <c r="V397" i="21"/>
  <c r="W397" i="21"/>
  <c r="X397" i="21"/>
  <c r="Y397" i="21"/>
  <c r="V398" i="21"/>
  <c r="W398" i="21"/>
  <c r="X398" i="21"/>
  <c r="Y398" i="21"/>
  <c r="V399" i="21"/>
  <c r="W399" i="21"/>
  <c r="X399" i="21"/>
  <c r="Y399" i="21"/>
  <c r="V400" i="21"/>
  <c r="W400" i="21"/>
  <c r="X400" i="21"/>
  <c r="Y400" i="21"/>
  <c r="V401" i="21"/>
  <c r="W401" i="21"/>
  <c r="X401" i="21"/>
  <c r="Y401" i="21"/>
  <c r="V402" i="21"/>
  <c r="W402" i="21"/>
  <c r="X402" i="21"/>
  <c r="Y402" i="21"/>
  <c r="V403" i="21"/>
  <c r="W403" i="21"/>
  <c r="X403" i="21"/>
  <c r="Y403" i="21"/>
  <c r="V404" i="21"/>
  <c r="W404" i="21"/>
  <c r="X404" i="21"/>
  <c r="Y404" i="21"/>
  <c r="V405" i="21"/>
  <c r="W405" i="21"/>
  <c r="X405" i="21"/>
  <c r="Y405" i="21"/>
  <c r="V406" i="21"/>
  <c r="W406" i="21"/>
  <c r="X406" i="21"/>
  <c r="Y406" i="21"/>
  <c r="V407" i="21"/>
  <c r="W407" i="21"/>
  <c r="X407" i="21"/>
  <c r="Y407" i="21"/>
  <c r="V408" i="21"/>
  <c r="W408" i="21"/>
  <c r="X408" i="21"/>
  <c r="Y408" i="21"/>
  <c r="V409" i="21"/>
  <c r="W409" i="21"/>
  <c r="X409" i="21"/>
  <c r="Y409" i="21"/>
  <c r="V410" i="21"/>
  <c r="W410" i="21"/>
  <c r="X410" i="21"/>
  <c r="Y410" i="21"/>
  <c r="V411" i="21"/>
  <c r="W411" i="21"/>
  <c r="X411" i="21"/>
  <c r="Y411" i="21"/>
  <c r="V412" i="21"/>
  <c r="W412" i="21"/>
  <c r="X412" i="21"/>
  <c r="Y412" i="21"/>
  <c r="V413" i="21"/>
  <c r="W413" i="21"/>
  <c r="X413" i="21"/>
  <c r="Y413" i="21"/>
  <c r="V414" i="21"/>
  <c r="W414" i="21"/>
  <c r="X414" i="21"/>
  <c r="Y414" i="21"/>
  <c r="V415" i="21"/>
  <c r="W415" i="21"/>
  <c r="X415" i="21"/>
  <c r="Y415" i="21"/>
  <c r="V416" i="21"/>
  <c r="W416" i="21"/>
  <c r="X416" i="21"/>
  <c r="Y416" i="21"/>
  <c r="V417" i="21"/>
  <c r="W417" i="21"/>
  <c r="X417" i="21"/>
  <c r="Y417" i="21"/>
  <c r="V418" i="21"/>
  <c r="W418" i="21"/>
  <c r="X418" i="21"/>
  <c r="Y418" i="21"/>
  <c r="V419" i="21"/>
  <c r="W419" i="21"/>
  <c r="X419" i="21"/>
  <c r="Y419" i="21"/>
  <c r="V420" i="21"/>
  <c r="W420" i="21"/>
  <c r="X420" i="21"/>
  <c r="Y420" i="21"/>
  <c r="V421" i="21"/>
  <c r="W421" i="21"/>
  <c r="X421" i="21"/>
  <c r="Y421" i="21"/>
  <c r="V422" i="21"/>
  <c r="W422" i="21"/>
  <c r="X422" i="21"/>
  <c r="Y422" i="21"/>
  <c r="V423" i="21"/>
  <c r="W423" i="21"/>
  <c r="X423" i="21"/>
  <c r="Y423" i="21"/>
  <c r="V424" i="21"/>
  <c r="W424" i="21"/>
  <c r="X424" i="21"/>
  <c r="Y424" i="21"/>
  <c r="V425" i="21"/>
  <c r="W425" i="21"/>
  <c r="X425" i="21"/>
  <c r="Y425" i="21"/>
  <c r="V426" i="21"/>
  <c r="W426" i="21"/>
  <c r="X426" i="21"/>
  <c r="Y426" i="21"/>
  <c r="V427" i="21"/>
  <c r="W427" i="21"/>
  <c r="X427" i="21"/>
  <c r="Y427" i="21"/>
  <c r="V428" i="21"/>
  <c r="W428" i="21"/>
  <c r="X428" i="21"/>
  <c r="Y428" i="21"/>
  <c r="V429" i="21"/>
  <c r="W429" i="21"/>
  <c r="X429" i="21"/>
  <c r="Y429" i="21"/>
  <c r="V430" i="21"/>
  <c r="W430" i="21"/>
  <c r="X430" i="21"/>
  <c r="Y430" i="21"/>
  <c r="V431" i="21"/>
  <c r="W431" i="21"/>
  <c r="X431" i="21"/>
  <c r="Y431" i="21"/>
  <c r="V432" i="21"/>
  <c r="W432" i="21"/>
  <c r="X432" i="21"/>
  <c r="Y432" i="21"/>
  <c r="V433" i="21"/>
  <c r="W433" i="21"/>
  <c r="X433" i="21"/>
  <c r="Y433" i="21"/>
  <c r="V434" i="21"/>
  <c r="W434" i="21"/>
  <c r="X434" i="21"/>
  <c r="Y434" i="21"/>
  <c r="V435" i="21"/>
  <c r="W435" i="21"/>
  <c r="X435" i="21"/>
  <c r="Y435" i="21"/>
  <c r="V436" i="21"/>
  <c r="W436" i="21"/>
  <c r="X436" i="21"/>
  <c r="Y436" i="21"/>
  <c r="V437" i="21"/>
  <c r="W437" i="21"/>
  <c r="X437" i="21"/>
  <c r="Y437" i="21"/>
  <c r="V438" i="21"/>
  <c r="W438" i="21"/>
  <c r="X438" i="21"/>
  <c r="Y438" i="21"/>
  <c r="V439" i="21"/>
  <c r="W439" i="21"/>
  <c r="X439" i="21"/>
  <c r="Y439" i="21"/>
  <c r="V440" i="21"/>
  <c r="W440" i="21"/>
  <c r="X440" i="21"/>
  <c r="Y440" i="21"/>
  <c r="V441" i="21"/>
  <c r="W441" i="21"/>
  <c r="X441" i="21"/>
  <c r="Y441" i="21"/>
  <c r="V442" i="21"/>
  <c r="W442" i="21"/>
  <c r="X442" i="21"/>
  <c r="Y442" i="21"/>
  <c r="V443" i="21"/>
  <c r="W443" i="21"/>
  <c r="X443" i="21"/>
  <c r="Y443" i="21"/>
  <c r="V444" i="21"/>
  <c r="W444" i="21"/>
  <c r="X444" i="21"/>
  <c r="Y444" i="21"/>
  <c r="V445" i="21"/>
  <c r="W445" i="21"/>
  <c r="X445" i="21"/>
  <c r="Y445" i="21"/>
  <c r="V446" i="21"/>
  <c r="W446" i="21"/>
  <c r="X446" i="21"/>
  <c r="Y446" i="21"/>
  <c r="V447" i="21"/>
  <c r="W447" i="21"/>
  <c r="X447" i="21"/>
  <c r="Y447" i="21"/>
  <c r="V448" i="21"/>
  <c r="W448" i="21"/>
  <c r="X448" i="21"/>
  <c r="Y448" i="21"/>
  <c r="V449" i="21"/>
  <c r="W449" i="21"/>
  <c r="X449" i="21"/>
  <c r="Y449" i="21"/>
  <c r="V450" i="21"/>
  <c r="W450" i="21"/>
  <c r="X450" i="21"/>
  <c r="Y450" i="21"/>
  <c r="V451" i="21"/>
  <c r="W451" i="21"/>
  <c r="X451" i="21"/>
  <c r="Y451" i="21"/>
  <c r="V452" i="21"/>
  <c r="W452" i="21"/>
  <c r="X452" i="21"/>
  <c r="Y452" i="21"/>
  <c r="V453" i="21"/>
  <c r="W453" i="21"/>
  <c r="X453" i="21"/>
  <c r="Y453" i="21"/>
  <c r="V454" i="21"/>
  <c r="W454" i="21"/>
  <c r="X454" i="21"/>
  <c r="Y454" i="21"/>
  <c r="V455" i="21"/>
  <c r="W455" i="21"/>
  <c r="X455" i="21"/>
  <c r="Y455" i="21"/>
  <c r="V456" i="21"/>
  <c r="W456" i="21"/>
  <c r="X456" i="21"/>
  <c r="Y456" i="21"/>
  <c r="V457" i="21"/>
  <c r="W457" i="21"/>
  <c r="X457" i="21"/>
  <c r="Y457" i="21"/>
  <c r="V458" i="21"/>
  <c r="W458" i="21"/>
  <c r="X458" i="21"/>
  <c r="Y458" i="21"/>
  <c r="V459" i="21"/>
  <c r="W459" i="21"/>
  <c r="X459" i="21"/>
  <c r="Y459" i="21"/>
  <c r="V460" i="21"/>
  <c r="W460" i="21"/>
  <c r="X460" i="21"/>
  <c r="Y460" i="21"/>
  <c r="V461" i="21"/>
  <c r="W461" i="21"/>
  <c r="X461" i="21"/>
  <c r="Y461" i="21"/>
  <c r="V462" i="21"/>
  <c r="W462" i="21"/>
  <c r="X462" i="21"/>
  <c r="Y462" i="21"/>
  <c r="V463" i="21"/>
  <c r="W463" i="21"/>
  <c r="X463" i="21"/>
  <c r="Y463" i="21"/>
  <c r="V464" i="21"/>
  <c r="W464" i="21"/>
  <c r="X464" i="21"/>
  <c r="Y464" i="21"/>
  <c r="V465" i="21"/>
  <c r="W465" i="21"/>
  <c r="X465" i="21"/>
  <c r="Y465" i="21"/>
  <c r="V466" i="21"/>
  <c r="W466" i="21"/>
  <c r="X466" i="21"/>
  <c r="Y466" i="21"/>
  <c r="V467" i="21"/>
  <c r="W467" i="21"/>
  <c r="X467" i="21"/>
  <c r="Y467" i="21"/>
  <c r="V468" i="21"/>
  <c r="W468" i="21"/>
  <c r="X468" i="21"/>
  <c r="Y468" i="21"/>
  <c r="V469" i="21"/>
  <c r="W469" i="21"/>
  <c r="X469" i="21"/>
  <c r="Y469" i="21"/>
  <c r="V470" i="21"/>
  <c r="W470" i="21"/>
  <c r="X470" i="21"/>
  <c r="Y470" i="21"/>
  <c r="V471" i="21"/>
  <c r="W471" i="21"/>
  <c r="X471" i="21"/>
  <c r="Y471" i="21"/>
  <c r="V472" i="21"/>
  <c r="W472" i="21"/>
  <c r="X472" i="21"/>
  <c r="Y472" i="21"/>
  <c r="V473" i="21"/>
  <c r="W473" i="21"/>
  <c r="X473" i="21"/>
  <c r="Y473" i="21"/>
  <c r="V474" i="21"/>
  <c r="W474" i="21"/>
  <c r="X474" i="21"/>
  <c r="Y474" i="21"/>
  <c r="V475" i="21"/>
  <c r="W475" i="21"/>
  <c r="X475" i="21"/>
  <c r="Y475" i="21"/>
  <c r="V476" i="21"/>
  <c r="W476" i="21"/>
  <c r="X476" i="21"/>
  <c r="Y476" i="21"/>
  <c r="V477" i="21"/>
  <c r="W477" i="21"/>
  <c r="X477" i="21"/>
  <c r="Y477" i="21"/>
  <c r="V478" i="21"/>
  <c r="W478" i="21"/>
  <c r="X478" i="21"/>
  <c r="Y478" i="21"/>
  <c r="V479" i="21"/>
  <c r="W479" i="21"/>
  <c r="X479" i="21"/>
  <c r="Y479" i="21"/>
  <c r="V480" i="21"/>
  <c r="W480" i="21"/>
  <c r="X480" i="21"/>
  <c r="Y480" i="21"/>
  <c r="V481" i="21"/>
  <c r="W481" i="21"/>
  <c r="X481" i="21"/>
  <c r="Y481" i="21"/>
  <c r="V482" i="21"/>
  <c r="W482" i="21"/>
  <c r="X482" i="21"/>
  <c r="Y482" i="21"/>
  <c r="V483" i="21"/>
  <c r="W483" i="21"/>
  <c r="X483" i="21"/>
  <c r="Y483" i="21"/>
  <c r="V484" i="21"/>
  <c r="W484" i="21"/>
  <c r="X484" i="21"/>
  <c r="Y484" i="21"/>
  <c r="V485" i="21"/>
  <c r="W485" i="21"/>
  <c r="X485" i="21"/>
  <c r="Y485" i="21"/>
  <c r="V486" i="21"/>
  <c r="W486" i="21"/>
  <c r="X486" i="21"/>
  <c r="Y486" i="21"/>
  <c r="V487" i="21"/>
  <c r="W487" i="21"/>
  <c r="X487" i="21"/>
  <c r="Y487" i="21"/>
  <c r="V488" i="21"/>
  <c r="W488" i="21"/>
  <c r="X488" i="21"/>
  <c r="Y488" i="21"/>
  <c r="V489" i="21"/>
  <c r="W489" i="21"/>
  <c r="X489" i="21"/>
  <c r="Y489" i="21"/>
  <c r="V490" i="21"/>
  <c r="W490" i="21"/>
  <c r="X490" i="21"/>
  <c r="Y490" i="21"/>
  <c r="V491" i="21"/>
  <c r="W491" i="21"/>
  <c r="X491" i="21"/>
  <c r="Y491" i="21"/>
  <c r="V492" i="21"/>
  <c r="W492" i="21"/>
  <c r="X492" i="21"/>
  <c r="Y492" i="21"/>
  <c r="V493" i="21"/>
  <c r="W493" i="21"/>
  <c r="X493" i="21"/>
  <c r="Y493" i="21"/>
  <c r="V494" i="21"/>
  <c r="W494" i="21"/>
  <c r="X494" i="21"/>
  <c r="Y494" i="21"/>
  <c r="V495" i="21"/>
  <c r="W495" i="21"/>
  <c r="X495" i="21"/>
  <c r="Y495" i="21"/>
  <c r="V496" i="21"/>
  <c r="W496" i="21"/>
  <c r="X496" i="21"/>
  <c r="Y496" i="21"/>
  <c r="V497" i="21"/>
  <c r="W497" i="21"/>
  <c r="X497" i="21"/>
  <c r="Y497" i="21"/>
  <c r="V498" i="21"/>
  <c r="W498" i="21"/>
  <c r="X498" i="21"/>
  <c r="Y498" i="21"/>
  <c r="V499" i="21"/>
  <c r="W499" i="21"/>
  <c r="X499" i="21"/>
  <c r="Y499" i="21"/>
  <c r="V500" i="21"/>
  <c r="W500" i="21"/>
  <c r="X500" i="21"/>
  <c r="Y500" i="21"/>
  <c r="V501" i="21"/>
  <c r="W501" i="21"/>
  <c r="X501" i="21"/>
  <c r="Y501" i="21"/>
  <c r="V502" i="21"/>
  <c r="W502" i="21"/>
  <c r="X502" i="21"/>
  <c r="Y502" i="21"/>
  <c r="V503" i="21"/>
  <c r="W503" i="21"/>
  <c r="X503" i="21"/>
  <c r="Y503" i="21"/>
  <c r="V504" i="21"/>
  <c r="W504" i="21"/>
  <c r="X504" i="21"/>
  <c r="Y504" i="21"/>
  <c r="V505" i="21"/>
  <c r="W505" i="21"/>
  <c r="X505" i="21"/>
  <c r="Y505" i="21"/>
  <c r="V506" i="21"/>
  <c r="W506" i="21"/>
  <c r="X506" i="21"/>
  <c r="Y506" i="21"/>
  <c r="V507" i="21"/>
  <c r="W507" i="21"/>
  <c r="X507" i="21"/>
  <c r="Y507" i="21"/>
  <c r="V508" i="21"/>
  <c r="W508" i="21"/>
  <c r="X508" i="21"/>
  <c r="Y508" i="21"/>
  <c r="V509" i="21"/>
  <c r="W509" i="21"/>
  <c r="X509" i="21"/>
  <c r="Y509" i="21"/>
  <c r="V510" i="21"/>
  <c r="W510" i="21"/>
  <c r="X510" i="21"/>
  <c r="Y510" i="21"/>
  <c r="V511" i="21"/>
  <c r="W511" i="21"/>
  <c r="X511" i="21"/>
  <c r="Y511" i="21"/>
  <c r="V512" i="21"/>
  <c r="W512" i="21"/>
  <c r="X512" i="21"/>
  <c r="Y512" i="21"/>
  <c r="V513" i="21"/>
  <c r="W513" i="21"/>
  <c r="X513" i="21"/>
  <c r="Y513" i="21"/>
  <c r="V514" i="21"/>
  <c r="W514" i="21"/>
  <c r="X514" i="21"/>
  <c r="Y514" i="21"/>
  <c r="V515" i="21"/>
  <c r="W515" i="21"/>
  <c r="X515" i="21"/>
  <c r="Y515" i="21"/>
  <c r="V516" i="21"/>
  <c r="W516" i="21"/>
  <c r="X516" i="21"/>
  <c r="Y516" i="21"/>
  <c r="V517" i="21"/>
  <c r="W517" i="21"/>
  <c r="X517" i="21"/>
  <c r="Y517" i="21"/>
  <c r="V518" i="21"/>
  <c r="W518" i="21"/>
  <c r="X518" i="21"/>
  <c r="Y518" i="21"/>
  <c r="V519" i="21"/>
  <c r="W519" i="21"/>
  <c r="X519" i="21"/>
  <c r="Y519" i="21"/>
  <c r="V520" i="21"/>
  <c r="W520" i="21"/>
  <c r="X520" i="21"/>
  <c r="Y520" i="21"/>
  <c r="V521" i="21"/>
  <c r="W521" i="21"/>
  <c r="X521" i="21"/>
  <c r="Y521" i="21"/>
  <c r="V522" i="21"/>
  <c r="W522" i="21"/>
  <c r="X522" i="21"/>
  <c r="Y522" i="21"/>
  <c r="V523" i="21"/>
  <c r="W523" i="21"/>
  <c r="X523" i="21"/>
  <c r="Y523" i="21"/>
  <c r="V524" i="21"/>
  <c r="W524" i="21"/>
  <c r="X524" i="21"/>
  <c r="Y524" i="21"/>
  <c r="V525" i="21"/>
  <c r="W525" i="21"/>
  <c r="X525" i="21"/>
  <c r="Y525" i="21"/>
  <c r="V526" i="21"/>
  <c r="W526" i="21"/>
  <c r="X526" i="21"/>
  <c r="Y526" i="21"/>
  <c r="V527" i="21"/>
  <c r="W527" i="21"/>
  <c r="X527" i="21"/>
  <c r="Y527" i="21"/>
  <c r="V528" i="21"/>
  <c r="W528" i="21"/>
  <c r="X528" i="21"/>
  <c r="Y528" i="21"/>
  <c r="V529" i="21"/>
  <c r="W529" i="21"/>
  <c r="X529" i="21"/>
  <c r="Y529" i="21"/>
  <c r="V530" i="21"/>
  <c r="W530" i="21"/>
  <c r="X530" i="21"/>
  <c r="Y530" i="21"/>
  <c r="V531" i="21"/>
  <c r="W531" i="21"/>
  <c r="X531" i="21"/>
  <c r="Y531" i="21"/>
  <c r="V532" i="21"/>
  <c r="W532" i="21"/>
  <c r="X532" i="21"/>
  <c r="Y532" i="21"/>
  <c r="V533" i="21"/>
  <c r="W533" i="21"/>
  <c r="X533" i="21"/>
  <c r="Y533" i="21"/>
  <c r="V534" i="21"/>
  <c r="W534" i="21"/>
  <c r="X534" i="21"/>
  <c r="Y534" i="21"/>
  <c r="V535" i="21"/>
  <c r="W535" i="21"/>
  <c r="X535" i="21"/>
  <c r="Y535" i="21"/>
  <c r="V536" i="21"/>
  <c r="W536" i="21"/>
  <c r="X536" i="21"/>
  <c r="Y536" i="21"/>
  <c r="V537" i="21"/>
  <c r="W537" i="21"/>
  <c r="X537" i="21"/>
  <c r="Y537" i="21"/>
  <c r="V538" i="21"/>
  <c r="W538" i="21"/>
  <c r="X538" i="21"/>
  <c r="Y538" i="21"/>
  <c r="V539" i="21"/>
  <c r="W539" i="21"/>
  <c r="X539" i="21"/>
  <c r="Y539" i="21"/>
  <c r="V540" i="21"/>
  <c r="W540" i="21"/>
  <c r="X540" i="21"/>
  <c r="Y540" i="21"/>
  <c r="V541" i="21"/>
  <c r="W541" i="21"/>
  <c r="X541" i="21"/>
  <c r="Y541" i="21"/>
  <c r="V542" i="21"/>
  <c r="W542" i="21"/>
  <c r="X542" i="21"/>
  <c r="Y542" i="21"/>
  <c r="V543" i="21"/>
  <c r="W543" i="21"/>
  <c r="X543" i="21"/>
  <c r="Y543" i="21"/>
  <c r="V544" i="21"/>
  <c r="W544" i="21"/>
  <c r="X544" i="21"/>
  <c r="Y544" i="21"/>
  <c r="V545" i="21"/>
  <c r="W545" i="21"/>
  <c r="X545" i="21"/>
  <c r="Y545" i="21"/>
  <c r="V546" i="21"/>
  <c r="W546" i="21"/>
  <c r="X546" i="21"/>
  <c r="Y546" i="21"/>
  <c r="V547" i="21"/>
  <c r="W547" i="21"/>
  <c r="X547" i="21"/>
  <c r="Y547" i="21"/>
  <c r="V548" i="21"/>
  <c r="W548" i="21"/>
  <c r="X548" i="21"/>
  <c r="Y548" i="21"/>
  <c r="V549" i="21"/>
  <c r="W549" i="21"/>
  <c r="X549" i="21"/>
  <c r="Y549" i="21"/>
  <c r="V550" i="21"/>
  <c r="W550" i="21"/>
  <c r="X550" i="21"/>
  <c r="Y550" i="21"/>
  <c r="V551" i="21"/>
  <c r="W551" i="21"/>
  <c r="X551" i="21"/>
  <c r="Y551" i="21"/>
  <c r="V552" i="21"/>
  <c r="W552" i="21"/>
  <c r="X552" i="21"/>
  <c r="Y552" i="21"/>
  <c r="V553" i="21"/>
  <c r="W553" i="21"/>
  <c r="X553" i="21"/>
  <c r="Y553" i="21"/>
  <c r="V554" i="21"/>
  <c r="W554" i="21"/>
  <c r="X554" i="21"/>
  <c r="Y554" i="21"/>
  <c r="V555" i="21"/>
  <c r="W555" i="21"/>
  <c r="X555" i="21"/>
  <c r="Y555" i="21"/>
  <c r="V556" i="21"/>
  <c r="W556" i="21"/>
  <c r="X556" i="21"/>
  <c r="Y556" i="21"/>
  <c r="V557" i="21"/>
  <c r="W557" i="21"/>
  <c r="X557" i="21"/>
  <c r="Y557" i="21"/>
  <c r="V558" i="21"/>
  <c r="W558" i="21"/>
  <c r="X558" i="21"/>
  <c r="Y558" i="21"/>
  <c r="V559" i="21"/>
  <c r="W559" i="21"/>
  <c r="X559" i="21"/>
  <c r="Y559" i="21"/>
  <c r="V560" i="21"/>
  <c r="W560" i="21"/>
  <c r="X560" i="21"/>
  <c r="Y560" i="21"/>
  <c r="V561" i="21"/>
  <c r="W561" i="21"/>
  <c r="X561" i="21"/>
  <c r="Y561" i="21"/>
  <c r="V562" i="21"/>
  <c r="W562" i="21"/>
  <c r="X562" i="21"/>
  <c r="Y562" i="21"/>
  <c r="V563" i="21"/>
  <c r="W563" i="21"/>
  <c r="X563" i="21"/>
  <c r="Y563" i="21"/>
  <c r="V564" i="21"/>
  <c r="W564" i="21"/>
  <c r="X564" i="21"/>
  <c r="Y564" i="21"/>
  <c r="V565" i="21"/>
  <c r="W565" i="21"/>
  <c r="X565" i="21"/>
  <c r="Y565" i="21"/>
  <c r="V566" i="21"/>
  <c r="W566" i="21"/>
  <c r="X566" i="21"/>
  <c r="Y566" i="21"/>
  <c r="V567" i="21"/>
  <c r="W567" i="21"/>
  <c r="X567" i="21"/>
  <c r="Y567" i="21"/>
  <c r="V568" i="21"/>
  <c r="W568" i="21"/>
  <c r="X568" i="21"/>
  <c r="Y568" i="21"/>
  <c r="V569" i="21"/>
  <c r="W569" i="21"/>
  <c r="X569" i="21"/>
  <c r="Y569" i="21"/>
  <c r="V570" i="21"/>
  <c r="W570" i="21"/>
  <c r="X570" i="21"/>
  <c r="Y570" i="21"/>
  <c r="V571" i="21"/>
  <c r="W571" i="21"/>
  <c r="X571" i="21"/>
  <c r="Y571" i="21"/>
  <c r="V572" i="21"/>
  <c r="W572" i="21"/>
  <c r="X572" i="21"/>
  <c r="Y572" i="21"/>
  <c r="V573" i="21"/>
  <c r="W573" i="21"/>
  <c r="X573" i="21"/>
  <c r="Y573" i="21"/>
  <c r="V574" i="21"/>
  <c r="W574" i="21"/>
  <c r="X574" i="21"/>
  <c r="Y574" i="21"/>
  <c r="V575" i="21"/>
  <c r="W575" i="21"/>
  <c r="X575" i="21"/>
  <c r="Y575" i="21"/>
  <c r="V576" i="21"/>
  <c r="W576" i="21"/>
  <c r="X576" i="21"/>
  <c r="Y576" i="21"/>
  <c r="V577" i="21"/>
  <c r="W577" i="21"/>
  <c r="X577" i="21"/>
  <c r="Y577" i="21"/>
  <c r="V578" i="21"/>
  <c r="W578" i="21"/>
  <c r="X578" i="21"/>
  <c r="Y578" i="21"/>
  <c r="V579" i="21"/>
  <c r="W579" i="21"/>
  <c r="X579" i="21"/>
  <c r="Y579" i="21"/>
  <c r="V580" i="21"/>
  <c r="W580" i="21"/>
  <c r="X580" i="21"/>
  <c r="Y580" i="21"/>
  <c r="V581" i="21"/>
  <c r="W581" i="21"/>
  <c r="X581" i="21"/>
  <c r="Y581" i="21"/>
  <c r="V582" i="21"/>
  <c r="W582" i="21"/>
  <c r="X582" i="21"/>
  <c r="Y582" i="21"/>
  <c r="V583" i="21"/>
  <c r="W583" i="21"/>
  <c r="X583" i="21"/>
  <c r="Y583" i="21"/>
  <c r="V584" i="21"/>
  <c r="W584" i="21"/>
  <c r="X584" i="21"/>
  <c r="Y584" i="21"/>
  <c r="V585" i="21"/>
  <c r="W585" i="21"/>
  <c r="X585" i="21"/>
  <c r="Y585" i="21"/>
  <c r="V586" i="21"/>
  <c r="W586" i="21"/>
  <c r="X586" i="21"/>
  <c r="Y586" i="21"/>
  <c r="V587" i="21"/>
  <c r="W587" i="21"/>
  <c r="X587" i="21"/>
  <c r="Y587" i="21"/>
  <c r="V588" i="21"/>
  <c r="W588" i="21"/>
  <c r="X588" i="21"/>
  <c r="Y588" i="21"/>
  <c r="V589" i="21"/>
  <c r="W589" i="21"/>
  <c r="X589" i="21"/>
  <c r="Y589" i="21"/>
  <c r="V590" i="21"/>
  <c r="W590" i="21"/>
  <c r="X590" i="21"/>
  <c r="Y590" i="21"/>
  <c r="V591" i="21"/>
  <c r="W591" i="21"/>
  <c r="X591" i="21"/>
  <c r="Y591" i="21"/>
  <c r="V592" i="21"/>
  <c r="W592" i="21"/>
  <c r="X592" i="21"/>
  <c r="Y592" i="21"/>
  <c r="V593" i="21"/>
  <c r="W593" i="21"/>
  <c r="X593" i="21"/>
  <c r="Y593" i="21"/>
  <c r="V594" i="21"/>
  <c r="W594" i="21"/>
  <c r="X594" i="21"/>
  <c r="Y594" i="21"/>
  <c r="V595" i="21"/>
  <c r="W595" i="21"/>
  <c r="X595" i="21"/>
  <c r="Y595" i="21"/>
  <c r="V596" i="21"/>
  <c r="W596" i="21"/>
  <c r="X596" i="21"/>
  <c r="Y596" i="21"/>
  <c r="V597" i="21"/>
  <c r="W597" i="21"/>
  <c r="X597" i="21"/>
  <c r="Y597" i="21"/>
  <c r="V598" i="21"/>
  <c r="W598" i="21"/>
  <c r="X598" i="21"/>
  <c r="Y598" i="21"/>
  <c r="V599" i="21"/>
  <c r="W599" i="21"/>
  <c r="X599" i="21"/>
  <c r="Y599" i="21"/>
  <c r="V600" i="21"/>
  <c r="W600" i="21"/>
  <c r="X600" i="21"/>
  <c r="Y600" i="21"/>
  <c r="V601" i="21"/>
  <c r="W601" i="21"/>
  <c r="X601" i="21"/>
  <c r="Y601" i="21"/>
  <c r="V602" i="21"/>
  <c r="W602" i="21"/>
  <c r="X602" i="21"/>
  <c r="Y602" i="21"/>
  <c r="V603" i="21"/>
  <c r="W603" i="21"/>
  <c r="X603" i="21"/>
  <c r="Y603" i="21"/>
  <c r="V604" i="21"/>
  <c r="W604" i="21"/>
  <c r="X604" i="21"/>
  <c r="Y604" i="21"/>
  <c r="V605" i="21"/>
  <c r="W605" i="21"/>
  <c r="X605" i="21"/>
  <c r="Y605" i="21"/>
  <c r="V606" i="21"/>
  <c r="W606" i="21"/>
  <c r="X606" i="21"/>
  <c r="Y606" i="21"/>
  <c r="V607" i="21"/>
  <c r="W607" i="21"/>
  <c r="X607" i="21"/>
  <c r="Y607" i="21"/>
  <c r="V608" i="21"/>
  <c r="W608" i="21"/>
  <c r="X608" i="21"/>
  <c r="Y608" i="21"/>
  <c r="V609" i="21"/>
  <c r="W609" i="21"/>
  <c r="X609" i="21"/>
  <c r="Y609" i="21"/>
  <c r="V610" i="21"/>
  <c r="W610" i="21"/>
  <c r="X610" i="21"/>
  <c r="Y610" i="21"/>
  <c r="V611" i="21"/>
  <c r="W611" i="21"/>
  <c r="X611" i="21"/>
  <c r="Y611" i="21"/>
  <c r="F89" i="35"/>
  <c r="G89" i="35" s="1"/>
  <c r="H89" i="35" s="1"/>
  <c r="I89" i="35"/>
  <c r="J89" i="35" s="1"/>
  <c r="I91" i="35"/>
  <c r="J91" i="35" s="1"/>
  <c r="F91" i="35"/>
  <c r="G91" i="35" s="1"/>
  <c r="H91" i="35" s="1"/>
  <c r="I88" i="35"/>
  <c r="J88" i="35" s="1"/>
  <c r="F88" i="35"/>
  <c r="G88" i="35" s="1"/>
  <c r="H88" i="35" s="1"/>
  <c r="N24" i="39" l="1"/>
  <c r="O24" i="39"/>
  <c r="Q24" i="39"/>
  <c r="R24" i="39"/>
  <c r="T24" i="39"/>
  <c r="V24" i="39" s="1"/>
  <c r="U24" i="39"/>
  <c r="N25" i="39"/>
  <c r="O25" i="39"/>
  <c r="Q25" i="39"/>
  <c r="R25" i="39"/>
  <c r="T25" i="39"/>
  <c r="U25" i="39"/>
  <c r="N26" i="39"/>
  <c r="O26" i="39"/>
  <c r="Q26" i="39"/>
  <c r="R26" i="39"/>
  <c r="T26" i="39"/>
  <c r="U26" i="39"/>
  <c r="N27" i="39"/>
  <c r="O27" i="39"/>
  <c r="Q27" i="39"/>
  <c r="R27" i="39"/>
  <c r="T27" i="39"/>
  <c r="V27" i="39" s="1"/>
  <c r="U27" i="39"/>
  <c r="N28" i="39"/>
  <c r="O28" i="39"/>
  <c r="Q28" i="39"/>
  <c r="R28" i="39"/>
  <c r="T28" i="39"/>
  <c r="U28" i="39"/>
  <c r="N29" i="39"/>
  <c r="O29" i="39"/>
  <c r="Q29" i="39"/>
  <c r="R29" i="39"/>
  <c r="T29" i="39"/>
  <c r="U29" i="39"/>
  <c r="N30" i="39"/>
  <c r="O30" i="39"/>
  <c r="Q30" i="39"/>
  <c r="R30" i="39"/>
  <c r="T30" i="39"/>
  <c r="V30" i="39" s="1"/>
  <c r="U30" i="39"/>
  <c r="N31" i="39"/>
  <c r="O31" i="39"/>
  <c r="Q31" i="39"/>
  <c r="R31" i="39"/>
  <c r="T31" i="39"/>
  <c r="U31" i="39"/>
  <c r="N17" i="40"/>
  <c r="O17" i="40"/>
  <c r="Q17" i="40"/>
  <c r="R17" i="40"/>
  <c r="T17" i="40"/>
  <c r="U17" i="40"/>
  <c r="N18" i="40"/>
  <c r="O18" i="40"/>
  <c r="Q18" i="40"/>
  <c r="R18" i="40"/>
  <c r="T18" i="40"/>
  <c r="V18" i="40" s="1"/>
  <c r="U18" i="40"/>
  <c r="N19" i="40"/>
  <c r="O19" i="40"/>
  <c r="Q19" i="40"/>
  <c r="R19" i="40"/>
  <c r="T19" i="40"/>
  <c r="U19" i="40"/>
  <c r="N20" i="40"/>
  <c r="O20" i="40"/>
  <c r="Q20" i="40"/>
  <c r="R20" i="40"/>
  <c r="T20" i="40"/>
  <c r="U20" i="40"/>
  <c r="N21" i="40"/>
  <c r="O21" i="40"/>
  <c r="Q21" i="40"/>
  <c r="R21" i="40"/>
  <c r="T21" i="40"/>
  <c r="U21" i="40"/>
  <c r="N22" i="40"/>
  <c r="O22" i="40"/>
  <c r="Q22" i="40"/>
  <c r="R22" i="40"/>
  <c r="T22" i="40"/>
  <c r="U22" i="40"/>
  <c r="N23" i="40"/>
  <c r="O23" i="40"/>
  <c r="Q23" i="40"/>
  <c r="R23" i="40"/>
  <c r="T23" i="40"/>
  <c r="U23" i="40"/>
  <c r="U40" i="40"/>
  <c r="T40" i="40"/>
  <c r="V40" i="40" s="1"/>
  <c r="R40" i="40"/>
  <c r="Q40" i="40"/>
  <c r="O40" i="40"/>
  <c r="N40" i="40"/>
  <c r="U26" i="40"/>
  <c r="T26" i="40"/>
  <c r="R26" i="40"/>
  <c r="Q26" i="40"/>
  <c r="O26" i="40"/>
  <c r="N26" i="40"/>
  <c r="U49" i="41"/>
  <c r="T49" i="41"/>
  <c r="R49" i="41"/>
  <c r="Q49" i="41"/>
  <c r="O49" i="41"/>
  <c r="N49" i="41"/>
  <c r="U48" i="41"/>
  <c r="T48" i="41"/>
  <c r="V48" i="41" s="1"/>
  <c r="R48" i="41"/>
  <c r="Q48" i="41"/>
  <c r="O48" i="41"/>
  <c r="N48" i="41"/>
  <c r="U47" i="41"/>
  <c r="T47" i="41"/>
  <c r="R47" i="41"/>
  <c r="Q47" i="41"/>
  <c r="O47" i="41"/>
  <c r="N47" i="41"/>
  <c r="U46" i="41"/>
  <c r="T46" i="41"/>
  <c r="R46" i="41"/>
  <c r="Q46" i="41"/>
  <c r="O46" i="41"/>
  <c r="N46" i="41"/>
  <c r="U33" i="41"/>
  <c r="T33" i="41"/>
  <c r="R33" i="41"/>
  <c r="Q33" i="41"/>
  <c r="O33" i="41"/>
  <c r="N33" i="41"/>
  <c r="U36" i="41"/>
  <c r="T36" i="41"/>
  <c r="R36" i="41"/>
  <c r="Q36" i="41"/>
  <c r="O36" i="41"/>
  <c r="N36" i="41"/>
  <c r="U35" i="41"/>
  <c r="T35" i="41"/>
  <c r="R35" i="41"/>
  <c r="Q35" i="41"/>
  <c r="O35" i="41"/>
  <c r="N35" i="41"/>
  <c r="U28" i="41"/>
  <c r="T28" i="41"/>
  <c r="R28" i="41"/>
  <c r="Q28" i="41"/>
  <c r="O28" i="41"/>
  <c r="N28" i="41"/>
  <c r="U27" i="41"/>
  <c r="T27" i="41"/>
  <c r="R27" i="41"/>
  <c r="Q27" i="41"/>
  <c r="O27" i="41"/>
  <c r="N27" i="41"/>
  <c r="U26" i="41"/>
  <c r="T26" i="41"/>
  <c r="V26" i="41" s="1"/>
  <c r="R26" i="41"/>
  <c r="Q26" i="41"/>
  <c r="O26" i="41"/>
  <c r="N26" i="41"/>
  <c r="U22" i="41"/>
  <c r="T22" i="41"/>
  <c r="R22" i="41"/>
  <c r="Q22" i="41"/>
  <c r="O22" i="41"/>
  <c r="N22" i="41"/>
  <c r="U21" i="41"/>
  <c r="T21" i="41"/>
  <c r="R21" i="41"/>
  <c r="Q21" i="41"/>
  <c r="O21" i="41"/>
  <c r="N21" i="41"/>
  <c r="U62" i="45"/>
  <c r="T62" i="45"/>
  <c r="R62" i="45"/>
  <c r="Q62" i="45"/>
  <c r="O62" i="45"/>
  <c r="N62" i="45"/>
  <c r="U61" i="45"/>
  <c r="T61" i="45"/>
  <c r="V61" i="45" s="1"/>
  <c r="R61" i="45"/>
  <c r="Q61" i="45"/>
  <c r="O61" i="45"/>
  <c r="N61" i="45"/>
  <c r="U60" i="45"/>
  <c r="T60" i="45"/>
  <c r="R60" i="45"/>
  <c r="Q60" i="45"/>
  <c r="O60" i="45"/>
  <c r="N60" i="45"/>
  <c r="U58" i="45"/>
  <c r="T58" i="45"/>
  <c r="R58" i="45"/>
  <c r="Q58" i="45"/>
  <c r="O58" i="45"/>
  <c r="N58" i="45"/>
  <c r="U57" i="45"/>
  <c r="T57" i="45"/>
  <c r="R57" i="45"/>
  <c r="Q57" i="45"/>
  <c r="O57" i="45"/>
  <c r="N57" i="45"/>
  <c r="U56" i="45"/>
  <c r="T56" i="45"/>
  <c r="R56" i="45"/>
  <c r="Q56" i="45"/>
  <c r="O56" i="45"/>
  <c r="N56" i="45"/>
  <c r="U55" i="45"/>
  <c r="T55" i="45"/>
  <c r="V55" i="45" s="1"/>
  <c r="R55" i="45"/>
  <c r="Q55" i="45"/>
  <c r="O55" i="45"/>
  <c r="N55" i="45"/>
  <c r="U54" i="45"/>
  <c r="T54" i="45"/>
  <c r="R54" i="45"/>
  <c r="Q54" i="45"/>
  <c r="O54" i="45"/>
  <c r="N54" i="45"/>
  <c r="U53" i="45"/>
  <c r="T53" i="45"/>
  <c r="R53" i="45"/>
  <c r="Q53" i="45"/>
  <c r="O53" i="45"/>
  <c r="N53" i="45"/>
  <c r="U51" i="45"/>
  <c r="T51" i="45"/>
  <c r="V51" i="45" s="1"/>
  <c r="R51" i="45"/>
  <c r="Q51" i="45"/>
  <c r="O51" i="45"/>
  <c r="N51" i="45"/>
  <c r="U50" i="45"/>
  <c r="T50" i="45"/>
  <c r="R50" i="45"/>
  <c r="Q50" i="45"/>
  <c r="O50" i="45"/>
  <c r="N50" i="45"/>
  <c r="U48" i="45"/>
  <c r="T48" i="45"/>
  <c r="R48" i="45"/>
  <c r="Q48" i="45"/>
  <c r="O48" i="45"/>
  <c r="N48" i="45"/>
  <c r="U47" i="45"/>
  <c r="T47" i="45"/>
  <c r="R47" i="45"/>
  <c r="Q47" i="45"/>
  <c r="O47" i="45"/>
  <c r="N47" i="45"/>
  <c r="U46" i="45"/>
  <c r="T46" i="45"/>
  <c r="R46" i="45"/>
  <c r="Q46" i="45"/>
  <c r="O46" i="45"/>
  <c r="N46" i="45"/>
  <c r="U44" i="45"/>
  <c r="T44" i="45"/>
  <c r="R44" i="45"/>
  <c r="Q44" i="45"/>
  <c r="O44" i="45"/>
  <c r="N44" i="45"/>
  <c r="U42" i="45"/>
  <c r="T42" i="45"/>
  <c r="R42" i="45"/>
  <c r="Q42" i="45"/>
  <c r="O42" i="45"/>
  <c r="N42" i="45"/>
  <c r="U41" i="45"/>
  <c r="T41" i="45"/>
  <c r="R41" i="45"/>
  <c r="Q41" i="45"/>
  <c r="O41" i="45"/>
  <c r="N41" i="45"/>
  <c r="U40" i="45"/>
  <c r="T40" i="45"/>
  <c r="V40" i="45" s="1"/>
  <c r="R40" i="45"/>
  <c r="Q40" i="45"/>
  <c r="O40" i="45"/>
  <c r="N40" i="45"/>
  <c r="U39" i="45"/>
  <c r="T39" i="45"/>
  <c r="R39" i="45"/>
  <c r="Q39" i="45"/>
  <c r="O39" i="45"/>
  <c r="N39" i="45"/>
  <c r="U38" i="45"/>
  <c r="T38" i="45"/>
  <c r="R38" i="45"/>
  <c r="Q38" i="45"/>
  <c r="O38" i="45"/>
  <c r="N38" i="45"/>
  <c r="U37" i="45"/>
  <c r="T37" i="45"/>
  <c r="R37" i="45"/>
  <c r="Q37" i="45"/>
  <c r="O37" i="45"/>
  <c r="N37" i="45"/>
  <c r="U35" i="45"/>
  <c r="T35" i="45"/>
  <c r="V35" i="45" s="1"/>
  <c r="R35" i="45"/>
  <c r="Q35" i="45"/>
  <c r="O35" i="45"/>
  <c r="N35" i="45"/>
  <c r="U34" i="45"/>
  <c r="T34" i="45"/>
  <c r="R34" i="45"/>
  <c r="Q34" i="45"/>
  <c r="O34" i="45"/>
  <c r="N34" i="45"/>
  <c r="U32" i="45"/>
  <c r="T32" i="45"/>
  <c r="R32" i="45"/>
  <c r="Q32" i="45"/>
  <c r="O32" i="45"/>
  <c r="N32" i="45"/>
  <c r="U31" i="45"/>
  <c r="T31" i="45"/>
  <c r="R31" i="45"/>
  <c r="Q31" i="45"/>
  <c r="O31" i="45"/>
  <c r="N31" i="45"/>
  <c r="U30" i="45"/>
  <c r="T30" i="45"/>
  <c r="R30" i="45"/>
  <c r="Q30" i="45"/>
  <c r="O30" i="45"/>
  <c r="N30" i="45"/>
  <c r="U29" i="45"/>
  <c r="T29" i="45"/>
  <c r="R29" i="45"/>
  <c r="Q29" i="45"/>
  <c r="O29" i="45"/>
  <c r="N29" i="45"/>
  <c r="U28" i="45"/>
  <c r="T28" i="45"/>
  <c r="V28" i="45" s="1"/>
  <c r="R28" i="45"/>
  <c r="Q28" i="45"/>
  <c r="O28" i="45"/>
  <c r="N28" i="45"/>
  <c r="U27" i="45"/>
  <c r="T27" i="45"/>
  <c r="R27" i="45"/>
  <c r="Q27" i="45"/>
  <c r="O27" i="45"/>
  <c r="N27" i="45"/>
  <c r="U25" i="45"/>
  <c r="T25" i="45"/>
  <c r="R25" i="45"/>
  <c r="Q25" i="45"/>
  <c r="O25" i="45"/>
  <c r="N25" i="45"/>
  <c r="U24" i="45"/>
  <c r="T24" i="45"/>
  <c r="R24" i="45"/>
  <c r="Q24" i="45"/>
  <c r="O24" i="45"/>
  <c r="N24" i="45"/>
  <c r="U23" i="45"/>
  <c r="T23" i="45"/>
  <c r="R23" i="45"/>
  <c r="Q23" i="45"/>
  <c r="O23" i="45"/>
  <c r="N23" i="45"/>
  <c r="N14" i="45"/>
  <c r="O14" i="45"/>
  <c r="Q14" i="45"/>
  <c r="R14" i="45"/>
  <c r="T14" i="45"/>
  <c r="U14" i="45"/>
  <c r="N15" i="45"/>
  <c r="O15" i="45"/>
  <c r="Q15" i="45"/>
  <c r="R15" i="45"/>
  <c r="T15" i="45"/>
  <c r="V15" i="45" s="1"/>
  <c r="U15" i="45"/>
  <c r="N16" i="45"/>
  <c r="O16" i="45"/>
  <c r="Q16" i="45"/>
  <c r="R16" i="45"/>
  <c r="T16" i="45"/>
  <c r="U16" i="45"/>
  <c r="N17" i="45"/>
  <c r="O17" i="45"/>
  <c r="Q17" i="45"/>
  <c r="R17" i="45"/>
  <c r="T17" i="45"/>
  <c r="U17" i="45"/>
  <c r="N18" i="45"/>
  <c r="O18" i="45"/>
  <c r="Q18" i="45"/>
  <c r="R18" i="45"/>
  <c r="T18" i="45"/>
  <c r="U18" i="45"/>
  <c r="N19" i="45"/>
  <c r="O19" i="45"/>
  <c r="Q19" i="45"/>
  <c r="R19" i="45"/>
  <c r="T19" i="45"/>
  <c r="V19" i="45" s="1"/>
  <c r="U19" i="45"/>
  <c r="N20" i="45"/>
  <c r="O20" i="45"/>
  <c r="Q20" i="45"/>
  <c r="R20" i="45"/>
  <c r="T20" i="45"/>
  <c r="U20" i="45"/>
  <c r="N21" i="45"/>
  <c r="O21" i="45"/>
  <c r="Q21" i="45"/>
  <c r="R21" i="45"/>
  <c r="T21" i="45"/>
  <c r="V21" i="45" s="1"/>
  <c r="U21" i="45"/>
  <c r="O91" i="35"/>
  <c r="N91" i="35"/>
  <c r="O89" i="35"/>
  <c r="N89" i="35"/>
  <c r="O88" i="35"/>
  <c r="N88" i="35"/>
  <c r="AD92" i="35"/>
  <c r="AD93" i="35"/>
  <c r="F94" i="35"/>
  <c r="G94" i="35" s="1"/>
  <c r="H94" i="35" s="1"/>
  <c r="I94" i="35"/>
  <c r="J94" i="35" s="1"/>
  <c r="N94" i="35"/>
  <c r="O94" i="35"/>
  <c r="Q94" i="35"/>
  <c r="R94" i="35"/>
  <c r="T94" i="35"/>
  <c r="U94" i="35"/>
  <c r="Q95" i="35"/>
  <c r="R95" i="35"/>
  <c r="T95" i="35"/>
  <c r="U95" i="35"/>
  <c r="F96" i="35"/>
  <c r="G96" i="35" s="1"/>
  <c r="H96" i="35" s="1"/>
  <c r="I96" i="35"/>
  <c r="J96" i="35" s="1"/>
  <c r="N96" i="35"/>
  <c r="O96" i="35"/>
  <c r="Q96" i="35"/>
  <c r="R96" i="35"/>
  <c r="T96" i="35"/>
  <c r="U96" i="35"/>
  <c r="F95" i="35"/>
  <c r="G95" i="35" s="1"/>
  <c r="H95" i="35" s="1"/>
  <c r="I95" i="35"/>
  <c r="J95" i="35" s="1"/>
  <c r="N95" i="35"/>
  <c r="O95" i="35"/>
  <c r="O7" i="35"/>
  <c r="R7" i="35"/>
  <c r="N11" i="35"/>
  <c r="O11" i="35"/>
  <c r="Q11" i="35"/>
  <c r="R11" i="35"/>
  <c r="T11" i="35"/>
  <c r="U11" i="35"/>
  <c r="AD11" i="35"/>
  <c r="N12" i="35"/>
  <c r="O12" i="35"/>
  <c r="Q12" i="35"/>
  <c r="R12" i="35"/>
  <c r="T12" i="35"/>
  <c r="U12" i="35"/>
  <c r="N13" i="35"/>
  <c r="O13" i="35"/>
  <c r="Q13" i="35"/>
  <c r="R13" i="35"/>
  <c r="T13" i="35"/>
  <c r="U13" i="35"/>
  <c r="N14" i="35"/>
  <c r="O14" i="35"/>
  <c r="Q14" i="35"/>
  <c r="R14" i="35"/>
  <c r="T14" i="35"/>
  <c r="U14" i="35"/>
  <c r="N16" i="35"/>
  <c r="O16" i="35"/>
  <c r="Q16" i="35"/>
  <c r="R16" i="35"/>
  <c r="T16" i="35"/>
  <c r="U16" i="35"/>
  <c r="N18" i="35"/>
  <c r="O18" i="35"/>
  <c r="Q18" i="35"/>
  <c r="R18" i="35"/>
  <c r="T18" i="35"/>
  <c r="U18" i="35"/>
  <c r="N19" i="35"/>
  <c r="O19" i="35"/>
  <c r="Q19" i="35"/>
  <c r="R19" i="35"/>
  <c r="T19" i="35"/>
  <c r="U19" i="35"/>
  <c r="N20" i="35"/>
  <c r="O20" i="35"/>
  <c r="Q20" i="35"/>
  <c r="R20" i="35"/>
  <c r="T20" i="35"/>
  <c r="U20" i="35"/>
  <c r="N21" i="35"/>
  <c r="O21" i="35"/>
  <c r="Q21" i="35"/>
  <c r="R21" i="35"/>
  <c r="T21" i="35"/>
  <c r="U21" i="35"/>
  <c r="N22" i="35"/>
  <c r="O22" i="35"/>
  <c r="Q22" i="35"/>
  <c r="R22" i="35"/>
  <c r="T22" i="35"/>
  <c r="U22" i="35"/>
  <c r="N23" i="35"/>
  <c r="O23" i="35"/>
  <c r="Q23" i="35"/>
  <c r="R23" i="35"/>
  <c r="T23" i="35"/>
  <c r="U23" i="35"/>
  <c r="N24" i="35"/>
  <c r="O24" i="35"/>
  <c r="Q24" i="35"/>
  <c r="R24" i="35"/>
  <c r="T24" i="35"/>
  <c r="U24" i="35"/>
  <c r="N25" i="35"/>
  <c r="O25" i="35"/>
  <c r="Q25" i="35"/>
  <c r="R25" i="35"/>
  <c r="T25" i="35"/>
  <c r="U25" i="35"/>
  <c r="N26" i="35"/>
  <c r="O26" i="35"/>
  <c r="Q26" i="35"/>
  <c r="R26" i="35"/>
  <c r="T26" i="35"/>
  <c r="U26" i="35"/>
  <c r="N28" i="35"/>
  <c r="O28" i="35"/>
  <c r="Q28" i="35"/>
  <c r="R28" i="35"/>
  <c r="T28" i="35"/>
  <c r="U28" i="35"/>
  <c r="N29" i="35"/>
  <c r="O29" i="35"/>
  <c r="Q29" i="35"/>
  <c r="R29" i="35"/>
  <c r="T29" i="35"/>
  <c r="U29" i="35"/>
  <c r="N31" i="35"/>
  <c r="O31" i="35"/>
  <c r="Q31" i="35"/>
  <c r="R31" i="35"/>
  <c r="T31" i="35"/>
  <c r="U31" i="35"/>
  <c r="N32" i="35"/>
  <c r="O32" i="35"/>
  <c r="Q32" i="35"/>
  <c r="R32" i="35"/>
  <c r="T32" i="35"/>
  <c r="U32" i="35"/>
  <c r="N34" i="35"/>
  <c r="O34" i="35"/>
  <c r="Q34" i="35"/>
  <c r="R34" i="35"/>
  <c r="T34" i="35"/>
  <c r="U34" i="35"/>
  <c r="N35" i="35"/>
  <c r="O35" i="35"/>
  <c r="Q35" i="35"/>
  <c r="R35" i="35"/>
  <c r="T35" i="35"/>
  <c r="U35" i="35"/>
  <c r="N36" i="35"/>
  <c r="O36" i="35"/>
  <c r="Q36" i="35"/>
  <c r="R36" i="35"/>
  <c r="T36" i="35"/>
  <c r="U36" i="35"/>
  <c r="N38" i="35"/>
  <c r="O38" i="35"/>
  <c r="Q38" i="35"/>
  <c r="R38" i="35"/>
  <c r="T38" i="35"/>
  <c r="U38" i="35"/>
  <c r="N39" i="35"/>
  <c r="O39" i="35"/>
  <c r="Q39" i="35"/>
  <c r="R39" i="35"/>
  <c r="T39" i="35"/>
  <c r="U39" i="35"/>
  <c r="N41" i="35"/>
  <c r="O41" i="35"/>
  <c r="Q41" i="35"/>
  <c r="R41" i="35"/>
  <c r="T41" i="35"/>
  <c r="U41" i="35"/>
  <c r="N42" i="35"/>
  <c r="O42" i="35"/>
  <c r="Q42" i="35"/>
  <c r="R42" i="35"/>
  <c r="T42" i="35"/>
  <c r="U42" i="35"/>
  <c r="N43" i="35"/>
  <c r="O43" i="35"/>
  <c r="Q43" i="35"/>
  <c r="R43" i="35"/>
  <c r="T43" i="35"/>
  <c r="U43" i="35"/>
  <c r="N44" i="35"/>
  <c r="O44" i="35"/>
  <c r="Q44" i="35"/>
  <c r="R44" i="35"/>
  <c r="T44" i="35"/>
  <c r="U44" i="35"/>
  <c r="N45" i="35"/>
  <c r="O45" i="35"/>
  <c r="Q45" i="35"/>
  <c r="R45" i="35"/>
  <c r="T45" i="35"/>
  <c r="U45" i="35"/>
  <c r="N46" i="35"/>
  <c r="O46" i="35"/>
  <c r="Q46" i="35"/>
  <c r="R46" i="35"/>
  <c r="T46" i="35"/>
  <c r="U46" i="35"/>
  <c r="N47" i="35"/>
  <c r="O47" i="35"/>
  <c r="Q47" i="35"/>
  <c r="R47" i="35"/>
  <c r="T47" i="35"/>
  <c r="U47" i="35"/>
  <c r="N48" i="35"/>
  <c r="O48" i="35"/>
  <c r="Q48" i="35"/>
  <c r="R48" i="35"/>
  <c r="T48" i="35"/>
  <c r="U48" i="35"/>
  <c r="N49" i="35"/>
  <c r="O49" i="35"/>
  <c r="Q49" i="35"/>
  <c r="R49" i="35"/>
  <c r="T49" i="35"/>
  <c r="U49" i="35"/>
  <c r="N52" i="35"/>
  <c r="O52" i="35"/>
  <c r="Q52" i="35"/>
  <c r="R52" i="35"/>
  <c r="T52" i="35"/>
  <c r="U52" i="35"/>
  <c r="N55" i="35"/>
  <c r="O55" i="35"/>
  <c r="Q55" i="35"/>
  <c r="R55" i="35"/>
  <c r="T55" i="35"/>
  <c r="U55" i="35"/>
  <c r="N58" i="35"/>
  <c r="O58" i="35"/>
  <c r="Q58" i="35"/>
  <c r="R58" i="35"/>
  <c r="T58" i="35"/>
  <c r="U58" i="35"/>
  <c r="N61" i="35"/>
  <c r="O61" i="35"/>
  <c r="Q61" i="35"/>
  <c r="R61" i="35"/>
  <c r="T61" i="35"/>
  <c r="V61" i="35" s="1"/>
  <c r="U61" i="35"/>
  <c r="N62" i="35"/>
  <c r="O62" i="35"/>
  <c r="Q62" i="35"/>
  <c r="R62" i="35"/>
  <c r="T62" i="35"/>
  <c r="U62" i="35"/>
  <c r="N63" i="35"/>
  <c r="O63" i="35"/>
  <c r="Q63" i="35"/>
  <c r="R63" i="35"/>
  <c r="T63" i="35"/>
  <c r="U63" i="35"/>
  <c r="N64" i="35"/>
  <c r="O64" i="35"/>
  <c r="Q64" i="35"/>
  <c r="R64" i="35"/>
  <c r="T64" i="35"/>
  <c r="U64" i="35"/>
  <c r="N65" i="35"/>
  <c r="O65" i="35"/>
  <c r="Q65" i="35"/>
  <c r="R65" i="35"/>
  <c r="T65" i="35"/>
  <c r="U65" i="35"/>
  <c r="N66" i="35"/>
  <c r="O66" i="35"/>
  <c r="Q66" i="35"/>
  <c r="R66" i="35"/>
  <c r="T66" i="35"/>
  <c r="U66" i="35"/>
  <c r="N67" i="35"/>
  <c r="O67" i="35"/>
  <c r="Q67" i="35"/>
  <c r="R67" i="35"/>
  <c r="T67" i="35"/>
  <c r="U67" i="35"/>
  <c r="N68" i="35"/>
  <c r="O68" i="35"/>
  <c r="Q68" i="35"/>
  <c r="R68" i="35"/>
  <c r="T68" i="35"/>
  <c r="U68" i="35"/>
  <c r="N70" i="35"/>
  <c r="O70" i="35"/>
  <c r="Q70" i="35"/>
  <c r="R70" i="35"/>
  <c r="T70" i="35"/>
  <c r="V70" i="35" s="1"/>
  <c r="U70" i="35"/>
  <c r="N71" i="35"/>
  <c r="O71" i="35"/>
  <c r="Q71" i="35"/>
  <c r="R71" i="35"/>
  <c r="T71" i="35"/>
  <c r="U71" i="35"/>
  <c r="N72" i="35"/>
  <c r="O72" i="35"/>
  <c r="Q72" i="35"/>
  <c r="R72" i="35"/>
  <c r="T72" i="35"/>
  <c r="U72" i="35"/>
  <c r="N73" i="35"/>
  <c r="O73" i="35"/>
  <c r="Q73" i="35"/>
  <c r="R73" i="35"/>
  <c r="T73" i="35"/>
  <c r="U73" i="35"/>
  <c r="N74" i="35"/>
  <c r="O74" i="35"/>
  <c r="Q74" i="35"/>
  <c r="R74" i="35"/>
  <c r="T74" i="35"/>
  <c r="V74" i="35" s="1"/>
  <c r="U74" i="35"/>
  <c r="N75" i="35"/>
  <c r="O75" i="35"/>
  <c r="Q75" i="35"/>
  <c r="R75" i="35"/>
  <c r="T75" i="35"/>
  <c r="U75" i="35"/>
  <c r="N76" i="35"/>
  <c r="O76" i="35"/>
  <c r="Q76" i="35"/>
  <c r="R76" i="35"/>
  <c r="T76" i="35"/>
  <c r="U76" i="35"/>
  <c r="N77" i="35"/>
  <c r="O77" i="35"/>
  <c r="Q77" i="35"/>
  <c r="R77" i="35"/>
  <c r="T77" i="35"/>
  <c r="U77" i="35"/>
  <c r="N79" i="35"/>
  <c r="O79" i="35"/>
  <c r="Q79" i="35"/>
  <c r="R79" i="35"/>
  <c r="T79" i="35"/>
  <c r="U79" i="35"/>
  <c r="N80" i="35"/>
  <c r="O80" i="35"/>
  <c r="Q80" i="35"/>
  <c r="R80" i="35"/>
  <c r="T80" i="35"/>
  <c r="U80" i="35"/>
  <c r="N81" i="35"/>
  <c r="O81" i="35"/>
  <c r="Q81" i="35"/>
  <c r="R81" i="35"/>
  <c r="T81" i="35"/>
  <c r="U81" i="35"/>
  <c r="N82" i="35"/>
  <c r="O82" i="35"/>
  <c r="Q82" i="35"/>
  <c r="R82" i="35"/>
  <c r="T82" i="35"/>
  <c r="U82" i="35"/>
  <c r="N83" i="35"/>
  <c r="O83" i="35"/>
  <c r="Q83" i="35"/>
  <c r="R83" i="35"/>
  <c r="T83" i="35"/>
  <c r="U83" i="35"/>
  <c r="N84" i="35"/>
  <c r="O84" i="35"/>
  <c r="Q84" i="35"/>
  <c r="R84" i="35"/>
  <c r="T84" i="35"/>
  <c r="U84" i="35"/>
  <c r="N85" i="35"/>
  <c r="O85" i="35"/>
  <c r="Q85" i="35"/>
  <c r="R85" i="35"/>
  <c r="T85" i="35"/>
  <c r="U85" i="35"/>
  <c r="N86" i="35"/>
  <c r="O86" i="35"/>
  <c r="Q86" i="35"/>
  <c r="R86" i="35"/>
  <c r="T86" i="35"/>
  <c r="U86" i="35"/>
  <c r="Q88" i="35"/>
  <c r="R88" i="35"/>
  <c r="T88" i="35"/>
  <c r="U88" i="35"/>
  <c r="Q89" i="35"/>
  <c r="R89" i="35"/>
  <c r="T89" i="35"/>
  <c r="U89" i="35"/>
  <c r="Q90" i="35"/>
  <c r="R90" i="35"/>
  <c r="T90" i="35"/>
  <c r="U90" i="35"/>
  <c r="N97" i="35"/>
  <c r="O97" i="35"/>
  <c r="Q97" i="35"/>
  <c r="R97" i="35"/>
  <c r="T97" i="35"/>
  <c r="U97" i="35"/>
  <c r="N98" i="35"/>
  <c r="O98" i="35"/>
  <c r="Q98" i="35"/>
  <c r="R98" i="35"/>
  <c r="T98" i="35"/>
  <c r="U98" i="35"/>
  <c r="N99" i="35"/>
  <c r="O99" i="35"/>
  <c r="Q99" i="35"/>
  <c r="R99" i="35"/>
  <c r="T99" i="35"/>
  <c r="U99" i="35"/>
  <c r="N100" i="35"/>
  <c r="O100" i="35"/>
  <c r="Q100" i="35"/>
  <c r="R100" i="35"/>
  <c r="T100" i="35"/>
  <c r="U100" i="35"/>
  <c r="N101" i="35"/>
  <c r="O101" i="35"/>
  <c r="Q101" i="35"/>
  <c r="R101" i="35"/>
  <c r="T101" i="35"/>
  <c r="U101" i="35"/>
  <c r="N103" i="35"/>
  <c r="O103" i="35"/>
  <c r="Q103" i="35"/>
  <c r="R103" i="35"/>
  <c r="T103" i="35"/>
  <c r="U103" i="35"/>
  <c r="N104" i="35"/>
  <c r="O104" i="35"/>
  <c r="Q104" i="35"/>
  <c r="R104" i="35"/>
  <c r="T104" i="35"/>
  <c r="V104" i="35" s="1"/>
  <c r="U104" i="35"/>
  <c r="N105" i="35"/>
  <c r="O105" i="35"/>
  <c r="Q105" i="35"/>
  <c r="R105" i="35"/>
  <c r="T105" i="35"/>
  <c r="U105" i="35"/>
  <c r="N106" i="35"/>
  <c r="O106" i="35"/>
  <c r="Q106" i="35"/>
  <c r="R106" i="35"/>
  <c r="T106" i="35"/>
  <c r="U106" i="35"/>
  <c r="N107" i="35"/>
  <c r="O107" i="35"/>
  <c r="Q107" i="35"/>
  <c r="R107" i="35"/>
  <c r="T107" i="35"/>
  <c r="U107" i="35"/>
  <c r="N108" i="35"/>
  <c r="O108" i="35"/>
  <c r="Q108" i="35"/>
  <c r="R108" i="35"/>
  <c r="T108" i="35"/>
  <c r="U108" i="35"/>
  <c r="N109" i="35"/>
  <c r="O109" i="35"/>
  <c r="Q109" i="35"/>
  <c r="R109" i="35"/>
  <c r="T109" i="35"/>
  <c r="U109" i="35"/>
  <c r="N110" i="35"/>
  <c r="O110" i="35"/>
  <c r="Q110" i="35"/>
  <c r="R110" i="35"/>
  <c r="T110" i="35"/>
  <c r="U110" i="35"/>
  <c r="N113" i="35"/>
  <c r="O113" i="35"/>
  <c r="Q113" i="35"/>
  <c r="R113" i="35"/>
  <c r="T113" i="35"/>
  <c r="U113" i="35"/>
  <c r="N114" i="35"/>
  <c r="O114" i="35"/>
  <c r="Q114" i="35"/>
  <c r="R114" i="35"/>
  <c r="T114" i="35"/>
  <c r="U114" i="35"/>
  <c r="N115" i="35"/>
  <c r="O115" i="35"/>
  <c r="Q115" i="35"/>
  <c r="R115" i="35"/>
  <c r="T115" i="35"/>
  <c r="U115" i="35"/>
  <c r="N116" i="35"/>
  <c r="O116" i="35"/>
  <c r="Q116" i="35"/>
  <c r="R116" i="35"/>
  <c r="T116" i="35"/>
  <c r="U116" i="35"/>
  <c r="N117" i="35"/>
  <c r="O117" i="35"/>
  <c r="Q117" i="35"/>
  <c r="R117" i="35"/>
  <c r="T117" i="35"/>
  <c r="U117" i="35"/>
  <c r="N118" i="35"/>
  <c r="O118" i="35"/>
  <c r="Q118" i="35"/>
  <c r="R118" i="35"/>
  <c r="T118" i="35"/>
  <c r="U118" i="35"/>
  <c r="N119" i="35"/>
  <c r="O119" i="35"/>
  <c r="Q119" i="35"/>
  <c r="R119" i="35"/>
  <c r="T119" i="35"/>
  <c r="U119" i="35"/>
  <c r="N120" i="35"/>
  <c r="O120" i="35"/>
  <c r="Q120" i="35"/>
  <c r="R120" i="35"/>
  <c r="T120" i="35"/>
  <c r="U120" i="35"/>
  <c r="N122" i="35"/>
  <c r="O122" i="35"/>
  <c r="Q122" i="35"/>
  <c r="R122" i="35"/>
  <c r="T122" i="35"/>
  <c r="U122" i="35"/>
  <c r="N123" i="35"/>
  <c r="O123" i="35"/>
  <c r="Q123" i="35"/>
  <c r="R123" i="35"/>
  <c r="T123" i="35"/>
  <c r="U123" i="35"/>
  <c r="N124" i="35"/>
  <c r="O124" i="35"/>
  <c r="Q124" i="35"/>
  <c r="R124" i="35"/>
  <c r="T124" i="35"/>
  <c r="U124" i="35"/>
  <c r="N125" i="35"/>
  <c r="O125" i="35"/>
  <c r="Q125" i="35"/>
  <c r="R125" i="35"/>
  <c r="T125" i="35"/>
  <c r="U125" i="35"/>
  <c r="N126" i="35"/>
  <c r="O126" i="35"/>
  <c r="Q126" i="35"/>
  <c r="R126" i="35"/>
  <c r="T126" i="35"/>
  <c r="U126" i="35"/>
  <c r="N127" i="35"/>
  <c r="O127" i="35"/>
  <c r="Q127" i="35"/>
  <c r="R127" i="35"/>
  <c r="T127" i="35"/>
  <c r="U127" i="35"/>
  <c r="N128" i="35"/>
  <c r="O128" i="35"/>
  <c r="Q128" i="35"/>
  <c r="R128" i="35"/>
  <c r="T128" i="35"/>
  <c r="U128" i="35"/>
  <c r="N129" i="35"/>
  <c r="O129" i="35"/>
  <c r="Q129" i="35"/>
  <c r="R129" i="35"/>
  <c r="T129" i="35"/>
  <c r="U129" i="35"/>
  <c r="N130" i="35"/>
  <c r="O130" i="35"/>
  <c r="Q130" i="35"/>
  <c r="R130" i="35"/>
  <c r="T130" i="35"/>
  <c r="U130" i="35"/>
  <c r="N131" i="35"/>
  <c r="O131" i="35"/>
  <c r="Q131" i="35"/>
  <c r="R131" i="35"/>
  <c r="T131" i="35"/>
  <c r="U131" i="35"/>
  <c r="N132" i="35"/>
  <c r="O132" i="35"/>
  <c r="Q132" i="35"/>
  <c r="R132" i="35"/>
  <c r="T132" i="35"/>
  <c r="U132" i="35"/>
  <c r="N133" i="35"/>
  <c r="O133" i="35"/>
  <c r="Q133" i="35"/>
  <c r="R133" i="35"/>
  <c r="T133" i="35"/>
  <c r="U133" i="35"/>
  <c r="N134" i="35"/>
  <c r="O134" i="35"/>
  <c r="Q134" i="35"/>
  <c r="R134" i="35"/>
  <c r="T134" i="35"/>
  <c r="U134" i="35"/>
  <c r="N135" i="35"/>
  <c r="O135" i="35"/>
  <c r="Q135" i="35"/>
  <c r="R135" i="35"/>
  <c r="T135" i="35"/>
  <c r="U135" i="35"/>
  <c r="N136" i="35"/>
  <c r="O136" i="35"/>
  <c r="Q136" i="35"/>
  <c r="R136" i="35"/>
  <c r="T136" i="35"/>
  <c r="U136" i="35"/>
  <c r="N137" i="35"/>
  <c r="O137" i="35"/>
  <c r="Q137" i="35"/>
  <c r="R137" i="35"/>
  <c r="T137" i="35"/>
  <c r="U137" i="35"/>
  <c r="N138" i="35"/>
  <c r="O138" i="35"/>
  <c r="Q138" i="35"/>
  <c r="R138" i="35"/>
  <c r="T138" i="35"/>
  <c r="U138" i="35"/>
  <c r="N139" i="35"/>
  <c r="O139" i="35"/>
  <c r="Q139" i="35"/>
  <c r="R139" i="35"/>
  <c r="T139" i="35"/>
  <c r="U139" i="35"/>
  <c r="AD141" i="35"/>
  <c r="N142" i="35"/>
  <c r="O142" i="35"/>
  <c r="Q142" i="35"/>
  <c r="R142" i="35"/>
  <c r="T142" i="35"/>
  <c r="U142" i="35"/>
  <c r="AD142" i="35"/>
  <c r="N143" i="35"/>
  <c r="O143" i="35"/>
  <c r="Q143" i="35"/>
  <c r="R143" i="35"/>
  <c r="T143" i="35"/>
  <c r="U143" i="35"/>
  <c r="AD143" i="35"/>
  <c r="N144" i="35"/>
  <c r="O144" i="35"/>
  <c r="Q144" i="35"/>
  <c r="R144" i="35"/>
  <c r="T144" i="35"/>
  <c r="V144" i="35" s="1"/>
  <c r="U144" i="35"/>
  <c r="AD144" i="35"/>
  <c r="N145" i="35"/>
  <c r="O145" i="35"/>
  <c r="Q145" i="35"/>
  <c r="R145" i="35"/>
  <c r="T145" i="35"/>
  <c r="U145" i="35"/>
  <c r="AD145" i="35"/>
  <c r="AD146" i="35"/>
  <c r="N147" i="35"/>
  <c r="O147" i="35"/>
  <c r="Q147" i="35"/>
  <c r="R147" i="35"/>
  <c r="T147" i="35"/>
  <c r="U147" i="35"/>
  <c r="AD147" i="35"/>
  <c r="N148" i="35"/>
  <c r="O148" i="35"/>
  <c r="Q148" i="35"/>
  <c r="R148" i="35"/>
  <c r="T148" i="35"/>
  <c r="U148" i="35"/>
  <c r="AD148" i="35"/>
  <c r="N149" i="35"/>
  <c r="O149" i="35"/>
  <c r="Q149" i="35"/>
  <c r="R149" i="35"/>
  <c r="T149" i="35"/>
  <c r="U149" i="35"/>
  <c r="AD149" i="35"/>
  <c r="N150" i="35"/>
  <c r="O150" i="35"/>
  <c r="Q150" i="35"/>
  <c r="R150" i="35"/>
  <c r="T150" i="35"/>
  <c r="U150" i="35"/>
  <c r="AD150" i="35"/>
  <c r="N151" i="35"/>
  <c r="O151" i="35"/>
  <c r="Q151" i="35"/>
  <c r="R151" i="35"/>
  <c r="T151" i="35"/>
  <c r="U151" i="35"/>
  <c r="AD151" i="35"/>
  <c r="N152" i="35"/>
  <c r="O152" i="35"/>
  <c r="Q152" i="35"/>
  <c r="R152" i="35"/>
  <c r="T152" i="35"/>
  <c r="U152" i="35"/>
  <c r="AD152" i="35"/>
  <c r="N154" i="35"/>
  <c r="O154" i="35"/>
  <c r="Q154" i="35"/>
  <c r="R154" i="35"/>
  <c r="T154" i="35"/>
  <c r="U154" i="35"/>
  <c r="AD154" i="35"/>
  <c r="N155" i="35"/>
  <c r="O155" i="35"/>
  <c r="Q155" i="35"/>
  <c r="R155" i="35"/>
  <c r="T155" i="35"/>
  <c r="U155" i="35"/>
  <c r="AD155" i="35"/>
  <c r="N157" i="35"/>
  <c r="O157" i="35"/>
  <c r="Q157" i="35"/>
  <c r="R157" i="35"/>
  <c r="T157" i="35"/>
  <c r="U157" i="35"/>
  <c r="AD157" i="35"/>
  <c r="AD158" i="35"/>
  <c r="N159" i="35"/>
  <c r="O159" i="35"/>
  <c r="Q159" i="35"/>
  <c r="R159" i="35"/>
  <c r="T159" i="35"/>
  <c r="U159" i="35"/>
  <c r="AD159" i="35"/>
  <c r="N160" i="35"/>
  <c r="O160" i="35"/>
  <c r="Q160" i="35"/>
  <c r="R160" i="35"/>
  <c r="T160" i="35"/>
  <c r="U160" i="35"/>
  <c r="AD160" i="35"/>
  <c r="N161" i="35"/>
  <c r="O161" i="35"/>
  <c r="Q161" i="35"/>
  <c r="R161" i="35"/>
  <c r="T161" i="35"/>
  <c r="U161" i="35"/>
  <c r="AD161" i="35"/>
  <c r="AD162" i="35"/>
  <c r="AD165" i="35"/>
  <c r="N166" i="35"/>
  <c r="O166" i="35"/>
  <c r="Q166" i="35"/>
  <c r="R166" i="35"/>
  <c r="T166" i="35"/>
  <c r="U166" i="35"/>
  <c r="AD166" i="35"/>
  <c r="N167" i="35"/>
  <c r="O167" i="35"/>
  <c r="Q167" i="35"/>
  <c r="R167" i="35"/>
  <c r="T167" i="35"/>
  <c r="U167" i="35"/>
  <c r="AD167" i="35"/>
  <c r="N168" i="35"/>
  <c r="O168" i="35"/>
  <c r="Q168" i="35"/>
  <c r="R168" i="35"/>
  <c r="T168" i="35"/>
  <c r="V168" i="35" s="1"/>
  <c r="U168" i="35"/>
  <c r="AD168" i="35"/>
  <c r="N169" i="35"/>
  <c r="O169" i="35"/>
  <c r="Q169" i="35"/>
  <c r="R169" i="35"/>
  <c r="T169" i="35"/>
  <c r="U169" i="35"/>
  <c r="AD169" i="35"/>
  <c r="AD170" i="35"/>
  <c r="N171" i="35"/>
  <c r="O171" i="35"/>
  <c r="AD171" i="35"/>
  <c r="N172" i="35"/>
  <c r="O172" i="35"/>
  <c r="AD172" i="35"/>
  <c r="N173" i="35"/>
  <c r="O173" i="35"/>
  <c r="Q173" i="35"/>
  <c r="R173" i="35"/>
  <c r="T173" i="35"/>
  <c r="U173" i="35"/>
  <c r="AD173" i="35"/>
  <c r="N174" i="35"/>
  <c r="O174" i="35"/>
  <c r="Q174" i="35"/>
  <c r="R174" i="35"/>
  <c r="AD174" i="35"/>
  <c r="N175" i="35"/>
  <c r="O175" i="35"/>
  <c r="Q175" i="35"/>
  <c r="R175" i="35"/>
  <c r="AD175" i="35"/>
  <c r="N176" i="35"/>
  <c r="O176" i="35"/>
  <c r="Q176" i="35"/>
  <c r="R176" i="35"/>
  <c r="AD176" i="35"/>
  <c r="N177" i="35"/>
  <c r="O177" i="35"/>
  <c r="Q177" i="35"/>
  <c r="R177" i="35"/>
  <c r="AD177" i="35"/>
  <c r="N183" i="35"/>
  <c r="O183" i="35"/>
  <c r="Q183" i="35"/>
  <c r="R183" i="35"/>
  <c r="T183" i="35"/>
  <c r="U183" i="35"/>
  <c r="AD183" i="35"/>
  <c r="N184" i="35"/>
  <c r="O184" i="35"/>
  <c r="Q184" i="35"/>
  <c r="R184" i="35"/>
  <c r="AD184" i="35"/>
  <c r="N185" i="35"/>
  <c r="O185" i="35"/>
  <c r="Q185" i="35"/>
  <c r="R185" i="35"/>
  <c r="AD185" i="35"/>
  <c r="N186" i="35"/>
  <c r="O186" i="35"/>
  <c r="Q186" i="35"/>
  <c r="R186" i="35"/>
  <c r="AD186" i="35"/>
  <c r="N187" i="35"/>
  <c r="O187" i="35"/>
  <c r="Q187" i="35"/>
  <c r="R187" i="35"/>
  <c r="AD187" i="35"/>
  <c r="N188" i="35"/>
  <c r="O188" i="35"/>
  <c r="Q188" i="35"/>
  <c r="R188" i="35"/>
  <c r="T188" i="35"/>
  <c r="U188" i="35"/>
  <c r="AD188" i="35"/>
  <c r="N189" i="35"/>
  <c r="O189" i="35"/>
  <c r="Q189" i="35"/>
  <c r="R189" i="35"/>
  <c r="T189" i="35"/>
  <c r="U189" i="35"/>
  <c r="AD189" i="35"/>
  <c r="N190" i="35"/>
  <c r="O190" i="35"/>
  <c r="Q190" i="35"/>
  <c r="R190" i="35"/>
  <c r="T190" i="35"/>
  <c r="U190" i="35"/>
  <c r="AD190" i="35"/>
  <c r="N191" i="35"/>
  <c r="O191" i="35"/>
  <c r="Q191" i="35"/>
  <c r="R191" i="35"/>
  <c r="T191" i="35"/>
  <c r="U191" i="35"/>
  <c r="AD191" i="35"/>
  <c r="N193" i="35"/>
  <c r="O193" i="35"/>
  <c r="Q193" i="35"/>
  <c r="R193" i="35"/>
  <c r="T193" i="35"/>
  <c r="U193" i="35"/>
  <c r="AD193" i="35"/>
  <c r="N194" i="35"/>
  <c r="O194" i="35"/>
  <c r="Q194" i="35"/>
  <c r="R194" i="35"/>
  <c r="T194" i="35"/>
  <c r="V194" i="35" s="1"/>
  <c r="U194" i="35"/>
  <c r="AD194" i="35"/>
  <c r="AD195" i="35"/>
  <c r="AD196" i="35"/>
  <c r="N197" i="35"/>
  <c r="O197" i="35"/>
  <c r="Q197" i="35"/>
  <c r="R197" i="35"/>
  <c r="T197" i="35"/>
  <c r="U197" i="35"/>
  <c r="AD197" i="35"/>
  <c r="N198" i="35"/>
  <c r="O198" i="35"/>
  <c r="Q198" i="35"/>
  <c r="R198" i="35"/>
  <c r="T198" i="35"/>
  <c r="V198" i="35" s="1"/>
  <c r="U198" i="35"/>
  <c r="AD198" i="35"/>
  <c r="N199" i="35"/>
  <c r="O199" i="35"/>
  <c r="Q199" i="35"/>
  <c r="R199" i="35"/>
  <c r="T199" i="35"/>
  <c r="U199" i="35"/>
  <c r="AD199" i="35"/>
  <c r="N200" i="35"/>
  <c r="O200" i="35"/>
  <c r="Q200" i="35"/>
  <c r="R200" i="35"/>
  <c r="T200" i="35"/>
  <c r="U200" i="35"/>
  <c r="AD200" i="35"/>
  <c r="N201" i="35"/>
  <c r="O201" i="35"/>
  <c r="Q201" i="35"/>
  <c r="R201" i="35"/>
  <c r="T201" i="35"/>
  <c r="U201" i="35"/>
  <c r="AD201" i="35"/>
  <c r="N202" i="35"/>
  <c r="O202" i="35"/>
  <c r="Q202" i="35"/>
  <c r="R202" i="35"/>
  <c r="T202" i="35"/>
  <c r="V202" i="35" s="1"/>
  <c r="U202" i="35"/>
  <c r="AD202" i="35"/>
  <c r="AD203" i="35"/>
  <c r="AD204" i="35"/>
  <c r="AD205" i="35"/>
  <c r="AD206" i="35"/>
  <c r="AD207" i="35"/>
  <c r="AD208" i="35"/>
  <c r="AD209" i="35"/>
  <c r="AD210" i="35"/>
  <c r="AD211" i="35"/>
  <c r="AD212" i="35"/>
  <c r="AD213" i="35"/>
  <c r="AD214" i="35"/>
  <c r="AD215" i="35"/>
  <c r="AD216" i="35"/>
  <c r="AD217" i="35"/>
  <c r="AD218" i="35"/>
  <c r="AD219" i="35"/>
  <c r="AD220" i="35"/>
  <c r="AD221" i="35"/>
  <c r="AD222" i="35"/>
  <c r="AD223" i="35"/>
  <c r="AD224" i="35"/>
  <c r="AD225" i="35"/>
  <c r="AD226" i="35"/>
  <c r="AD227" i="35"/>
  <c r="AD228" i="35"/>
  <c r="AD229" i="35"/>
  <c r="AD230" i="35"/>
  <c r="AD231" i="35"/>
  <c r="AD232" i="35"/>
  <c r="AD233" i="35"/>
  <c r="AD234" i="35"/>
  <c r="AD235" i="35"/>
  <c r="AD236" i="35"/>
  <c r="AD237" i="35"/>
  <c r="AD238" i="35"/>
  <c r="AD239" i="35"/>
  <c r="AD240" i="35"/>
  <c r="AD241" i="35"/>
  <c r="AD242" i="35"/>
  <c r="AD243" i="35"/>
  <c r="AD244" i="35"/>
  <c r="AD245" i="35"/>
  <c r="AD246" i="35"/>
  <c r="AD247" i="35"/>
  <c r="AD248" i="35"/>
  <c r="AD249" i="35"/>
  <c r="AD250" i="35"/>
  <c r="AD251" i="35"/>
  <c r="AD252" i="35"/>
  <c r="AD253" i="35"/>
  <c r="AD254" i="35"/>
  <c r="AD255" i="35"/>
  <c r="AD256" i="35"/>
  <c r="AD257" i="35"/>
  <c r="AD258" i="35"/>
  <c r="V81" i="35" l="1"/>
  <c r="K164" i="35"/>
  <c r="K162" i="35"/>
  <c r="K163" i="35"/>
  <c r="V105" i="35"/>
  <c r="V44" i="45"/>
  <c r="V50" i="45"/>
  <c r="V20" i="40"/>
  <c r="V26" i="39"/>
  <c r="V75" i="35"/>
  <c r="V22" i="40"/>
  <c r="V31" i="39"/>
  <c r="V46" i="45"/>
  <c r="V28" i="41"/>
  <c r="V62" i="45"/>
  <c r="V27" i="41"/>
  <c r="V33" i="41"/>
  <c r="V49" i="41"/>
  <c r="V17" i="40"/>
  <c r="V18" i="45"/>
  <c r="V14" i="45"/>
  <c r="V167" i="35"/>
  <c r="V73" i="35"/>
  <c r="V28" i="35"/>
  <c r="V142" i="35"/>
  <c r="V199" i="35"/>
  <c r="V173" i="35"/>
  <c r="V133" i="35"/>
  <c r="V125" i="35"/>
  <c r="V106" i="35"/>
  <c r="V80" i="35"/>
  <c r="V11" i="35"/>
  <c r="V99" i="35"/>
  <c r="V83" i="35"/>
  <c r="V197" i="35"/>
  <c r="V169" i="35"/>
  <c r="V143" i="35"/>
  <c r="U15" i="35"/>
  <c r="K88" i="35"/>
  <c r="K91" i="35"/>
  <c r="K89" i="35"/>
  <c r="K94" i="35"/>
  <c r="V200" i="35"/>
  <c r="V201" i="35"/>
  <c r="V166" i="35"/>
  <c r="V103" i="35"/>
  <c r="V98" i="35"/>
  <c r="V72" i="35"/>
  <c r="K96" i="35"/>
  <c r="V35" i="41"/>
  <c r="V66" i="35"/>
  <c r="V36" i="35"/>
  <c r="V31" i="35"/>
  <c r="V21" i="35"/>
  <c r="V16" i="35"/>
  <c r="V115" i="35"/>
  <c r="V109" i="35"/>
  <c r="V67" i="35"/>
  <c r="V55" i="35"/>
  <c r="V157" i="35"/>
  <c r="V147" i="35"/>
  <c r="V145" i="35"/>
  <c r="V110" i="35"/>
  <c r="V148" i="35"/>
  <c r="V86" i="35"/>
  <c r="V82" i="35"/>
  <c r="V76" i="35"/>
  <c r="V14" i="35"/>
  <c r="V24" i="45"/>
  <c r="V29" i="45"/>
  <c r="V34" i="45"/>
  <c r="V39" i="45"/>
  <c r="V56" i="45"/>
  <c r="V77" i="35"/>
  <c r="V71" i="35"/>
  <c r="V62" i="35"/>
  <c r="V52" i="35"/>
  <c r="V23" i="45"/>
  <c r="V32" i="45"/>
  <c r="V38" i="45"/>
  <c r="V60" i="45"/>
  <c r="V36" i="41"/>
  <c r="V113" i="35"/>
  <c r="V107" i="35"/>
  <c r="V100" i="35"/>
  <c r="V42" i="45"/>
  <c r="V48" i="45"/>
  <c r="V22" i="41"/>
  <c r="V21" i="40"/>
  <c r="V183" i="35"/>
  <c r="V38" i="35"/>
  <c r="V22" i="35"/>
  <c r="V18" i="35"/>
  <c r="V27" i="45"/>
  <c r="V31" i="45"/>
  <c r="V37" i="45"/>
  <c r="V54" i="45"/>
  <c r="V58" i="45"/>
  <c r="V47" i="41"/>
  <c r="V28" i="39"/>
  <c r="V154" i="35"/>
  <c r="V114" i="35"/>
  <c r="V108" i="35"/>
  <c r="V101" i="35"/>
  <c r="V41" i="45"/>
  <c r="V47" i="45"/>
  <c r="V21" i="41"/>
  <c r="V155" i="35"/>
  <c r="V97" i="35"/>
  <c r="V85" i="35"/>
  <c r="V64" i="35"/>
  <c r="V58" i="35"/>
  <c r="V25" i="45"/>
  <c r="V30" i="45"/>
  <c r="V53" i="45"/>
  <c r="V57" i="45"/>
  <c r="V29" i="39"/>
  <c r="V26" i="40"/>
  <c r="V23" i="40"/>
  <c r="V19" i="40"/>
  <c r="V25" i="39"/>
  <c r="V46" i="41"/>
  <c r="V20" i="45"/>
  <c r="V16" i="45"/>
  <c r="V17" i="45"/>
  <c r="V95" i="35"/>
  <c r="V151" i="35"/>
  <c r="V120" i="35"/>
  <c r="V116" i="35"/>
  <c r="V90" i="35"/>
  <c r="V84" i="35"/>
  <c r="V65" i="35"/>
  <c r="V35" i="35"/>
  <c r="V46" i="35"/>
  <c r="V118" i="35"/>
  <c r="V135" i="35"/>
  <c r="V127" i="35"/>
  <c r="V43" i="35"/>
  <c r="V126" i="35"/>
  <c r="V149" i="35"/>
  <c r="V119" i="35"/>
  <c r="V39" i="35"/>
  <c r="V94" i="35"/>
  <c r="V150" i="35"/>
  <c r="V79" i="35"/>
  <c r="V12" i="35"/>
  <c r="V13" i="35"/>
  <c r="V29" i="35"/>
  <c r="V20" i="35"/>
  <c r="V19" i="35"/>
  <c r="V25" i="35"/>
  <c r="V23" i="35"/>
  <c r="V89" i="35"/>
  <c r="V188" i="35"/>
  <c r="V48" i="35"/>
  <c r="V96" i="35"/>
  <c r="V190" i="35"/>
  <c r="V159" i="35"/>
  <c r="V138" i="35"/>
  <c r="V130" i="35"/>
  <c r="V122" i="35"/>
  <c r="V49" i="35"/>
  <c r="V41" i="35"/>
  <c r="V137" i="35"/>
  <c r="V129" i="35"/>
  <c r="V191" i="35"/>
  <c r="V160" i="35"/>
  <c r="V139" i="35"/>
  <c r="V131" i="35"/>
  <c r="V123" i="35"/>
  <c r="V68" i="35"/>
  <c r="V42" i="35"/>
  <c r="V136" i="35"/>
  <c r="V47" i="35"/>
  <c r="V193" i="35"/>
  <c r="V161" i="35"/>
  <c r="V132" i="35"/>
  <c r="V124" i="35"/>
  <c r="V24" i="35"/>
  <c r="V128" i="35"/>
  <c r="V189" i="35"/>
  <c r="V44" i="35"/>
  <c r="K95" i="35"/>
  <c r="V152" i="35"/>
  <c r="V134" i="35"/>
  <c r="V117" i="35"/>
  <c r="V63" i="35"/>
  <c r="V45" i="35"/>
  <c r="V34" i="35"/>
  <c r="V32" i="35"/>
  <c r="V26" i="35"/>
  <c r="V88" i="35"/>
  <c r="U8" i="35"/>
  <c r="I25" i="46" l="1"/>
  <c r="I24" i="46"/>
  <c r="D5" i="46" l="1"/>
  <c r="E527" i="21"/>
  <c r="E528" i="21"/>
  <c r="E529" i="21"/>
  <c r="E530" i="21"/>
  <c r="E531" i="21"/>
  <c r="E532" i="21"/>
  <c r="E533" i="21"/>
  <c r="E534" i="21"/>
  <c r="E535" i="21"/>
  <c r="E536" i="21"/>
  <c r="E537" i="21"/>
  <c r="E538" i="21"/>
  <c r="E539" i="21"/>
  <c r="E540" i="21"/>
  <c r="E541" i="21"/>
  <c r="E542" i="21"/>
  <c r="E543" i="21"/>
  <c r="E544" i="21"/>
  <c r="E545" i="21"/>
  <c r="E546" i="21"/>
  <c r="E547" i="21"/>
  <c r="E548" i="21"/>
  <c r="E549" i="21"/>
  <c r="E550" i="21"/>
  <c r="E551" i="21"/>
  <c r="E552" i="21"/>
  <c r="E553" i="21"/>
  <c r="E554" i="21"/>
  <c r="E555" i="21"/>
  <c r="E556" i="21"/>
  <c r="E557" i="21"/>
  <c r="E558" i="21"/>
  <c r="E559" i="21"/>
  <c r="E560" i="21"/>
  <c r="E561" i="21"/>
  <c r="E562" i="21"/>
  <c r="E563" i="21"/>
  <c r="E564" i="21"/>
  <c r="E565" i="21"/>
  <c r="E566" i="21"/>
  <c r="E567" i="21"/>
  <c r="E568" i="21"/>
  <c r="E569" i="21"/>
  <c r="E570" i="21"/>
  <c r="E571" i="21"/>
  <c r="E572" i="21"/>
  <c r="E573" i="21"/>
  <c r="E574" i="21"/>
  <c r="E575" i="21"/>
  <c r="E576" i="21"/>
  <c r="E577" i="21"/>
  <c r="E578" i="21"/>
  <c r="E579" i="21"/>
  <c r="E580" i="21"/>
  <c r="E581" i="21"/>
  <c r="E582" i="21"/>
  <c r="E583" i="21"/>
  <c r="E584" i="21"/>
  <c r="E585" i="21"/>
  <c r="E586" i="21"/>
  <c r="E587" i="21"/>
  <c r="E588" i="21"/>
  <c r="E589" i="21"/>
  <c r="E590" i="21"/>
  <c r="E591" i="21"/>
  <c r="E592" i="21"/>
  <c r="E593" i="21"/>
  <c r="E594" i="21"/>
  <c r="E595" i="21"/>
  <c r="E596" i="21"/>
  <c r="E597" i="21"/>
  <c r="E598" i="21"/>
  <c r="E599" i="21"/>
  <c r="E600" i="21"/>
  <c r="E601" i="21"/>
  <c r="E602" i="21"/>
  <c r="E603" i="21"/>
  <c r="E604" i="21"/>
  <c r="E605" i="21"/>
  <c r="E606" i="21"/>
  <c r="E607" i="21"/>
  <c r="AD33" i="32"/>
  <c r="AD12" i="32"/>
  <c r="AD14" i="32"/>
  <c r="AD15" i="32"/>
  <c r="AD16" i="32"/>
  <c r="AD17" i="32"/>
  <c r="AD18" i="32"/>
  <c r="AD19" i="32"/>
  <c r="AD20" i="32"/>
  <c r="AD21" i="32"/>
  <c r="AD22" i="32"/>
  <c r="E3" i="21"/>
  <c r="E4" i="21"/>
  <c r="E5" i="21"/>
  <c r="E6" i="21"/>
  <c r="E7" i="21"/>
  <c r="E8" i="21"/>
  <c r="E9" i="21"/>
  <c r="E10" i="21"/>
  <c r="E11" i="21"/>
  <c r="E12" i="21"/>
  <c r="E13" i="21"/>
  <c r="E14" i="21"/>
  <c r="E15" i="21"/>
  <c r="E16" i="21"/>
  <c r="E17" i="21"/>
  <c r="E18"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7" i="21"/>
  <c r="E48" i="21"/>
  <c r="E49" i="21"/>
  <c r="E50" i="21"/>
  <c r="E51" i="21"/>
  <c r="E52" i="21"/>
  <c r="E53" i="21"/>
  <c r="E54" i="21"/>
  <c r="E55" i="21"/>
  <c r="E56" i="21"/>
  <c r="E57" i="21"/>
  <c r="E58" i="21"/>
  <c r="E59" i="21"/>
  <c r="E60" i="21"/>
  <c r="E61" i="21"/>
  <c r="E62" i="21"/>
  <c r="E63" i="21"/>
  <c r="E64" i="21"/>
  <c r="E65" i="21"/>
  <c r="E66" i="21"/>
  <c r="E67" i="21"/>
  <c r="E68" i="21"/>
  <c r="E69" i="21"/>
  <c r="E70" i="21"/>
  <c r="E71" i="21"/>
  <c r="E72" i="21"/>
  <c r="E73" i="21"/>
  <c r="E74" i="21"/>
  <c r="E75" i="21"/>
  <c r="E76" i="21"/>
  <c r="E77" i="21"/>
  <c r="E78" i="21"/>
  <c r="E79" i="21"/>
  <c r="E80" i="21"/>
  <c r="E81" i="21"/>
  <c r="E82" i="21"/>
  <c r="E83" i="21"/>
  <c r="E84" i="21"/>
  <c r="E85" i="21"/>
  <c r="E86" i="21"/>
  <c r="E87" i="21"/>
  <c r="E88" i="21"/>
  <c r="E89" i="21"/>
  <c r="E90" i="21"/>
  <c r="E91" i="21"/>
  <c r="E92" i="21"/>
  <c r="E93" i="21"/>
  <c r="E94" i="21"/>
  <c r="E95" i="21"/>
  <c r="E96" i="21"/>
  <c r="E97" i="21"/>
  <c r="E98" i="21"/>
  <c r="E99" i="21"/>
  <c r="E100" i="21"/>
  <c r="E101" i="21"/>
  <c r="E102" i="21"/>
  <c r="E103" i="21"/>
  <c r="E104" i="21"/>
  <c r="E105" i="21"/>
  <c r="E106" i="21"/>
  <c r="E107" i="21"/>
  <c r="E108" i="21"/>
  <c r="E109" i="21"/>
  <c r="E110" i="21"/>
  <c r="E111" i="21"/>
  <c r="E112" i="21"/>
  <c r="E113" i="21"/>
  <c r="E114" i="21"/>
  <c r="E115" i="21"/>
  <c r="E116" i="21"/>
  <c r="E117" i="21"/>
  <c r="E118" i="21"/>
  <c r="E119" i="21"/>
  <c r="E120" i="21"/>
  <c r="E121" i="21"/>
  <c r="E122" i="21"/>
  <c r="E123" i="21"/>
  <c r="E124" i="21"/>
  <c r="E125" i="21"/>
  <c r="E126" i="21"/>
  <c r="E127" i="21"/>
  <c r="E128" i="21"/>
  <c r="E129" i="21"/>
  <c r="E130" i="21"/>
  <c r="E131" i="21"/>
  <c r="E132" i="21"/>
  <c r="E133" i="21"/>
  <c r="E134" i="21"/>
  <c r="E135" i="21"/>
  <c r="E136" i="21"/>
  <c r="E137" i="21"/>
  <c r="E138" i="21"/>
  <c r="E139" i="21"/>
  <c r="E140" i="21"/>
  <c r="E141" i="21"/>
  <c r="E142" i="21"/>
  <c r="E143" i="21"/>
  <c r="E144" i="21"/>
  <c r="E145" i="21"/>
  <c r="E146" i="21"/>
  <c r="E147" i="21"/>
  <c r="E148" i="21"/>
  <c r="E149" i="21"/>
  <c r="E150" i="21"/>
  <c r="E151" i="21"/>
  <c r="E152" i="21"/>
  <c r="E153" i="21"/>
  <c r="E154" i="21"/>
  <c r="E155" i="21"/>
  <c r="E156" i="21"/>
  <c r="E157" i="21"/>
  <c r="E158" i="21"/>
  <c r="E159" i="21"/>
  <c r="E160" i="21"/>
  <c r="E161" i="21"/>
  <c r="E162" i="21"/>
  <c r="E163" i="21"/>
  <c r="E164" i="21"/>
  <c r="E165" i="21"/>
  <c r="E166" i="21"/>
  <c r="E167" i="21"/>
  <c r="E168" i="21"/>
  <c r="E169" i="21"/>
  <c r="E170" i="21"/>
  <c r="E171" i="21"/>
  <c r="E172" i="21"/>
  <c r="E173" i="21"/>
  <c r="E174" i="21"/>
  <c r="E175" i="21"/>
  <c r="E176" i="21"/>
  <c r="E177" i="21"/>
  <c r="E178" i="21"/>
  <c r="E179" i="21"/>
  <c r="E180" i="21"/>
  <c r="E181" i="21"/>
  <c r="E182" i="21"/>
  <c r="E183" i="21"/>
  <c r="E184" i="21"/>
  <c r="E185" i="21"/>
  <c r="E186" i="21"/>
  <c r="E187" i="21"/>
  <c r="E188" i="21"/>
  <c r="E189" i="21"/>
  <c r="E190" i="21"/>
  <c r="E191" i="21"/>
  <c r="E192" i="21"/>
  <c r="E193" i="21"/>
  <c r="E194" i="21"/>
  <c r="E195" i="21"/>
  <c r="E196" i="21"/>
  <c r="E197" i="21"/>
  <c r="E198" i="21"/>
  <c r="E199" i="21"/>
  <c r="E200" i="21"/>
  <c r="E201" i="21"/>
  <c r="E202" i="21"/>
  <c r="E203" i="21"/>
  <c r="E204" i="21"/>
  <c r="E205" i="21"/>
  <c r="E206" i="21"/>
  <c r="E207" i="21"/>
  <c r="E208" i="21"/>
  <c r="E209" i="21"/>
  <c r="E210" i="21"/>
  <c r="E211" i="21"/>
  <c r="E212" i="21"/>
  <c r="E213" i="21"/>
  <c r="E214" i="21"/>
  <c r="E215" i="21"/>
  <c r="E216" i="21"/>
  <c r="E217" i="21"/>
  <c r="E218" i="21"/>
  <c r="E219" i="21"/>
  <c r="E220" i="21"/>
  <c r="E221" i="21"/>
  <c r="E222" i="21"/>
  <c r="E223" i="21"/>
  <c r="E224" i="21"/>
  <c r="E225" i="21"/>
  <c r="E226" i="21"/>
  <c r="E227" i="21"/>
  <c r="E228" i="21"/>
  <c r="E229" i="21"/>
  <c r="E230" i="21"/>
  <c r="E231" i="21"/>
  <c r="E232" i="21"/>
  <c r="E233" i="21"/>
  <c r="E234" i="21"/>
  <c r="E235" i="21"/>
  <c r="E236" i="21"/>
  <c r="E237" i="21"/>
  <c r="E238" i="21"/>
  <c r="E239" i="21"/>
  <c r="E240" i="21"/>
  <c r="E241" i="21"/>
  <c r="E242" i="21"/>
  <c r="E243" i="21"/>
  <c r="E244" i="21"/>
  <c r="E245" i="21"/>
  <c r="E246" i="21"/>
  <c r="E247" i="21"/>
  <c r="E248" i="21"/>
  <c r="E249" i="21"/>
  <c r="E250" i="21"/>
  <c r="E251" i="21"/>
  <c r="E252" i="21"/>
  <c r="E253" i="21"/>
  <c r="E254" i="21"/>
  <c r="E255" i="21"/>
  <c r="E256" i="21"/>
  <c r="E257" i="21"/>
  <c r="E258" i="21"/>
  <c r="E259" i="21"/>
  <c r="E260" i="21"/>
  <c r="E261" i="21"/>
  <c r="E262" i="21"/>
  <c r="E263" i="21"/>
  <c r="E264" i="21"/>
  <c r="E265" i="21"/>
  <c r="E266" i="21"/>
  <c r="E267" i="21"/>
  <c r="E268" i="21"/>
  <c r="E269" i="21"/>
  <c r="E270" i="21"/>
  <c r="E271" i="21"/>
  <c r="E272" i="21"/>
  <c r="E273" i="21"/>
  <c r="E274" i="21"/>
  <c r="E275" i="21"/>
  <c r="E276" i="21"/>
  <c r="E277" i="21"/>
  <c r="E278" i="21"/>
  <c r="E279" i="21"/>
  <c r="E280" i="21"/>
  <c r="E281" i="21"/>
  <c r="E282" i="21"/>
  <c r="E283" i="21"/>
  <c r="E284" i="21"/>
  <c r="E285" i="21"/>
  <c r="E286" i="21"/>
  <c r="E287" i="21"/>
  <c r="E288" i="21"/>
  <c r="E289" i="21"/>
  <c r="E290" i="21"/>
  <c r="E291" i="21"/>
  <c r="E292" i="21"/>
  <c r="E293" i="21"/>
  <c r="E294" i="21"/>
  <c r="E295" i="21"/>
  <c r="E296" i="21"/>
  <c r="E297" i="21"/>
  <c r="E298" i="21"/>
  <c r="E299" i="21"/>
  <c r="E300" i="21"/>
  <c r="E301" i="21"/>
  <c r="E302" i="21"/>
  <c r="E303" i="21"/>
  <c r="E304" i="21"/>
  <c r="E305" i="21"/>
  <c r="E306" i="21"/>
  <c r="E307" i="21"/>
  <c r="E308" i="21"/>
  <c r="E309" i="21"/>
  <c r="E310" i="21"/>
  <c r="E311" i="21"/>
  <c r="E312" i="21"/>
  <c r="E313" i="21"/>
  <c r="E314" i="21"/>
  <c r="E315" i="21"/>
  <c r="E316" i="21"/>
  <c r="E317" i="21"/>
  <c r="E318" i="21"/>
  <c r="E319" i="21"/>
  <c r="E320" i="21"/>
  <c r="E321" i="21"/>
  <c r="E322" i="21"/>
  <c r="E323" i="21"/>
  <c r="E324" i="21"/>
  <c r="E325" i="21"/>
  <c r="E326" i="21"/>
  <c r="E327" i="21"/>
  <c r="E328" i="21"/>
  <c r="E329" i="21"/>
  <c r="E330" i="21"/>
  <c r="E331" i="21"/>
  <c r="E332" i="21"/>
  <c r="E333" i="21"/>
  <c r="E334" i="21"/>
  <c r="E335" i="21"/>
  <c r="E336" i="21"/>
  <c r="E337" i="21"/>
  <c r="E338" i="21"/>
  <c r="E339" i="21"/>
  <c r="E340" i="21"/>
  <c r="E341" i="21"/>
  <c r="E342" i="21"/>
  <c r="E343" i="21"/>
  <c r="E344" i="21"/>
  <c r="E345" i="21"/>
  <c r="E346" i="21"/>
  <c r="E347" i="21"/>
  <c r="E348" i="21"/>
  <c r="E349" i="21"/>
  <c r="E350" i="21"/>
  <c r="E351" i="21"/>
  <c r="E352" i="21"/>
  <c r="E353" i="21"/>
  <c r="E354" i="21"/>
  <c r="E355" i="21"/>
  <c r="E356" i="21"/>
  <c r="E357" i="21"/>
  <c r="E358" i="21"/>
  <c r="E359" i="21"/>
  <c r="E360" i="21"/>
  <c r="E361" i="21"/>
  <c r="E362" i="21"/>
  <c r="E363" i="21"/>
  <c r="E364" i="21"/>
  <c r="E365" i="21"/>
  <c r="E366" i="21"/>
  <c r="E367" i="21"/>
  <c r="E368" i="21"/>
  <c r="E369" i="21"/>
  <c r="E370" i="21"/>
  <c r="E371" i="21"/>
  <c r="E372" i="21"/>
  <c r="E373" i="21"/>
  <c r="E374" i="21"/>
  <c r="E375" i="21"/>
  <c r="E376" i="21"/>
  <c r="E377" i="21"/>
  <c r="E378" i="21"/>
  <c r="E379" i="21"/>
  <c r="E380" i="21"/>
  <c r="E381" i="21"/>
  <c r="E382" i="21"/>
  <c r="E383" i="21"/>
  <c r="E384" i="21"/>
  <c r="E385" i="21"/>
  <c r="E386" i="21"/>
  <c r="E387" i="21"/>
  <c r="E388" i="21"/>
  <c r="E389" i="21"/>
  <c r="E390" i="21"/>
  <c r="E391" i="21"/>
  <c r="E392" i="21"/>
  <c r="E393" i="21"/>
  <c r="E394" i="21"/>
  <c r="E395" i="21"/>
  <c r="E396" i="21"/>
  <c r="E397" i="21"/>
  <c r="E398" i="21"/>
  <c r="E399" i="21"/>
  <c r="E400" i="21"/>
  <c r="E401" i="21"/>
  <c r="E402" i="21"/>
  <c r="E403" i="21"/>
  <c r="E404" i="21"/>
  <c r="E405" i="21"/>
  <c r="E406" i="21"/>
  <c r="E407" i="21"/>
  <c r="E408" i="21"/>
  <c r="E409" i="21"/>
  <c r="E410" i="21"/>
  <c r="E411" i="21"/>
  <c r="E412" i="21"/>
  <c r="E413" i="21"/>
  <c r="E414" i="21"/>
  <c r="E415" i="21"/>
  <c r="E416" i="21"/>
  <c r="E417" i="21"/>
  <c r="E418" i="21"/>
  <c r="E419" i="21"/>
  <c r="E420" i="21"/>
  <c r="E421" i="21"/>
  <c r="E422" i="21"/>
  <c r="E423" i="21"/>
  <c r="E424" i="21"/>
  <c r="E425" i="21"/>
  <c r="E426" i="21"/>
  <c r="E427" i="21"/>
  <c r="E428" i="21"/>
  <c r="E429" i="21"/>
  <c r="E430" i="21"/>
  <c r="E431" i="21"/>
  <c r="E432" i="21"/>
  <c r="E433" i="21"/>
  <c r="E434" i="21"/>
  <c r="E435" i="21"/>
  <c r="E436" i="21"/>
  <c r="E437" i="21"/>
  <c r="E438" i="21"/>
  <c r="E439" i="21"/>
  <c r="E440" i="21"/>
  <c r="E441" i="21"/>
  <c r="E442" i="21"/>
  <c r="E443" i="21"/>
  <c r="E444" i="21"/>
  <c r="E445" i="21"/>
  <c r="E446" i="21"/>
  <c r="E447" i="21"/>
  <c r="E448" i="21"/>
  <c r="E449" i="21"/>
  <c r="E450" i="21"/>
  <c r="E451" i="21"/>
  <c r="E452" i="21"/>
  <c r="E453" i="21"/>
  <c r="E454" i="21"/>
  <c r="E455" i="21"/>
  <c r="E456" i="21"/>
  <c r="E457" i="21"/>
  <c r="E458" i="21"/>
  <c r="E459" i="21"/>
  <c r="E460" i="21"/>
  <c r="E461" i="21"/>
  <c r="E462" i="21"/>
  <c r="E463" i="21"/>
  <c r="E464" i="21"/>
  <c r="E465" i="21"/>
  <c r="E466" i="21"/>
  <c r="E467" i="21"/>
  <c r="E468" i="21"/>
  <c r="E469" i="21"/>
  <c r="E470" i="21"/>
  <c r="E471" i="21"/>
  <c r="E472" i="21"/>
  <c r="E473" i="21"/>
  <c r="E474" i="21"/>
  <c r="E475" i="21"/>
  <c r="E476" i="21"/>
  <c r="E477" i="21"/>
  <c r="E478" i="21"/>
  <c r="E479" i="21"/>
  <c r="E480" i="21"/>
  <c r="E481" i="21"/>
  <c r="E482" i="21"/>
  <c r="E483" i="21"/>
  <c r="E484" i="21"/>
  <c r="E485" i="21"/>
  <c r="E486" i="21"/>
  <c r="E487" i="21"/>
  <c r="E488" i="21"/>
  <c r="E489" i="21"/>
  <c r="E490" i="21"/>
  <c r="E491" i="21"/>
  <c r="E492" i="21"/>
  <c r="E493" i="21"/>
  <c r="E494" i="21"/>
  <c r="E495" i="21"/>
  <c r="E496" i="21"/>
  <c r="E497" i="21"/>
  <c r="E498" i="21"/>
  <c r="E499" i="21"/>
  <c r="E500" i="21"/>
  <c r="E501" i="21"/>
  <c r="E502" i="21"/>
  <c r="E503" i="21"/>
  <c r="E504" i="21"/>
  <c r="E505" i="21"/>
  <c r="E506" i="21"/>
  <c r="E507" i="21"/>
  <c r="E508" i="21"/>
  <c r="E509" i="21"/>
  <c r="E510" i="21"/>
  <c r="E511" i="21"/>
  <c r="E512" i="21"/>
  <c r="E513" i="21"/>
  <c r="E514" i="21"/>
  <c r="E515" i="21"/>
  <c r="E516" i="21"/>
  <c r="E517" i="21"/>
  <c r="E518" i="21"/>
  <c r="E519" i="21"/>
  <c r="E520" i="21"/>
  <c r="E521" i="21"/>
  <c r="E522" i="21"/>
  <c r="E523" i="21"/>
  <c r="E524" i="21"/>
  <c r="E525" i="21"/>
  <c r="E526" i="21"/>
  <c r="E2" i="21" l="1"/>
  <c r="I62" i="46"/>
  <c r="J62" i="46" s="1"/>
  <c r="F62" i="46"/>
  <c r="G62" i="46" s="1"/>
  <c r="H62" i="46" s="1"/>
  <c r="I61" i="46"/>
  <c r="J61" i="46" s="1"/>
  <c r="F61" i="46"/>
  <c r="G61" i="46" s="1"/>
  <c r="H61" i="46" s="1"/>
  <c r="I60" i="46"/>
  <c r="J60" i="46" s="1"/>
  <c r="F60" i="46"/>
  <c r="G60" i="46" s="1"/>
  <c r="H60" i="46" s="1"/>
  <c r="I59" i="46"/>
  <c r="J59" i="46" s="1"/>
  <c r="F59" i="46"/>
  <c r="G59" i="46" s="1"/>
  <c r="H59" i="46" s="1"/>
  <c r="I58" i="46"/>
  <c r="J58" i="46" s="1"/>
  <c r="F58" i="46"/>
  <c r="G58" i="46" s="1"/>
  <c r="H58" i="46" s="1"/>
  <c r="I57" i="46"/>
  <c r="J57" i="46" s="1"/>
  <c r="F57" i="46"/>
  <c r="G57" i="46" s="1"/>
  <c r="H57" i="46" s="1"/>
  <c r="I55" i="46"/>
  <c r="J55" i="46" s="1"/>
  <c r="F55" i="46"/>
  <c r="G55" i="46" s="1"/>
  <c r="H55" i="46" s="1"/>
  <c r="I54" i="46"/>
  <c r="J54" i="46" s="1"/>
  <c r="F54" i="46"/>
  <c r="G54" i="46" s="1"/>
  <c r="H54" i="46" s="1"/>
  <c r="I53" i="46"/>
  <c r="J53" i="46" s="1"/>
  <c r="F53" i="46"/>
  <c r="G53" i="46" s="1"/>
  <c r="H53" i="46" s="1"/>
  <c r="I52" i="46"/>
  <c r="J52" i="46" s="1"/>
  <c r="F52" i="46"/>
  <c r="G52" i="46" s="1"/>
  <c r="H52" i="46" s="1"/>
  <c r="I51" i="46"/>
  <c r="J51" i="46" s="1"/>
  <c r="F51" i="46"/>
  <c r="G51" i="46" s="1"/>
  <c r="H51" i="46" s="1"/>
  <c r="I50" i="46"/>
  <c r="J50" i="46" s="1"/>
  <c r="F50" i="46"/>
  <c r="G50" i="46" s="1"/>
  <c r="H50" i="46" s="1"/>
  <c r="I48" i="46"/>
  <c r="J48" i="46" s="1"/>
  <c r="F48" i="46"/>
  <c r="G48" i="46" s="1"/>
  <c r="H48" i="46" s="1"/>
  <c r="I47" i="46"/>
  <c r="J47" i="46" s="1"/>
  <c r="F47" i="46"/>
  <c r="G47" i="46" s="1"/>
  <c r="H47" i="46" s="1"/>
  <c r="J46" i="46"/>
  <c r="I46" i="46"/>
  <c r="F46" i="46"/>
  <c r="G46" i="46" s="1"/>
  <c r="H46" i="46" s="1"/>
  <c r="I45" i="46"/>
  <c r="J45" i="46" s="1"/>
  <c r="F45" i="46"/>
  <c r="G45" i="46" s="1"/>
  <c r="H45" i="46" s="1"/>
  <c r="I44" i="46"/>
  <c r="J44" i="46" s="1"/>
  <c r="F44" i="46"/>
  <c r="G44" i="46" s="1"/>
  <c r="H44" i="46" s="1"/>
  <c r="I43" i="46"/>
  <c r="J43" i="46" s="1"/>
  <c r="F43" i="46"/>
  <c r="G43" i="46" s="1"/>
  <c r="H43" i="46" s="1"/>
  <c r="I41" i="46"/>
  <c r="J41" i="46" s="1"/>
  <c r="F41" i="46"/>
  <c r="G41" i="46" s="1"/>
  <c r="H41" i="46" s="1"/>
  <c r="I40" i="46"/>
  <c r="J40" i="46" s="1"/>
  <c r="F40" i="46"/>
  <c r="G40" i="46" s="1"/>
  <c r="H40" i="46" s="1"/>
  <c r="I39" i="46"/>
  <c r="J39" i="46" s="1"/>
  <c r="F39" i="46"/>
  <c r="G39" i="46" s="1"/>
  <c r="H39" i="46" s="1"/>
  <c r="I38" i="46"/>
  <c r="J38" i="46" s="1"/>
  <c r="F38" i="46"/>
  <c r="G38" i="46" s="1"/>
  <c r="H38" i="46" s="1"/>
  <c r="I37" i="46"/>
  <c r="J37" i="46" s="1"/>
  <c r="F37" i="46"/>
  <c r="G37" i="46" s="1"/>
  <c r="H37" i="46" s="1"/>
  <c r="I36" i="46"/>
  <c r="J36" i="46" s="1"/>
  <c r="F36" i="46"/>
  <c r="G36" i="46" s="1"/>
  <c r="H36" i="46" s="1"/>
  <c r="I34" i="46"/>
  <c r="J34" i="46" s="1"/>
  <c r="F34" i="46"/>
  <c r="G34" i="46" s="1"/>
  <c r="H34" i="46" s="1"/>
  <c r="I33" i="46"/>
  <c r="J33" i="46" s="1"/>
  <c r="F33" i="46"/>
  <c r="G33" i="46" s="1"/>
  <c r="H33" i="46" s="1"/>
  <c r="I32" i="46"/>
  <c r="J32" i="46" s="1"/>
  <c r="F32" i="46"/>
  <c r="G32" i="46" s="1"/>
  <c r="H32" i="46" s="1"/>
  <c r="I31" i="46"/>
  <c r="J31" i="46" s="1"/>
  <c r="F31" i="46"/>
  <c r="G31" i="46" s="1"/>
  <c r="H31" i="46" s="1"/>
  <c r="I30" i="46"/>
  <c r="J30" i="46" s="1"/>
  <c r="F30" i="46"/>
  <c r="G30" i="46" s="1"/>
  <c r="H30" i="46" s="1"/>
  <c r="I29" i="46"/>
  <c r="J29" i="46" s="1"/>
  <c r="F29" i="46"/>
  <c r="G29" i="46" s="1"/>
  <c r="H29" i="46" s="1"/>
  <c r="J26" i="46"/>
  <c r="I26" i="46"/>
  <c r="F26" i="46"/>
  <c r="G26" i="46" s="1"/>
  <c r="H26" i="46" s="1"/>
  <c r="J25" i="46"/>
  <c r="F25" i="46"/>
  <c r="G25" i="46" s="1"/>
  <c r="H25" i="46" s="1"/>
  <c r="J24" i="46"/>
  <c r="F24" i="46"/>
  <c r="G24" i="46" s="1"/>
  <c r="H24" i="46" s="1"/>
  <c r="U23" i="46"/>
  <c r="T23" i="46"/>
  <c r="R23" i="46"/>
  <c r="Q23" i="46"/>
  <c r="O23" i="46"/>
  <c r="N23" i="46"/>
  <c r="I23" i="46"/>
  <c r="J23" i="46" s="1"/>
  <c r="F23" i="46"/>
  <c r="G23" i="46" s="1"/>
  <c r="H23" i="46" s="1"/>
  <c r="U22" i="46"/>
  <c r="V22" i="46" s="1"/>
  <c r="T22" i="46"/>
  <c r="R22" i="46"/>
  <c r="Q22" i="46"/>
  <c r="O22" i="46"/>
  <c r="N22" i="46"/>
  <c r="I22" i="46"/>
  <c r="J22" i="46" s="1"/>
  <c r="F22" i="46"/>
  <c r="G22" i="46" s="1"/>
  <c r="H22" i="46" s="1"/>
  <c r="U21" i="46"/>
  <c r="T21" i="46"/>
  <c r="R21" i="46"/>
  <c r="Q21" i="46"/>
  <c r="O21" i="46"/>
  <c r="N21" i="46"/>
  <c r="I21" i="46"/>
  <c r="J21" i="46" s="1"/>
  <c r="F21" i="46"/>
  <c r="G21" i="46" s="1"/>
  <c r="H21" i="46" s="1"/>
  <c r="U20" i="46"/>
  <c r="T20" i="46"/>
  <c r="R20" i="46"/>
  <c r="Q20" i="46"/>
  <c r="O20" i="46"/>
  <c r="N20" i="46"/>
  <c r="I20" i="46"/>
  <c r="J20" i="46" s="1"/>
  <c r="K20" i="46" s="1"/>
  <c r="F20" i="46"/>
  <c r="G20" i="46" s="1"/>
  <c r="H20" i="46" s="1"/>
  <c r="U19" i="46"/>
  <c r="T19" i="46"/>
  <c r="R19" i="46"/>
  <c r="Q19" i="46"/>
  <c r="O19" i="46"/>
  <c r="N19" i="46"/>
  <c r="I19" i="46"/>
  <c r="J19" i="46" s="1"/>
  <c r="K19" i="46" s="1"/>
  <c r="G19" i="46"/>
  <c r="H19" i="46" s="1"/>
  <c r="F19" i="46"/>
  <c r="U18" i="46"/>
  <c r="T18" i="46"/>
  <c r="R18" i="46"/>
  <c r="Q18" i="46"/>
  <c r="O18" i="46"/>
  <c r="N18" i="46"/>
  <c r="I18" i="46"/>
  <c r="J18" i="46" s="1"/>
  <c r="K18" i="46" s="1"/>
  <c r="F18" i="46"/>
  <c r="G18" i="46" s="1"/>
  <c r="H18" i="46" s="1"/>
  <c r="U16" i="46"/>
  <c r="T16" i="46"/>
  <c r="R16" i="46"/>
  <c r="Q16" i="46"/>
  <c r="O16" i="46"/>
  <c r="N16" i="46"/>
  <c r="I16" i="46"/>
  <c r="J16" i="46" s="1"/>
  <c r="F16" i="46"/>
  <c r="G16" i="46" s="1"/>
  <c r="H16" i="46" s="1"/>
  <c r="U15" i="46"/>
  <c r="T15" i="46"/>
  <c r="V15" i="46" s="1"/>
  <c r="R15" i="46"/>
  <c r="Q15" i="46"/>
  <c r="O15" i="46"/>
  <c r="N15" i="46"/>
  <c r="I15" i="46"/>
  <c r="J15" i="46" s="1"/>
  <c r="K15" i="46" s="1"/>
  <c r="F15" i="46"/>
  <c r="G15" i="46" s="1"/>
  <c r="H15" i="46" s="1"/>
  <c r="U14" i="46"/>
  <c r="T14" i="46"/>
  <c r="R14" i="46"/>
  <c r="Q14" i="46"/>
  <c r="O14" i="46"/>
  <c r="N14" i="46"/>
  <c r="I14" i="46"/>
  <c r="J14" i="46" s="1"/>
  <c r="F14" i="46"/>
  <c r="G14" i="46" s="1"/>
  <c r="H14" i="46" s="1"/>
  <c r="U13" i="46"/>
  <c r="V13" i="46" s="1"/>
  <c r="T13" i="46"/>
  <c r="R13" i="46"/>
  <c r="Q13" i="46"/>
  <c r="O13" i="46"/>
  <c r="N13" i="46"/>
  <c r="I13" i="46"/>
  <c r="J13" i="46" s="1"/>
  <c r="K13" i="46" s="1"/>
  <c r="F13" i="46"/>
  <c r="G13" i="46" s="1"/>
  <c r="H13" i="46" s="1"/>
  <c r="U12" i="46"/>
  <c r="T12" i="46"/>
  <c r="R12" i="46"/>
  <c r="Q12" i="46"/>
  <c r="O12" i="46"/>
  <c r="N12" i="46"/>
  <c r="I12" i="46"/>
  <c r="J12" i="46" s="1"/>
  <c r="K12" i="46" s="1"/>
  <c r="F12" i="46"/>
  <c r="G12" i="46" s="1"/>
  <c r="H12" i="46" s="1"/>
  <c r="U11" i="46"/>
  <c r="T11" i="46"/>
  <c r="R11" i="46"/>
  <c r="Q11" i="46"/>
  <c r="O11" i="46"/>
  <c r="N11" i="46"/>
  <c r="I11" i="46"/>
  <c r="J11" i="46" s="1"/>
  <c r="F11" i="46"/>
  <c r="G11" i="46" s="1"/>
  <c r="H11" i="46" s="1"/>
  <c r="L8" i="46"/>
  <c r="R7" i="46"/>
  <c r="O7" i="46"/>
  <c r="K51" i="46" l="1"/>
  <c r="U8" i="46"/>
  <c r="K60" i="46"/>
  <c r="R8" i="46"/>
  <c r="K8" i="46" s="1"/>
  <c r="V23" i="46"/>
  <c r="K25" i="46"/>
  <c r="K30" i="46"/>
  <c r="K36" i="46"/>
  <c r="K39" i="46"/>
  <c r="K45" i="46"/>
  <c r="K48" i="46"/>
  <c r="K54" i="46"/>
  <c r="K58" i="46"/>
  <c r="N8" i="46"/>
  <c r="O8" i="46"/>
  <c r="H8" i="46" s="1"/>
  <c r="K32" i="46"/>
  <c r="K41" i="46"/>
  <c r="K62" i="46"/>
  <c r="T8" i="46"/>
  <c r="V16" i="46"/>
  <c r="V18" i="46"/>
  <c r="V21" i="46"/>
  <c r="K24" i="46"/>
  <c r="K31" i="46"/>
  <c r="K34" i="46"/>
  <c r="K40" i="46"/>
  <c r="K44" i="46"/>
  <c r="K50" i="46"/>
  <c r="K53" i="46"/>
  <c r="K59" i="46"/>
  <c r="K26" i="46"/>
  <c r="K37" i="46"/>
  <c r="K46" i="46"/>
  <c r="K55" i="46"/>
  <c r="K61" i="46"/>
  <c r="V14" i="46"/>
  <c r="K23" i="46"/>
  <c r="Q8" i="46"/>
  <c r="V12" i="46"/>
  <c r="V19" i="46"/>
  <c r="V20" i="46"/>
  <c r="K21" i="46"/>
  <c r="K16" i="46"/>
  <c r="K11" i="46"/>
  <c r="K14" i="46"/>
  <c r="K22" i="46"/>
  <c r="K29" i="46"/>
  <c r="K33" i="46"/>
  <c r="K38" i="46"/>
  <c r="K43" i="46"/>
  <c r="K47" i="46"/>
  <c r="K52" i="46"/>
  <c r="K57" i="46"/>
  <c r="V11" i="46"/>
  <c r="V8" i="46" l="1"/>
  <c r="F54" i="45" l="1"/>
  <c r="G54" i="45" s="1"/>
  <c r="F55" i="45"/>
  <c r="G55" i="45" s="1"/>
  <c r="F56" i="45"/>
  <c r="G56" i="45" s="1"/>
  <c r="F57" i="45"/>
  <c r="G57" i="45" s="1"/>
  <c r="F58" i="45"/>
  <c r="G58" i="45" s="1"/>
  <c r="F53" i="45"/>
  <c r="G53" i="45" s="1"/>
  <c r="F51" i="45"/>
  <c r="G51" i="45" s="1"/>
  <c r="F50" i="45"/>
  <c r="G50" i="45" s="1"/>
  <c r="I50" i="45"/>
  <c r="J50" i="45" s="1"/>
  <c r="I51" i="45"/>
  <c r="J51" i="45" s="1"/>
  <c r="N112" i="45" l="1"/>
  <c r="N111" i="45"/>
  <c r="N110" i="45"/>
  <c r="N109" i="45"/>
  <c r="N108" i="45"/>
  <c r="N107" i="45"/>
  <c r="N104" i="45"/>
  <c r="N103" i="45"/>
  <c r="N102" i="45"/>
  <c r="N100" i="45"/>
  <c r="N99" i="45"/>
  <c r="N98" i="45"/>
  <c r="F62" i="45"/>
  <c r="G62" i="45" s="1"/>
  <c r="F61" i="45"/>
  <c r="G61" i="45" s="1"/>
  <c r="F60" i="45"/>
  <c r="G60" i="45" s="1"/>
  <c r="F48" i="45"/>
  <c r="G48" i="45" s="1"/>
  <c r="F47" i="45"/>
  <c r="G47" i="45" s="1"/>
  <c r="F46" i="45"/>
  <c r="G46" i="45" s="1"/>
  <c r="U45" i="45"/>
  <c r="T45" i="45"/>
  <c r="F44" i="45"/>
  <c r="G44" i="45" s="1"/>
  <c r="U43" i="45"/>
  <c r="T43" i="45"/>
  <c r="F42" i="45"/>
  <c r="G42" i="45" s="1"/>
  <c r="F41" i="45"/>
  <c r="G41" i="45" s="1"/>
  <c r="F40" i="45"/>
  <c r="G40" i="45" s="1"/>
  <c r="F39" i="45"/>
  <c r="G39" i="45" s="1"/>
  <c r="F38" i="45"/>
  <c r="G38" i="45" s="1"/>
  <c r="F37" i="45"/>
  <c r="G37" i="45" s="1"/>
  <c r="F35" i="45"/>
  <c r="G35" i="45" s="1"/>
  <c r="F34" i="45"/>
  <c r="G34" i="45" s="1"/>
  <c r="F32" i="45"/>
  <c r="G32" i="45" s="1"/>
  <c r="F31" i="45"/>
  <c r="G31" i="45" s="1"/>
  <c r="F30" i="45"/>
  <c r="G30" i="45" s="1"/>
  <c r="F29" i="45"/>
  <c r="G29" i="45" s="1"/>
  <c r="F28" i="45"/>
  <c r="G28" i="45" s="1"/>
  <c r="F27" i="45"/>
  <c r="G27" i="45" s="1"/>
  <c r="F25" i="45"/>
  <c r="G25" i="45" s="1"/>
  <c r="F24" i="45"/>
  <c r="G24" i="45" s="1"/>
  <c r="F23" i="45"/>
  <c r="G23" i="45" s="1"/>
  <c r="F21" i="45"/>
  <c r="G21" i="45" s="1"/>
  <c r="F20" i="45"/>
  <c r="G20" i="45" s="1"/>
  <c r="F19" i="45"/>
  <c r="G19" i="45" s="1"/>
  <c r="F18" i="45"/>
  <c r="G18" i="45" s="1"/>
  <c r="F17" i="45"/>
  <c r="G17" i="45" s="1"/>
  <c r="F16" i="45"/>
  <c r="G16" i="45" s="1"/>
  <c r="F15" i="45"/>
  <c r="G15" i="45" s="1"/>
  <c r="F14" i="45"/>
  <c r="G14" i="45" s="1"/>
  <c r="U13" i="45"/>
  <c r="T13" i="45"/>
  <c r="R13" i="45"/>
  <c r="Q13" i="45"/>
  <c r="O13" i="45"/>
  <c r="N13" i="45"/>
  <c r="F13" i="45"/>
  <c r="G13" i="45" s="1"/>
  <c r="L10" i="45"/>
  <c r="R9" i="45"/>
  <c r="O9" i="45"/>
  <c r="D5" i="45"/>
  <c r="K50" i="45" l="1"/>
  <c r="K51" i="45"/>
  <c r="H57" i="45"/>
  <c r="H55" i="45"/>
  <c r="H53" i="45"/>
  <c r="H54" i="45"/>
  <c r="H56" i="45"/>
  <c r="H58" i="45"/>
  <c r="H50" i="45"/>
  <c r="H51" i="45"/>
  <c r="H48" i="45"/>
  <c r="V13" i="45"/>
  <c r="H38" i="45"/>
  <c r="H40" i="45"/>
  <c r="H62" i="45"/>
  <c r="H39" i="45"/>
  <c r="H61" i="45"/>
  <c r="H60" i="45"/>
  <c r="H37" i="45"/>
  <c r="H21" i="45"/>
  <c r="H41" i="45"/>
  <c r="H20" i="45"/>
  <c r="H42" i="45"/>
  <c r="V43" i="45"/>
  <c r="H46" i="45"/>
  <c r="R10" i="45"/>
  <c r="K10" i="45" s="1"/>
  <c r="H24" i="45"/>
  <c r="H25" i="45"/>
  <c r="H14" i="45"/>
  <c r="H28" i="45"/>
  <c r="H30" i="45"/>
  <c r="H31" i="45"/>
  <c r="H44" i="45"/>
  <c r="H47" i="45"/>
  <c r="H16" i="45"/>
  <c r="H13" i="45"/>
  <c r="H17" i="45"/>
  <c r="H18" i="45"/>
  <c r="H34" i="45"/>
  <c r="V45" i="45"/>
  <c r="U10" i="45"/>
  <c r="T10" i="45"/>
  <c r="H35" i="45"/>
  <c r="O10" i="45"/>
  <c r="H10" i="45" s="1"/>
  <c r="Q10" i="45"/>
  <c r="N10" i="45"/>
  <c r="H29" i="45"/>
  <c r="H15" i="45"/>
  <c r="H27" i="45"/>
  <c r="H19" i="45"/>
  <c r="H23" i="45"/>
  <c r="H32" i="45"/>
  <c r="V10" i="45" l="1"/>
  <c r="I13" i="45"/>
  <c r="J13" i="45" s="1"/>
  <c r="K13" i="45" s="1"/>
  <c r="I14" i="45"/>
  <c r="J14" i="45" s="1"/>
  <c r="K14" i="45" s="1"/>
  <c r="I16" i="45"/>
  <c r="J16" i="45" s="1"/>
  <c r="K16" i="45" s="1"/>
  <c r="I17" i="45"/>
  <c r="J17" i="45" s="1"/>
  <c r="K17" i="45" s="1"/>
  <c r="I18" i="45"/>
  <c r="J18" i="45" s="1"/>
  <c r="K18" i="45" s="1"/>
  <c r="I19" i="45"/>
  <c r="J19" i="45" s="1"/>
  <c r="K19" i="45" s="1"/>
  <c r="I20" i="45"/>
  <c r="J20" i="45" s="1"/>
  <c r="K20" i="45" s="1"/>
  <c r="I21" i="45"/>
  <c r="J21" i="45" s="1"/>
  <c r="K21" i="45" s="1"/>
  <c r="I23" i="45"/>
  <c r="J23" i="45" s="1"/>
  <c r="K23" i="45" s="1"/>
  <c r="I24" i="45"/>
  <c r="J24" i="45" s="1"/>
  <c r="K24" i="45" s="1"/>
  <c r="I25" i="45"/>
  <c r="J25" i="45" s="1"/>
  <c r="K25" i="45" s="1"/>
  <c r="I27" i="45"/>
  <c r="J27" i="45" s="1"/>
  <c r="K27" i="45" s="1"/>
  <c r="I28" i="45"/>
  <c r="J28" i="45" s="1"/>
  <c r="K28" i="45" s="1"/>
  <c r="I29" i="45"/>
  <c r="J29" i="45" s="1"/>
  <c r="K29" i="45" s="1"/>
  <c r="I30" i="45"/>
  <c r="J30" i="45" s="1"/>
  <c r="K30" i="45" s="1"/>
  <c r="I31" i="45"/>
  <c r="J31" i="45" s="1"/>
  <c r="K31" i="45" s="1"/>
  <c r="I32" i="45"/>
  <c r="J32" i="45" s="1"/>
  <c r="K32" i="45" s="1"/>
  <c r="I34" i="45"/>
  <c r="J34" i="45" s="1"/>
  <c r="K34" i="45" s="1"/>
  <c r="I35" i="45"/>
  <c r="J35" i="45" s="1"/>
  <c r="K35" i="45" s="1"/>
  <c r="I37" i="45"/>
  <c r="J37" i="45" s="1"/>
  <c r="K37" i="45" s="1"/>
  <c r="I42" i="45"/>
  <c r="J42" i="45" s="1"/>
  <c r="K42" i="45" s="1"/>
  <c r="I44" i="45"/>
  <c r="J44" i="45" s="1"/>
  <c r="K44" i="45" s="1"/>
  <c r="I40" i="45" l="1"/>
  <c r="J40" i="45" s="1"/>
  <c r="K40" i="45" s="1"/>
  <c r="I61" i="45"/>
  <c r="J61" i="45" s="1"/>
  <c r="K61" i="45" s="1"/>
  <c r="I15" i="45"/>
  <c r="J15" i="45" s="1"/>
  <c r="K15" i="45" s="1"/>
  <c r="I38" i="45"/>
  <c r="J38" i="45" s="1"/>
  <c r="K38" i="45" s="1"/>
  <c r="I60" i="45"/>
  <c r="J60" i="45" s="1"/>
  <c r="K60" i="45" s="1"/>
  <c r="I62" i="45"/>
  <c r="J62" i="45" s="1"/>
  <c r="K62" i="45" s="1"/>
  <c r="I41" i="45"/>
  <c r="J41" i="45" s="1"/>
  <c r="K41" i="45" s="1"/>
  <c r="I46" i="45"/>
  <c r="J46" i="45" s="1"/>
  <c r="K46" i="45" s="1"/>
  <c r="I53" i="45"/>
  <c r="J53" i="45" s="1"/>
  <c r="K53" i="45" s="1"/>
  <c r="I54" i="45"/>
  <c r="J54" i="45" s="1"/>
  <c r="K54" i="45" s="1"/>
  <c r="I55" i="45"/>
  <c r="J55" i="45" s="1"/>
  <c r="K55" i="45" s="1"/>
  <c r="I56" i="45"/>
  <c r="J56" i="45" s="1"/>
  <c r="K56" i="45" s="1"/>
  <c r="I57" i="45"/>
  <c r="J57" i="45" s="1"/>
  <c r="K57" i="45" s="1"/>
  <c r="I58" i="45"/>
  <c r="J58" i="45" s="1"/>
  <c r="K58" i="45" s="1"/>
  <c r="I39" i="45"/>
  <c r="J39" i="45" s="1"/>
  <c r="K39" i="45" s="1"/>
  <c r="I47" i="45"/>
  <c r="J47" i="45" s="1"/>
  <c r="K47" i="45" s="1"/>
  <c r="I48" i="45"/>
  <c r="J48" i="45" s="1"/>
  <c r="K48" i="45" s="1"/>
  <c r="AD36" i="41" l="1"/>
  <c r="AD43" i="41"/>
  <c r="AD29" i="41"/>
  <c r="AD15" i="41"/>
  <c r="AD24" i="41"/>
  <c r="AD28" i="41"/>
  <c r="AD30" i="41"/>
  <c r="AD31" i="41"/>
  <c r="AD32" i="41"/>
  <c r="AD33" i="41"/>
  <c r="AD35" i="41"/>
  <c r="AD42" i="41"/>
  <c r="AD46" i="41"/>
  <c r="AD48" i="41"/>
  <c r="AD50" i="41"/>
  <c r="AD53" i="41"/>
  <c r="AD54" i="41"/>
  <c r="AD18" i="41"/>
  <c r="AD19" i="41"/>
  <c r="AD20" i="41"/>
  <c r="AD21" i="41"/>
  <c r="AD22" i="41"/>
  <c r="AD17" i="41"/>
  <c r="AD14" i="41"/>
  <c r="AD13" i="41"/>
  <c r="U54" i="41"/>
  <c r="T54" i="41"/>
  <c r="R54" i="41"/>
  <c r="Q54" i="41"/>
  <c r="O54" i="41"/>
  <c r="N54" i="41"/>
  <c r="F54" i="41"/>
  <c r="G54" i="41" s="1"/>
  <c r="U53" i="41"/>
  <c r="T53" i="41"/>
  <c r="R53" i="41"/>
  <c r="Q53" i="41"/>
  <c r="O53" i="41"/>
  <c r="N53" i="41"/>
  <c r="I53" i="41"/>
  <c r="J53" i="41" s="1"/>
  <c r="F53" i="41"/>
  <c r="G53" i="41" s="1"/>
  <c r="U52" i="41"/>
  <c r="T52" i="41"/>
  <c r="R52" i="41"/>
  <c r="Q52" i="41"/>
  <c r="O52" i="41"/>
  <c r="N52" i="41"/>
  <c r="F52" i="41"/>
  <c r="G52" i="41" s="1"/>
  <c r="U43" i="41"/>
  <c r="T43" i="41"/>
  <c r="I43" i="41"/>
  <c r="J43" i="41" s="1"/>
  <c r="F43" i="41"/>
  <c r="G43" i="41" s="1"/>
  <c r="U42" i="41"/>
  <c r="T42" i="41"/>
  <c r="I42" i="41"/>
  <c r="J42" i="41" s="1"/>
  <c r="F42" i="41"/>
  <c r="G42" i="41" s="1"/>
  <c r="F36" i="41"/>
  <c r="G36" i="41" s="1"/>
  <c r="H36" i="41" s="1"/>
  <c r="I36" i="41" s="1"/>
  <c r="J36" i="41" s="1"/>
  <c r="K36" i="41" s="1"/>
  <c r="F35" i="41"/>
  <c r="G35" i="41" s="1"/>
  <c r="H35" i="41" s="1"/>
  <c r="I35" i="41" s="1"/>
  <c r="J35" i="41" s="1"/>
  <c r="K35" i="41" s="1"/>
  <c r="F33" i="41"/>
  <c r="G33" i="41" s="1"/>
  <c r="F32" i="41"/>
  <c r="G32" i="41" s="1"/>
  <c r="F31" i="41"/>
  <c r="G31" i="41" s="1"/>
  <c r="F30" i="41"/>
  <c r="G30" i="41" s="1"/>
  <c r="F29" i="41"/>
  <c r="G29" i="41" s="1"/>
  <c r="F28" i="41"/>
  <c r="G28" i="41" s="1"/>
  <c r="F27" i="41"/>
  <c r="G27" i="41" s="1"/>
  <c r="F26" i="41"/>
  <c r="G26" i="41" s="1"/>
  <c r="F22" i="41"/>
  <c r="G22" i="41" s="1"/>
  <c r="I21" i="41"/>
  <c r="J21" i="41" s="1"/>
  <c r="I26" i="41"/>
  <c r="J26" i="41" s="1"/>
  <c r="I33" i="41"/>
  <c r="J33" i="41" s="1"/>
  <c r="F21" i="41"/>
  <c r="G21" i="41" s="1"/>
  <c r="I14" i="41"/>
  <c r="I22" i="41"/>
  <c r="J22" i="41" s="1"/>
  <c r="I18" i="41"/>
  <c r="I40" i="40"/>
  <c r="J40" i="40" s="1"/>
  <c r="F13" i="40"/>
  <c r="I43" i="40"/>
  <c r="J43" i="40" s="1"/>
  <c r="I38" i="40"/>
  <c r="I17" i="41"/>
  <c r="F46" i="40"/>
  <c r="I44" i="40"/>
  <c r="J44" i="40" s="1"/>
  <c r="F40" i="40"/>
  <c r="G40" i="40" s="1"/>
  <c r="AD45" i="41" l="1"/>
  <c r="AD38" i="41"/>
  <c r="AD27" i="41"/>
  <c r="AD47" i="41"/>
  <c r="AD49" i="41"/>
  <c r="AD16" i="41"/>
  <c r="AD39" i="41"/>
  <c r="AD40" i="41"/>
  <c r="V53" i="41"/>
  <c r="AD52" i="41"/>
  <c r="V54" i="41"/>
  <c r="V52" i="41"/>
  <c r="V43" i="41"/>
  <c r="V42" i="41"/>
  <c r="F23" i="31"/>
  <c r="G23" i="31" s="1"/>
  <c r="U23" i="31"/>
  <c r="T23" i="31"/>
  <c r="V23" i="31" l="1"/>
  <c r="N115" i="36"/>
  <c r="O115" i="36"/>
  <c r="N116" i="36"/>
  <c r="O116" i="36"/>
  <c r="N117" i="36"/>
  <c r="O117" i="36"/>
  <c r="N118" i="36"/>
  <c r="O118" i="36"/>
  <c r="N124" i="36"/>
  <c r="O124" i="36"/>
  <c r="N125" i="36"/>
  <c r="O125" i="36"/>
  <c r="N126" i="36"/>
  <c r="O126" i="36"/>
  <c r="N127" i="36"/>
  <c r="O127" i="36"/>
  <c r="N128" i="36"/>
  <c r="O128" i="36"/>
  <c r="R115" i="36"/>
  <c r="R116" i="36"/>
  <c r="R117" i="36"/>
  <c r="R118" i="36"/>
  <c r="R124" i="36"/>
  <c r="R125" i="36"/>
  <c r="R126" i="36"/>
  <c r="R127" i="36"/>
  <c r="R128" i="36"/>
  <c r="Q115" i="36"/>
  <c r="Q116" i="36"/>
  <c r="Q117" i="36"/>
  <c r="Q118" i="36"/>
  <c r="Q124" i="36"/>
  <c r="Q125" i="36"/>
  <c r="Q126" i="36"/>
  <c r="Q127" i="36"/>
  <c r="Q128" i="36"/>
  <c r="AD33" i="11" l="1"/>
  <c r="AD34" i="11"/>
  <c r="AD34" i="3"/>
  <c r="AD23" i="31"/>
  <c r="AD246" i="42"/>
  <c r="AD245" i="42"/>
  <c r="AD244" i="42"/>
  <c r="AD243" i="42"/>
  <c r="AD242" i="42"/>
  <c r="AD241" i="42"/>
  <c r="AD240" i="42"/>
  <c r="AD239" i="42"/>
  <c r="AD238" i="42"/>
  <c r="AD237" i="42"/>
  <c r="AD236" i="42"/>
  <c r="AD235" i="42"/>
  <c r="AD234" i="42"/>
  <c r="AD233" i="42"/>
  <c r="AD232" i="42"/>
  <c r="AD231" i="42"/>
  <c r="AD230" i="42"/>
  <c r="AD229" i="42"/>
  <c r="AD228" i="42"/>
  <c r="AD227" i="42"/>
  <c r="AD226" i="42"/>
  <c r="AD225" i="42"/>
  <c r="AD224" i="42"/>
  <c r="AD223" i="42"/>
  <c r="AD222" i="42"/>
  <c r="AD221" i="42"/>
  <c r="AD220" i="42"/>
  <c r="AD219" i="42"/>
  <c r="AD218" i="42"/>
  <c r="AD217" i="42"/>
  <c r="AD216" i="42"/>
  <c r="AD215" i="42"/>
  <c r="AD214" i="42"/>
  <c r="AD213" i="42"/>
  <c r="AD212" i="42"/>
  <c r="AD211" i="42"/>
  <c r="AD210" i="42"/>
  <c r="AD209" i="42"/>
  <c r="AD208" i="42"/>
  <c r="AD207" i="42"/>
  <c r="AD206" i="42"/>
  <c r="AD205" i="42"/>
  <c r="AD204" i="42"/>
  <c r="AD203" i="42"/>
  <c r="AD202" i="42"/>
  <c r="AD201" i="42"/>
  <c r="AD200" i="42"/>
  <c r="AD199" i="42"/>
  <c r="AD198" i="42"/>
  <c r="AD197" i="42"/>
  <c r="AD196" i="42"/>
  <c r="AD195" i="42"/>
  <c r="AD194" i="42"/>
  <c r="AD193" i="42"/>
  <c r="AD192" i="42"/>
  <c r="AD191" i="42"/>
  <c r="AD190" i="42"/>
  <c r="AD189" i="42"/>
  <c r="AD188" i="42"/>
  <c r="AD187" i="42"/>
  <c r="AD186" i="42"/>
  <c r="AD185" i="42"/>
  <c r="AD184" i="42"/>
  <c r="AD183" i="42"/>
  <c r="AD182" i="42"/>
  <c r="AD181" i="42"/>
  <c r="AD180" i="42"/>
  <c r="AD179" i="42"/>
  <c r="AD178" i="42"/>
  <c r="AD177" i="42"/>
  <c r="AD176" i="42"/>
  <c r="AD175" i="42"/>
  <c r="AD174" i="42"/>
  <c r="AD173" i="42"/>
  <c r="AD172" i="42"/>
  <c r="AD171" i="42"/>
  <c r="AD170" i="42"/>
  <c r="AD169" i="42"/>
  <c r="AD168" i="42"/>
  <c r="AD167" i="42"/>
  <c r="AD166" i="42"/>
  <c r="AD165" i="42"/>
  <c r="AD164" i="42"/>
  <c r="AD163" i="42"/>
  <c r="AD162" i="42"/>
  <c r="AD161" i="42"/>
  <c r="AD160" i="42"/>
  <c r="AD159" i="42"/>
  <c r="AD158" i="42"/>
  <c r="AD157" i="42"/>
  <c r="AD156" i="42"/>
  <c r="AD155" i="42"/>
  <c r="AD154" i="42"/>
  <c r="AD153" i="42"/>
  <c r="AD152" i="42"/>
  <c r="AD151" i="42"/>
  <c r="AD150" i="42"/>
  <c r="AD149" i="42"/>
  <c r="AD148" i="42"/>
  <c r="AD147" i="42"/>
  <c r="AD146" i="42"/>
  <c r="AD145" i="42"/>
  <c r="AD144" i="42"/>
  <c r="AD143" i="42"/>
  <c r="AD142" i="42"/>
  <c r="AD141" i="42"/>
  <c r="AD140" i="42"/>
  <c r="AD139" i="42"/>
  <c r="AD138" i="42"/>
  <c r="AD137" i="42"/>
  <c r="AD136" i="42"/>
  <c r="AD135" i="42"/>
  <c r="AD134" i="42"/>
  <c r="AD133" i="42"/>
  <c r="AD132" i="42"/>
  <c r="AD131" i="42"/>
  <c r="AD130" i="42"/>
  <c r="AD129" i="42"/>
  <c r="AD128" i="42"/>
  <c r="AD127" i="42"/>
  <c r="AD126" i="42"/>
  <c r="AD125" i="42"/>
  <c r="AD124" i="42"/>
  <c r="AD123" i="42"/>
  <c r="AD122" i="42"/>
  <c r="AD121" i="42"/>
  <c r="AD120" i="42"/>
  <c r="AD119" i="42"/>
  <c r="AD118" i="42"/>
  <c r="AD117" i="42"/>
  <c r="AD116" i="42"/>
  <c r="AD115" i="42"/>
  <c r="AD114" i="42"/>
  <c r="AD113" i="42"/>
  <c r="AD112" i="42"/>
  <c r="AD111" i="42"/>
  <c r="AD110" i="42"/>
  <c r="AD109" i="42"/>
  <c r="AD108" i="42"/>
  <c r="AD107" i="42"/>
  <c r="AD106" i="42"/>
  <c r="AD105" i="42"/>
  <c r="AD104" i="42"/>
  <c r="AD103" i="42"/>
  <c r="AD102" i="42"/>
  <c r="AD101" i="42"/>
  <c r="AD100" i="42"/>
  <c r="AD99" i="42"/>
  <c r="AD98" i="42"/>
  <c r="AD97" i="42"/>
  <c r="AD96" i="42"/>
  <c r="AD95" i="42"/>
  <c r="AD94" i="42"/>
  <c r="AD93" i="42"/>
  <c r="AD92" i="42"/>
  <c r="AD91" i="42"/>
  <c r="AD90" i="42"/>
  <c r="AD89" i="42"/>
  <c r="AD88" i="42"/>
  <c r="AD87" i="42"/>
  <c r="AD86" i="42"/>
  <c r="AD85" i="42"/>
  <c r="AD84" i="42"/>
  <c r="AD83" i="42"/>
  <c r="AD82" i="42"/>
  <c r="AD81" i="42"/>
  <c r="AD80" i="42"/>
  <c r="AD79" i="42"/>
  <c r="AD78" i="42"/>
  <c r="AD77" i="42"/>
  <c r="AD76" i="42"/>
  <c r="AD75" i="42"/>
  <c r="AD74" i="42"/>
  <c r="AD73" i="42"/>
  <c r="AD72" i="42"/>
  <c r="AD71" i="42"/>
  <c r="AD70" i="42"/>
  <c r="AD69" i="42"/>
  <c r="AD68" i="42"/>
  <c r="AD67" i="42"/>
  <c r="AD66" i="42"/>
  <c r="AD65" i="42"/>
  <c r="AD64" i="42"/>
  <c r="AD63" i="42"/>
  <c r="AD62" i="42"/>
  <c r="AD61" i="42"/>
  <c r="AD60" i="42"/>
  <c r="AD59" i="42"/>
  <c r="AD58" i="42"/>
  <c r="AD57" i="42"/>
  <c r="AD56" i="42"/>
  <c r="AD55" i="42"/>
  <c r="AD54" i="42"/>
  <c r="AD53" i="42"/>
  <c r="AD52" i="42"/>
  <c r="AD51" i="42"/>
  <c r="AD50" i="42"/>
  <c r="AD49" i="42"/>
  <c r="AD48" i="42"/>
  <c r="AD47" i="42"/>
  <c r="AD46" i="42"/>
  <c r="AD45" i="42"/>
  <c r="AD44" i="42"/>
  <c r="AD43" i="42"/>
  <c r="AD42" i="42"/>
  <c r="AD41" i="42"/>
  <c r="AD40" i="42"/>
  <c r="AD39" i="42"/>
  <c r="AD38" i="42"/>
  <c r="AD37" i="42"/>
  <c r="AD36" i="42"/>
  <c r="AD35" i="42"/>
  <c r="AD34" i="42"/>
  <c r="U33" i="42"/>
  <c r="T33" i="42"/>
  <c r="R33" i="42"/>
  <c r="Q33" i="42"/>
  <c r="O33" i="42"/>
  <c r="N33" i="42"/>
  <c r="F33" i="42"/>
  <c r="G33" i="42" s="1"/>
  <c r="U32" i="42"/>
  <c r="T32" i="42"/>
  <c r="R32" i="42"/>
  <c r="Q32" i="42"/>
  <c r="O32" i="42"/>
  <c r="N32" i="42"/>
  <c r="F32" i="42"/>
  <c r="G32" i="42" s="1"/>
  <c r="AD31" i="42"/>
  <c r="U30" i="42"/>
  <c r="T30" i="42"/>
  <c r="R30" i="42"/>
  <c r="Q30" i="42"/>
  <c r="O30" i="42"/>
  <c r="N30" i="42"/>
  <c r="F30" i="42"/>
  <c r="G30" i="42" s="1"/>
  <c r="U29" i="42"/>
  <c r="T29" i="42"/>
  <c r="R29" i="42"/>
  <c r="Q29" i="42"/>
  <c r="O29" i="42"/>
  <c r="N29" i="42"/>
  <c r="F29" i="42"/>
  <c r="G29" i="42" s="1"/>
  <c r="U28" i="42"/>
  <c r="T28" i="42"/>
  <c r="R28" i="42"/>
  <c r="Q28" i="42"/>
  <c r="O28" i="42"/>
  <c r="N28" i="42"/>
  <c r="F28" i="42"/>
  <c r="G28" i="42" s="1"/>
  <c r="U27" i="42"/>
  <c r="T27" i="42"/>
  <c r="R27" i="42"/>
  <c r="Q27" i="42"/>
  <c r="O27" i="42"/>
  <c r="N27" i="42"/>
  <c r="F27" i="42"/>
  <c r="G27" i="42" s="1"/>
  <c r="U26" i="42"/>
  <c r="T26" i="42"/>
  <c r="R26" i="42"/>
  <c r="Q26" i="42"/>
  <c r="O26" i="42"/>
  <c r="N26" i="42"/>
  <c r="F26" i="42"/>
  <c r="G26" i="42" s="1"/>
  <c r="AD25" i="42"/>
  <c r="U25" i="42"/>
  <c r="T25" i="42"/>
  <c r="R25" i="42"/>
  <c r="Q25" i="42"/>
  <c r="O25" i="42"/>
  <c r="N25" i="42"/>
  <c r="U24" i="42"/>
  <c r="T24" i="42"/>
  <c r="R24" i="42"/>
  <c r="Q24" i="42"/>
  <c r="O24" i="42"/>
  <c r="N24" i="42"/>
  <c r="F24" i="42"/>
  <c r="G24" i="42" s="1"/>
  <c r="U23" i="42"/>
  <c r="T23" i="42"/>
  <c r="R23" i="42"/>
  <c r="Q23" i="42"/>
  <c r="O23" i="42"/>
  <c r="N23" i="42"/>
  <c r="F23" i="42"/>
  <c r="G23" i="42" s="1"/>
  <c r="U22" i="42"/>
  <c r="T22" i="42"/>
  <c r="R22" i="42"/>
  <c r="Q22" i="42"/>
  <c r="O22" i="42"/>
  <c r="N22" i="42"/>
  <c r="F22" i="42"/>
  <c r="G22" i="42" s="1"/>
  <c r="AD21" i="42"/>
  <c r="U20" i="42"/>
  <c r="T20" i="42"/>
  <c r="R20" i="42"/>
  <c r="Q20" i="42"/>
  <c r="O20" i="42"/>
  <c r="N20" i="42"/>
  <c r="F20" i="42"/>
  <c r="G20" i="42" s="1"/>
  <c r="AD19" i="42"/>
  <c r="U18" i="42"/>
  <c r="T18" i="42"/>
  <c r="R18" i="42"/>
  <c r="Q18" i="42"/>
  <c r="O18" i="42"/>
  <c r="N18" i="42"/>
  <c r="F18" i="42"/>
  <c r="G18" i="42" s="1"/>
  <c r="AD17" i="42"/>
  <c r="U16" i="42"/>
  <c r="T16" i="42"/>
  <c r="R16" i="42"/>
  <c r="Q16" i="42"/>
  <c r="O16" i="42"/>
  <c r="N16" i="42"/>
  <c r="F16" i="42"/>
  <c r="G16" i="42" s="1"/>
  <c r="U15" i="42"/>
  <c r="T15" i="42"/>
  <c r="R15" i="42"/>
  <c r="Q15" i="42"/>
  <c r="O15" i="42"/>
  <c r="N15" i="42"/>
  <c r="F15" i="42"/>
  <c r="G15" i="42" s="1"/>
  <c r="U14" i="42"/>
  <c r="T14" i="42"/>
  <c r="R14" i="42"/>
  <c r="Q14" i="42"/>
  <c r="O14" i="42"/>
  <c r="N14" i="42"/>
  <c r="F14" i="42"/>
  <c r="G14" i="42" s="1"/>
  <c r="U13" i="42"/>
  <c r="T13" i="42"/>
  <c r="R13" i="42"/>
  <c r="Q13" i="42"/>
  <c r="O13" i="42"/>
  <c r="N13" i="42"/>
  <c r="F13" i="42"/>
  <c r="G13" i="42" s="1"/>
  <c r="U12" i="42"/>
  <c r="T12" i="42"/>
  <c r="R12" i="42"/>
  <c r="Q12" i="42"/>
  <c r="O12" i="42"/>
  <c r="N12" i="42"/>
  <c r="F12" i="42"/>
  <c r="G12" i="42" s="1"/>
  <c r="U11" i="42"/>
  <c r="T11" i="42"/>
  <c r="R11" i="42"/>
  <c r="Q11" i="42"/>
  <c r="O11" i="42"/>
  <c r="N11" i="42"/>
  <c r="F11" i="42"/>
  <c r="G11" i="42" s="1"/>
  <c r="L8" i="42"/>
  <c r="R7" i="42"/>
  <c r="O7" i="42"/>
  <c r="D5" i="42"/>
  <c r="V30" i="42" l="1"/>
  <c r="V32" i="42"/>
  <c r="H14" i="42"/>
  <c r="H29" i="42"/>
  <c r="H23" i="42"/>
  <c r="H28" i="42"/>
  <c r="H12" i="42"/>
  <c r="H16" i="42"/>
  <c r="H11" i="42"/>
  <c r="V16" i="42"/>
  <c r="H26" i="42"/>
  <c r="V28" i="42"/>
  <c r="V12" i="42"/>
  <c r="V13" i="42"/>
  <c r="H15" i="42"/>
  <c r="H18" i="42"/>
  <c r="H20" i="42"/>
  <c r="H22" i="42"/>
  <c r="V23" i="42"/>
  <c r="H27" i="42"/>
  <c r="U8" i="42"/>
  <c r="H13" i="42"/>
  <c r="V14" i="42"/>
  <c r="V18" i="42"/>
  <c r="H24" i="42"/>
  <c r="V26" i="42"/>
  <c r="V27" i="42"/>
  <c r="H30" i="42"/>
  <c r="H32" i="42"/>
  <c r="V25" i="42"/>
  <c r="V24" i="42"/>
  <c r="V20" i="42"/>
  <c r="V22" i="42"/>
  <c r="V29" i="42"/>
  <c r="H33" i="42"/>
  <c r="Q8" i="42"/>
  <c r="V15" i="42"/>
  <c r="V33" i="42"/>
  <c r="R8" i="42"/>
  <c r="K8" i="42" s="1"/>
  <c r="N8" i="42"/>
  <c r="T8" i="42"/>
  <c r="O8" i="42"/>
  <c r="H8" i="42" s="1"/>
  <c r="V11" i="42"/>
  <c r="AD25" i="3"/>
  <c r="AD24" i="3"/>
  <c r="AD27" i="3"/>
  <c r="AD14" i="3"/>
  <c r="AD13" i="3"/>
  <c r="AD22" i="3"/>
  <c r="AD16" i="3"/>
  <c r="AD16" i="22"/>
  <c r="AD22" i="36"/>
  <c r="AD32" i="15"/>
  <c r="AD36" i="15"/>
  <c r="AD41" i="22"/>
  <c r="AD43" i="22"/>
  <c r="AD40" i="22"/>
  <c r="AD66" i="36"/>
  <c r="AD39" i="15"/>
  <c r="AD43" i="15"/>
  <c r="AD58" i="29"/>
  <c r="AD72" i="22"/>
  <c r="AD17" i="29"/>
  <c r="AD83" i="9"/>
  <c r="AD25" i="22"/>
  <c r="AD26" i="11"/>
  <c r="AD71" i="22"/>
  <c r="AD180" i="9"/>
  <c r="AD67" i="15"/>
  <c r="AD125" i="36"/>
  <c r="AD12" i="9"/>
  <c r="AD76" i="36"/>
  <c r="AD20" i="9"/>
  <c r="AD21" i="36"/>
  <c r="AD58" i="36"/>
  <c r="AD16" i="9"/>
  <c r="AD187" i="9"/>
  <c r="AD53" i="22"/>
  <c r="AD36" i="11"/>
  <c r="AD54" i="15"/>
  <c r="AD43" i="29"/>
  <c r="AD167" i="9"/>
  <c r="AD60" i="22"/>
  <c r="AD59" i="22"/>
  <c r="AD22" i="11"/>
  <c r="AD26" i="32"/>
  <c r="AD153" i="9"/>
  <c r="AD29" i="22"/>
  <c r="AD18" i="42"/>
  <c r="AD25" i="29"/>
  <c r="AD51" i="32"/>
  <c r="AD66" i="22"/>
  <c r="AD18" i="22"/>
  <c r="AD85" i="36"/>
  <c r="AD30" i="3"/>
  <c r="AD23" i="9"/>
  <c r="AD28" i="29"/>
  <c r="AD25" i="15"/>
  <c r="AD51" i="22"/>
  <c r="AD30" i="11"/>
  <c r="AD48" i="15"/>
  <c r="AD46" i="9"/>
  <c r="AD51" i="9"/>
  <c r="AD55" i="9"/>
  <c r="AD60" i="9"/>
  <c r="AD64" i="9"/>
  <c r="AD69" i="9"/>
  <c r="AD73" i="9"/>
  <c r="AD78" i="9"/>
  <c r="AD30" i="9"/>
  <c r="AD31" i="9"/>
  <c r="AD39" i="9"/>
  <c r="AD40" i="9"/>
  <c r="AD43" i="36"/>
  <c r="AD51" i="36"/>
  <c r="AD166" i="9"/>
  <c r="AD34" i="22"/>
  <c r="AD19" i="22"/>
  <c r="AD130" i="9"/>
  <c r="AD137" i="9"/>
  <c r="AD141" i="9"/>
  <c r="AD146" i="9"/>
  <c r="AD87" i="32"/>
  <c r="AD86" i="32"/>
  <c r="AD13" i="29"/>
  <c r="AD11" i="5"/>
  <c r="AD79" i="32"/>
  <c r="AD72" i="32"/>
  <c r="AD64" i="32"/>
  <c r="AD65" i="32"/>
  <c r="AD77" i="32"/>
  <c r="AD66" i="32"/>
  <c r="AD78" i="32"/>
  <c r="AD104" i="32"/>
  <c r="AD25" i="5"/>
  <c r="AD95" i="32"/>
  <c r="AD24" i="29"/>
  <c r="AD15" i="5"/>
  <c r="AD80" i="32"/>
  <c r="AD92" i="32"/>
  <c r="AD70" i="32"/>
  <c r="AD94" i="32"/>
  <c r="AD16" i="29"/>
  <c r="AD69" i="32"/>
  <c r="AD93" i="32"/>
  <c r="AD20" i="29"/>
  <c r="AD31" i="22"/>
  <c r="AD67" i="22"/>
  <c r="AD20" i="22"/>
  <c r="AD13" i="36"/>
  <c r="AD13" i="39"/>
  <c r="AD14" i="39"/>
  <c r="AD17" i="39"/>
  <c r="AD18" i="39"/>
  <c r="AD21" i="39"/>
  <c r="AD23" i="39"/>
  <c r="AD26" i="39"/>
  <c r="AD27" i="39"/>
  <c r="AD30" i="39"/>
  <c r="AD36" i="39"/>
  <c r="AD44" i="39"/>
  <c r="AD250" i="39"/>
  <c r="AD249" i="39"/>
  <c r="AD248" i="39"/>
  <c r="AD247" i="39"/>
  <c r="AD246" i="39"/>
  <c r="AD245" i="39"/>
  <c r="AD244" i="39"/>
  <c r="AD243" i="39"/>
  <c r="AD242" i="39"/>
  <c r="AD241" i="39"/>
  <c r="AD240" i="39"/>
  <c r="AD239" i="39"/>
  <c r="AD238" i="39"/>
  <c r="AD237" i="39"/>
  <c r="AD236" i="39"/>
  <c r="AD235" i="39"/>
  <c r="AD234" i="39"/>
  <c r="AD233" i="39"/>
  <c r="AD232" i="39"/>
  <c r="AD231" i="39"/>
  <c r="AD230" i="39"/>
  <c r="AD229" i="39"/>
  <c r="AD228" i="39"/>
  <c r="AD227" i="39"/>
  <c r="AD226" i="39"/>
  <c r="AD225" i="39"/>
  <c r="AD224" i="39"/>
  <c r="AD223" i="39"/>
  <c r="AD222" i="39"/>
  <c r="AD221" i="39"/>
  <c r="AD220" i="39"/>
  <c r="AD219" i="39"/>
  <c r="AD218" i="39"/>
  <c r="AD217" i="39"/>
  <c r="AD216" i="39"/>
  <c r="AD215" i="39"/>
  <c r="AD214" i="39"/>
  <c r="AD213" i="39"/>
  <c r="AD212" i="39"/>
  <c r="AD211" i="39"/>
  <c r="AD210" i="39"/>
  <c r="AD209" i="39"/>
  <c r="AD208" i="39"/>
  <c r="AD207" i="39"/>
  <c r="AD206" i="39"/>
  <c r="AD205" i="39"/>
  <c r="AD204" i="39"/>
  <c r="AD203" i="39"/>
  <c r="AD202" i="39"/>
  <c r="AD201" i="39"/>
  <c r="AD200" i="39"/>
  <c r="AD199" i="39"/>
  <c r="AD198" i="39"/>
  <c r="AD197" i="39"/>
  <c r="AD196" i="39"/>
  <c r="AD195" i="39"/>
  <c r="AD194" i="39"/>
  <c r="AD193" i="39"/>
  <c r="AD192" i="39"/>
  <c r="AD191" i="39"/>
  <c r="AD190" i="39"/>
  <c r="AD189" i="39"/>
  <c r="AD188" i="39"/>
  <c r="AD187" i="39"/>
  <c r="AD186" i="39"/>
  <c r="AD185" i="39"/>
  <c r="AD183" i="39"/>
  <c r="AD182" i="39"/>
  <c r="AD181" i="39"/>
  <c r="AD180" i="39"/>
  <c r="AD179" i="39"/>
  <c r="AD178" i="39"/>
  <c r="AD177" i="39"/>
  <c r="AD176" i="39"/>
  <c r="AD175" i="39"/>
  <c r="AD174" i="39"/>
  <c r="AD173" i="39"/>
  <c r="AD172" i="39"/>
  <c r="AD171" i="39"/>
  <c r="AD170" i="39"/>
  <c r="AD169" i="39"/>
  <c r="AD168" i="39"/>
  <c r="AD167" i="39"/>
  <c r="AD166" i="39"/>
  <c r="AD165" i="39"/>
  <c r="AD164" i="39"/>
  <c r="AD163" i="39"/>
  <c r="AD162" i="39"/>
  <c r="AD161" i="39"/>
  <c r="AD160" i="39"/>
  <c r="AD159" i="39"/>
  <c r="AD158" i="39"/>
  <c r="AD157" i="39"/>
  <c r="AD156" i="39"/>
  <c r="AD154" i="39"/>
  <c r="AD153" i="39"/>
  <c r="AD151" i="39"/>
  <c r="AD150" i="39"/>
  <c r="AD149" i="39"/>
  <c r="AD148" i="39"/>
  <c r="AD147" i="39"/>
  <c r="AD146" i="39"/>
  <c r="AD145" i="39"/>
  <c r="AD144" i="39"/>
  <c r="AD143" i="39"/>
  <c r="AD142" i="39"/>
  <c r="AD141" i="39"/>
  <c r="AD140" i="39"/>
  <c r="AD138" i="39"/>
  <c r="AD137" i="39"/>
  <c r="AD136" i="39"/>
  <c r="AD135" i="39"/>
  <c r="AD134" i="39"/>
  <c r="AD133" i="39"/>
  <c r="AD132" i="39"/>
  <c r="AD131" i="39"/>
  <c r="AD130" i="39"/>
  <c r="AD129" i="39"/>
  <c r="AD128" i="39"/>
  <c r="AD127" i="39"/>
  <c r="AD126" i="39"/>
  <c r="AD125" i="39"/>
  <c r="AD124" i="39"/>
  <c r="AD123" i="39"/>
  <c r="AD122" i="39"/>
  <c r="AD121" i="39"/>
  <c r="AD120" i="39"/>
  <c r="AD119" i="39"/>
  <c r="AD118" i="39"/>
  <c r="AD117" i="39"/>
  <c r="AD116" i="39"/>
  <c r="AD115" i="39"/>
  <c r="AD114" i="39"/>
  <c r="AD113" i="39"/>
  <c r="AD112" i="39"/>
  <c r="AD111" i="39"/>
  <c r="AD110" i="39"/>
  <c r="AD109" i="39"/>
  <c r="AD108" i="39"/>
  <c r="AD107" i="39"/>
  <c r="AD106" i="39"/>
  <c r="AD105" i="39"/>
  <c r="AD104" i="39"/>
  <c r="AD103" i="39"/>
  <c r="AD102" i="39"/>
  <c r="AD101" i="39"/>
  <c r="AD100" i="39"/>
  <c r="AD99" i="39"/>
  <c r="AD98" i="39"/>
  <c r="AD97" i="39"/>
  <c r="AD96" i="39"/>
  <c r="AD95" i="39"/>
  <c r="AD94" i="39"/>
  <c r="AD93" i="39"/>
  <c r="AD92" i="39"/>
  <c r="AD91" i="39"/>
  <c r="AD90" i="39"/>
  <c r="AD89" i="39"/>
  <c r="AD88" i="39"/>
  <c r="AD87" i="39"/>
  <c r="AD86" i="39"/>
  <c r="AD85" i="39"/>
  <c r="AD84" i="39"/>
  <c r="AD83" i="39"/>
  <c r="AD82" i="39"/>
  <c r="AD81" i="39"/>
  <c r="AD80" i="39"/>
  <c r="AD79" i="39"/>
  <c r="AD78" i="39"/>
  <c r="AD77" i="39"/>
  <c r="AD76" i="39"/>
  <c r="AD75" i="39"/>
  <c r="AD74" i="39"/>
  <c r="AD73" i="39"/>
  <c r="AD72" i="39"/>
  <c r="AD71" i="39"/>
  <c r="AD70" i="39"/>
  <c r="AD69" i="39"/>
  <c r="AD68" i="39"/>
  <c r="AD67" i="39"/>
  <c r="AD66" i="39"/>
  <c r="AD65" i="39"/>
  <c r="AD64" i="39"/>
  <c r="AD63" i="39"/>
  <c r="AD62" i="39"/>
  <c r="AD61" i="39"/>
  <c r="AD60" i="39"/>
  <c r="AD59" i="39"/>
  <c r="AD58" i="39"/>
  <c r="AD57" i="39"/>
  <c r="AD56" i="39"/>
  <c r="AD55" i="39"/>
  <c r="AD54" i="39"/>
  <c r="AD53" i="39"/>
  <c r="AD52" i="39"/>
  <c r="AD51" i="39"/>
  <c r="AD49" i="39"/>
  <c r="AD48" i="39"/>
  <c r="AD47" i="39"/>
  <c r="AD46" i="39"/>
  <c r="AD45" i="39"/>
  <c r="AD42" i="39"/>
  <c r="AD41" i="39"/>
  <c r="AD40" i="39"/>
  <c r="AD38" i="39"/>
  <c r="AD37" i="39"/>
  <c r="AD35" i="39"/>
  <c r="AD34" i="39"/>
  <c r="AD33" i="39"/>
  <c r="AD31" i="39"/>
  <c r="AD29" i="39"/>
  <c r="AD28" i="39"/>
  <c r="AD25" i="39"/>
  <c r="AD24" i="39"/>
  <c r="AD22" i="39"/>
  <c r="AD20" i="39"/>
  <c r="AD19" i="39"/>
  <c r="AD16" i="39"/>
  <c r="AD15" i="39"/>
  <c r="AD246" i="22"/>
  <c r="AD245" i="22"/>
  <c r="AD244" i="22"/>
  <c r="AD243" i="22"/>
  <c r="AD242" i="22"/>
  <c r="AD241" i="22"/>
  <c r="AD240" i="22"/>
  <c r="AD239" i="22"/>
  <c r="AD238" i="22"/>
  <c r="AD237" i="22"/>
  <c r="AD236" i="22"/>
  <c r="AD235" i="22"/>
  <c r="AD234" i="22"/>
  <c r="AD233" i="22"/>
  <c r="AD232" i="22"/>
  <c r="AD231" i="22"/>
  <c r="AD230" i="22"/>
  <c r="AD229" i="22"/>
  <c r="AD228" i="22"/>
  <c r="AD227" i="22"/>
  <c r="AD226" i="22"/>
  <c r="AD225" i="22"/>
  <c r="AD224" i="22"/>
  <c r="AD223" i="22"/>
  <c r="AD222" i="22"/>
  <c r="AD221" i="22"/>
  <c r="AD220" i="22"/>
  <c r="AD219" i="22"/>
  <c r="AD218" i="22"/>
  <c r="AD217" i="22"/>
  <c r="AD216" i="22"/>
  <c r="AD215" i="22"/>
  <c r="AD214" i="22"/>
  <c r="AD213" i="22"/>
  <c r="AD212" i="22"/>
  <c r="AD211" i="22"/>
  <c r="AD210" i="22"/>
  <c r="AD209" i="22"/>
  <c r="AD208" i="22"/>
  <c r="AD207" i="22"/>
  <c r="AD206" i="22"/>
  <c r="AD205" i="22"/>
  <c r="AD204" i="22"/>
  <c r="AD203" i="22"/>
  <c r="AD202" i="22"/>
  <c r="AD201" i="22"/>
  <c r="AD200" i="22"/>
  <c r="AD199" i="22"/>
  <c r="AD198" i="22"/>
  <c r="AD197" i="22"/>
  <c r="AD196" i="22"/>
  <c r="AD195" i="22"/>
  <c r="AD194" i="22"/>
  <c r="AD193" i="22"/>
  <c r="AD192" i="22"/>
  <c r="AD191" i="22"/>
  <c r="AD190" i="22"/>
  <c r="AD189" i="22"/>
  <c r="AD188" i="22"/>
  <c r="AD187" i="22"/>
  <c r="AD186" i="22"/>
  <c r="AD185" i="22"/>
  <c r="AD184" i="22"/>
  <c r="AD183" i="22"/>
  <c r="AD182" i="22"/>
  <c r="AD181" i="22"/>
  <c r="AD180" i="22"/>
  <c r="AD179" i="22"/>
  <c r="AD178" i="22"/>
  <c r="AD177" i="22"/>
  <c r="AD176" i="22"/>
  <c r="AD175" i="22"/>
  <c r="AD174" i="22"/>
  <c r="AD173" i="22"/>
  <c r="AD172" i="22"/>
  <c r="AD171" i="22"/>
  <c r="AD170" i="22"/>
  <c r="AD169" i="22"/>
  <c r="AD168" i="22"/>
  <c r="AD167" i="22"/>
  <c r="AD166" i="22"/>
  <c r="AD165" i="22"/>
  <c r="AD164" i="22"/>
  <c r="AD163" i="22"/>
  <c r="AD162" i="22"/>
  <c r="AD161" i="22"/>
  <c r="AD160" i="22"/>
  <c r="AD159" i="22"/>
  <c r="AD158" i="22"/>
  <c r="AD157" i="22"/>
  <c r="AD156" i="22"/>
  <c r="AD155" i="22"/>
  <c r="AD154" i="22"/>
  <c r="AD153" i="22"/>
  <c r="AD152" i="22"/>
  <c r="AD151" i="22"/>
  <c r="AD150" i="22"/>
  <c r="AD149" i="22"/>
  <c r="AD148" i="22"/>
  <c r="AD147" i="22"/>
  <c r="AD146" i="22"/>
  <c r="AD145" i="22"/>
  <c r="AD144" i="22"/>
  <c r="AD143" i="22"/>
  <c r="AD142" i="22"/>
  <c r="AD141" i="22"/>
  <c r="AD140" i="22"/>
  <c r="AD139" i="22"/>
  <c r="AD138" i="22"/>
  <c r="AD137" i="22"/>
  <c r="AD136" i="22"/>
  <c r="AD135" i="22"/>
  <c r="AD134" i="22"/>
  <c r="AD133" i="22"/>
  <c r="AD132" i="22"/>
  <c r="AD131" i="22"/>
  <c r="AD130" i="22"/>
  <c r="AD129" i="22"/>
  <c r="AD128" i="22"/>
  <c r="AD127" i="22"/>
  <c r="AD126" i="22"/>
  <c r="AD125" i="22"/>
  <c r="AD124" i="22"/>
  <c r="AD123" i="22"/>
  <c r="AD122" i="22"/>
  <c r="AD121" i="22"/>
  <c r="AD120" i="22"/>
  <c r="AD119" i="22"/>
  <c r="AD118" i="22"/>
  <c r="AD117" i="22"/>
  <c r="AD116" i="22"/>
  <c r="AD115" i="22"/>
  <c r="AD114" i="22"/>
  <c r="AD113" i="22"/>
  <c r="AD112" i="22"/>
  <c r="AD111" i="22"/>
  <c r="AD110" i="22"/>
  <c r="AD109" i="22"/>
  <c r="AD108" i="22"/>
  <c r="AD107" i="22"/>
  <c r="AD106" i="22"/>
  <c r="AD105" i="22"/>
  <c r="AD104" i="22"/>
  <c r="AD103" i="22"/>
  <c r="AD102" i="22"/>
  <c r="AD101" i="22"/>
  <c r="AD100" i="22"/>
  <c r="AD99" i="22"/>
  <c r="AD98" i="22"/>
  <c r="AD97" i="22"/>
  <c r="AD96" i="22"/>
  <c r="AD95" i="22"/>
  <c r="AD94" i="22"/>
  <c r="AD93" i="22"/>
  <c r="AD92" i="22"/>
  <c r="AD91" i="22"/>
  <c r="AD90" i="22"/>
  <c r="AD89" i="22"/>
  <c r="AD88" i="22"/>
  <c r="AD87" i="22"/>
  <c r="AD86" i="22"/>
  <c r="AD85" i="22"/>
  <c r="AD84" i="22"/>
  <c r="AD83" i="22"/>
  <c r="AD82" i="22"/>
  <c r="AD81" i="22"/>
  <c r="AD80" i="22"/>
  <c r="AD79" i="22"/>
  <c r="AD78" i="22"/>
  <c r="AD77" i="22"/>
  <c r="AD76" i="22"/>
  <c r="AD75" i="22"/>
  <c r="AD73" i="22"/>
  <c r="AD70" i="22"/>
  <c r="AD69" i="22"/>
  <c r="AD68" i="22"/>
  <c r="AD64" i="22"/>
  <c r="AD63" i="22"/>
  <c r="AD62" i="22"/>
  <c r="AD61" i="22"/>
  <c r="AD58" i="22"/>
  <c r="AD57" i="22"/>
  <c r="AD56" i="22"/>
  <c r="AD55" i="22"/>
  <c r="AD54" i="22"/>
  <c r="AD52" i="22"/>
  <c r="AD50" i="22"/>
  <c r="AD49" i="22"/>
  <c r="AD48" i="22"/>
  <c r="AD47" i="22"/>
  <c r="AD45" i="22"/>
  <c r="AD44" i="22"/>
  <c r="AD42" i="22"/>
  <c r="AD39" i="22"/>
  <c r="AD38" i="22"/>
  <c r="AD37" i="22"/>
  <c r="AD36" i="22"/>
  <c r="AD35" i="22"/>
  <c r="AD33" i="22"/>
  <c r="AD32" i="22"/>
  <c r="AD30" i="22"/>
  <c r="AD28" i="22"/>
  <c r="AD27" i="22"/>
  <c r="AD26" i="22"/>
  <c r="AD22" i="22"/>
  <c r="AD21" i="22"/>
  <c r="AD17" i="22"/>
  <c r="AD15" i="22"/>
  <c r="AD14" i="22"/>
  <c r="AD13" i="22"/>
  <c r="AD246" i="3"/>
  <c r="AD245" i="3"/>
  <c r="AD244" i="3"/>
  <c r="AD243" i="3"/>
  <c r="AD242" i="3"/>
  <c r="AD241" i="3"/>
  <c r="AD240" i="3"/>
  <c r="AD239" i="3"/>
  <c r="AD238" i="3"/>
  <c r="AD237" i="3"/>
  <c r="AD236" i="3"/>
  <c r="AD235" i="3"/>
  <c r="AD234" i="3"/>
  <c r="AD233" i="3"/>
  <c r="AD232" i="3"/>
  <c r="AD231" i="3"/>
  <c r="AD230" i="3"/>
  <c r="AD229" i="3"/>
  <c r="AD228" i="3"/>
  <c r="AD227" i="3"/>
  <c r="AD226" i="3"/>
  <c r="AD225" i="3"/>
  <c r="AD224" i="3"/>
  <c r="AD223" i="3"/>
  <c r="AD222" i="3"/>
  <c r="AD221" i="3"/>
  <c r="AD220" i="3"/>
  <c r="AD219" i="3"/>
  <c r="AD218" i="3"/>
  <c r="AD217" i="3"/>
  <c r="AD216" i="3"/>
  <c r="AD215" i="3"/>
  <c r="AD214" i="3"/>
  <c r="AD213" i="3"/>
  <c r="AD212" i="3"/>
  <c r="AD211" i="3"/>
  <c r="AD210" i="3"/>
  <c r="AD209" i="3"/>
  <c r="AD208" i="3"/>
  <c r="AD207" i="3"/>
  <c r="AD206" i="3"/>
  <c r="AD205" i="3"/>
  <c r="AD204" i="3"/>
  <c r="AD203" i="3"/>
  <c r="AD202" i="3"/>
  <c r="AD201" i="3"/>
  <c r="AD200" i="3"/>
  <c r="AD199" i="3"/>
  <c r="AD198" i="3"/>
  <c r="AD197" i="3"/>
  <c r="AD196" i="3"/>
  <c r="AD195" i="3"/>
  <c r="AD194" i="3"/>
  <c r="AD193" i="3"/>
  <c r="AD192" i="3"/>
  <c r="AD191" i="3"/>
  <c r="AD190" i="3"/>
  <c r="AD189" i="3"/>
  <c r="AD188" i="3"/>
  <c r="AD187" i="3"/>
  <c r="AD186" i="3"/>
  <c r="AD185" i="3"/>
  <c r="AD184" i="3"/>
  <c r="AD183" i="3"/>
  <c r="AD182" i="3"/>
  <c r="AD181" i="3"/>
  <c r="AD180" i="3"/>
  <c r="AD179" i="3"/>
  <c r="AD178" i="3"/>
  <c r="AD177" i="3"/>
  <c r="AD176" i="3"/>
  <c r="AD175" i="3"/>
  <c r="AD174" i="3"/>
  <c r="AD173" i="3"/>
  <c r="AD172" i="3"/>
  <c r="AD171" i="3"/>
  <c r="AD170" i="3"/>
  <c r="AD169" i="3"/>
  <c r="AD168" i="3"/>
  <c r="AD167" i="3"/>
  <c r="AD166" i="3"/>
  <c r="AD165" i="3"/>
  <c r="AD164" i="3"/>
  <c r="AD163" i="3"/>
  <c r="AD162" i="3"/>
  <c r="AD161" i="3"/>
  <c r="AD160" i="3"/>
  <c r="AD159" i="3"/>
  <c r="AD158" i="3"/>
  <c r="AD157" i="3"/>
  <c r="AD156" i="3"/>
  <c r="AD155" i="3"/>
  <c r="AD154" i="3"/>
  <c r="AD153" i="3"/>
  <c r="AD152" i="3"/>
  <c r="AD151" i="3"/>
  <c r="AD150" i="3"/>
  <c r="AD149" i="3"/>
  <c r="AD148" i="3"/>
  <c r="AD147" i="3"/>
  <c r="AD146" i="3"/>
  <c r="AD145" i="3"/>
  <c r="AD144" i="3"/>
  <c r="AD143" i="3"/>
  <c r="AD142" i="3"/>
  <c r="AD141" i="3"/>
  <c r="AD140" i="3"/>
  <c r="AD139" i="3"/>
  <c r="AD138" i="3"/>
  <c r="AD137" i="3"/>
  <c r="AD136" i="3"/>
  <c r="AD135" i="3"/>
  <c r="AD134" i="3"/>
  <c r="AD133" i="3"/>
  <c r="AD132" i="3"/>
  <c r="AD131" i="3"/>
  <c r="AD130" i="3"/>
  <c r="AD129" i="3"/>
  <c r="AD128" i="3"/>
  <c r="AD127" i="3"/>
  <c r="AD126" i="3"/>
  <c r="AD125" i="3"/>
  <c r="AD124" i="3"/>
  <c r="AD123" i="3"/>
  <c r="AD122" i="3"/>
  <c r="AD121" i="3"/>
  <c r="AD120" i="3"/>
  <c r="AD119" i="3"/>
  <c r="AD118" i="3"/>
  <c r="AD117" i="3"/>
  <c r="AD116" i="3"/>
  <c r="AD115" i="3"/>
  <c r="AD114" i="3"/>
  <c r="AD113" i="3"/>
  <c r="AD112" i="3"/>
  <c r="AD111" i="3"/>
  <c r="AD110" i="3"/>
  <c r="AD109" i="3"/>
  <c r="AD108" i="3"/>
  <c r="AD107" i="3"/>
  <c r="AD106" i="3"/>
  <c r="AD105" i="3"/>
  <c r="AD104" i="3"/>
  <c r="AD103" i="3"/>
  <c r="AD102" i="3"/>
  <c r="AD101" i="3"/>
  <c r="AD100" i="3"/>
  <c r="AD99" i="3"/>
  <c r="AD98" i="3"/>
  <c r="AD97" i="3"/>
  <c r="AD96" i="3"/>
  <c r="AD95" i="3"/>
  <c r="AD94" i="3"/>
  <c r="AD93" i="3"/>
  <c r="AD92" i="3"/>
  <c r="AD91" i="3"/>
  <c r="AD90" i="3"/>
  <c r="AD89" i="3"/>
  <c r="AD88" i="3"/>
  <c r="AD87" i="3"/>
  <c r="AD86" i="3"/>
  <c r="AD85" i="3"/>
  <c r="AD84" i="3"/>
  <c r="AD83" i="3"/>
  <c r="AD82" i="3"/>
  <c r="AD81" i="3"/>
  <c r="AD80" i="3"/>
  <c r="AD79" i="3"/>
  <c r="AD78" i="3"/>
  <c r="AD77" i="3"/>
  <c r="AD76" i="3"/>
  <c r="AD75" i="3"/>
  <c r="AD74" i="3"/>
  <c r="AD73" i="3"/>
  <c r="AD72" i="3"/>
  <c r="AD71" i="3"/>
  <c r="AD70" i="3"/>
  <c r="AD69" i="3"/>
  <c r="AD68" i="3"/>
  <c r="AD67" i="3"/>
  <c r="AD66" i="3"/>
  <c r="AD65" i="3"/>
  <c r="AD64" i="3"/>
  <c r="AD63" i="3"/>
  <c r="AD62" i="3"/>
  <c r="AD61" i="3"/>
  <c r="AD60" i="3"/>
  <c r="AD59" i="3"/>
  <c r="AD58" i="3"/>
  <c r="AD57" i="3"/>
  <c r="AD56" i="3"/>
  <c r="AD55" i="3"/>
  <c r="AD54" i="3"/>
  <c r="AD53" i="3"/>
  <c r="AD52" i="3"/>
  <c r="AD51" i="3"/>
  <c r="AD50" i="3"/>
  <c r="AD49" i="3"/>
  <c r="AD48" i="3"/>
  <c r="AD47" i="3"/>
  <c r="AD46" i="3"/>
  <c r="AD45" i="3"/>
  <c r="AD44" i="3"/>
  <c r="AD43" i="3"/>
  <c r="AD42" i="3"/>
  <c r="AD41" i="3"/>
  <c r="AD40" i="3"/>
  <c r="AD39" i="3"/>
  <c r="AD38" i="3"/>
  <c r="AD37" i="3"/>
  <c r="AD35" i="3"/>
  <c r="AD33" i="3"/>
  <c r="AD32" i="3"/>
  <c r="AD31" i="3"/>
  <c r="AD28" i="3"/>
  <c r="AD26" i="3"/>
  <c r="AD21" i="3"/>
  <c r="AD20" i="3"/>
  <c r="AD19" i="3"/>
  <c r="AD18" i="3"/>
  <c r="AD17" i="3"/>
  <c r="AD15" i="3"/>
  <c r="AD12" i="3"/>
  <c r="AD246" i="29"/>
  <c r="AD245" i="29"/>
  <c r="AD244" i="29"/>
  <c r="AD243" i="29"/>
  <c r="AD242" i="29"/>
  <c r="AD241" i="29"/>
  <c r="AD240" i="29"/>
  <c r="AD239" i="29"/>
  <c r="AD238" i="29"/>
  <c r="AD237" i="29"/>
  <c r="AD236" i="29"/>
  <c r="AD235" i="29"/>
  <c r="AD234" i="29"/>
  <c r="AD233" i="29"/>
  <c r="AD232" i="29"/>
  <c r="AD231" i="29"/>
  <c r="AD230" i="29"/>
  <c r="AD229" i="29"/>
  <c r="AD228" i="29"/>
  <c r="AD227" i="29"/>
  <c r="AD226" i="29"/>
  <c r="AD225" i="29"/>
  <c r="AD224" i="29"/>
  <c r="AD223" i="29"/>
  <c r="AD222" i="29"/>
  <c r="AD221" i="29"/>
  <c r="AD220" i="29"/>
  <c r="AD219" i="29"/>
  <c r="AD218" i="29"/>
  <c r="AD217" i="29"/>
  <c r="AD216" i="29"/>
  <c r="AD215" i="29"/>
  <c r="AD214" i="29"/>
  <c r="AD213" i="29"/>
  <c r="AD212" i="29"/>
  <c r="AD211" i="29"/>
  <c r="AD210" i="29"/>
  <c r="AD209" i="29"/>
  <c r="AD208" i="29"/>
  <c r="AD207" i="29"/>
  <c r="AD206" i="29"/>
  <c r="AD205" i="29"/>
  <c r="AD204" i="29"/>
  <c r="AD203" i="29"/>
  <c r="AD202" i="29"/>
  <c r="AD201" i="29"/>
  <c r="AD200" i="29"/>
  <c r="AD199" i="29"/>
  <c r="AD198" i="29"/>
  <c r="AD197" i="29"/>
  <c r="AD196" i="29"/>
  <c r="AD195" i="29"/>
  <c r="AD194" i="29"/>
  <c r="AD193" i="29"/>
  <c r="AD192" i="29"/>
  <c r="AD191" i="29"/>
  <c r="AD190" i="29"/>
  <c r="AD189" i="29"/>
  <c r="AD188" i="29"/>
  <c r="AD187" i="29"/>
  <c r="AD186" i="29"/>
  <c r="AD185" i="29"/>
  <c r="AD184" i="29"/>
  <c r="AD183" i="29"/>
  <c r="AD182" i="29"/>
  <c r="AD181" i="29"/>
  <c r="AD180" i="29"/>
  <c r="AD179" i="29"/>
  <c r="AD178" i="29"/>
  <c r="AD177" i="29"/>
  <c r="AD176" i="29"/>
  <c r="AD175" i="29"/>
  <c r="AD174" i="29"/>
  <c r="AD173" i="29"/>
  <c r="AD172" i="29"/>
  <c r="AD171" i="29"/>
  <c r="AD170" i="29"/>
  <c r="AD169" i="29"/>
  <c r="AD168" i="29"/>
  <c r="AD167" i="29"/>
  <c r="AD166" i="29"/>
  <c r="AD165" i="29"/>
  <c r="AD164" i="29"/>
  <c r="AD163" i="29"/>
  <c r="AD162" i="29"/>
  <c r="AD161" i="29"/>
  <c r="AD160" i="29"/>
  <c r="AD159" i="29"/>
  <c r="AD158" i="29"/>
  <c r="AD157" i="29"/>
  <c r="AD156" i="29"/>
  <c r="AD155" i="29"/>
  <c r="AD154" i="29"/>
  <c r="AD153" i="29"/>
  <c r="AD152" i="29"/>
  <c r="AD151" i="29"/>
  <c r="AD150" i="29"/>
  <c r="AD149" i="29"/>
  <c r="AD148" i="29"/>
  <c r="AD147" i="29"/>
  <c r="AD146" i="29"/>
  <c r="AD145" i="29"/>
  <c r="AD144" i="29"/>
  <c r="AD143" i="29"/>
  <c r="AD142" i="29"/>
  <c r="AD141" i="29"/>
  <c r="AD140" i="29"/>
  <c r="AD139" i="29"/>
  <c r="AD138" i="29"/>
  <c r="AD137" i="29"/>
  <c r="AD136" i="29"/>
  <c r="AD135" i="29"/>
  <c r="AD134" i="29"/>
  <c r="AD133" i="29"/>
  <c r="AD132" i="29"/>
  <c r="AD131" i="29"/>
  <c r="AD130" i="29"/>
  <c r="AD129" i="29"/>
  <c r="AD128" i="29"/>
  <c r="AD127" i="29"/>
  <c r="AD126" i="29"/>
  <c r="AD125" i="29"/>
  <c r="AD124" i="29"/>
  <c r="AD123" i="29"/>
  <c r="AD122" i="29"/>
  <c r="AD121" i="29"/>
  <c r="AD120" i="29"/>
  <c r="AD119" i="29"/>
  <c r="AD118" i="29"/>
  <c r="AD117" i="29"/>
  <c r="AD116" i="29"/>
  <c r="AD115" i="29"/>
  <c r="AD114" i="29"/>
  <c r="AD113" i="29"/>
  <c r="AD112" i="29"/>
  <c r="AD111" i="29"/>
  <c r="AD110" i="29"/>
  <c r="AD109" i="29"/>
  <c r="AD108" i="29"/>
  <c r="AD107" i="29"/>
  <c r="AD106" i="29"/>
  <c r="AD105" i="29"/>
  <c r="AD104" i="29"/>
  <c r="AD103" i="29"/>
  <c r="AD102" i="29"/>
  <c r="AD101" i="29"/>
  <c r="AD100" i="29"/>
  <c r="AD99" i="29"/>
  <c r="AD98" i="29"/>
  <c r="AD97" i="29"/>
  <c r="AD96" i="29"/>
  <c r="AD95" i="29"/>
  <c r="AD94" i="29"/>
  <c r="AD93" i="29"/>
  <c r="AD92" i="29"/>
  <c r="AD91" i="29"/>
  <c r="AD90" i="29"/>
  <c r="AD89" i="29"/>
  <c r="AD88" i="29"/>
  <c r="AD87" i="29"/>
  <c r="AD86" i="29"/>
  <c r="AD85" i="29"/>
  <c r="AD84" i="29"/>
  <c r="AD83" i="29"/>
  <c r="AD82" i="29"/>
  <c r="AD81" i="29"/>
  <c r="AD80" i="29"/>
  <c r="AD79" i="29"/>
  <c r="AD78" i="29"/>
  <c r="AD77" i="29"/>
  <c r="AD76" i="29"/>
  <c r="AD75" i="29"/>
  <c r="AD74" i="29"/>
  <c r="AD73" i="29"/>
  <c r="AD72" i="29"/>
  <c r="AD71" i="29"/>
  <c r="AD70" i="29"/>
  <c r="AD69" i="29"/>
  <c r="AD68" i="29"/>
  <c r="AD67" i="29"/>
  <c r="AD66" i="29"/>
  <c r="AD65" i="29"/>
  <c r="AD64" i="29"/>
  <c r="AD62" i="29"/>
  <c r="AD61" i="29"/>
  <c r="AD60" i="29"/>
  <c r="AD59" i="29"/>
  <c r="AD57" i="29"/>
  <c r="AD56" i="29"/>
  <c r="AD54" i="29"/>
  <c r="AD53" i="29"/>
  <c r="AD52" i="29"/>
  <c r="AD51" i="29"/>
  <c r="AD48" i="29"/>
  <c r="AD47" i="29"/>
  <c r="AD46" i="29"/>
  <c r="AD45" i="29"/>
  <c r="AD44" i="29"/>
  <c r="AD42" i="29"/>
  <c r="AD41" i="29"/>
  <c r="AD40" i="29"/>
  <c r="AD39" i="29"/>
  <c r="AD38" i="29"/>
  <c r="AD35" i="29"/>
  <c r="AD34" i="29"/>
  <c r="AD33" i="29"/>
  <c r="AD32" i="29"/>
  <c r="AD31" i="29"/>
  <c r="AD30" i="29"/>
  <c r="AD29" i="29"/>
  <c r="AD27" i="29"/>
  <c r="AD26" i="29"/>
  <c r="AD23" i="29"/>
  <c r="AD22" i="29"/>
  <c r="AD21" i="29"/>
  <c r="AD19" i="29"/>
  <c r="AD18" i="29"/>
  <c r="AD15" i="29"/>
  <c r="AD14" i="29"/>
  <c r="AD11" i="32"/>
  <c r="AD246" i="32"/>
  <c r="AD245" i="32"/>
  <c r="AD244" i="32"/>
  <c r="AD243" i="32"/>
  <c r="AD242" i="32"/>
  <c r="AD241" i="32"/>
  <c r="AD240" i="32"/>
  <c r="AD239" i="32"/>
  <c r="AD238" i="32"/>
  <c r="AD237" i="32"/>
  <c r="AD236" i="32"/>
  <c r="AD235" i="32"/>
  <c r="AD234" i="32"/>
  <c r="AD233" i="32"/>
  <c r="AD232" i="32"/>
  <c r="AD231" i="32"/>
  <c r="AD230" i="32"/>
  <c r="AD229" i="32"/>
  <c r="AD228" i="32"/>
  <c r="AD227" i="32"/>
  <c r="AD226" i="32"/>
  <c r="AD225" i="32"/>
  <c r="AD224" i="32"/>
  <c r="AD223" i="32"/>
  <c r="AD222" i="32"/>
  <c r="AD221" i="32"/>
  <c r="AD220" i="32"/>
  <c r="AD219" i="32"/>
  <c r="AD218" i="32"/>
  <c r="AD217" i="32"/>
  <c r="AD216" i="32"/>
  <c r="AD215" i="32"/>
  <c r="AD214" i="32"/>
  <c r="AD213" i="32"/>
  <c r="AD212" i="32"/>
  <c r="AD211" i="32"/>
  <c r="AD210" i="32"/>
  <c r="AD209" i="32"/>
  <c r="AD208" i="32"/>
  <c r="AD207" i="32"/>
  <c r="AD206" i="32"/>
  <c r="AD205" i="32"/>
  <c r="AD204" i="32"/>
  <c r="AD203" i="32"/>
  <c r="AD202" i="32"/>
  <c r="AD201" i="32"/>
  <c r="AD200" i="32"/>
  <c r="AD199" i="32"/>
  <c r="AD198" i="32"/>
  <c r="AD197" i="32"/>
  <c r="AD196" i="32"/>
  <c r="AD195" i="32"/>
  <c r="AD194" i="32"/>
  <c r="AD193" i="32"/>
  <c r="AD192" i="32"/>
  <c r="AD191" i="32"/>
  <c r="AD190" i="32"/>
  <c r="AD189" i="32"/>
  <c r="AD188" i="32"/>
  <c r="AD187" i="32"/>
  <c r="AD186" i="32"/>
  <c r="AD185" i="32"/>
  <c r="AD184" i="32"/>
  <c r="AD183" i="32"/>
  <c r="AD182" i="32"/>
  <c r="AD181" i="32"/>
  <c r="AD180" i="32"/>
  <c r="AD179" i="32"/>
  <c r="AD178" i="32"/>
  <c r="AD177" i="32"/>
  <c r="AD176" i="32"/>
  <c r="AD175" i="32"/>
  <c r="AD174" i="32"/>
  <c r="AD173" i="32"/>
  <c r="AD172" i="32"/>
  <c r="AD171" i="32"/>
  <c r="AD170" i="32"/>
  <c r="AD169" i="32"/>
  <c r="AD168" i="32"/>
  <c r="AD167" i="32"/>
  <c r="AD166" i="32"/>
  <c r="AD165" i="32"/>
  <c r="AD164" i="32"/>
  <c r="AD163" i="32"/>
  <c r="AD162" i="32"/>
  <c r="AD161" i="32"/>
  <c r="AD160" i="32"/>
  <c r="AD159" i="32"/>
  <c r="AD158" i="32"/>
  <c r="AD157" i="32"/>
  <c r="AD156" i="32"/>
  <c r="AD155" i="32"/>
  <c r="AD154" i="32"/>
  <c r="AD153" i="32"/>
  <c r="AD152" i="32"/>
  <c r="AD151" i="32"/>
  <c r="AD150" i="32"/>
  <c r="AD149" i="32"/>
  <c r="AD148" i="32"/>
  <c r="AD147" i="32"/>
  <c r="AD146" i="32"/>
  <c r="AD145" i="32"/>
  <c r="AD144" i="32"/>
  <c r="AD143" i="32"/>
  <c r="AD142" i="32"/>
  <c r="AD141" i="32"/>
  <c r="AD140" i="32"/>
  <c r="AD139" i="32"/>
  <c r="AD138" i="32"/>
  <c r="AD137" i="32"/>
  <c r="AD136" i="32"/>
  <c r="AD135" i="32"/>
  <c r="AD134" i="32"/>
  <c r="AD133" i="32"/>
  <c r="AD132" i="32"/>
  <c r="AD131" i="32"/>
  <c r="AD130" i="32"/>
  <c r="AD129" i="32"/>
  <c r="AD128" i="32"/>
  <c r="AD127" i="32"/>
  <c r="AD126" i="32"/>
  <c r="AD125" i="32"/>
  <c r="AD124" i="32"/>
  <c r="AD123" i="32"/>
  <c r="AD122" i="32"/>
  <c r="AD121" i="32"/>
  <c r="AD120" i="32"/>
  <c r="AD119" i="32"/>
  <c r="AD118" i="32"/>
  <c r="AD117" i="32"/>
  <c r="AD116" i="32"/>
  <c r="AD115" i="32"/>
  <c r="AD114" i="32"/>
  <c r="AD113" i="32"/>
  <c r="AD112" i="32"/>
  <c r="AD111" i="32"/>
  <c r="AD110" i="32"/>
  <c r="AD109" i="32"/>
  <c r="AD108" i="32"/>
  <c r="AD107" i="32"/>
  <c r="AD106" i="32"/>
  <c r="AD105" i="32"/>
  <c r="AD103" i="32"/>
  <c r="AD102" i="32"/>
  <c r="AD101" i="32"/>
  <c r="AD100" i="32"/>
  <c r="AD99" i="32"/>
  <c r="AD98" i="32"/>
  <c r="AD97" i="32"/>
  <c r="AD96" i="32"/>
  <c r="AD91" i="32"/>
  <c r="AD90" i="32"/>
  <c r="AD89" i="32"/>
  <c r="AD88" i="32"/>
  <c r="AD85" i="32"/>
  <c r="AD84" i="32"/>
  <c r="AD83" i="32"/>
  <c r="AD82" i="32"/>
  <c r="AD81" i="32"/>
  <c r="AD76" i="32"/>
  <c r="AD75" i="32"/>
  <c r="AD74" i="32"/>
  <c r="AD73" i="32"/>
  <c r="AD71" i="32"/>
  <c r="AD68" i="32"/>
  <c r="AD67" i="32"/>
  <c r="AD63" i="32"/>
  <c r="AD62" i="32"/>
  <c r="AD61" i="32"/>
  <c r="AD60" i="32"/>
  <c r="AD59" i="32"/>
  <c r="AD57" i="32"/>
  <c r="AD56" i="32"/>
  <c r="AD55" i="32"/>
  <c r="AD54" i="32"/>
  <c r="AD53" i="32"/>
  <c r="AD52" i="32"/>
  <c r="AD50" i="32"/>
  <c r="AD49" i="32"/>
  <c r="AD48" i="32"/>
  <c r="AD47" i="32"/>
  <c r="AD45" i="32"/>
  <c r="AD44" i="32"/>
  <c r="AD43" i="32"/>
  <c r="AD42" i="32"/>
  <c r="AD40" i="32"/>
  <c r="AD39" i="32"/>
  <c r="AD38" i="32"/>
  <c r="AD37" i="32"/>
  <c r="AD36" i="32"/>
  <c r="AD35" i="32"/>
  <c r="AD34" i="32"/>
  <c r="AD32" i="32"/>
  <c r="AD31" i="32"/>
  <c r="AD30" i="32"/>
  <c r="AD29" i="32"/>
  <c r="AD28" i="32"/>
  <c r="AD27" i="32"/>
  <c r="AD25" i="32"/>
  <c r="AD24" i="32"/>
  <c r="AD23" i="32"/>
  <c r="AD246" i="11"/>
  <c r="AD245" i="11"/>
  <c r="AD244" i="11"/>
  <c r="AD243" i="11"/>
  <c r="AD242" i="11"/>
  <c r="AD241" i="11"/>
  <c r="AD240" i="11"/>
  <c r="AD239" i="11"/>
  <c r="AD238" i="11"/>
  <c r="AD237" i="11"/>
  <c r="AD236" i="11"/>
  <c r="AD235" i="11"/>
  <c r="AD234" i="11"/>
  <c r="AD233" i="11"/>
  <c r="AD232" i="11"/>
  <c r="AD231" i="11"/>
  <c r="AD230" i="11"/>
  <c r="AD229" i="11"/>
  <c r="AD228" i="11"/>
  <c r="AD227" i="11"/>
  <c r="AD226" i="11"/>
  <c r="AD225" i="11"/>
  <c r="AD224" i="11"/>
  <c r="AD223" i="11"/>
  <c r="AD222" i="11"/>
  <c r="AD221" i="11"/>
  <c r="AD220" i="11"/>
  <c r="AD219" i="11"/>
  <c r="AD218" i="11"/>
  <c r="AD217" i="11"/>
  <c r="AD216" i="11"/>
  <c r="AD215" i="11"/>
  <c r="AD214" i="11"/>
  <c r="AD213" i="11"/>
  <c r="AD212" i="11"/>
  <c r="AD211" i="11"/>
  <c r="AD210" i="11"/>
  <c r="AD209" i="11"/>
  <c r="AD208" i="11"/>
  <c r="AD207" i="11"/>
  <c r="AD206" i="11"/>
  <c r="AD205" i="11"/>
  <c r="AD204" i="11"/>
  <c r="AD203" i="11"/>
  <c r="AD202" i="11"/>
  <c r="AD201" i="11"/>
  <c r="AD200" i="11"/>
  <c r="AD199" i="11"/>
  <c r="AD198" i="11"/>
  <c r="AD197" i="11"/>
  <c r="AD196" i="11"/>
  <c r="AD195" i="11"/>
  <c r="AD194" i="11"/>
  <c r="AD193" i="11"/>
  <c r="AD192" i="11"/>
  <c r="AD191" i="11"/>
  <c r="AD190" i="11"/>
  <c r="AD189" i="11"/>
  <c r="AD188" i="11"/>
  <c r="AD187" i="11"/>
  <c r="AD186" i="11"/>
  <c r="AD185" i="11"/>
  <c r="AD184" i="11"/>
  <c r="AD183" i="11"/>
  <c r="AD182" i="11"/>
  <c r="AD181" i="11"/>
  <c r="AD180" i="11"/>
  <c r="AD179" i="11"/>
  <c r="AD178" i="11"/>
  <c r="AD177" i="11"/>
  <c r="AD176" i="11"/>
  <c r="AD175" i="11"/>
  <c r="AD174" i="11"/>
  <c r="AD173" i="11"/>
  <c r="AD172" i="11"/>
  <c r="AD171" i="11"/>
  <c r="AD170" i="11"/>
  <c r="AD169" i="11"/>
  <c r="AD168" i="11"/>
  <c r="AD167" i="11"/>
  <c r="AD166" i="11"/>
  <c r="AD165" i="11"/>
  <c r="AD164" i="11"/>
  <c r="AD163" i="11"/>
  <c r="AD162" i="11"/>
  <c r="AD161" i="11"/>
  <c r="AD160" i="11"/>
  <c r="AD159" i="11"/>
  <c r="AD158" i="11"/>
  <c r="AD157" i="11"/>
  <c r="AD156" i="11"/>
  <c r="AD155" i="11"/>
  <c r="AD154" i="11"/>
  <c r="AD153" i="11"/>
  <c r="AD152" i="11"/>
  <c r="AD151" i="11"/>
  <c r="AD150" i="11"/>
  <c r="AD149" i="11"/>
  <c r="AD148" i="11"/>
  <c r="AD147" i="11"/>
  <c r="AD146" i="11"/>
  <c r="AD145" i="11"/>
  <c r="AD144" i="11"/>
  <c r="AD143" i="11"/>
  <c r="AD142" i="11"/>
  <c r="AD141" i="11"/>
  <c r="AD140" i="11"/>
  <c r="AD139" i="11"/>
  <c r="AD138" i="11"/>
  <c r="AD137" i="11"/>
  <c r="AD136" i="11"/>
  <c r="AD135" i="11"/>
  <c r="AD134" i="11"/>
  <c r="AD133" i="11"/>
  <c r="AD132" i="11"/>
  <c r="AD131" i="11"/>
  <c r="AD130" i="11"/>
  <c r="AD129" i="11"/>
  <c r="AD128" i="11"/>
  <c r="AD127" i="11"/>
  <c r="AD126" i="11"/>
  <c r="AD125" i="11"/>
  <c r="AD124" i="11"/>
  <c r="AD123" i="11"/>
  <c r="AD122" i="11"/>
  <c r="AD121" i="11"/>
  <c r="AD120" i="11"/>
  <c r="AD119" i="11"/>
  <c r="AD118" i="11"/>
  <c r="AD117" i="11"/>
  <c r="AD116" i="11"/>
  <c r="AD115" i="11"/>
  <c r="AD114" i="11"/>
  <c r="AD113" i="11"/>
  <c r="AD112" i="11"/>
  <c r="AD111" i="11"/>
  <c r="AD110" i="11"/>
  <c r="AD109" i="11"/>
  <c r="AD108" i="11"/>
  <c r="AD107" i="11"/>
  <c r="AD106" i="11"/>
  <c r="AD105" i="11"/>
  <c r="AD104" i="11"/>
  <c r="AD103" i="11"/>
  <c r="AD102" i="11"/>
  <c r="AD101" i="11"/>
  <c r="AD100" i="11"/>
  <c r="AD99" i="11"/>
  <c r="AD98" i="11"/>
  <c r="AD97" i="11"/>
  <c r="AD96" i="11"/>
  <c r="AD95" i="11"/>
  <c r="AD94" i="11"/>
  <c r="AD93" i="11"/>
  <c r="AD92" i="11"/>
  <c r="AD91" i="11"/>
  <c r="AD90" i="11"/>
  <c r="AD89" i="11"/>
  <c r="AD88" i="11"/>
  <c r="AD87" i="11"/>
  <c r="AD86" i="11"/>
  <c r="AD85" i="11"/>
  <c r="AD84" i="11"/>
  <c r="AD83" i="11"/>
  <c r="AD82" i="11"/>
  <c r="AD81" i="11"/>
  <c r="AD80" i="11"/>
  <c r="AD79" i="11"/>
  <c r="AD78" i="11"/>
  <c r="AD77" i="11"/>
  <c r="AD76" i="11"/>
  <c r="AD75" i="11"/>
  <c r="AD74" i="11"/>
  <c r="AD73" i="11"/>
  <c r="AD72" i="11"/>
  <c r="AD71" i="11"/>
  <c r="AD70" i="11"/>
  <c r="AD69" i="11"/>
  <c r="AD68" i="11"/>
  <c r="AD67" i="11"/>
  <c r="AD66" i="11"/>
  <c r="AD65" i="11"/>
  <c r="AD64" i="11"/>
  <c r="AD63" i="11"/>
  <c r="AD62" i="11"/>
  <c r="AD61" i="11"/>
  <c r="AD60" i="11"/>
  <c r="AD59" i="11"/>
  <c r="AD58" i="11"/>
  <c r="AD57" i="11"/>
  <c r="AD56" i="11"/>
  <c r="AD55" i="11"/>
  <c r="AD54" i="11"/>
  <c r="AD52" i="11"/>
  <c r="AD51" i="11"/>
  <c r="AD50" i="11"/>
  <c r="AD49" i="11"/>
  <c r="AD48" i="11"/>
  <c r="AD47" i="11"/>
  <c r="AD46" i="11"/>
  <c r="AD44" i="11"/>
  <c r="AD43" i="11"/>
  <c r="AD42" i="11"/>
  <c r="AD40" i="11"/>
  <c r="AD39" i="11"/>
  <c r="AD38" i="11"/>
  <c r="AD37" i="11"/>
  <c r="AD35" i="11"/>
  <c r="AD32" i="11"/>
  <c r="AD31" i="11"/>
  <c r="AD28" i="11"/>
  <c r="AD27" i="11"/>
  <c r="AD25" i="11"/>
  <c r="AD24" i="11"/>
  <c r="AD23" i="11"/>
  <c r="AD21" i="11"/>
  <c r="AD20" i="11"/>
  <c r="AD19" i="11"/>
  <c r="AD18" i="11"/>
  <c r="AD17" i="11"/>
  <c r="AD16" i="11"/>
  <c r="AD15" i="11"/>
  <c r="AD14" i="11"/>
  <c r="AD13" i="11"/>
  <c r="AE246" i="20"/>
  <c r="AE245" i="20"/>
  <c r="AE244" i="20"/>
  <c r="AE243" i="20"/>
  <c r="AE242" i="20"/>
  <c r="AE241" i="20"/>
  <c r="AE240" i="20"/>
  <c r="AE239" i="20"/>
  <c r="AE238" i="20"/>
  <c r="AE237" i="20"/>
  <c r="AE236" i="20"/>
  <c r="AE235" i="20"/>
  <c r="AE234" i="20"/>
  <c r="AE233" i="20"/>
  <c r="AE232" i="20"/>
  <c r="AE231" i="20"/>
  <c r="AE230" i="20"/>
  <c r="AE229" i="20"/>
  <c r="AE228" i="20"/>
  <c r="AE227" i="20"/>
  <c r="AE226" i="20"/>
  <c r="AE225" i="20"/>
  <c r="AE224" i="20"/>
  <c r="AE223" i="20"/>
  <c r="AE222" i="20"/>
  <c r="AE221" i="20"/>
  <c r="AE220" i="20"/>
  <c r="AE219" i="20"/>
  <c r="AE218" i="20"/>
  <c r="AE217" i="20"/>
  <c r="AE216" i="20"/>
  <c r="AE215" i="20"/>
  <c r="AE214" i="20"/>
  <c r="AE213" i="20"/>
  <c r="AE212" i="20"/>
  <c r="AE211" i="20"/>
  <c r="AE210" i="20"/>
  <c r="AE209" i="20"/>
  <c r="AE208" i="20"/>
  <c r="AE207" i="20"/>
  <c r="AE206" i="20"/>
  <c r="AE205" i="20"/>
  <c r="AE204" i="20"/>
  <c r="AE203" i="20"/>
  <c r="AE202" i="20"/>
  <c r="AE201" i="20"/>
  <c r="AE200" i="20"/>
  <c r="AE199" i="20"/>
  <c r="AE198" i="20"/>
  <c r="AE197" i="20"/>
  <c r="AE196" i="20"/>
  <c r="AE195" i="20"/>
  <c r="AE194" i="20"/>
  <c r="AE193" i="20"/>
  <c r="AE192" i="20"/>
  <c r="AE191" i="20"/>
  <c r="AE190" i="20"/>
  <c r="AE189" i="20"/>
  <c r="AE188" i="20"/>
  <c r="AE187" i="20"/>
  <c r="AE186" i="20"/>
  <c r="AE185" i="20"/>
  <c r="AE184" i="20"/>
  <c r="AE183" i="20"/>
  <c r="AE182" i="20"/>
  <c r="AE181" i="20"/>
  <c r="AE180" i="20"/>
  <c r="AE179" i="20"/>
  <c r="AE178" i="20"/>
  <c r="AE177" i="20"/>
  <c r="AE176" i="20"/>
  <c r="AE175" i="20"/>
  <c r="AE174" i="20"/>
  <c r="AE173" i="20"/>
  <c r="AE172" i="20"/>
  <c r="AE171" i="20"/>
  <c r="AE170" i="20"/>
  <c r="AE169" i="20"/>
  <c r="AE168" i="20"/>
  <c r="AE167" i="20"/>
  <c r="AE166" i="20"/>
  <c r="AE165" i="20"/>
  <c r="AE164" i="20"/>
  <c r="AE163" i="20"/>
  <c r="AE162" i="20"/>
  <c r="AE161" i="20"/>
  <c r="AE160" i="20"/>
  <c r="AE159" i="20"/>
  <c r="AE158" i="20"/>
  <c r="AE157" i="20"/>
  <c r="AE156" i="20"/>
  <c r="AE155" i="20"/>
  <c r="AE154" i="20"/>
  <c r="AE153" i="20"/>
  <c r="AE152" i="20"/>
  <c r="AE151" i="20"/>
  <c r="AE150" i="20"/>
  <c r="AE149" i="20"/>
  <c r="AE148" i="20"/>
  <c r="AE147" i="20"/>
  <c r="AE146" i="20"/>
  <c r="AE145" i="20"/>
  <c r="AE144" i="20"/>
  <c r="AE143" i="20"/>
  <c r="AE142" i="20"/>
  <c r="AE141" i="20"/>
  <c r="AE140" i="20"/>
  <c r="AE139" i="20"/>
  <c r="AE138" i="20"/>
  <c r="AE137" i="20"/>
  <c r="AE136" i="20"/>
  <c r="AE135" i="20"/>
  <c r="AE134" i="20"/>
  <c r="AE133" i="20"/>
  <c r="AE132" i="20"/>
  <c r="AE131" i="20"/>
  <c r="AE130" i="20"/>
  <c r="AE129" i="20"/>
  <c r="AE128" i="20"/>
  <c r="AE127" i="20"/>
  <c r="AE126" i="20"/>
  <c r="AE125" i="20"/>
  <c r="AE124" i="20"/>
  <c r="AE122" i="20"/>
  <c r="AE121" i="20"/>
  <c r="AE120" i="20"/>
  <c r="AE119" i="20"/>
  <c r="AE117" i="20"/>
  <c r="AE116" i="20"/>
  <c r="AE115" i="20"/>
  <c r="AE114" i="20"/>
  <c r="AE113" i="20"/>
  <c r="AE112" i="20"/>
  <c r="AE111" i="20"/>
  <c r="AE110" i="20"/>
  <c r="AE109" i="20"/>
  <c r="AE108" i="20"/>
  <c r="AE107" i="20"/>
  <c r="AE106" i="20"/>
  <c r="AE105" i="20"/>
  <c r="AE104" i="20"/>
  <c r="AE103" i="20"/>
  <c r="AE102" i="20"/>
  <c r="AE101" i="20"/>
  <c r="AE100" i="20"/>
  <c r="AE99" i="20"/>
  <c r="AE98" i="20"/>
  <c r="AE97" i="20"/>
  <c r="AE96" i="20"/>
  <c r="AE95" i="20"/>
  <c r="AE94" i="20"/>
  <c r="AE93" i="20"/>
  <c r="AE92" i="20"/>
  <c r="AE91" i="20"/>
  <c r="AE90" i="20"/>
  <c r="AE89" i="20"/>
  <c r="AE88" i="20"/>
  <c r="AE87" i="20"/>
  <c r="AE86" i="20"/>
  <c r="AE84" i="20"/>
  <c r="AE83" i="20"/>
  <c r="AE82" i="20"/>
  <c r="AE80" i="20"/>
  <c r="AE79" i="20"/>
  <c r="AE78" i="20"/>
  <c r="AE76" i="20"/>
  <c r="AE75" i="20"/>
  <c r="AE74" i="20"/>
  <c r="AE72" i="20"/>
  <c r="AE71" i="20"/>
  <c r="AE70" i="20"/>
  <c r="AE68" i="20"/>
  <c r="AE67" i="20"/>
  <c r="AE66" i="20"/>
  <c r="AE64" i="20"/>
  <c r="AE63" i="20"/>
  <c r="AE62" i="20"/>
  <c r="AE60" i="20"/>
  <c r="AE59" i="20"/>
  <c r="AE58" i="20"/>
  <c r="AE56" i="20"/>
  <c r="AE55" i="20"/>
  <c r="AE54" i="20"/>
  <c r="AE53" i="20"/>
  <c r="AE52" i="20"/>
  <c r="AE51" i="20"/>
  <c r="AE50" i="20"/>
  <c r="AE49" i="20"/>
  <c r="AE47" i="20"/>
  <c r="AE46" i="20"/>
  <c r="AE45" i="20"/>
  <c r="AE43" i="20"/>
  <c r="AE42" i="20"/>
  <c r="AE41" i="20"/>
  <c r="AE40" i="20"/>
  <c r="AE39" i="20"/>
  <c r="AE38" i="20"/>
  <c r="AE37" i="20"/>
  <c r="AE36" i="20"/>
  <c r="AE35" i="20"/>
  <c r="AE34" i="20"/>
  <c r="AE33" i="20"/>
  <c r="AE32" i="20"/>
  <c r="AE31" i="20"/>
  <c r="AE30" i="20"/>
  <c r="AE29" i="20"/>
  <c r="AE28" i="20"/>
  <c r="AE27" i="20"/>
  <c r="AE26" i="20"/>
  <c r="AE25" i="20"/>
  <c r="AE24" i="20"/>
  <c r="AE23" i="20"/>
  <c r="AE22" i="20"/>
  <c r="AE21" i="20"/>
  <c r="AE20" i="20"/>
  <c r="AE19" i="20"/>
  <c r="AE18" i="20"/>
  <c r="AE17" i="20"/>
  <c r="AE16" i="20"/>
  <c r="AE15" i="20"/>
  <c r="AE14" i="20"/>
  <c r="AE13" i="20"/>
  <c r="AD246" i="9"/>
  <c r="AD245" i="9"/>
  <c r="AD244" i="9"/>
  <c r="AD243" i="9"/>
  <c r="AD242" i="9"/>
  <c r="AD241" i="9"/>
  <c r="AD240" i="9"/>
  <c r="AD239" i="9"/>
  <c r="AD238" i="9"/>
  <c r="AD237" i="9"/>
  <c r="AD236" i="9"/>
  <c r="AD235" i="9"/>
  <c r="AD234" i="9"/>
  <c r="AD233" i="9"/>
  <c r="AD232" i="9"/>
  <c r="AD231" i="9"/>
  <c r="AD230" i="9"/>
  <c r="AD229" i="9"/>
  <c r="AD228" i="9"/>
  <c r="AD227" i="9"/>
  <c r="AD226" i="9"/>
  <c r="AD225" i="9"/>
  <c r="AD224" i="9"/>
  <c r="AD223" i="9"/>
  <c r="AD222" i="9"/>
  <c r="AD221" i="9"/>
  <c r="AD220" i="9"/>
  <c r="AD219" i="9"/>
  <c r="AD218" i="9"/>
  <c r="AD217" i="9"/>
  <c r="AD216" i="9"/>
  <c r="AD215" i="9"/>
  <c r="AD214" i="9"/>
  <c r="AD213" i="9"/>
  <c r="AD212" i="9"/>
  <c r="AD211" i="9"/>
  <c r="AD210" i="9"/>
  <c r="AD209" i="9"/>
  <c r="AD208" i="9"/>
  <c r="AD207" i="9"/>
  <c r="AD206" i="9"/>
  <c r="AD205" i="9"/>
  <c r="AD204" i="9"/>
  <c r="AD203" i="9"/>
  <c r="AD202" i="9"/>
  <c r="AD201" i="9"/>
  <c r="AD200" i="9"/>
  <c r="AD199" i="9"/>
  <c r="AD198" i="9"/>
  <c r="AD197" i="9"/>
  <c r="AD196" i="9"/>
  <c r="AD195" i="9"/>
  <c r="AD194" i="9"/>
  <c r="AD193" i="9"/>
  <c r="AD192" i="9"/>
  <c r="AD191" i="9"/>
  <c r="AD190" i="9"/>
  <c r="AD189" i="9"/>
  <c r="AD188" i="9"/>
  <c r="AD186" i="9"/>
  <c r="AD185" i="9"/>
  <c r="AD184" i="9"/>
  <c r="AD182" i="9"/>
  <c r="AD181" i="9"/>
  <c r="AD179" i="9"/>
  <c r="AD177" i="9"/>
  <c r="AD176" i="9"/>
  <c r="AD175" i="9"/>
  <c r="AD174" i="9"/>
  <c r="AD173" i="9"/>
  <c r="AD172" i="9"/>
  <c r="AD171" i="9"/>
  <c r="AD170" i="9"/>
  <c r="AD169" i="9"/>
  <c r="AD168" i="9"/>
  <c r="AD165" i="9"/>
  <c r="AD164" i="9"/>
  <c r="AD163" i="9"/>
  <c r="AD162" i="9"/>
  <c r="AD161" i="9"/>
  <c r="AD160" i="9"/>
  <c r="AD159" i="9"/>
  <c r="AD158" i="9"/>
  <c r="AD157" i="9"/>
  <c r="AD156" i="9"/>
  <c r="AD155" i="9"/>
  <c r="AD154" i="9"/>
  <c r="AD151" i="9"/>
  <c r="AD150" i="9"/>
  <c r="AD149" i="9"/>
  <c r="AD147" i="9"/>
  <c r="AD145" i="9"/>
  <c r="AD144" i="9"/>
  <c r="AD143" i="9"/>
  <c r="AD142" i="9"/>
  <c r="AD140" i="9"/>
  <c r="AD139" i="9"/>
  <c r="AD138" i="9"/>
  <c r="AD136" i="9"/>
  <c r="AD135" i="9"/>
  <c r="AD134" i="9"/>
  <c r="AD133" i="9"/>
  <c r="AD132" i="9"/>
  <c r="AD131" i="9"/>
  <c r="AD129" i="9"/>
  <c r="AD128" i="9"/>
  <c r="AD127" i="9"/>
  <c r="AD126" i="9"/>
  <c r="AD125" i="9"/>
  <c r="AD124" i="9"/>
  <c r="AD122" i="9"/>
  <c r="AD121" i="9"/>
  <c r="AD120" i="9"/>
  <c r="AD119" i="9"/>
  <c r="AD118" i="9"/>
  <c r="AD116" i="9"/>
  <c r="AD115" i="9"/>
  <c r="AD114" i="9"/>
  <c r="AD112" i="9"/>
  <c r="AD111" i="9"/>
  <c r="AD110" i="9"/>
  <c r="AD109" i="9"/>
  <c r="AD108" i="9"/>
  <c r="AD106" i="9"/>
  <c r="AD105" i="9"/>
  <c r="AD104" i="9"/>
  <c r="AD103" i="9"/>
  <c r="AD102" i="9"/>
  <c r="AD101" i="9"/>
  <c r="AD100" i="9"/>
  <c r="AD98" i="9"/>
  <c r="AD97" i="9"/>
  <c r="AD96" i="9"/>
  <c r="AD95" i="9"/>
  <c r="AD94" i="9"/>
  <c r="AD93" i="9"/>
  <c r="AD92" i="9"/>
  <c r="AD91" i="9"/>
  <c r="AD90" i="9"/>
  <c r="AD89" i="9"/>
  <c r="AD88" i="9"/>
  <c r="AD86" i="9"/>
  <c r="AD85" i="9"/>
  <c r="AD82" i="9"/>
  <c r="AD81" i="9"/>
  <c r="AD80" i="9"/>
  <c r="AD79" i="9"/>
  <c r="AD77" i="9"/>
  <c r="AD76" i="9"/>
  <c r="AD75" i="9"/>
  <c r="AD74" i="9"/>
  <c r="AD72" i="9"/>
  <c r="AD71" i="9"/>
  <c r="AD70" i="9"/>
  <c r="AD68" i="9"/>
  <c r="AD67" i="9"/>
  <c r="AD66" i="9"/>
  <c r="AD65" i="9"/>
  <c r="AD63" i="9"/>
  <c r="AD62" i="9"/>
  <c r="AD61" i="9"/>
  <c r="AD59" i="9"/>
  <c r="AD58" i="9"/>
  <c r="AD57" i="9"/>
  <c r="AD56" i="9"/>
  <c r="AD54" i="9"/>
  <c r="AD53" i="9"/>
  <c r="AD52" i="9"/>
  <c r="AD50" i="9"/>
  <c r="AD49" i="9"/>
  <c r="AD48" i="9"/>
  <c r="AD47" i="9"/>
  <c r="AD45" i="9"/>
  <c r="AD44" i="9"/>
  <c r="AD43" i="9"/>
  <c r="AD42" i="9"/>
  <c r="AD41" i="9"/>
  <c r="AD38" i="9"/>
  <c r="AD37" i="9"/>
  <c r="AD36" i="9"/>
  <c r="AD35" i="9"/>
  <c r="AD34" i="9"/>
  <c r="AD33" i="9"/>
  <c r="AD32" i="9"/>
  <c r="AD29" i="9"/>
  <c r="AD28" i="9"/>
  <c r="AD27" i="9"/>
  <c r="AD26" i="9"/>
  <c r="AD25" i="9"/>
  <c r="AD24" i="9"/>
  <c r="AD22" i="9"/>
  <c r="AD21" i="9"/>
  <c r="AD19" i="9"/>
  <c r="AD18" i="9"/>
  <c r="AD17" i="9"/>
  <c r="AD15" i="9"/>
  <c r="AD14" i="9"/>
  <c r="AD13" i="9"/>
  <c r="AD11" i="9"/>
  <c r="AD11" i="28"/>
  <c r="AD246" i="28"/>
  <c r="AD245" i="28"/>
  <c r="AD244" i="28"/>
  <c r="AD243" i="28"/>
  <c r="AD242" i="28"/>
  <c r="AD241" i="28"/>
  <c r="AD240" i="28"/>
  <c r="AD239" i="28"/>
  <c r="AD238" i="28"/>
  <c r="AD237" i="28"/>
  <c r="AD236" i="28"/>
  <c r="AD235" i="28"/>
  <c r="AD234" i="28"/>
  <c r="AD233" i="28"/>
  <c r="AD232" i="28"/>
  <c r="AD231" i="28"/>
  <c r="AD230" i="28"/>
  <c r="AD229" i="28"/>
  <c r="AD228" i="28"/>
  <c r="AD227" i="28"/>
  <c r="AD226" i="28"/>
  <c r="AD225" i="28"/>
  <c r="AD224" i="28"/>
  <c r="AD223" i="28"/>
  <c r="AD222" i="28"/>
  <c r="AD221" i="28"/>
  <c r="AD220" i="28"/>
  <c r="AD219" i="28"/>
  <c r="AD218" i="28"/>
  <c r="AD217" i="28"/>
  <c r="AD216" i="28"/>
  <c r="AD215" i="28"/>
  <c r="AD214" i="28"/>
  <c r="AD213" i="28"/>
  <c r="AD212" i="28"/>
  <c r="AD211" i="28"/>
  <c r="AD210" i="28"/>
  <c r="AD209" i="28"/>
  <c r="AD208" i="28"/>
  <c r="AD207" i="28"/>
  <c r="AD206" i="28"/>
  <c r="AD205" i="28"/>
  <c r="AD204" i="28"/>
  <c r="AD203" i="28"/>
  <c r="AD202" i="28"/>
  <c r="AD201" i="28"/>
  <c r="AD200" i="28"/>
  <c r="AD199" i="28"/>
  <c r="AD198" i="28"/>
  <c r="AD197" i="28"/>
  <c r="AD196" i="28"/>
  <c r="AD195" i="28"/>
  <c r="AD194" i="28"/>
  <c r="AD193" i="28"/>
  <c r="AD192" i="28"/>
  <c r="AD191" i="28"/>
  <c r="AD190" i="28"/>
  <c r="AD189" i="28"/>
  <c r="AD188" i="28"/>
  <c r="AD187" i="28"/>
  <c r="AD186" i="28"/>
  <c r="AD185" i="28"/>
  <c r="AD184" i="28"/>
  <c r="AD183" i="28"/>
  <c r="AD182" i="28"/>
  <c r="AD181" i="28"/>
  <c r="AD180" i="28"/>
  <c r="AD179" i="28"/>
  <c r="AD178" i="28"/>
  <c r="AD177" i="28"/>
  <c r="AD176" i="28"/>
  <c r="AD175" i="28"/>
  <c r="AD174" i="28"/>
  <c r="AD173" i="28"/>
  <c r="AD172" i="28"/>
  <c r="AD171" i="28"/>
  <c r="AD170" i="28"/>
  <c r="AD169" i="28"/>
  <c r="AD168" i="28"/>
  <c r="AD167" i="28"/>
  <c r="AD166" i="28"/>
  <c r="AD165" i="28"/>
  <c r="AD164" i="28"/>
  <c r="AD163" i="28"/>
  <c r="AD162" i="28"/>
  <c r="AD161" i="28"/>
  <c r="AD160" i="28"/>
  <c r="AD159" i="28"/>
  <c r="AD158" i="28"/>
  <c r="AD157" i="28"/>
  <c r="AD156" i="28"/>
  <c r="AD155" i="28"/>
  <c r="AD154" i="28"/>
  <c r="AD153" i="28"/>
  <c r="AD152" i="28"/>
  <c r="AD151" i="28"/>
  <c r="AD150" i="28"/>
  <c r="AD149" i="28"/>
  <c r="AD148" i="28"/>
  <c r="AD147" i="28"/>
  <c r="AD146" i="28"/>
  <c r="AD145" i="28"/>
  <c r="AD144" i="28"/>
  <c r="AD143" i="28"/>
  <c r="AD142" i="28"/>
  <c r="AD141" i="28"/>
  <c r="AD140" i="28"/>
  <c r="AD139" i="28"/>
  <c r="AD138" i="28"/>
  <c r="AD137" i="28"/>
  <c r="AD136" i="28"/>
  <c r="AD135" i="28"/>
  <c r="AD134" i="28"/>
  <c r="AD133" i="28"/>
  <c r="AD132" i="28"/>
  <c r="AD131" i="28"/>
  <c r="AD130" i="28"/>
  <c r="AD129" i="28"/>
  <c r="AD128" i="28"/>
  <c r="AD127" i="28"/>
  <c r="AD126" i="28"/>
  <c r="AD125" i="28"/>
  <c r="AD124" i="28"/>
  <c r="AD123" i="28"/>
  <c r="AD122" i="28"/>
  <c r="AD121" i="28"/>
  <c r="AD120" i="28"/>
  <c r="AD119" i="28"/>
  <c r="AD118" i="28"/>
  <c r="AD117" i="28"/>
  <c r="AD116" i="28"/>
  <c r="AD115" i="28"/>
  <c r="AD114" i="28"/>
  <c r="AD113" i="28"/>
  <c r="AD112" i="28"/>
  <c r="AD111" i="28"/>
  <c r="AD110" i="28"/>
  <c r="AD109" i="28"/>
  <c r="AD108" i="28"/>
  <c r="AD107" i="28"/>
  <c r="AD106" i="28"/>
  <c r="AD105" i="28"/>
  <c r="AD104" i="28"/>
  <c r="AD103" i="28"/>
  <c r="AD102" i="28"/>
  <c r="AD101" i="28"/>
  <c r="AD100" i="28"/>
  <c r="AD99" i="28"/>
  <c r="AD98" i="28"/>
  <c r="AD97" i="28"/>
  <c r="AD96" i="28"/>
  <c r="AD95" i="28"/>
  <c r="AD94" i="28"/>
  <c r="AD93" i="28"/>
  <c r="AD92" i="28"/>
  <c r="AD91" i="28"/>
  <c r="AD90" i="28"/>
  <c r="AD89" i="28"/>
  <c r="AD88" i="28"/>
  <c r="AD87" i="28"/>
  <c r="AD86" i="28"/>
  <c r="AD85" i="28"/>
  <c r="AD84" i="28"/>
  <c r="AD83" i="28"/>
  <c r="AD82" i="28"/>
  <c r="AD81" i="28"/>
  <c r="AD80" i="28"/>
  <c r="AD79" i="28"/>
  <c r="AD78" i="28"/>
  <c r="AD77" i="28"/>
  <c r="AD76" i="28"/>
  <c r="AD75" i="28"/>
  <c r="AD74" i="28"/>
  <c r="AD73" i="28"/>
  <c r="AD72" i="28"/>
  <c r="AD71" i="28"/>
  <c r="AD70" i="28"/>
  <c r="AD69" i="28"/>
  <c r="AD68" i="28"/>
  <c r="AD67" i="28"/>
  <c r="AD66" i="28"/>
  <c r="AD65" i="28"/>
  <c r="AD64" i="28"/>
  <c r="AD63" i="28"/>
  <c r="AD62" i="28"/>
  <c r="AD61" i="28"/>
  <c r="AD60" i="28"/>
  <c r="AD59" i="28"/>
  <c r="AD58" i="28"/>
  <c r="AD57" i="28"/>
  <c r="AD56" i="28"/>
  <c r="AD55" i="28"/>
  <c r="AD54" i="28"/>
  <c r="AD53" i="28"/>
  <c r="AD52" i="28"/>
  <c r="AD51" i="28"/>
  <c r="AD50" i="28"/>
  <c r="AD49" i="28"/>
  <c r="AD48" i="28"/>
  <c r="AD47" i="28"/>
  <c r="AD46" i="28"/>
  <c r="AD45" i="28"/>
  <c r="AD44" i="28"/>
  <c r="AD43" i="28"/>
  <c r="AD42" i="28"/>
  <c r="AD41" i="28"/>
  <c r="AD40" i="28"/>
  <c r="AD39" i="28"/>
  <c r="AD38" i="28"/>
  <c r="AD37" i="28"/>
  <c r="AD36" i="28"/>
  <c r="AD35" i="28"/>
  <c r="AD34" i="28"/>
  <c r="AD33" i="28"/>
  <c r="AD31" i="28"/>
  <c r="AD30" i="28"/>
  <c r="AD29" i="28"/>
  <c r="AD28" i="28"/>
  <c r="AD27" i="28"/>
  <c r="AD26" i="28"/>
  <c r="AD25" i="28"/>
  <c r="AD24" i="28"/>
  <c r="AD22" i="28"/>
  <c r="AD21" i="28"/>
  <c r="AD20" i="28"/>
  <c r="AD19" i="28"/>
  <c r="AD18" i="28"/>
  <c r="AD17" i="28"/>
  <c r="AD16" i="28"/>
  <c r="AD15" i="28"/>
  <c r="AD12" i="28"/>
  <c r="AD247" i="31"/>
  <c r="AD246" i="31"/>
  <c r="AD245" i="31"/>
  <c r="AD244" i="31"/>
  <c r="AD243" i="31"/>
  <c r="AD242" i="31"/>
  <c r="AD241" i="31"/>
  <c r="AD240" i="31"/>
  <c r="AD239" i="31"/>
  <c r="AD238" i="31"/>
  <c r="AD237" i="31"/>
  <c r="AD236" i="31"/>
  <c r="AD235" i="31"/>
  <c r="AD234" i="31"/>
  <c r="AD233" i="31"/>
  <c r="AD232" i="31"/>
  <c r="AD231" i="31"/>
  <c r="AD230" i="31"/>
  <c r="AD229" i="31"/>
  <c r="AD228" i="31"/>
  <c r="AD227" i="31"/>
  <c r="AD226" i="31"/>
  <c r="AD225" i="31"/>
  <c r="AD224" i="31"/>
  <c r="AD223" i="31"/>
  <c r="AD222" i="31"/>
  <c r="AD221" i="31"/>
  <c r="AD220" i="31"/>
  <c r="AD219" i="31"/>
  <c r="AD218" i="31"/>
  <c r="AD217" i="31"/>
  <c r="AD216" i="31"/>
  <c r="AD215" i="31"/>
  <c r="AD214" i="31"/>
  <c r="AD213" i="31"/>
  <c r="AD212" i="31"/>
  <c r="AD211" i="31"/>
  <c r="AD210" i="31"/>
  <c r="AD209" i="31"/>
  <c r="AD208" i="31"/>
  <c r="AD207" i="31"/>
  <c r="AD206" i="31"/>
  <c r="AD205" i="31"/>
  <c r="AD204" i="31"/>
  <c r="AD203" i="31"/>
  <c r="AD202" i="31"/>
  <c r="AD201" i="31"/>
  <c r="AD200" i="31"/>
  <c r="AD199" i="31"/>
  <c r="AD198" i="31"/>
  <c r="AD197" i="31"/>
  <c r="AD196" i="31"/>
  <c r="AD195" i="31"/>
  <c r="AD194" i="31"/>
  <c r="AD193" i="31"/>
  <c r="AD192" i="31"/>
  <c r="AD191" i="31"/>
  <c r="AD190" i="31"/>
  <c r="AD189" i="31"/>
  <c r="AD188" i="31"/>
  <c r="AD187" i="31"/>
  <c r="AD186" i="31"/>
  <c r="AD185" i="31"/>
  <c r="AD184" i="31"/>
  <c r="AD183" i="31"/>
  <c r="AD182" i="31"/>
  <c r="AD181" i="31"/>
  <c r="AD180" i="31"/>
  <c r="AD179" i="31"/>
  <c r="AD178" i="31"/>
  <c r="AD177" i="31"/>
  <c r="AD176" i="31"/>
  <c r="AD175" i="31"/>
  <c r="AD174" i="31"/>
  <c r="AD173" i="31"/>
  <c r="AD172" i="31"/>
  <c r="AD171" i="31"/>
  <c r="AD170" i="31"/>
  <c r="AD169" i="31"/>
  <c r="AD168" i="31"/>
  <c r="AD167" i="31"/>
  <c r="AD166" i="31"/>
  <c r="AD165" i="31"/>
  <c r="AD164" i="31"/>
  <c r="AD163" i="31"/>
  <c r="AD162" i="31"/>
  <c r="AD161" i="31"/>
  <c r="AD160" i="31"/>
  <c r="AD159" i="31"/>
  <c r="AD158" i="31"/>
  <c r="AD157" i="31"/>
  <c r="AD156" i="31"/>
  <c r="AD155" i="31"/>
  <c r="AD154" i="31"/>
  <c r="AD153" i="31"/>
  <c r="AD152" i="31"/>
  <c r="AD151" i="31"/>
  <c r="AD150" i="31"/>
  <c r="AD149" i="31"/>
  <c r="AD148" i="31"/>
  <c r="AD147" i="31"/>
  <c r="AD146" i="31"/>
  <c r="AD145" i="31"/>
  <c r="AD144" i="31"/>
  <c r="AD143" i="31"/>
  <c r="AD142" i="31"/>
  <c r="AD141" i="31"/>
  <c r="AD140" i="31"/>
  <c r="AD139" i="31"/>
  <c r="AD138" i="31"/>
  <c r="AD137" i="31"/>
  <c r="AD136" i="31"/>
  <c r="AD135" i="31"/>
  <c r="AD134" i="31"/>
  <c r="AD133" i="31"/>
  <c r="AD132" i="31"/>
  <c r="AD131" i="31"/>
  <c r="AD130" i="31"/>
  <c r="AD129" i="31"/>
  <c r="AD128" i="31"/>
  <c r="AD127" i="31"/>
  <c r="AD126" i="31"/>
  <c r="AD125" i="31"/>
  <c r="AD124" i="31"/>
  <c r="AD123" i="31"/>
  <c r="AD122" i="31"/>
  <c r="AD121" i="31"/>
  <c r="AD120" i="31"/>
  <c r="AD119" i="31"/>
  <c r="AD118" i="31"/>
  <c r="AD117" i="31"/>
  <c r="AD116" i="31"/>
  <c r="AD115" i="31"/>
  <c r="AD114" i="31"/>
  <c r="AD113" i="31"/>
  <c r="AD112" i="31"/>
  <c r="AD111" i="31"/>
  <c r="AD110" i="31"/>
  <c r="AD109" i="31"/>
  <c r="AD108" i="31"/>
  <c r="AD107" i="31"/>
  <c r="AD106" i="31"/>
  <c r="AD105" i="31"/>
  <c r="AD104" i="31"/>
  <c r="AD103" i="31"/>
  <c r="AD102" i="31"/>
  <c r="AD101" i="31"/>
  <c r="AD100" i="31"/>
  <c r="AD99" i="31"/>
  <c r="AD98" i="31"/>
  <c r="AD97" i="31"/>
  <c r="AD96" i="31"/>
  <c r="AD95" i="31"/>
  <c r="AD94" i="31"/>
  <c r="AD93" i="31"/>
  <c r="AD92" i="31"/>
  <c r="AD91" i="31"/>
  <c r="AD90" i="31"/>
  <c r="AD89" i="31"/>
  <c r="AD88" i="31"/>
  <c r="AD87" i="31"/>
  <c r="AD86" i="31"/>
  <c r="AD85" i="31"/>
  <c r="AD84" i="31"/>
  <c r="AD83" i="31"/>
  <c r="AD82" i="31"/>
  <c r="AD81" i="31"/>
  <c r="AD80" i="31"/>
  <c r="AD79" i="31"/>
  <c r="AD78" i="31"/>
  <c r="AD77" i="31"/>
  <c r="AD76" i="31"/>
  <c r="AD75" i="31"/>
  <c r="AD74" i="31"/>
  <c r="AD73" i="31"/>
  <c r="AD72" i="31"/>
  <c r="AD71" i="31"/>
  <c r="AD70" i="31"/>
  <c r="AD69" i="31"/>
  <c r="AD68" i="31"/>
  <c r="AD67" i="31"/>
  <c r="AD66" i="31"/>
  <c r="AD65" i="31"/>
  <c r="AD64" i="31"/>
  <c r="AD63" i="31"/>
  <c r="AD62" i="31"/>
  <c r="AD61" i="31"/>
  <c r="AD60" i="31"/>
  <c r="AD59" i="31"/>
  <c r="AD58" i="31"/>
  <c r="AD57" i="31"/>
  <c r="AD56" i="31"/>
  <c r="AD55" i="31"/>
  <c r="AD54" i="31"/>
  <c r="AD53" i="31"/>
  <c r="AD52" i="31"/>
  <c r="AD51" i="31"/>
  <c r="AD50" i="31"/>
  <c r="AD49" i="31"/>
  <c r="AD48" i="31"/>
  <c r="AD47" i="31"/>
  <c r="AD46" i="31"/>
  <c r="AD44" i="31"/>
  <c r="AD43" i="31"/>
  <c r="AD42" i="31"/>
  <c r="AD41" i="31"/>
  <c r="AD40" i="31"/>
  <c r="AD38" i="31"/>
  <c r="AD37" i="31"/>
  <c r="AD36" i="31"/>
  <c r="AD35" i="31"/>
  <c r="AD34" i="31"/>
  <c r="AD33" i="31"/>
  <c r="AD31" i="31"/>
  <c r="AD30" i="31"/>
  <c r="AD29" i="31"/>
  <c r="AD28" i="31"/>
  <c r="AD27" i="31"/>
  <c r="AD26" i="31"/>
  <c r="AD22" i="31"/>
  <c r="AD21" i="31"/>
  <c r="AD20" i="31"/>
  <c r="AD19" i="31"/>
  <c r="AD18" i="31"/>
  <c r="AD17" i="31"/>
  <c r="AD16" i="31"/>
  <c r="AD15" i="31"/>
  <c r="AD14" i="31"/>
  <c r="AD13" i="31"/>
  <c r="AD12" i="5"/>
  <c r="AD246" i="5"/>
  <c r="AD245" i="5"/>
  <c r="AD244" i="5"/>
  <c r="AD243" i="5"/>
  <c r="AD242" i="5"/>
  <c r="AD241" i="5"/>
  <c r="AD240" i="5"/>
  <c r="AD239" i="5"/>
  <c r="AD238" i="5"/>
  <c r="AD237" i="5"/>
  <c r="AD236" i="5"/>
  <c r="AD235" i="5"/>
  <c r="AD234" i="5"/>
  <c r="AD233" i="5"/>
  <c r="AD232" i="5"/>
  <c r="AD231" i="5"/>
  <c r="AD230" i="5"/>
  <c r="AD229" i="5"/>
  <c r="AD228" i="5"/>
  <c r="AD227" i="5"/>
  <c r="AD226" i="5"/>
  <c r="AD225" i="5"/>
  <c r="AD224" i="5"/>
  <c r="AD223" i="5"/>
  <c r="AD222" i="5"/>
  <c r="AD221" i="5"/>
  <c r="AD220" i="5"/>
  <c r="AD219" i="5"/>
  <c r="AD218" i="5"/>
  <c r="AD217" i="5"/>
  <c r="AD216" i="5"/>
  <c r="AD215" i="5"/>
  <c r="AD214" i="5"/>
  <c r="AD213" i="5"/>
  <c r="AD212" i="5"/>
  <c r="AD211" i="5"/>
  <c r="AD210" i="5"/>
  <c r="AD209" i="5"/>
  <c r="AD208" i="5"/>
  <c r="AD207" i="5"/>
  <c r="AD206" i="5"/>
  <c r="AD205" i="5"/>
  <c r="AD204" i="5"/>
  <c r="AD203" i="5"/>
  <c r="AD202" i="5"/>
  <c r="AD201" i="5"/>
  <c r="AD200" i="5"/>
  <c r="AD199" i="5"/>
  <c r="AD198" i="5"/>
  <c r="AD197" i="5"/>
  <c r="AD196" i="5"/>
  <c r="AD195" i="5"/>
  <c r="AD194" i="5"/>
  <c r="AD193" i="5"/>
  <c r="AD192" i="5"/>
  <c r="AD191" i="5"/>
  <c r="AD190" i="5"/>
  <c r="AD189" i="5"/>
  <c r="AD188" i="5"/>
  <c r="AD187" i="5"/>
  <c r="AD186" i="5"/>
  <c r="AD185" i="5"/>
  <c r="AD184" i="5"/>
  <c r="AD183" i="5"/>
  <c r="AD182" i="5"/>
  <c r="AD181" i="5"/>
  <c r="AD180" i="5"/>
  <c r="AD179" i="5"/>
  <c r="AD178" i="5"/>
  <c r="AD177" i="5"/>
  <c r="AD176" i="5"/>
  <c r="AD175" i="5"/>
  <c r="AD174" i="5"/>
  <c r="AD173" i="5"/>
  <c r="AD172" i="5"/>
  <c r="AD171" i="5"/>
  <c r="AD170" i="5"/>
  <c r="AD169" i="5"/>
  <c r="AD168" i="5"/>
  <c r="AD167" i="5"/>
  <c r="AD166" i="5"/>
  <c r="AD165" i="5"/>
  <c r="AD164" i="5"/>
  <c r="AD163" i="5"/>
  <c r="AD162" i="5"/>
  <c r="AD161" i="5"/>
  <c r="AD160" i="5"/>
  <c r="AD159" i="5"/>
  <c r="AD158" i="5"/>
  <c r="AD157" i="5"/>
  <c r="AD156" i="5"/>
  <c r="AD155" i="5"/>
  <c r="AD154" i="5"/>
  <c r="AD153" i="5"/>
  <c r="AD152" i="5"/>
  <c r="AD151" i="5"/>
  <c r="AD150" i="5"/>
  <c r="AD149" i="5"/>
  <c r="AD148" i="5"/>
  <c r="AD147" i="5"/>
  <c r="AD146" i="5"/>
  <c r="AD145" i="5"/>
  <c r="AD144" i="5"/>
  <c r="AD143" i="5"/>
  <c r="AD142" i="5"/>
  <c r="AD141" i="5"/>
  <c r="AD140" i="5"/>
  <c r="AD139" i="5"/>
  <c r="AD138" i="5"/>
  <c r="AD137" i="5"/>
  <c r="AD136" i="5"/>
  <c r="AD135" i="5"/>
  <c r="AD134" i="5"/>
  <c r="AD133" i="5"/>
  <c r="AD132" i="5"/>
  <c r="AD131" i="5"/>
  <c r="AD130" i="5"/>
  <c r="AD129" i="5"/>
  <c r="AD128" i="5"/>
  <c r="AD127" i="5"/>
  <c r="AD126" i="5"/>
  <c r="AD125" i="5"/>
  <c r="AD124" i="5"/>
  <c r="AD123" i="5"/>
  <c r="AD122" i="5"/>
  <c r="AD121" i="5"/>
  <c r="AD120" i="5"/>
  <c r="AD119" i="5"/>
  <c r="AD118" i="5"/>
  <c r="AD117" i="5"/>
  <c r="AD116" i="5"/>
  <c r="AD115" i="5"/>
  <c r="AD114" i="5"/>
  <c r="AD113" i="5"/>
  <c r="AD112" i="5"/>
  <c r="AD111" i="5"/>
  <c r="AD110" i="5"/>
  <c r="AD109" i="5"/>
  <c r="AD108" i="5"/>
  <c r="AD107" i="5"/>
  <c r="AD106" i="5"/>
  <c r="AD105" i="5"/>
  <c r="AD104" i="5"/>
  <c r="AD103" i="5"/>
  <c r="AD102" i="5"/>
  <c r="AD101" i="5"/>
  <c r="AD100" i="5"/>
  <c r="AD99" i="5"/>
  <c r="AD98" i="5"/>
  <c r="AD97" i="5"/>
  <c r="AD96" i="5"/>
  <c r="AD95" i="5"/>
  <c r="AD94" i="5"/>
  <c r="AD93" i="5"/>
  <c r="AD92" i="5"/>
  <c r="AD91" i="5"/>
  <c r="AD90" i="5"/>
  <c r="AD89" i="5"/>
  <c r="AD88" i="5"/>
  <c r="AD87" i="5"/>
  <c r="AD86" i="5"/>
  <c r="AD85" i="5"/>
  <c r="AD84" i="5"/>
  <c r="AD83" i="5"/>
  <c r="AD82" i="5"/>
  <c r="AD81" i="5"/>
  <c r="AD80" i="5"/>
  <c r="AD79" i="5"/>
  <c r="AD78" i="5"/>
  <c r="AD77" i="5"/>
  <c r="AD76" i="5"/>
  <c r="AD75" i="5"/>
  <c r="AD74" i="5"/>
  <c r="AD73" i="5"/>
  <c r="AD72" i="5"/>
  <c r="AD71" i="5"/>
  <c r="AD70" i="5"/>
  <c r="AD69" i="5"/>
  <c r="AD68" i="5"/>
  <c r="AD67" i="5"/>
  <c r="AD66" i="5"/>
  <c r="AD65" i="5"/>
  <c r="AD64" i="5"/>
  <c r="AD63" i="5"/>
  <c r="AD62" i="5"/>
  <c r="AD61" i="5"/>
  <c r="AD60" i="5"/>
  <c r="AD59" i="5"/>
  <c r="AD58" i="5"/>
  <c r="AD57" i="5"/>
  <c r="AD56" i="5"/>
  <c r="AD55" i="5"/>
  <c r="AD54" i="5"/>
  <c r="AD53" i="5"/>
  <c r="AD52" i="5"/>
  <c r="AD51" i="5"/>
  <c r="AD50" i="5"/>
  <c r="AD49" i="5"/>
  <c r="AD48" i="5"/>
  <c r="AD47" i="5"/>
  <c r="AD46" i="5"/>
  <c r="AD45" i="5"/>
  <c r="AD44" i="5"/>
  <c r="AD43" i="5"/>
  <c r="AD42" i="5"/>
  <c r="AD41" i="5"/>
  <c r="AD40" i="5"/>
  <c r="AD39" i="5"/>
  <c r="AD38" i="5"/>
  <c r="AD37" i="5"/>
  <c r="AD36" i="5"/>
  <c r="AD35" i="5"/>
  <c r="AD34" i="5"/>
  <c r="AD33" i="5"/>
  <c r="AD32" i="5"/>
  <c r="AD31" i="5"/>
  <c r="AD30" i="5"/>
  <c r="AD29" i="5"/>
  <c r="AD28" i="5"/>
  <c r="AD27" i="5"/>
  <c r="AD26" i="5"/>
  <c r="AD24" i="5"/>
  <c r="AD23" i="5"/>
  <c r="AD22" i="5"/>
  <c r="AD21" i="5"/>
  <c r="AD20" i="5"/>
  <c r="AD19" i="5"/>
  <c r="AD18" i="5"/>
  <c r="AD17" i="5"/>
  <c r="AD16" i="5"/>
  <c r="AD14" i="5"/>
  <c r="AD13" i="5"/>
  <c r="AD246" i="15"/>
  <c r="AD245" i="15"/>
  <c r="AD244" i="15"/>
  <c r="AD243" i="15"/>
  <c r="AD242" i="15"/>
  <c r="AD241" i="15"/>
  <c r="AD240" i="15"/>
  <c r="AD239" i="15"/>
  <c r="AD238" i="15"/>
  <c r="AD237" i="15"/>
  <c r="AD236" i="15"/>
  <c r="AD235" i="15"/>
  <c r="AD234" i="15"/>
  <c r="AD233" i="15"/>
  <c r="AD232" i="15"/>
  <c r="AD231" i="15"/>
  <c r="AD230" i="15"/>
  <c r="AD229" i="15"/>
  <c r="AD228" i="15"/>
  <c r="AD227" i="15"/>
  <c r="AD226" i="15"/>
  <c r="AD225" i="15"/>
  <c r="AD224" i="15"/>
  <c r="AD223" i="15"/>
  <c r="AD222" i="15"/>
  <c r="AD221" i="15"/>
  <c r="AD220" i="15"/>
  <c r="AD219" i="15"/>
  <c r="AD218" i="15"/>
  <c r="AD217" i="15"/>
  <c r="AD216" i="15"/>
  <c r="AD215" i="15"/>
  <c r="AD214" i="15"/>
  <c r="AD213" i="15"/>
  <c r="AD212" i="15"/>
  <c r="AD211" i="15"/>
  <c r="AD210" i="15"/>
  <c r="AD209" i="15"/>
  <c r="AD208" i="15"/>
  <c r="AD207" i="15"/>
  <c r="AD206" i="15"/>
  <c r="AD205" i="15"/>
  <c r="AD204" i="15"/>
  <c r="AD203" i="15"/>
  <c r="AD202" i="15"/>
  <c r="AD201" i="15"/>
  <c r="AD200" i="15"/>
  <c r="AD199" i="15"/>
  <c r="AD198" i="15"/>
  <c r="AD197" i="15"/>
  <c r="AD196" i="15"/>
  <c r="AD195" i="15"/>
  <c r="AD194" i="15"/>
  <c r="AD193" i="15"/>
  <c r="AD192" i="15"/>
  <c r="AD191" i="15"/>
  <c r="AD190" i="15"/>
  <c r="AD189" i="15"/>
  <c r="AD188" i="15"/>
  <c r="AD187" i="15"/>
  <c r="AD186" i="15"/>
  <c r="AD185" i="15"/>
  <c r="AD184" i="15"/>
  <c r="AD183" i="15"/>
  <c r="AD182" i="15"/>
  <c r="AD181" i="15"/>
  <c r="AD180" i="15"/>
  <c r="AD179" i="15"/>
  <c r="AD178" i="15"/>
  <c r="AD177" i="15"/>
  <c r="AD176" i="15"/>
  <c r="AD175" i="15"/>
  <c r="AD174" i="15"/>
  <c r="AD173" i="15"/>
  <c r="AD172" i="15"/>
  <c r="AD171" i="15"/>
  <c r="AD170" i="15"/>
  <c r="AD169" i="15"/>
  <c r="AD168" i="15"/>
  <c r="AD167" i="15"/>
  <c r="AD166" i="15"/>
  <c r="AD165" i="15"/>
  <c r="AD164" i="15"/>
  <c r="AD163" i="15"/>
  <c r="AD162" i="15"/>
  <c r="AD161" i="15"/>
  <c r="AD160" i="15"/>
  <c r="AD159" i="15"/>
  <c r="AD158" i="15"/>
  <c r="AD157" i="15"/>
  <c r="AD156" i="15"/>
  <c r="AD155" i="15"/>
  <c r="AD154" i="15"/>
  <c r="AD153" i="15"/>
  <c r="AD152" i="15"/>
  <c r="AD151" i="15"/>
  <c r="AD150" i="15"/>
  <c r="AD149" i="15"/>
  <c r="AD148" i="15"/>
  <c r="AD147" i="15"/>
  <c r="AD146" i="15"/>
  <c r="AD145" i="15"/>
  <c r="AD144" i="15"/>
  <c r="AD143" i="15"/>
  <c r="AD142" i="15"/>
  <c r="AD141" i="15"/>
  <c r="AD140" i="15"/>
  <c r="AD139" i="15"/>
  <c r="AD138" i="15"/>
  <c r="AD137" i="15"/>
  <c r="AD136" i="15"/>
  <c r="AD135" i="15"/>
  <c r="AD134" i="15"/>
  <c r="AD133" i="15"/>
  <c r="AD132" i="15"/>
  <c r="AD131" i="15"/>
  <c r="AD130" i="15"/>
  <c r="AD129" i="15"/>
  <c r="AD128" i="15"/>
  <c r="AD127" i="15"/>
  <c r="AD126" i="15"/>
  <c r="AD125" i="15"/>
  <c r="AD124" i="15"/>
  <c r="AD123" i="15"/>
  <c r="AD122" i="15"/>
  <c r="AD121" i="15"/>
  <c r="AD120" i="15"/>
  <c r="AD119" i="15"/>
  <c r="AD118" i="15"/>
  <c r="AD117" i="15"/>
  <c r="AD116" i="15"/>
  <c r="AD115" i="15"/>
  <c r="AD114" i="15"/>
  <c r="AD113" i="15"/>
  <c r="AD112" i="15"/>
  <c r="AD111" i="15"/>
  <c r="AD110" i="15"/>
  <c r="AD109" i="15"/>
  <c r="AD108" i="15"/>
  <c r="AD107" i="15"/>
  <c r="AD106" i="15"/>
  <c r="AD105" i="15"/>
  <c r="AD104" i="15"/>
  <c r="AD103" i="15"/>
  <c r="AD102" i="15"/>
  <c r="AD101" i="15"/>
  <c r="AD100" i="15"/>
  <c r="AD99" i="15"/>
  <c r="AD98" i="15"/>
  <c r="AD97" i="15"/>
  <c r="AD96" i="15"/>
  <c r="AD95" i="15"/>
  <c r="AD94" i="15"/>
  <c r="AD93" i="15"/>
  <c r="AD92" i="15"/>
  <c r="AD91" i="15"/>
  <c r="AD90" i="15"/>
  <c r="AD89" i="15"/>
  <c r="AD88" i="15"/>
  <c r="AD87" i="15"/>
  <c r="AD86" i="15"/>
  <c r="AD85" i="15"/>
  <c r="AD84" i="15"/>
  <c r="AD83" i="15"/>
  <c r="AD82" i="15"/>
  <c r="AD80" i="15"/>
  <c r="AD79" i="15"/>
  <c r="AD78" i="15"/>
  <c r="AD77" i="15"/>
  <c r="AD76" i="15"/>
  <c r="AD75" i="15"/>
  <c r="AD73" i="15"/>
  <c r="AD72" i="15"/>
  <c r="AD71" i="15"/>
  <c r="AD69" i="15"/>
  <c r="AD68" i="15"/>
  <c r="AD66" i="15"/>
  <c r="AD65" i="15"/>
  <c r="AD63" i="15"/>
  <c r="AD62" i="15"/>
  <c r="AD61" i="15"/>
  <c r="AD60" i="15"/>
  <c r="AD59" i="15"/>
  <c r="AD58" i="15"/>
  <c r="AD57" i="15"/>
  <c r="AD56" i="15"/>
  <c r="AD55" i="15"/>
  <c r="AD53" i="15"/>
  <c r="AD52" i="15"/>
  <c r="AD51" i="15"/>
  <c r="AD50" i="15"/>
  <c r="AD47" i="15"/>
  <c r="AD46" i="15"/>
  <c r="AD45" i="15"/>
  <c r="AD44" i="15"/>
  <c r="AD42" i="15"/>
  <c r="AD41" i="15"/>
  <c r="AD40" i="15"/>
  <c r="AD38" i="15"/>
  <c r="AD37" i="15"/>
  <c r="AD35" i="15"/>
  <c r="AD34" i="15"/>
  <c r="AD33" i="15"/>
  <c r="AD31" i="15"/>
  <c r="AD30" i="15"/>
  <c r="AD29" i="15"/>
  <c r="AD28" i="15"/>
  <c r="AD27" i="15"/>
  <c r="AD26" i="15"/>
  <c r="AD23" i="15"/>
  <c r="AD22" i="15"/>
  <c r="AD21" i="15"/>
  <c r="AD20" i="15"/>
  <c r="AD19" i="15"/>
  <c r="AD18" i="15"/>
  <c r="AD17" i="15"/>
  <c r="AD16" i="15"/>
  <c r="AD15" i="15"/>
  <c r="AD14" i="15"/>
  <c r="AD13" i="15"/>
  <c r="AD251" i="36"/>
  <c r="AD250" i="36"/>
  <c r="AD249" i="36"/>
  <c r="AD248" i="36"/>
  <c r="AD247" i="36"/>
  <c r="AD246" i="36"/>
  <c r="AD245" i="36"/>
  <c r="AD244" i="36"/>
  <c r="AD243" i="36"/>
  <c r="AD242" i="36"/>
  <c r="AD241" i="36"/>
  <c r="AD240" i="36"/>
  <c r="AD239" i="36"/>
  <c r="AD238" i="36"/>
  <c r="AD237" i="36"/>
  <c r="AD236" i="36"/>
  <c r="AD235" i="36"/>
  <c r="AD234" i="36"/>
  <c r="AD233" i="36"/>
  <c r="AD232" i="36"/>
  <c r="AD231" i="36"/>
  <c r="AD230" i="36"/>
  <c r="AD229" i="36"/>
  <c r="AD228" i="36"/>
  <c r="AD227" i="36"/>
  <c r="AD226" i="36"/>
  <c r="AD225" i="36"/>
  <c r="AD224" i="36"/>
  <c r="AD223" i="36"/>
  <c r="AD222" i="36"/>
  <c r="AD221" i="36"/>
  <c r="AD220" i="36"/>
  <c r="AD219" i="36"/>
  <c r="AD218" i="36"/>
  <c r="AD217" i="36"/>
  <c r="AD216" i="36"/>
  <c r="AD215" i="36"/>
  <c r="AD214" i="36"/>
  <c r="AD213" i="36"/>
  <c r="AD212" i="36"/>
  <c r="AD211" i="36"/>
  <c r="AD210" i="36"/>
  <c r="AD209" i="36"/>
  <c r="AD208" i="36"/>
  <c r="AD207" i="36"/>
  <c r="AD206" i="36"/>
  <c r="AD205" i="36"/>
  <c r="AD204" i="36"/>
  <c r="AD203" i="36"/>
  <c r="AD202" i="36"/>
  <c r="AD201" i="36"/>
  <c r="AD200" i="36"/>
  <c r="AD199" i="36"/>
  <c r="AD198" i="36"/>
  <c r="AD197" i="36"/>
  <c r="AD196" i="36"/>
  <c r="AD195" i="36"/>
  <c r="AD194" i="36"/>
  <c r="AD193" i="36"/>
  <c r="AD192" i="36"/>
  <c r="AD191" i="36"/>
  <c r="AD190" i="36"/>
  <c r="AD189" i="36"/>
  <c r="AD188" i="36"/>
  <c r="AD187" i="36"/>
  <c r="AD186" i="36"/>
  <c r="AD185" i="36"/>
  <c r="AD184" i="36"/>
  <c r="AD183" i="36"/>
  <c r="AD182" i="36"/>
  <c r="AD181" i="36"/>
  <c r="AD180" i="36"/>
  <c r="AD179" i="36"/>
  <c r="AD178" i="36"/>
  <c r="AD177" i="36"/>
  <c r="AD176" i="36"/>
  <c r="AD175" i="36"/>
  <c r="AD174" i="36"/>
  <c r="AD173" i="36"/>
  <c r="AD172" i="36"/>
  <c r="AD171" i="36"/>
  <c r="AD170" i="36"/>
  <c r="AD169" i="36"/>
  <c r="AD168" i="36"/>
  <c r="AD167" i="36"/>
  <c r="AD166" i="36"/>
  <c r="AD165" i="36"/>
  <c r="AD164" i="36"/>
  <c r="AD163" i="36"/>
  <c r="AD162" i="36"/>
  <c r="AD161" i="36"/>
  <c r="AD160" i="36"/>
  <c r="AD159" i="36"/>
  <c r="AD158" i="36"/>
  <c r="AD157" i="36"/>
  <c r="AD156" i="36"/>
  <c r="AD155" i="36"/>
  <c r="AD154" i="36"/>
  <c r="AD153" i="36"/>
  <c r="AD152" i="36"/>
  <c r="AD151" i="36"/>
  <c r="AD150" i="36"/>
  <c r="AD149" i="36"/>
  <c r="AD148" i="36"/>
  <c r="AD147" i="36"/>
  <c r="AD146" i="36"/>
  <c r="AD145" i="36"/>
  <c r="AD144" i="36"/>
  <c r="AD143" i="36"/>
  <c r="AD142" i="36"/>
  <c r="AD141" i="36"/>
  <c r="AD140" i="36"/>
  <c r="AD139" i="36"/>
  <c r="AD138" i="36"/>
  <c r="AD137" i="36"/>
  <c r="AD136" i="36"/>
  <c r="AD135" i="36"/>
  <c r="AD132" i="36"/>
  <c r="AD131" i="36"/>
  <c r="AD130" i="36"/>
  <c r="AD129" i="36"/>
  <c r="AD127" i="36"/>
  <c r="AD126" i="36"/>
  <c r="AD124" i="36"/>
  <c r="AD117" i="36"/>
  <c r="AD116" i="36"/>
  <c r="AD115" i="36"/>
  <c r="AD114" i="36"/>
  <c r="AD113" i="36"/>
  <c r="AD112" i="36"/>
  <c r="AD111" i="36"/>
  <c r="AD110" i="36"/>
  <c r="AD109" i="36"/>
  <c r="AD108" i="36"/>
  <c r="AD107" i="36"/>
  <c r="AD106" i="36"/>
  <c r="AD105" i="36"/>
  <c r="AD104" i="36"/>
  <c r="AD103" i="36"/>
  <c r="AD101" i="36"/>
  <c r="AD100" i="36"/>
  <c r="AD98" i="36"/>
  <c r="AD97" i="36"/>
  <c r="AD96" i="36"/>
  <c r="AD95" i="36"/>
  <c r="AD94" i="36"/>
  <c r="AD93" i="36"/>
  <c r="AD92" i="36"/>
  <c r="AD91" i="36"/>
  <c r="AD90" i="36"/>
  <c r="AD89" i="36"/>
  <c r="AD88" i="36"/>
  <c r="AD86" i="36"/>
  <c r="AD84" i="36"/>
  <c r="AD83" i="36"/>
  <c r="AD82" i="36"/>
  <c r="AD81" i="36"/>
  <c r="AD80" i="36"/>
  <c r="AD79" i="36"/>
  <c r="AD78" i="36"/>
  <c r="AD77" i="36"/>
  <c r="AD75" i="36"/>
  <c r="AD74" i="36"/>
  <c r="AD73" i="36"/>
  <c r="AD71" i="36"/>
  <c r="AD70" i="36"/>
  <c r="AD69" i="36"/>
  <c r="AD67" i="36"/>
  <c r="AD64" i="36"/>
  <c r="AD62" i="36"/>
  <c r="AD61" i="36"/>
  <c r="AD60" i="36"/>
  <c r="AD59" i="36"/>
  <c r="AD57" i="36"/>
  <c r="AD56" i="36"/>
  <c r="AD55" i="36"/>
  <c r="AD54" i="36"/>
  <c r="AD53" i="36"/>
  <c r="AD52" i="36"/>
  <c r="AD50" i="36"/>
  <c r="AD49" i="36"/>
  <c r="AD48" i="36"/>
  <c r="AD47" i="36"/>
  <c r="AD46" i="36"/>
  <c r="AD45" i="36"/>
  <c r="AD44" i="36"/>
  <c r="AD42" i="36"/>
  <c r="AD41" i="36"/>
  <c r="AD40" i="36"/>
  <c r="AD39" i="36"/>
  <c r="AD38" i="36"/>
  <c r="AD37" i="36"/>
  <c r="AD36" i="36"/>
  <c r="AD35" i="36"/>
  <c r="AD34" i="36"/>
  <c r="AD33" i="36"/>
  <c r="AD32" i="36"/>
  <c r="AD31" i="36"/>
  <c r="AD30" i="36"/>
  <c r="AD29" i="36"/>
  <c r="AD28" i="36"/>
  <c r="AD27" i="36"/>
  <c r="AD26" i="36"/>
  <c r="AD25" i="36"/>
  <c r="AD24" i="36"/>
  <c r="AD23" i="36"/>
  <c r="AD20" i="36"/>
  <c r="AD19" i="36"/>
  <c r="AD18" i="36"/>
  <c r="AD17" i="36"/>
  <c r="AD15" i="36"/>
  <c r="AD14" i="36"/>
  <c r="AD12" i="36"/>
  <c r="AD11" i="36"/>
  <c r="V8" i="42" l="1"/>
  <c r="AD63" i="36"/>
  <c r="AD81" i="15"/>
  <c r="AD32" i="28"/>
  <c r="AD87" i="9"/>
  <c r="AD99" i="9"/>
  <c r="AD107" i="9"/>
  <c r="AD183" i="9"/>
  <c r="AD37" i="29"/>
  <c r="AD65" i="22"/>
  <c r="AD49" i="15"/>
  <c r="AD32" i="31"/>
  <c r="AD118" i="36"/>
  <c r="AD24" i="31"/>
  <c r="AD123" i="9"/>
  <c r="AD30" i="42"/>
  <c r="AD16" i="42"/>
  <c r="AD28" i="42"/>
  <c r="AD11" i="42"/>
  <c r="AD14" i="28"/>
  <c r="AD14" i="42"/>
  <c r="AD13" i="28"/>
  <c r="AD13" i="42"/>
  <c r="AD24" i="22"/>
  <c r="AD23" i="42"/>
  <c r="AD32" i="42"/>
  <c r="AD12" i="42"/>
  <c r="AD36" i="29"/>
  <c r="AD49" i="29"/>
  <c r="AD24" i="42"/>
  <c r="AD20" i="42"/>
  <c r="AD41" i="32"/>
  <c r="AD50" i="29"/>
  <c r="AD46" i="22"/>
  <c r="AD29" i="42"/>
  <c r="AD15" i="42"/>
  <c r="AD22" i="42"/>
  <c r="AD26" i="42"/>
  <c r="AD27" i="42"/>
  <c r="AD33" i="42"/>
  <c r="AD16" i="36"/>
  <c r="AD68" i="36"/>
  <c r="AD72" i="36"/>
  <c r="AD128" i="36"/>
  <c r="AD70" i="15"/>
  <c r="AD74" i="15"/>
  <c r="AD25" i="31"/>
  <c r="AD45" i="31"/>
  <c r="AD84" i="9"/>
  <c r="AD148" i="9"/>
  <c r="AD152" i="9"/>
  <c r="AD23" i="3"/>
  <c r="AD36" i="3"/>
  <c r="AD74" i="22"/>
  <c r="AD43" i="39"/>
  <c r="AD65" i="36"/>
  <c r="AD134" i="36"/>
  <c r="AD113" i="9"/>
  <c r="AD117" i="9"/>
  <c r="AD29" i="11"/>
  <c r="AD41" i="11"/>
  <c r="AD45" i="11"/>
  <c r="AD53" i="11"/>
  <c r="AD46" i="32"/>
  <c r="AD58" i="32"/>
  <c r="AD55" i="29"/>
  <c r="AD63" i="29"/>
  <c r="AD23" i="22"/>
  <c r="AD24" i="15"/>
  <c r="AD64" i="15"/>
  <c r="AD39" i="31"/>
  <c r="AD23" i="28"/>
  <c r="AD178" i="9"/>
  <c r="F38" i="39"/>
  <c r="G38" i="39" s="1"/>
  <c r="F40" i="39"/>
  <c r="G40" i="39" s="1"/>
  <c r="F41" i="39"/>
  <c r="G41" i="39" s="1"/>
  <c r="F42" i="39"/>
  <c r="G42" i="39" s="1"/>
  <c r="F43" i="39"/>
  <c r="G43" i="39" s="1"/>
  <c r="F44" i="39"/>
  <c r="G44" i="39" s="1"/>
  <c r="F45" i="39"/>
  <c r="G45" i="39" s="1"/>
  <c r="F46" i="39"/>
  <c r="G46" i="39" s="1"/>
  <c r="N53" i="40" l="1"/>
  <c r="O53" i="40"/>
  <c r="Q53" i="40"/>
  <c r="R53" i="40"/>
  <c r="T53" i="40"/>
  <c r="U53" i="40"/>
  <c r="N54" i="40"/>
  <c r="O54" i="40"/>
  <c r="Q54" i="40"/>
  <c r="R54" i="40"/>
  <c r="T54" i="40"/>
  <c r="U54" i="40"/>
  <c r="N55" i="40"/>
  <c r="O55" i="40"/>
  <c r="Q55" i="40"/>
  <c r="R55" i="40"/>
  <c r="T55" i="40"/>
  <c r="U55" i="40"/>
  <c r="N56" i="40"/>
  <c r="O56" i="40"/>
  <c r="Q56" i="40"/>
  <c r="R56" i="40"/>
  <c r="T56" i="40"/>
  <c r="U56" i="40"/>
  <c r="V56" i="40" l="1"/>
  <c r="V54" i="40"/>
  <c r="V53" i="40"/>
  <c r="V55" i="40"/>
  <c r="F50" i="41"/>
  <c r="G50" i="41" s="1"/>
  <c r="F49" i="41"/>
  <c r="G49" i="41" s="1"/>
  <c r="F48" i="41"/>
  <c r="G48" i="41" s="1"/>
  <c r="F47" i="41"/>
  <c r="G47" i="41" s="1"/>
  <c r="F46" i="41"/>
  <c r="G46" i="41" s="1"/>
  <c r="F45" i="41"/>
  <c r="G45" i="41" s="1"/>
  <c r="F40" i="41"/>
  <c r="G40" i="41" s="1"/>
  <c r="F39" i="41"/>
  <c r="G39" i="41" s="1"/>
  <c r="F38" i="41"/>
  <c r="G38" i="41" s="1"/>
  <c r="F24" i="41"/>
  <c r="G24" i="41" s="1"/>
  <c r="F14" i="41"/>
  <c r="G14" i="41" s="1"/>
  <c r="N14" i="41"/>
  <c r="O14" i="41"/>
  <c r="Q14" i="41"/>
  <c r="R14" i="41"/>
  <c r="T14" i="41"/>
  <c r="U14" i="41"/>
  <c r="F15" i="41"/>
  <c r="G15" i="41" s="1"/>
  <c r="N15" i="41"/>
  <c r="O15" i="41"/>
  <c r="Q15" i="41"/>
  <c r="R15" i="41"/>
  <c r="T15" i="41"/>
  <c r="U15" i="41"/>
  <c r="F16" i="41"/>
  <c r="G16" i="41" s="1"/>
  <c r="N16" i="41"/>
  <c r="O16" i="41"/>
  <c r="Q16" i="41"/>
  <c r="R16" i="41"/>
  <c r="T16" i="41"/>
  <c r="U16" i="41"/>
  <c r="F17" i="41"/>
  <c r="G17" i="41" s="1"/>
  <c r="J17" i="41"/>
  <c r="N17" i="41"/>
  <c r="O17" i="41"/>
  <c r="Q17" i="41"/>
  <c r="R17" i="41"/>
  <c r="T17" i="41"/>
  <c r="U17" i="41"/>
  <c r="F18" i="41"/>
  <c r="G18" i="41" s="1"/>
  <c r="J18" i="41"/>
  <c r="N18" i="41"/>
  <c r="O18" i="41"/>
  <c r="Q18" i="41"/>
  <c r="R18" i="41"/>
  <c r="T18" i="41"/>
  <c r="U18" i="41"/>
  <c r="F19" i="41"/>
  <c r="G19" i="41" s="1"/>
  <c r="N19" i="41"/>
  <c r="O19" i="41"/>
  <c r="Q19" i="41"/>
  <c r="R19" i="41"/>
  <c r="T19" i="41"/>
  <c r="U19" i="41"/>
  <c r="F20" i="41"/>
  <c r="G20" i="41" s="1"/>
  <c r="N20" i="41"/>
  <c r="O20" i="41"/>
  <c r="Q20" i="41"/>
  <c r="R20" i="41"/>
  <c r="T20" i="41"/>
  <c r="U20" i="41"/>
  <c r="U13" i="41"/>
  <c r="T13" i="41"/>
  <c r="R13" i="41"/>
  <c r="Q13" i="41"/>
  <c r="O13" i="41"/>
  <c r="N13" i="41"/>
  <c r="F13" i="41"/>
  <c r="G13" i="41" s="1"/>
  <c r="O9" i="41"/>
  <c r="R9" i="41"/>
  <c r="L10" i="41"/>
  <c r="T24" i="41"/>
  <c r="U24" i="41"/>
  <c r="T29" i="41"/>
  <c r="U29" i="41"/>
  <c r="T30" i="41"/>
  <c r="U30" i="41"/>
  <c r="T31" i="41"/>
  <c r="U31" i="41"/>
  <c r="T38" i="41"/>
  <c r="U38" i="41"/>
  <c r="T39" i="41"/>
  <c r="U39" i="41"/>
  <c r="T40" i="41"/>
  <c r="U40" i="41"/>
  <c r="T45" i="41"/>
  <c r="U45" i="41"/>
  <c r="T50" i="41"/>
  <c r="U50" i="41"/>
  <c r="N89" i="41"/>
  <c r="N90" i="41"/>
  <c r="N91" i="41"/>
  <c r="N93" i="41"/>
  <c r="N94" i="41"/>
  <c r="N95" i="41"/>
  <c r="N98" i="41"/>
  <c r="N99" i="41"/>
  <c r="N100" i="41"/>
  <c r="N101" i="41"/>
  <c r="N102" i="41"/>
  <c r="N103" i="41"/>
  <c r="K53" i="41" l="1"/>
  <c r="H52" i="41"/>
  <c r="H53" i="41"/>
  <c r="H54" i="41"/>
  <c r="K42" i="41"/>
  <c r="K43" i="41"/>
  <c r="H43" i="41"/>
  <c r="H42" i="41"/>
  <c r="K22" i="41"/>
  <c r="K33" i="41"/>
  <c r="K26" i="41"/>
  <c r="H22" i="41"/>
  <c r="H31" i="41"/>
  <c r="H29" i="41"/>
  <c r="H26" i="41"/>
  <c r="H28" i="41"/>
  <c r="H33" i="41"/>
  <c r="H30" i="41"/>
  <c r="H32" i="41"/>
  <c r="H27" i="41"/>
  <c r="K21" i="41"/>
  <c r="H21" i="41"/>
  <c r="V31" i="41"/>
  <c r="V39" i="41"/>
  <c r="V29" i="41"/>
  <c r="H20" i="41"/>
  <c r="H19" i="41"/>
  <c r="H18" i="41"/>
  <c r="H17" i="41"/>
  <c r="H38" i="41"/>
  <c r="H47" i="41"/>
  <c r="H13" i="41"/>
  <c r="H39" i="41"/>
  <c r="H48" i="41"/>
  <c r="V45" i="41"/>
  <c r="H40" i="41"/>
  <c r="H49" i="41"/>
  <c r="H14" i="41"/>
  <c r="H15" i="41"/>
  <c r="H45" i="41"/>
  <c r="V50" i="41"/>
  <c r="V40" i="41"/>
  <c r="V30" i="41"/>
  <c r="K18" i="41"/>
  <c r="K17" i="41"/>
  <c r="H16" i="41"/>
  <c r="H46" i="41"/>
  <c r="V38" i="41"/>
  <c r="V20" i="41"/>
  <c r="V19" i="41"/>
  <c r="V16" i="41"/>
  <c r="H24" i="41"/>
  <c r="H50" i="41"/>
  <c r="V17" i="41"/>
  <c r="V15" i="41"/>
  <c r="V14" i="41"/>
  <c r="R10" i="41"/>
  <c r="K10" i="41" s="1"/>
  <c r="V18" i="41"/>
  <c r="Q10" i="41"/>
  <c r="V13" i="41"/>
  <c r="V24" i="41"/>
  <c r="N10" i="41"/>
  <c r="T10" i="41"/>
  <c r="O10" i="41"/>
  <c r="H10" i="41" s="1"/>
  <c r="U10" i="41"/>
  <c r="V10" i="41" l="1"/>
  <c r="I13" i="39"/>
  <c r="J13" i="39" s="1"/>
  <c r="I14" i="39"/>
  <c r="I15" i="39"/>
  <c r="I16" i="39"/>
  <c r="I17" i="39"/>
  <c r="I18" i="39"/>
  <c r="I19" i="39"/>
  <c r="I20" i="39"/>
  <c r="I21" i="39"/>
  <c r="I23" i="39"/>
  <c r="I24" i="39"/>
  <c r="I25" i="39"/>
  <c r="I26" i="39"/>
  <c r="I27" i="39"/>
  <c r="I28" i="39"/>
  <c r="I29" i="39"/>
  <c r="I30" i="39"/>
  <c r="I31" i="39"/>
  <c r="I33" i="39"/>
  <c r="I34" i="39"/>
  <c r="I36" i="39"/>
  <c r="I37" i="39"/>
  <c r="I38" i="39"/>
  <c r="I13" i="40"/>
  <c r="I14" i="40"/>
  <c r="I22" i="40"/>
  <c r="I17" i="40"/>
  <c r="I20" i="40"/>
  <c r="I18" i="40"/>
  <c r="I23" i="40"/>
  <c r="I19" i="40"/>
  <c r="I41" i="40"/>
  <c r="J41" i="40" s="1"/>
  <c r="I21" i="40"/>
  <c r="I26" i="40"/>
  <c r="I27" i="40"/>
  <c r="I28" i="40"/>
  <c r="I29" i="40"/>
  <c r="I42" i="40"/>
  <c r="J42" i="40" s="1"/>
  <c r="I29" i="41"/>
  <c r="J29" i="41" s="1"/>
  <c r="K29" i="41" s="1"/>
  <c r="I46" i="40"/>
  <c r="I47" i="40"/>
  <c r="I50" i="40"/>
  <c r="I51" i="40"/>
  <c r="I19" i="41"/>
  <c r="J19" i="41" s="1"/>
  <c r="K19" i="41" s="1"/>
  <c r="I20" i="41"/>
  <c r="J20" i="41" s="1"/>
  <c r="K20" i="41" s="1"/>
  <c r="I13" i="41"/>
  <c r="J13" i="41" s="1"/>
  <c r="K13" i="41" s="1"/>
  <c r="I31" i="41"/>
  <c r="J31" i="41" s="1"/>
  <c r="K31" i="41" s="1"/>
  <c r="I30" i="41"/>
  <c r="J30" i="41" s="1"/>
  <c r="K30" i="41" s="1"/>
  <c r="I15" i="41" l="1"/>
  <c r="J15" i="41" s="1"/>
  <c r="K15" i="41" s="1"/>
  <c r="J14" i="41"/>
  <c r="K14" i="41" s="1"/>
  <c r="I24" i="41"/>
  <c r="J24" i="41" s="1"/>
  <c r="K24" i="41" s="1"/>
  <c r="I44" i="39"/>
  <c r="J44" i="39" s="1"/>
  <c r="I35" i="40"/>
  <c r="I41" i="39"/>
  <c r="J41" i="39" s="1"/>
  <c r="I33" i="40"/>
  <c r="I23" i="31"/>
  <c r="J23" i="31" s="1"/>
  <c r="D5" i="41"/>
  <c r="U48" i="40"/>
  <c r="T48" i="40"/>
  <c r="R48" i="40"/>
  <c r="Q48" i="40"/>
  <c r="O48" i="40"/>
  <c r="N48" i="40"/>
  <c r="F48" i="40"/>
  <c r="G48" i="40" s="1"/>
  <c r="U47" i="40"/>
  <c r="T47" i="40"/>
  <c r="R47" i="40"/>
  <c r="Q47" i="40"/>
  <c r="O47" i="40"/>
  <c r="N47" i="40"/>
  <c r="J47" i="40"/>
  <c r="F47" i="40"/>
  <c r="G47" i="40" s="1"/>
  <c r="U46" i="40"/>
  <c r="T46" i="40"/>
  <c r="R46" i="40"/>
  <c r="Q46" i="40"/>
  <c r="O46" i="40"/>
  <c r="N46" i="40"/>
  <c r="J46" i="40"/>
  <c r="G46" i="40"/>
  <c r="U51" i="40"/>
  <c r="T51" i="40"/>
  <c r="R51" i="40"/>
  <c r="Q51" i="40"/>
  <c r="O51" i="40"/>
  <c r="N51" i="40"/>
  <c r="J51" i="40"/>
  <c r="F51" i="40"/>
  <c r="G51" i="40" s="1"/>
  <c r="U50" i="40"/>
  <c r="T50" i="40"/>
  <c r="R50" i="40"/>
  <c r="Q50" i="40"/>
  <c r="O50" i="40"/>
  <c r="N50" i="40"/>
  <c r="J50" i="40"/>
  <c r="F50" i="40"/>
  <c r="G50" i="40" s="1"/>
  <c r="U44" i="40"/>
  <c r="T44" i="40"/>
  <c r="R44" i="40"/>
  <c r="Q44" i="40"/>
  <c r="O44" i="40"/>
  <c r="N44" i="40"/>
  <c r="F44" i="40"/>
  <c r="G44" i="40" s="1"/>
  <c r="U43" i="40"/>
  <c r="T43" i="40"/>
  <c r="R43" i="40"/>
  <c r="Q43" i="40"/>
  <c r="O43" i="40"/>
  <c r="N43" i="40"/>
  <c r="F43" i="40"/>
  <c r="G43" i="40" s="1"/>
  <c r="U39" i="40"/>
  <c r="T39" i="40"/>
  <c r="R39" i="40"/>
  <c r="Q39" i="40"/>
  <c r="O39" i="40"/>
  <c r="N39" i="40"/>
  <c r="F39" i="40"/>
  <c r="G39" i="40" s="1"/>
  <c r="U38" i="40"/>
  <c r="T38" i="40"/>
  <c r="R38" i="40"/>
  <c r="Q38" i="40"/>
  <c r="O38" i="40"/>
  <c r="N38" i="40"/>
  <c r="J38" i="40"/>
  <c r="F38" i="40"/>
  <c r="G38" i="40" s="1"/>
  <c r="U57" i="40"/>
  <c r="T57" i="40"/>
  <c r="R57" i="40"/>
  <c r="Q57" i="40"/>
  <c r="O57" i="40"/>
  <c r="N57" i="40"/>
  <c r="F57" i="40"/>
  <c r="G57" i="40" s="1"/>
  <c r="V43" i="40" l="1"/>
  <c r="V46" i="40"/>
  <c r="V47" i="40"/>
  <c r="V50" i="40"/>
  <c r="V51" i="40"/>
  <c r="V48" i="40"/>
  <c r="V44" i="40"/>
  <c r="V38" i="40"/>
  <c r="V39" i="40"/>
  <c r="V57" i="40"/>
  <c r="F56" i="40"/>
  <c r="G56" i="40" s="1"/>
  <c r="F55" i="40"/>
  <c r="G55" i="40" s="1"/>
  <c r="F54" i="40"/>
  <c r="G54" i="40" s="1"/>
  <c r="F53" i="40"/>
  <c r="U52" i="40"/>
  <c r="T52" i="40"/>
  <c r="R52" i="40"/>
  <c r="Q52" i="40"/>
  <c r="O52" i="40"/>
  <c r="N52" i="40"/>
  <c r="U36" i="40"/>
  <c r="T36" i="40"/>
  <c r="R36" i="40"/>
  <c r="Q36" i="40"/>
  <c r="O36" i="40"/>
  <c r="N36" i="40"/>
  <c r="F36" i="40"/>
  <c r="G36" i="40" s="1"/>
  <c r="U35" i="40"/>
  <c r="T35" i="40"/>
  <c r="R35" i="40"/>
  <c r="Q35" i="40"/>
  <c r="O35" i="40"/>
  <c r="N35" i="40"/>
  <c r="J35" i="40"/>
  <c r="F35" i="40"/>
  <c r="G35" i="40" s="1"/>
  <c r="U34" i="40"/>
  <c r="T34" i="40"/>
  <c r="R34" i="40"/>
  <c r="Q34" i="40"/>
  <c r="O34" i="40"/>
  <c r="N34" i="40"/>
  <c r="F34" i="40"/>
  <c r="G34" i="40" s="1"/>
  <c r="U33" i="40"/>
  <c r="T33" i="40"/>
  <c r="R33" i="40"/>
  <c r="Q33" i="40"/>
  <c r="O33" i="40"/>
  <c r="N33" i="40"/>
  <c r="J33" i="40"/>
  <c r="F33" i="40"/>
  <c r="G33" i="40" s="1"/>
  <c r="U32" i="40"/>
  <c r="T32" i="40"/>
  <c r="R32" i="40"/>
  <c r="Q32" i="40"/>
  <c r="O32" i="40"/>
  <c r="N32" i="40"/>
  <c r="F32" i="40"/>
  <c r="G32" i="40" s="1"/>
  <c r="U42" i="40"/>
  <c r="T42" i="40"/>
  <c r="R42" i="40"/>
  <c r="Q42" i="40"/>
  <c r="O42" i="40"/>
  <c r="N42" i="40"/>
  <c r="F42" i="40"/>
  <c r="G42" i="40" s="1"/>
  <c r="U29" i="40"/>
  <c r="T29" i="40"/>
  <c r="R29" i="40"/>
  <c r="Q29" i="40"/>
  <c r="O29" i="40"/>
  <c r="N29" i="40"/>
  <c r="J29" i="40"/>
  <c r="F29" i="40"/>
  <c r="G29" i="40" s="1"/>
  <c r="U28" i="40"/>
  <c r="T28" i="40"/>
  <c r="R28" i="40"/>
  <c r="Q28" i="40"/>
  <c r="O28" i="40"/>
  <c r="N28" i="40"/>
  <c r="J28" i="40"/>
  <c r="F28" i="40"/>
  <c r="G28" i="40" s="1"/>
  <c r="U27" i="40"/>
  <c r="T27" i="40"/>
  <c r="R27" i="40"/>
  <c r="Q27" i="40"/>
  <c r="O27" i="40"/>
  <c r="N27" i="40"/>
  <c r="J27" i="40"/>
  <c r="F27" i="40"/>
  <c r="G27" i="40" s="1"/>
  <c r="J26" i="40"/>
  <c r="F26" i="40"/>
  <c r="G26" i="40" s="1"/>
  <c r="U24" i="40"/>
  <c r="T24" i="40"/>
  <c r="R24" i="40"/>
  <c r="Q24" i="40"/>
  <c r="O24" i="40"/>
  <c r="N24" i="40"/>
  <c r="I24" i="40"/>
  <c r="J24" i="40" s="1"/>
  <c r="F24" i="40"/>
  <c r="G24" i="40" s="1"/>
  <c r="J21" i="40"/>
  <c r="F21" i="40"/>
  <c r="G21" i="40" s="1"/>
  <c r="U41" i="40"/>
  <c r="T41" i="40"/>
  <c r="R41" i="40"/>
  <c r="Q41" i="40"/>
  <c r="O41" i="40"/>
  <c r="N41" i="40"/>
  <c r="F41" i="40"/>
  <c r="G41" i="40" s="1"/>
  <c r="J19" i="40"/>
  <c r="F19" i="40"/>
  <c r="G19" i="40" s="1"/>
  <c r="J23" i="40"/>
  <c r="F23" i="40"/>
  <c r="G23" i="40" s="1"/>
  <c r="J18" i="40"/>
  <c r="F18" i="40"/>
  <c r="G18" i="40" s="1"/>
  <c r="J20" i="40"/>
  <c r="F20" i="40"/>
  <c r="G20" i="40" s="1"/>
  <c r="J17" i="40"/>
  <c r="F17" i="40"/>
  <c r="G17" i="40" s="1"/>
  <c r="J22" i="40"/>
  <c r="F22" i="40"/>
  <c r="G22" i="40" s="1"/>
  <c r="U16" i="40"/>
  <c r="T16" i="40"/>
  <c r="R16" i="40"/>
  <c r="Q16" i="40"/>
  <c r="O16" i="40"/>
  <c r="N16" i="40"/>
  <c r="F16" i="40"/>
  <c r="G16" i="40" s="1"/>
  <c r="U14" i="40"/>
  <c r="T14" i="40"/>
  <c r="R14" i="40"/>
  <c r="Q14" i="40"/>
  <c r="O14" i="40"/>
  <c r="N14" i="40"/>
  <c r="J14" i="40"/>
  <c r="F14" i="40"/>
  <c r="G14" i="40" s="1"/>
  <c r="U13" i="40"/>
  <c r="T13" i="40"/>
  <c r="R13" i="40"/>
  <c r="Q13" i="40"/>
  <c r="O13" i="40"/>
  <c r="N13" i="40"/>
  <c r="J13" i="40"/>
  <c r="G13" i="40"/>
  <c r="L10" i="40"/>
  <c r="R9" i="40"/>
  <c r="O9" i="40"/>
  <c r="D5" i="40"/>
  <c r="U46" i="39"/>
  <c r="T46" i="39"/>
  <c r="U45" i="39"/>
  <c r="T45" i="39"/>
  <c r="U44" i="39"/>
  <c r="T44" i="39"/>
  <c r="U43" i="39"/>
  <c r="T43" i="39"/>
  <c r="U42" i="39"/>
  <c r="T42" i="39"/>
  <c r="U41" i="39"/>
  <c r="T41" i="39"/>
  <c r="U40" i="39"/>
  <c r="T40" i="39"/>
  <c r="U38" i="39"/>
  <c r="T38" i="39"/>
  <c r="R38" i="39"/>
  <c r="Q38" i="39"/>
  <c r="O38" i="39"/>
  <c r="N38" i="39"/>
  <c r="J38" i="39"/>
  <c r="U37" i="39"/>
  <c r="T37" i="39"/>
  <c r="R37" i="39"/>
  <c r="Q37" i="39"/>
  <c r="O37" i="39"/>
  <c r="N37" i="39"/>
  <c r="J37" i="39"/>
  <c r="F37" i="39"/>
  <c r="G37" i="39" s="1"/>
  <c r="U36" i="39"/>
  <c r="T36" i="39"/>
  <c r="R36" i="39"/>
  <c r="Q36" i="39"/>
  <c r="O36" i="39"/>
  <c r="N36" i="39"/>
  <c r="J36" i="39"/>
  <c r="F36" i="39"/>
  <c r="G36" i="39" s="1"/>
  <c r="J30" i="39"/>
  <c r="F30" i="39"/>
  <c r="G30" i="39" s="1"/>
  <c r="U21" i="39"/>
  <c r="T21" i="39"/>
  <c r="R21" i="39"/>
  <c r="Q21" i="39"/>
  <c r="O21" i="39"/>
  <c r="N21" i="39"/>
  <c r="J21" i="39"/>
  <c r="F21" i="39"/>
  <c r="G21" i="39" s="1"/>
  <c r="K44" i="40" l="1"/>
  <c r="K40" i="40"/>
  <c r="H57" i="40"/>
  <c r="H40" i="40"/>
  <c r="H54" i="40"/>
  <c r="H22" i="40"/>
  <c r="H20" i="40"/>
  <c r="H18" i="40"/>
  <c r="H56" i="40"/>
  <c r="V44" i="39"/>
  <c r="H55" i="40"/>
  <c r="H50" i="40"/>
  <c r="K43" i="40"/>
  <c r="H44" i="40"/>
  <c r="H43" i="40"/>
  <c r="K47" i="40"/>
  <c r="K38" i="40"/>
  <c r="H39" i="40"/>
  <c r="K46" i="40"/>
  <c r="H47" i="40"/>
  <c r="H38" i="40"/>
  <c r="K51" i="40"/>
  <c r="H46" i="40"/>
  <c r="H48" i="40"/>
  <c r="K50" i="40"/>
  <c r="H51" i="40"/>
  <c r="K14" i="40"/>
  <c r="K20" i="40"/>
  <c r="K13" i="40"/>
  <c r="K18" i="40"/>
  <c r="K17" i="40"/>
  <c r="K26" i="40"/>
  <c r="V36" i="40"/>
  <c r="V32" i="40"/>
  <c r="Q10" i="40"/>
  <c r="K33" i="40"/>
  <c r="K35" i="40"/>
  <c r="H19" i="40"/>
  <c r="H41" i="40"/>
  <c r="K23" i="40"/>
  <c r="K19" i="40"/>
  <c r="K41" i="40"/>
  <c r="K21" i="40"/>
  <c r="K24" i="40"/>
  <c r="H26" i="40"/>
  <c r="H21" i="40"/>
  <c r="H24" i="40"/>
  <c r="V33" i="40"/>
  <c r="H32" i="40"/>
  <c r="H17" i="40"/>
  <c r="H36" i="40"/>
  <c r="H42" i="40"/>
  <c r="V42" i="40"/>
  <c r="V41" i="40"/>
  <c r="V24" i="40"/>
  <c r="V42" i="39"/>
  <c r="T10" i="40"/>
  <c r="V52" i="40"/>
  <c r="U10" i="40"/>
  <c r="V14" i="40"/>
  <c r="V16" i="40"/>
  <c r="V27" i="40"/>
  <c r="V28" i="40"/>
  <c r="V29" i="40"/>
  <c r="F52" i="40"/>
  <c r="G52" i="40" s="1"/>
  <c r="H52" i="40" s="1"/>
  <c r="H27" i="40"/>
  <c r="H28" i="40"/>
  <c r="H29" i="40"/>
  <c r="H33" i="40"/>
  <c r="H23" i="40"/>
  <c r="K27" i="40"/>
  <c r="K28" i="40"/>
  <c r="K29" i="40"/>
  <c r="H14" i="40"/>
  <c r="K22" i="40"/>
  <c r="V34" i="40"/>
  <c r="V35" i="40"/>
  <c r="R10" i="40"/>
  <c r="K10" i="40" s="1"/>
  <c r="H13" i="40"/>
  <c r="H16" i="40"/>
  <c r="N10" i="40"/>
  <c r="O10" i="40"/>
  <c r="H10" i="40" s="1"/>
  <c r="K42" i="40"/>
  <c r="H34" i="40"/>
  <c r="H35" i="40"/>
  <c r="V13" i="40"/>
  <c r="G53" i="40"/>
  <c r="H53" i="40" s="1"/>
  <c r="V43" i="39"/>
  <c r="V40" i="39"/>
  <c r="V41" i="39"/>
  <c r="V45" i="39"/>
  <c r="V46" i="39"/>
  <c r="V37" i="39"/>
  <c r="V38" i="39"/>
  <c r="V36" i="39"/>
  <c r="V21" i="39"/>
  <c r="V10" i="40" l="1"/>
  <c r="U34" i="39" l="1"/>
  <c r="T34" i="39"/>
  <c r="R34" i="39"/>
  <c r="Q34" i="39"/>
  <c r="O34" i="39"/>
  <c r="N34" i="39"/>
  <c r="J34" i="39"/>
  <c r="F34" i="39"/>
  <c r="G34" i="39" s="1"/>
  <c r="U33" i="39"/>
  <c r="T33" i="39"/>
  <c r="R33" i="39"/>
  <c r="Q33" i="39"/>
  <c r="O33" i="39"/>
  <c r="N33" i="39"/>
  <c r="J33" i="39"/>
  <c r="F33" i="39"/>
  <c r="G33" i="39" s="1"/>
  <c r="J31" i="39"/>
  <c r="F31" i="39"/>
  <c r="G31" i="39" s="1"/>
  <c r="J29" i="39"/>
  <c r="F29" i="39"/>
  <c r="G29" i="39" s="1"/>
  <c r="J28" i="39"/>
  <c r="F28" i="39"/>
  <c r="G28" i="39" s="1"/>
  <c r="J27" i="39"/>
  <c r="F27" i="39"/>
  <c r="G27" i="39" s="1"/>
  <c r="J26" i="39"/>
  <c r="F26" i="39"/>
  <c r="G26" i="39" s="1"/>
  <c r="J25" i="39"/>
  <c r="F25" i="39"/>
  <c r="G25" i="39" s="1"/>
  <c r="J24" i="39"/>
  <c r="F24" i="39"/>
  <c r="G24" i="39" s="1"/>
  <c r="U23" i="39"/>
  <c r="T23" i="39"/>
  <c r="R23" i="39"/>
  <c r="Q23" i="39"/>
  <c r="O23" i="39"/>
  <c r="N23" i="39"/>
  <c r="J23" i="39"/>
  <c r="F23" i="39"/>
  <c r="G23" i="39" s="1"/>
  <c r="U20" i="39"/>
  <c r="T20" i="39"/>
  <c r="R20" i="39"/>
  <c r="Q20" i="39"/>
  <c r="O20" i="39"/>
  <c r="N20" i="39"/>
  <c r="J20" i="39"/>
  <c r="F20" i="39"/>
  <c r="G20" i="39" s="1"/>
  <c r="U19" i="39"/>
  <c r="T19" i="39"/>
  <c r="R19" i="39"/>
  <c r="Q19" i="39"/>
  <c r="O19" i="39"/>
  <c r="N19" i="39"/>
  <c r="J19" i="39"/>
  <c r="F19" i="39"/>
  <c r="G19" i="39" s="1"/>
  <c r="U18" i="39"/>
  <c r="T18" i="39"/>
  <c r="R18" i="39"/>
  <c r="Q18" i="39"/>
  <c r="O18" i="39"/>
  <c r="N18" i="39"/>
  <c r="J18" i="39"/>
  <c r="F18" i="39"/>
  <c r="G18" i="39" s="1"/>
  <c r="U17" i="39"/>
  <c r="T17" i="39"/>
  <c r="R17" i="39"/>
  <c r="Q17" i="39"/>
  <c r="O17" i="39"/>
  <c r="N17" i="39"/>
  <c r="J17" i="39"/>
  <c r="F17" i="39"/>
  <c r="G17" i="39" s="1"/>
  <c r="U16" i="39"/>
  <c r="T16" i="39"/>
  <c r="R16" i="39"/>
  <c r="Q16" i="39"/>
  <c r="O16" i="39"/>
  <c r="N16" i="39"/>
  <c r="J16" i="39"/>
  <c r="F16" i="39"/>
  <c r="G16" i="39" s="1"/>
  <c r="U15" i="39"/>
  <c r="T15" i="39"/>
  <c r="R15" i="39"/>
  <c r="Q15" i="39"/>
  <c r="O15" i="39"/>
  <c r="N15" i="39"/>
  <c r="J15" i="39"/>
  <c r="F15" i="39"/>
  <c r="G15" i="39" s="1"/>
  <c r="U14" i="39"/>
  <c r="T14" i="39"/>
  <c r="R14" i="39"/>
  <c r="Q14" i="39"/>
  <c r="O14" i="39"/>
  <c r="N14" i="39"/>
  <c r="J14" i="39"/>
  <c r="F14" i="39"/>
  <c r="G14" i="39" s="1"/>
  <c r="U13" i="39"/>
  <c r="T13" i="39"/>
  <c r="R13" i="39"/>
  <c r="Q13" i="39"/>
  <c r="O13" i="39"/>
  <c r="N13" i="39"/>
  <c r="F13" i="39"/>
  <c r="G13" i="39" s="1"/>
  <c r="L10" i="39"/>
  <c r="R7" i="39"/>
  <c r="O7" i="39"/>
  <c r="D5" i="39"/>
  <c r="U613" i="21" l="1"/>
  <c r="U612" i="21"/>
  <c r="U4" i="21"/>
  <c r="U12" i="21"/>
  <c r="U20" i="21"/>
  <c r="U28" i="21"/>
  <c r="U36" i="21"/>
  <c r="U7" i="21"/>
  <c r="U15" i="21"/>
  <c r="U23" i="21"/>
  <c r="U31" i="21"/>
  <c r="U10" i="21"/>
  <c r="U18" i="21"/>
  <c r="U26" i="21"/>
  <c r="U34" i="21"/>
  <c r="U42" i="21"/>
  <c r="U5" i="21"/>
  <c r="U13" i="21"/>
  <c r="U21" i="21"/>
  <c r="U29" i="21"/>
  <c r="U37" i="21"/>
  <c r="U8" i="21"/>
  <c r="U16" i="21"/>
  <c r="U24" i="21"/>
  <c r="U32" i="21"/>
  <c r="U40" i="21"/>
  <c r="U3" i="21"/>
  <c r="U11" i="21"/>
  <c r="U19" i="21"/>
  <c r="U27" i="21"/>
  <c r="U35" i="21"/>
  <c r="U43" i="21"/>
  <c r="U6" i="21"/>
  <c r="U14" i="21"/>
  <c r="U22" i="21"/>
  <c r="U30" i="21"/>
  <c r="U38" i="21"/>
  <c r="U46" i="21"/>
  <c r="U33" i="21"/>
  <c r="U44" i="21"/>
  <c r="U55" i="21"/>
  <c r="U9" i="21"/>
  <c r="U41" i="21"/>
  <c r="U48" i="21"/>
  <c r="U56" i="21"/>
  <c r="U64" i="21"/>
  <c r="U72" i="21"/>
  <c r="U80" i="21"/>
  <c r="U51" i="21"/>
  <c r="U59" i="21"/>
  <c r="U67" i="21"/>
  <c r="U75" i="21"/>
  <c r="U45" i="21"/>
  <c r="U54" i="21"/>
  <c r="U62" i="21"/>
  <c r="U39" i="21"/>
  <c r="U52" i="21"/>
  <c r="U60" i="21"/>
  <c r="U68" i="21"/>
  <c r="U76" i="21"/>
  <c r="U17" i="21"/>
  <c r="U58" i="21"/>
  <c r="U53" i="21"/>
  <c r="U70" i="21"/>
  <c r="U49" i="21"/>
  <c r="U73" i="21"/>
  <c r="U50" i="21"/>
  <c r="U63" i="21"/>
  <c r="U91" i="21"/>
  <c r="U99" i="21"/>
  <c r="U66" i="21"/>
  <c r="U69" i="21"/>
  <c r="U78" i="21"/>
  <c r="U83" i="21"/>
  <c r="U86" i="21"/>
  <c r="U94" i="21"/>
  <c r="U102" i="21"/>
  <c r="U25" i="21"/>
  <c r="U47" i="21"/>
  <c r="U57" i="21"/>
  <c r="U65" i="21"/>
  <c r="U74" i="21"/>
  <c r="U77" i="21"/>
  <c r="U87" i="21"/>
  <c r="U95" i="21"/>
  <c r="U103" i="21"/>
  <c r="U92" i="21"/>
  <c r="U101" i="21"/>
  <c r="U85" i="21"/>
  <c r="U88" i="21"/>
  <c r="U97" i="21"/>
  <c r="U71" i="21"/>
  <c r="U100" i="21"/>
  <c r="U104" i="21"/>
  <c r="U109" i="21"/>
  <c r="U117" i="21"/>
  <c r="U125" i="21"/>
  <c r="U133" i="21"/>
  <c r="U81" i="21"/>
  <c r="U90" i="21"/>
  <c r="U112" i="21"/>
  <c r="U120" i="21"/>
  <c r="U128" i="21"/>
  <c r="U84" i="21"/>
  <c r="U93" i="21"/>
  <c r="U96" i="21"/>
  <c r="U79" i="21"/>
  <c r="U89" i="21"/>
  <c r="U98" i="21"/>
  <c r="U113" i="21"/>
  <c r="U121" i="21"/>
  <c r="U129" i="21"/>
  <c r="U107" i="21"/>
  <c r="U116" i="21"/>
  <c r="U138" i="21"/>
  <c r="U146" i="21"/>
  <c r="U154" i="21"/>
  <c r="U110" i="21"/>
  <c r="U119" i="21"/>
  <c r="U122" i="21"/>
  <c r="U131" i="21"/>
  <c r="U141" i="21"/>
  <c r="U149" i="21"/>
  <c r="U157" i="21"/>
  <c r="U61" i="21"/>
  <c r="U105" i="21"/>
  <c r="U136" i="21"/>
  <c r="U144" i="21"/>
  <c r="U152" i="21"/>
  <c r="U82" i="21"/>
  <c r="U115" i="21"/>
  <c r="U124" i="21"/>
  <c r="U139" i="21"/>
  <c r="U147" i="21"/>
  <c r="U155" i="21"/>
  <c r="U163" i="21"/>
  <c r="U171" i="21"/>
  <c r="U179" i="21"/>
  <c r="U187" i="21"/>
  <c r="U106" i="21"/>
  <c r="U118" i="21"/>
  <c r="U127" i="21"/>
  <c r="U130" i="21"/>
  <c r="U134" i="21"/>
  <c r="U142" i="21"/>
  <c r="U150" i="21"/>
  <c r="U158" i="21"/>
  <c r="U166" i="21"/>
  <c r="U174" i="21"/>
  <c r="U182" i="21"/>
  <c r="U108" i="21"/>
  <c r="U137" i="21"/>
  <c r="U145" i="21"/>
  <c r="U153" i="21"/>
  <c r="U126" i="21"/>
  <c r="U135" i="21"/>
  <c r="U143" i="21"/>
  <c r="U151" i="21"/>
  <c r="U159" i="21"/>
  <c r="U167" i="21"/>
  <c r="U175" i="21"/>
  <c r="U183" i="21"/>
  <c r="U111" i="21"/>
  <c r="U114" i="21"/>
  <c r="U123" i="21"/>
  <c r="U132" i="21"/>
  <c r="U162" i="21"/>
  <c r="U191" i="21"/>
  <c r="U199" i="21"/>
  <c r="U165" i="21"/>
  <c r="U168" i="21"/>
  <c r="U177" i="21"/>
  <c r="U186" i="21"/>
  <c r="U194" i="21"/>
  <c r="U202" i="21"/>
  <c r="U180" i="21"/>
  <c r="U189" i="21"/>
  <c r="U197" i="21"/>
  <c r="U205" i="21"/>
  <c r="U156" i="21"/>
  <c r="U161" i="21"/>
  <c r="U170" i="21"/>
  <c r="U192" i="21"/>
  <c r="U200" i="21"/>
  <c r="U208" i="21"/>
  <c r="U216" i="21"/>
  <c r="U224" i="21"/>
  <c r="U232" i="21"/>
  <c r="U240" i="21"/>
  <c r="U148" i="21"/>
  <c r="U164" i="21"/>
  <c r="U173" i="21"/>
  <c r="U176" i="21"/>
  <c r="U185" i="21"/>
  <c r="U195" i="21"/>
  <c r="U203" i="21"/>
  <c r="U211" i="21"/>
  <c r="U219" i="21"/>
  <c r="U227" i="21"/>
  <c r="U235" i="21"/>
  <c r="U140" i="21"/>
  <c r="U190" i="21"/>
  <c r="U198" i="21"/>
  <c r="U206" i="21"/>
  <c r="U172" i="21"/>
  <c r="U181" i="21"/>
  <c r="U184" i="21"/>
  <c r="U188" i="21"/>
  <c r="U196" i="21"/>
  <c r="U204" i="21"/>
  <c r="U212" i="21"/>
  <c r="U220" i="21"/>
  <c r="U228" i="21"/>
  <c r="U236" i="21"/>
  <c r="U215" i="21"/>
  <c r="U209" i="21"/>
  <c r="U218" i="21"/>
  <c r="U233" i="21"/>
  <c r="U242" i="21"/>
  <c r="U250" i="21"/>
  <c r="U258" i="21"/>
  <c r="U214" i="21"/>
  <c r="U217" i="21"/>
  <c r="U226" i="21"/>
  <c r="U229" i="21"/>
  <c r="U160" i="21"/>
  <c r="U169" i="21"/>
  <c r="U178" i="21"/>
  <c r="U207" i="21"/>
  <c r="U201" i="21"/>
  <c r="U210" i="21"/>
  <c r="U213" i="21"/>
  <c r="U222" i="21"/>
  <c r="U231" i="21"/>
  <c r="U238" i="21"/>
  <c r="U246" i="21"/>
  <c r="U254" i="21"/>
  <c r="U237" i="21"/>
  <c r="U252" i="21"/>
  <c r="U265" i="21"/>
  <c r="U273" i="21"/>
  <c r="U281" i="21"/>
  <c r="U193" i="21"/>
  <c r="U251" i="21"/>
  <c r="U260" i="21"/>
  <c r="U268" i="21"/>
  <c r="U276" i="21"/>
  <c r="U245" i="21"/>
  <c r="U249" i="21"/>
  <c r="U263" i="21"/>
  <c r="U271" i="21"/>
  <c r="U279" i="21"/>
  <c r="U287" i="21"/>
  <c r="U295" i="21"/>
  <c r="U234" i="21"/>
  <c r="U248" i="21"/>
  <c r="U266" i="21"/>
  <c r="U274" i="21"/>
  <c r="U282" i="21"/>
  <c r="U290" i="21"/>
  <c r="U298" i="21"/>
  <c r="U221" i="21"/>
  <c r="U225" i="21"/>
  <c r="U230" i="21"/>
  <c r="U241" i="21"/>
  <c r="U244" i="21"/>
  <c r="U257" i="21"/>
  <c r="U261" i="21"/>
  <c r="U269" i="21"/>
  <c r="U277" i="21"/>
  <c r="U239" i="21"/>
  <c r="U247" i="21"/>
  <c r="U256" i="21"/>
  <c r="U264" i="21"/>
  <c r="U272" i="21"/>
  <c r="U280" i="21"/>
  <c r="U223" i="21"/>
  <c r="U243" i="21"/>
  <c r="U253" i="21"/>
  <c r="U262" i="21"/>
  <c r="U270" i="21"/>
  <c r="U278" i="21"/>
  <c r="U286" i="21"/>
  <c r="U294" i="21"/>
  <c r="U259" i="21"/>
  <c r="U284" i="21"/>
  <c r="U293" i="21"/>
  <c r="U296" i="21"/>
  <c r="U299" i="21"/>
  <c r="U301" i="21"/>
  <c r="U309" i="21"/>
  <c r="U317" i="21"/>
  <c r="U325" i="21"/>
  <c r="U333" i="21"/>
  <c r="U341" i="21"/>
  <c r="U349" i="21"/>
  <c r="U304" i="21"/>
  <c r="U312" i="21"/>
  <c r="U320" i="21"/>
  <c r="U328" i="21"/>
  <c r="U336" i="21"/>
  <c r="U344" i="21"/>
  <c r="U352" i="21"/>
  <c r="U283" i="21"/>
  <c r="U289" i="21"/>
  <c r="U307" i="21"/>
  <c r="U315" i="21"/>
  <c r="U323" i="21"/>
  <c r="U331" i="21"/>
  <c r="U339" i="21"/>
  <c r="U347" i="21"/>
  <c r="U355" i="21"/>
  <c r="U363" i="21"/>
  <c r="U371" i="21"/>
  <c r="U255" i="21"/>
  <c r="U292" i="21"/>
  <c r="U302" i="21"/>
  <c r="U310" i="21"/>
  <c r="U318" i="21"/>
  <c r="U326" i="21"/>
  <c r="U334" i="21"/>
  <c r="U342" i="21"/>
  <c r="U350" i="21"/>
  <c r="U358" i="21"/>
  <c r="U305" i="21"/>
  <c r="U313" i="21"/>
  <c r="U321" i="21"/>
  <c r="U329" i="21"/>
  <c r="U337" i="21"/>
  <c r="U345" i="21"/>
  <c r="U285" i="21"/>
  <c r="U288" i="21"/>
  <c r="U291" i="21"/>
  <c r="U297" i="21"/>
  <c r="U308" i="21"/>
  <c r="U316" i="21"/>
  <c r="U324" i="21"/>
  <c r="U332" i="21"/>
  <c r="U340" i="21"/>
  <c r="U348" i="21"/>
  <c r="U275" i="21"/>
  <c r="U303" i="21"/>
  <c r="U311" i="21"/>
  <c r="U319" i="21"/>
  <c r="U327" i="21"/>
  <c r="U335" i="21"/>
  <c r="U343" i="21"/>
  <c r="U351" i="21"/>
  <c r="U359" i="21"/>
  <c r="U367" i="21"/>
  <c r="U338" i="21"/>
  <c r="U370" i="21"/>
  <c r="U372" i="21"/>
  <c r="U380" i="21"/>
  <c r="U388" i="21"/>
  <c r="U396" i="21"/>
  <c r="U404" i="21"/>
  <c r="U412" i="21"/>
  <c r="U300" i="21"/>
  <c r="U330" i="21"/>
  <c r="U357" i="21"/>
  <c r="U360" i="21"/>
  <c r="U369" i="21"/>
  <c r="U375" i="21"/>
  <c r="U383" i="21"/>
  <c r="U391" i="21"/>
  <c r="U399" i="21"/>
  <c r="U407" i="21"/>
  <c r="U415" i="21"/>
  <c r="U322" i="21"/>
  <c r="U353" i="21"/>
  <c r="U354" i="21"/>
  <c r="U368" i="21"/>
  <c r="U378" i="21"/>
  <c r="U386" i="21"/>
  <c r="U394" i="21"/>
  <c r="U402" i="21"/>
  <c r="U410" i="21"/>
  <c r="U418" i="21"/>
  <c r="U426" i="21"/>
  <c r="U434" i="21"/>
  <c r="U314" i="21"/>
  <c r="U362" i="21"/>
  <c r="U366" i="21"/>
  <c r="U373" i="21"/>
  <c r="U381" i="21"/>
  <c r="U389" i="21"/>
  <c r="U397" i="21"/>
  <c r="U405" i="21"/>
  <c r="U413" i="21"/>
  <c r="U421" i="21"/>
  <c r="U429" i="21"/>
  <c r="U437" i="21"/>
  <c r="U306" i="21"/>
  <c r="U356" i="21"/>
  <c r="U365" i="21"/>
  <c r="U376" i="21"/>
  <c r="U384" i="21"/>
  <c r="U392" i="21"/>
  <c r="U400" i="21"/>
  <c r="U408" i="21"/>
  <c r="U416" i="21"/>
  <c r="U379" i="21"/>
  <c r="U387" i="21"/>
  <c r="U395" i="21"/>
  <c r="U403" i="21"/>
  <c r="U411" i="21"/>
  <c r="U267" i="21"/>
  <c r="U346" i="21"/>
  <c r="U364" i="21"/>
  <c r="U377" i="21"/>
  <c r="U385" i="21"/>
  <c r="U393" i="21"/>
  <c r="U401" i="21"/>
  <c r="U409" i="21"/>
  <c r="U417" i="21"/>
  <c r="U425" i="21"/>
  <c r="U433" i="21"/>
  <c r="U419" i="21"/>
  <c r="U431" i="21"/>
  <c r="U442" i="21"/>
  <c r="U450" i="21"/>
  <c r="U458" i="21"/>
  <c r="U466" i="21"/>
  <c r="U474" i="21"/>
  <c r="U482" i="21"/>
  <c r="U414" i="21"/>
  <c r="U445" i="21"/>
  <c r="U453" i="21"/>
  <c r="U461" i="21"/>
  <c r="U469" i="21"/>
  <c r="U477" i="21"/>
  <c r="U485" i="21"/>
  <c r="U406" i="21"/>
  <c r="U424" i="21"/>
  <c r="U427" i="21"/>
  <c r="U430" i="21"/>
  <c r="U436" i="21"/>
  <c r="U440" i="21"/>
  <c r="U448" i="21"/>
  <c r="U456" i="21"/>
  <c r="U464" i="21"/>
  <c r="U472" i="21"/>
  <c r="U480" i="21"/>
  <c r="U488" i="21"/>
  <c r="U496" i="21"/>
  <c r="U504" i="21"/>
  <c r="U398" i="21"/>
  <c r="U439" i="21"/>
  <c r="U443" i="21"/>
  <c r="U451" i="21"/>
  <c r="U459" i="21"/>
  <c r="U467" i="21"/>
  <c r="U475" i="21"/>
  <c r="U483" i="21"/>
  <c r="U491" i="21"/>
  <c r="U499" i="21"/>
  <c r="U507" i="21"/>
  <c r="U390" i="21"/>
  <c r="U420" i="21"/>
  <c r="U446" i="21"/>
  <c r="U454" i="21"/>
  <c r="U462" i="21"/>
  <c r="U470" i="21"/>
  <c r="U478" i="21"/>
  <c r="U382" i="21"/>
  <c r="U423" i="21"/>
  <c r="U432" i="21"/>
  <c r="U435" i="21"/>
  <c r="U438" i="21"/>
  <c r="U441" i="21"/>
  <c r="U449" i="21"/>
  <c r="U457" i="21"/>
  <c r="U465" i="21"/>
  <c r="U473" i="21"/>
  <c r="U481" i="21"/>
  <c r="U374" i="21"/>
  <c r="U444" i="21"/>
  <c r="U452" i="21"/>
  <c r="U460" i="21"/>
  <c r="U468" i="21"/>
  <c r="U476" i="21"/>
  <c r="U484" i="21"/>
  <c r="U492" i="21"/>
  <c r="U500" i="21"/>
  <c r="U508" i="21"/>
  <c r="U422" i="21"/>
  <c r="U428" i="21"/>
  <c r="U447" i="21"/>
  <c r="U489" i="21"/>
  <c r="U498" i="21"/>
  <c r="U501" i="21"/>
  <c r="U517" i="21"/>
  <c r="U525" i="21"/>
  <c r="U533" i="21"/>
  <c r="U541" i="21"/>
  <c r="U549" i="21"/>
  <c r="U512" i="21"/>
  <c r="U520" i="21"/>
  <c r="U528" i="21"/>
  <c r="U536" i="21"/>
  <c r="U544" i="21"/>
  <c r="U552" i="21"/>
  <c r="U361" i="21"/>
  <c r="U494" i="21"/>
  <c r="U503" i="21"/>
  <c r="U515" i="21"/>
  <c r="U523" i="21"/>
  <c r="U531" i="21"/>
  <c r="U539" i="21"/>
  <c r="U547" i="21"/>
  <c r="U555" i="21"/>
  <c r="U563" i="21"/>
  <c r="U571" i="21"/>
  <c r="U497" i="21"/>
  <c r="U506" i="21"/>
  <c r="U509" i="21"/>
  <c r="U510" i="21"/>
  <c r="U518" i="21"/>
  <c r="U526" i="21"/>
  <c r="U534" i="21"/>
  <c r="U542" i="21"/>
  <c r="U550" i="21"/>
  <c r="U558" i="21"/>
  <c r="U566" i="21"/>
  <c r="U574" i="21"/>
  <c r="U479" i="21"/>
  <c r="U487" i="21"/>
  <c r="U513" i="21"/>
  <c r="U521" i="21"/>
  <c r="U529" i="21"/>
  <c r="U537" i="21"/>
  <c r="U545" i="21"/>
  <c r="U471" i="21"/>
  <c r="U490" i="21"/>
  <c r="U493" i="21"/>
  <c r="U502" i="21"/>
  <c r="U516" i="21"/>
  <c r="U524" i="21"/>
  <c r="U532" i="21"/>
  <c r="U540" i="21"/>
  <c r="U463" i="21"/>
  <c r="U505" i="21"/>
  <c r="U511" i="21"/>
  <c r="U519" i="21"/>
  <c r="U527" i="21"/>
  <c r="U535" i="21"/>
  <c r="U543" i="21"/>
  <c r="U551" i="21"/>
  <c r="U559" i="21"/>
  <c r="U567" i="21"/>
  <c r="U575" i="21"/>
  <c r="U548" i="21"/>
  <c r="U557" i="21"/>
  <c r="U560" i="21"/>
  <c r="U569" i="21"/>
  <c r="U578" i="21"/>
  <c r="U586" i="21"/>
  <c r="U594" i="21"/>
  <c r="U602" i="21"/>
  <c r="U610" i="21"/>
  <c r="U572" i="21"/>
  <c r="U581" i="21"/>
  <c r="U589" i="21"/>
  <c r="U597" i="21"/>
  <c r="U605" i="21"/>
  <c r="U583" i="21"/>
  <c r="U486" i="21"/>
  <c r="U495" i="21"/>
  <c r="U546" i="21"/>
  <c r="U562" i="21"/>
  <c r="U584" i="21"/>
  <c r="U592" i="21"/>
  <c r="U600" i="21"/>
  <c r="U608" i="21"/>
  <c r="U609" i="21"/>
  <c r="U538" i="21"/>
  <c r="U556" i="21"/>
  <c r="U565" i="21"/>
  <c r="U568" i="21"/>
  <c r="U577" i="21"/>
  <c r="U579" i="21"/>
  <c r="U587" i="21"/>
  <c r="U595" i="21"/>
  <c r="U603" i="21"/>
  <c r="U611" i="21"/>
  <c r="U590" i="21"/>
  <c r="U591" i="21"/>
  <c r="U455" i="21"/>
  <c r="U530" i="21"/>
  <c r="U553" i="21"/>
  <c r="U582" i="21"/>
  <c r="U598" i="21"/>
  <c r="U606" i="21"/>
  <c r="U601" i="21"/>
  <c r="U522" i="21"/>
  <c r="U561" i="21"/>
  <c r="U570" i="21"/>
  <c r="U585" i="21"/>
  <c r="U593" i="21"/>
  <c r="U554" i="21"/>
  <c r="U514" i="21"/>
  <c r="U564" i="21"/>
  <c r="U573" i="21"/>
  <c r="U576" i="21"/>
  <c r="U580" i="21"/>
  <c r="U588" i="21"/>
  <c r="U596" i="21"/>
  <c r="U604" i="21"/>
  <c r="U599" i="21"/>
  <c r="U607" i="21"/>
  <c r="H13" i="39"/>
  <c r="H23" i="39"/>
  <c r="H24" i="39"/>
  <c r="H25" i="39"/>
  <c r="H26" i="39"/>
  <c r="H27" i="39"/>
  <c r="H28" i="39"/>
  <c r="H29" i="39"/>
  <c r="H31" i="39"/>
  <c r="H33" i="39"/>
  <c r="H34" i="39"/>
  <c r="H43" i="39"/>
  <c r="H44" i="39"/>
  <c r="H41" i="39"/>
  <c r="H38" i="39"/>
  <c r="H45" i="39"/>
  <c r="H42" i="39"/>
  <c r="H40" i="39"/>
  <c r="H46" i="39"/>
  <c r="H37" i="39"/>
  <c r="H36" i="39"/>
  <c r="H30" i="39"/>
  <c r="K41" i="39"/>
  <c r="K44" i="39"/>
  <c r="K13" i="39"/>
  <c r="U2" i="21"/>
  <c r="K34" i="39"/>
  <c r="H21" i="39"/>
  <c r="K21" i="39"/>
  <c r="K36" i="39"/>
  <c r="K37" i="39"/>
  <c r="K30" i="39"/>
  <c r="K38" i="39"/>
  <c r="V33" i="39"/>
  <c r="K20" i="39"/>
  <c r="H16" i="39"/>
  <c r="K16" i="39"/>
  <c r="K28" i="39"/>
  <c r="V19" i="39"/>
  <c r="V16" i="39"/>
  <c r="V13" i="39"/>
  <c r="V20" i="39"/>
  <c r="V17" i="39"/>
  <c r="Q10" i="39"/>
  <c r="R10" i="39"/>
  <c r="K10" i="39" s="1"/>
  <c r="K19" i="39"/>
  <c r="H20" i="39"/>
  <c r="V14" i="39"/>
  <c r="K27" i="39"/>
  <c r="K14" i="39"/>
  <c r="O10" i="39"/>
  <c r="H10" i="39" s="1"/>
  <c r="N10" i="39"/>
  <c r="K15" i="39"/>
  <c r="K25" i="39"/>
  <c r="V34" i="39"/>
  <c r="K26" i="39"/>
  <c r="K17" i="39"/>
  <c r="V23" i="39"/>
  <c r="K33" i="39"/>
  <c r="H17" i="39"/>
  <c r="V18" i="39"/>
  <c r="U10" i="39"/>
  <c r="K18" i="39"/>
  <c r="H19" i="39"/>
  <c r="T10" i="39"/>
  <c r="K23" i="39"/>
  <c r="H14" i="39"/>
  <c r="V15" i="39"/>
  <c r="K29" i="39"/>
  <c r="K24" i="39"/>
  <c r="K31" i="39"/>
  <c r="H15" i="39"/>
  <c r="H18" i="39"/>
  <c r="U37" i="5"/>
  <c r="T37" i="5"/>
  <c r="R37" i="5"/>
  <c r="Q37" i="5"/>
  <c r="O37" i="5"/>
  <c r="N37" i="5"/>
  <c r="F37" i="5"/>
  <c r="G37" i="5" s="1"/>
  <c r="U36" i="5"/>
  <c r="T36" i="5"/>
  <c r="R36" i="5"/>
  <c r="Q36" i="5"/>
  <c r="O36" i="5"/>
  <c r="N36" i="5"/>
  <c r="F36" i="5"/>
  <c r="G36" i="5" s="1"/>
  <c r="U35" i="5"/>
  <c r="T35" i="5"/>
  <c r="R35" i="5"/>
  <c r="Q35" i="5"/>
  <c r="O35" i="5"/>
  <c r="N35" i="5"/>
  <c r="F35" i="5"/>
  <c r="G35" i="5" s="1"/>
  <c r="U34" i="5"/>
  <c r="T34" i="5"/>
  <c r="R34" i="5"/>
  <c r="Q34" i="5"/>
  <c r="O34" i="5"/>
  <c r="N34" i="5"/>
  <c r="F34" i="5"/>
  <c r="G34" i="5" s="1"/>
  <c r="U33" i="5"/>
  <c r="T33" i="5"/>
  <c r="R33" i="5"/>
  <c r="Q33" i="5"/>
  <c r="O33" i="5"/>
  <c r="N33" i="5"/>
  <c r="F33" i="5"/>
  <c r="G33" i="5" s="1"/>
  <c r="V33" i="5" l="1"/>
  <c r="I33" i="5"/>
  <c r="J33" i="5" s="1"/>
  <c r="V34" i="5"/>
  <c r="V37" i="5"/>
  <c r="V10" i="39"/>
  <c r="V35" i="5"/>
  <c r="V36" i="5"/>
  <c r="F129" i="35"/>
  <c r="G129" i="35" s="1"/>
  <c r="H129" i="35" s="1"/>
  <c r="F128" i="35"/>
  <c r="G128" i="35" s="1"/>
  <c r="H128" i="35" s="1"/>
  <c r="F127" i="35"/>
  <c r="G127" i="35" s="1"/>
  <c r="H127" i="35" s="1"/>
  <c r="F126" i="35"/>
  <c r="G126" i="35" s="1"/>
  <c r="H126" i="35" s="1"/>
  <c r="F125" i="35"/>
  <c r="G125" i="35" s="1"/>
  <c r="H125" i="35" s="1"/>
  <c r="F124" i="35"/>
  <c r="G124" i="35" s="1"/>
  <c r="H124" i="35" s="1"/>
  <c r="F123" i="35"/>
  <c r="G123" i="35" s="1"/>
  <c r="H123" i="35" s="1"/>
  <c r="F122" i="35"/>
  <c r="G122" i="35" s="1"/>
  <c r="H122" i="35" s="1"/>
  <c r="I121" i="35"/>
  <c r="F121" i="35"/>
  <c r="F120" i="35"/>
  <c r="G120" i="35" s="1"/>
  <c r="H120" i="35" s="1"/>
  <c r="F119" i="35"/>
  <c r="G119" i="35" s="1"/>
  <c r="H119" i="35" s="1"/>
  <c r="F118" i="35"/>
  <c r="G118" i="35" s="1"/>
  <c r="H118" i="35" s="1"/>
  <c r="F117" i="35"/>
  <c r="G117" i="35" s="1"/>
  <c r="H117" i="35" s="1"/>
  <c r="F116" i="35"/>
  <c r="G116" i="35" s="1"/>
  <c r="H116" i="35" s="1"/>
  <c r="F115" i="35"/>
  <c r="G115" i="35" s="1"/>
  <c r="H115" i="35" s="1"/>
  <c r="F114" i="35"/>
  <c r="G114" i="35" s="1"/>
  <c r="H114" i="35" s="1"/>
  <c r="F113" i="35"/>
  <c r="G113" i="35" s="1"/>
  <c r="H113" i="35" s="1"/>
  <c r="I112" i="35"/>
  <c r="F112" i="35"/>
  <c r="I111" i="35"/>
  <c r="F111" i="35"/>
  <c r="F131" i="35" l="1"/>
  <c r="G131" i="35" s="1"/>
  <c r="H131" i="35" s="1"/>
  <c r="F130" i="35" l="1"/>
  <c r="G130" i="35" s="1"/>
  <c r="H130" i="35" s="1"/>
  <c r="F13" i="36"/>
  <c r="G13" i="36" s="1"/>
  <c r="H13" i="36" s="1"/>
  <c r="F12" i="36"/>
  <c r="G12" i="36" s="1"/>
  <c r="H12" i="36" s="1"/>
  <c r="U13" i="36"/>
  <c r="T13" i="36"/>
  <c r="R13" i="36"/>
  <c r="Q13" i="36"/>
  <c r="O13" i="36"/>
  <c r="N13" i="36"/>
  <c r="U12" i="36"/>
  <c r="T12" i="36"/>
  <c r="R12" i="36"/>
  <c r="Q12" i="36"/>
  <c r="O12" i="36"/>
  <c r="N12" i="36"/>
  <c r="Y2" i="21" l="1"/>
  <c r="X2" i="21"/>
  <c r="W2" i="21"/>
  <c r="V2" i="21"/>
  <c r="V13" i="36"/>
  <c r="V12" i="36"/>
  <c r="F13" i="35" l="1"/>
  <c r="G13" i="35" s="1"/>
  <c r="H13" i="35" s="1"/>
  <c r="F12" i="35"/>
  <c r="G12" i="35" s="1"/>
  <c r="H12" i="35" s="1"/>
  <c r="I13" i="35" l="1"/>
  <c r="J13" i="35" s="1"/>
  <c r="I13" i="36"/>
  <c r="J13" i="36" s="1"/>
  <c r="I12" i="36"/>
  <c r="J12" i="36" s="1"/>
  <c r="I12" i="35"/>
  <c r="J12" i="35" s="1"/>
  <c r="O34" i="36" l="1"/>
  <c r="N34" i="36"/>
  <c r="F34" i="36"/>
  <c r="G34" i="36" s="1"/>
  <c r="H34" i="36" s="1"/>
  <c r="I17" i="15"/>
  <c r="I49" i="22"/>
  <c r="I15" i="22"/>
  <c r="I48" i="22"/>
  <c r="I54" i="22"/>
  <c r="I16" i="22"/>
  <c r="I76" i="22"/>
  <c r="I31" i="15"/>
  <c r="I32" i="15"/>
  <c r="I33" i="15"/>
  <c r="I34" i="15"/>
  <c r="I35" i="15"/>
  <c r="I36" i="15"/>
  <c r="I41" i="22"/>
  <c r="I38" i="22"/>
  <c r="I42" i="22"/>
  <c r="I43" i="22"/>
  <c r="I40" i="22"/>
  <c r="I39" i="22"/>
  <c r="I38" i="15"/>
  <c r="I39" i="15"/>
  <c r="I40" i="15"/>
  <c r="I41" i="15"/>
  <c r="I42" i="15"/>
  <c r="I43" i="15"/>
  <c r="I44" i="15"/>
  <c r="I47" i="11"/>
  <c r="I57" i="29"/>
  <c r="I58" i="29"/>
  <c r="I72" i="22"/>
  <c r="I14" i="15"/>
  <c r="I14" i="22"/>
  <c r="I17" i="29"/>
  <c r="I15" i="11"/>
  <c r="I25" i="22"/>
  <c r="I26" i="11"/>
  <c r="I71" i="22"/>
  <c r="I188" i="35"/>
  <c r="I129" i="36"/>
  <c r="I44" i="32"/>
  <c r="I49" i="32"/>
  <c r="I53" i="29"/>
  <c r="I67" i="15"/>
  <c r="I63" i="22"/>
  <c r="I15" i="15"/>
  <c r="I21" i="22"/>
  <c r="I90" i="9"/>
  <c r="I91" i="9"/>
  <c r="I54" i="20"/>
  <c r="I41" i="35"/>
  <c r="I43" i="35"/>
  <c r="I12" i="32"/>
  <c r="I13" i="15"/>
  <c r="I13" i="31"/>
  <c r="I13" i="22"/>
  <c r="I15" i="29"/>
  <c r="I13" i="11"/>
  <c r="I14" i="11"/>
  <c r="I52" i="41"/>
  <c r="J52" i="41" s="1"/>
  <c r="K52" i="41" s="1"/>
  <c r="I53" i="22"/>
  <c r="I52" i="15"/>
  <c r="I53" i="15"/>
  <c r="I54" i="15"/>
  <c r="I55" i="15"/>
  <c r="I41" i="29"/>
  <c r="I42" i="29"/>
  <c r="I43" i="29"/>
  <c r="I44" i="29"/>
  <c r="I167" i="9"/>
  <c r="I135" i="35"/>
  <c r="I27" i="31"/>
  <c r="I22" i="11"/>
  <c r="I27" i="32"/>
  <c r="I26" i="32"/>
  <c r="I20" i="15"/>
  <c r="I19" i="15"/>
  <c r="I22" i="29"/>
  <c r="I28" i="22"/>
  <c r="I29" i="22"/>
  <c r="I18" i="28"/>
  <c r="J18" i="28" s="1"/>
  <c r="I21" i="15"/>
  <c r="I25" i="29"/>
  <c r="I21" i="32"/>
  <c r="I18" i="22"/>
  <c r="I16" i="15"/>
  <c r="I18" i="29"/>
  <c r="I136" i="35"/>
  <c r="I137" i="35"/>
  <c r="I30" i="3"/>
  <c r="I33" i="22"/>
  <c r="I23" i="15"/>
  <c r="I28" i="29"/>
  <c r="I29" i="29"/>
  <c r="I32" i="22"/>
  <c r="I25" i="15"/>
  <c r="I30" i="29"/>
  <c r="I16" i="11"/>
  <c r="I148" i="35"/>
  <c r="I149" i="35"/>
  <c r="I47" i="22"/>
  <c r="I48" i="15"/>
  <c r="I38" i="29"/>
  <c r="I46" i="35"/>
  <c r="I134" i="35"/>
  <c r="I55" i="36"/>
  <c r="I45" i="9"/>
  <c r="I48" i="9"/>
  <c r="I46" i="9"/>
  <c r="I50" i="9"/>
  <c r="I44" i="9"/>
  <c r="I49" i="9"/>
  <c r="I51" i="9"/>
  <c r="I47" i="9"/>
  <c r="I54" i="9"/>
  <c r="I57" i="9"/>
  <c r="I55" i="9"/>
  <c r="I59" i="9"/>
  <c r="I53" i="9"/>
  <c r="I58" i="9"/>
  <c r="I60" i="9"/>
  <c r="I56" i="9"/>
  <c r="I63" i="9"/>
  <c r="I66" i="9"/>
  <c r="I64" i="9"/>
  <c r="I68" i="9"/>
  <c r="I62" i="9"/>
  <c r="I67" i="9"/>
  <c r="I69" i="9"/>
  <c r="I65" i="9"/>
  <c r="I72" i="9"/>
  <c r="I75" i="9"/>
  <c r="I73" i="9"/>
  <c r="I77" i="9"/>
  <c r="I71" i="9"/>
  <c r="I76" i="9"/>
  <c r="I78" i="9"/>
  <c r="I74" i="9"/>
  <c r="I27" i="9"/>
  <c r="I30" i="9"/>
  <c r="I28" i="9"/>
  <c r="I32" i="9"/>
  <c r="I26" i="9"/>
  <c r="I31" i="9"/>
  <c r="I33" i="9"/>
  <c r="I29" i="9"/>
  <c r="I36" i="9"/>
  <c r="I39" i="9"/>
  <c r="I37" i="9"/>
  <c r="I41" i="9"/>
  <c r="I35" i="9"/>
  <c r="I40" i="9"/>
  <c r="I42" i="9"/>
  <c r="I38" i="9"/>
  <c r="I30" i="20"/>
  <c r="I39" i="20"/>
  <c r="I111" i="20"/>
  <c r="I166" i="9"/>
  <c r="I22" i="15"/>
  <c r="I34" i="22"/>
  <c r="I27" i="29"/>
  <c r="I26" i="15"/>
  <c r="I19" i="22"/>
  <c r="I31" i="29"/>
  <c r="I130" i="9"/>
  <c r="I131" i="9"/>
  <c r="I68" i="35"/>
  <c r="I67" i="35"/>
  <c r="I66" i="35"/>
  <c r="I134" i="9"/>
  <c r="I135" i="9"/>
  <c r="I133" i="9"/>
  <c r="I137" i="9"/>
  <c r="I136" i="9"/>
  <c r="I140" i="9"/>
  <c r="I143" i="9"/>
  <c r="I141" i="9"/>
  <c r="I145" i="9"/>
  <c r="I139" i="9"/>
  <c r="I144" i="9"/>
  <c r="I146" i="9"/>
  <c r="I142" i="9"/>
  <c r="I75" i="32"/>
  <c r="I99" i="32"/>
  <c r="I63" i="32"/>
  <c r="I87" i="32"/>
  <c r="I62" i="32"/>
  <c r="I74" i="32"/>
  <c r="I98" i="32"/>
  <c r="I86" i="32"/>
  <c r="I13" i="29"/>
  <c r="I14" i="29"/>
  <c r="I13" i="9"/>
  <c r="I11" i="5"/>
  <c r="I22" i="32"/>
  <c r="I19" i="29"/>
  <c r="I79" i="32"/>
  <c r="I67" i="32"/>
  <c r="I103" i="32"/>
  <c r="I91" i="32"/>
  <c r="I72" i="32"/>
  <c r="I84" i="32"/>
  <c r="I108" i="32"/>
  <c r="I96" i="32"/>
  <c r="I64" i="32"/>
  <c r="I76" i="32"/>
  <c r="I100" i="32"/>
  <c r="I88" i="32"/>
  <c r="I65" i="32"/>
  <c r="I77" i="32"/>
  <c r="I101" i="32"/>
  <c r="I89" i="32"/>
  <c r="I66" i="32"/>
  <c r="I78" i="32"/>
  <c r="I102" i="32"/>
  <c r="I90" i="32"/>
  <c r="I104" i="32"/>
  <c r="I51" i="29"/>
  <c r="I36" i="32"/>
  <c r="I25" i="5"/>
  <c r="I17" i="5"/>
  <c r="I25" i="32"/>
  <c r="I23" i="29"/>
  <c r="I14" i="32"/>
  <c r="I71" i="32"/>
  <c r="I83" i="32"/>
  <c r="I107" i="32"/>
  <c r="I95" i="32"/>
  <c r="I24" i="29"/>
  <c r="I17" i="32"/>
  <c r="I14" i="5"/>
  <c r="I15" i="5"/>
  <c r="I18" i="32"/>
  <c r="I68" i="32"/>
  <c r="I80" i="32"/>
  <c r="I92" i="32"/>
  <c r="I19" i="32"/>
  <c r="I16" i="32"/>
  <c r="I15" i="32"/>
  <c r="I70" i="32"/>
  <c r="I82" i="32"/>
  <c r="I106" i="32"/>
  <c r="I94" i="32"/>
  <c r="I16" i="29"/>
  <c r="I29" i="32"/>
  <c r="I28" i="32"/>
  <c r="I69" i="32"/>
  <c r="I81" i="32"/>
  <c r="I105" i="32"/>
  <c r="I93" i="32"/>
  <c r="I20" i="29"/>
  <c r="I32" i="5"/>
  <c r="I20" i="32"/>
  <c r="I18" i="5"/>
  <c r="I26" i="29"/>
  <c r="I30" i="22"/>
  <c r="I31" i="22"/>
  <c r="I67" i="22"/>
  <c r="I11" i="32"/>
  <c r="I129" i="9"/>
  <c r="I90" i="20"/>
  <c r="I147" i="9"/>
  <c r="I65" i="35"/>
  <c r="I132" i="35"/>
  <c r="I80" i="36"/>
  <c r="I93" i="20"/>
  <c r="I83" i="36"/>
  <c r="I20" i="22"/>
  <c r="I17" i="22"/>
  <c r="I26" i="35"/>
  <c r="I70" i="35"/>
  <c r="I71" i="35"/>
  <c r="I72" i="35"/>
  <c r="I73" i="35"/>
  <c r="I74" i="35"/>
  <c r="I75" i="35"/>
  <c r="I76" i="35"/>
  <c r="I77" i="35"/>
  <c r="I79" i="35"/>
  <c r="I80" i="35"/>
  <c r="I81" i="35"/>
  <c r="I82" i="35"/>
  <c r="I83" i="35"/>
  <c r="I84" i="35"/>
  <c r="I85" i="35"/>
  <c r="I86" i="35"/>
  <c r="I45" i="35"/>
  <c r="G2" i="21"/>
  <c r="I68" i="15" s="1"/>
  <c r="I28" i="41" l="1"/>
  <c r="J28" i="41" s="1"/>
  <c r="K28" i="41" s="1"/>
  <c r="I39" i="41"/>
  <c r="J39" i="41" s="1"/>
  <c r="K39" i="41" s="1"/>
  <c r="I27" i="41"/>
  <c r="J27" i="41" s="1"/>
  <c r="K27" i="41" s="1"/>
  <c r="I38" i="41"/>
  <c r="J38" i="41" s="1"/>
  <c r="K38" i="41" s="1"/>
  <c r="I54" i="41"/>
  <c r="J54" i="41" s="1"/>
  <c r="K54" i="41" s="1"/>
  <c r="I39" i="40"/>
  <c r="I32" i="41"/>
  <c r="J32" i="41" s="1"/>
  <c r="K32" i="41" s="1"/>
  <c r="I16" i="40"/>
  <c r="J16" i="40" s="1"/>
  <c r="K16" i="40" s="1"/>
  <c r="I16" i="41"/>
  <c r="J16" i="41" s="1"/>
  <c r="K16" i="41" s="1"/>
  <c r="I57" i="40"/>
  <c r="I50" i="41"/>
  <c r="J50" i="41" s="1"/>
  <c r="K50" i="41" s="1"/>
  <c r="I47" i="41"/>
  <c r="J47" i="41" s="1"/>
  <c r="K47" i="41" s="1"/>
  <c r="I54" i="40"/>
  <c r="J54" i="40" s="1"/>
  <c r="K54" i="40" s="1"/>
  <c r="I34" i="40"/>
  <c r="I53" i="40"/>
  <c r="J53" i="40" s="1"/>
  <c r="K53" i="40" s="1"/>
  <c r="I46" i="41"/>
  <c r="J46" i="41" s="1"/>
  <c r="K46" i="41" s="1"/>
  <c r="I56" i="40"/>
  <c r="I49" i="41"/>
  <c r="J49" i="41" s="1"/>
  <c r="K49" i="41" s="1"/>
  <c r="I32" i="40"/>
  <c r="J32" i="40" s="1"/>
  <c r="K32" i="40" s="1"/>
  <c r="I52" i="40"/>
  <c r="I45" i="41"/>
  <c r="J45" i="41" s="1"/>
  <c r="K45" i="41" s="1"/>
  <c r="I48" i="40"/>
  <c r="I40" i="41"/>
  <c r="J40" i="41" s="1"/>
  <c r="K40" i="41" s="1"/>
  <c r="I48" i="41"/>
  <c r="J48" i="41" s="1"/>
  <c r="K48" i="41" s="1"/>
  <c r="I55" i="40"/>
  <c r="J55" i="40" s="1"/>
  <c r="K55" i="40" s="1"/>
  <c r="I36" i="40"/>
  <c r="J36" i="40" s="1"/>
  <c r="K36" i="40" s="1"/>
  <c r="I79" i="9"/>
  <c r="I130" i="35"/>
  <c r="J130" i="35" s="1"/>
  <c r="I54" i="36"/>
  <c r="I37" i="20"/>
  <c r="I49" i="36"/>
  <c r="I28" i="20"/>
  <c r="I41" i="36"/>
  <c r="I24" i="11"/>
  <c r="I20" i="31"/>
  <c r="I101" i="20"/>
  <c r="I93" i="36"/>
  <c r="I20" i="11"/>
  <c r="I17" i="31"/>
  <c r="I41" i="32"/>
  <c r="I116" i="20"/>
  <c r="I172" i="9"/>
  <c r="I60" i="22"/>
  <c r="I49" i="29"/>
  <c r="I60" i="15"/>
  <c r="I169" i="35"/>
  <c r="I30" i="5"/>
  <c r="I34" i="11"/>
  <c r="I30" i="31"/>
  <c r="I19" i="20"/>
  <c r="I19" i="9"/>
  <c r="I23" i="20"/>
  <c r="I30" i="36"/>
  <c r="I31" i="35"/>
  <c r="I73" i="15"/>
  <c r="I62" i="15"/>
  <c r="I34" i="36"/>
  <c r="J34" i="36" s="1"/>
  <c r="I35" i="35"/>
  <c r="I14" i="9"/>
  <c r="I12" i="5"/>
  <c r="I14" i="35"/>
  <c r="I14" i="36"/>
  <c r="I25" i="36"/>
  <c r="I25" i="35"/>
  <c r="I95" i="9"/>
  <c r="I52" i="20"/>
  <c r="I47" i="35"/>
  <c r="I62" i="36"/>
  <c r="I80" i="20"/>
  <c r="I119" i="9"/>
  <c r="I88" i="20"/>
  <c r="I127" i="9"/>
  <c r="I64" i="20"/>
  <c r="I103" i="9"/>
  <c r="I88" i="9"/>
  <c r="I72" i="20"/>
  <c r="I111" i="9"/>
  <c r="I51" i="20"/>
  <c r="I69" i="36"/>
  <c r="I75" i="36"/>
  <c r="I54" i="35"/>
  <c r="I60" i="35"/>
  <c r="I23" i="36"/>
  <c r="I23" i="35"/>
  <c r="I115" i="35"/>
  <c r="J115" i="35" s="1"/>
  <c r="I13" i="28"/>
  <c r="I13" i="42"/>
  <c r="J13" i="42" s="1"/>
  <c r="K13" i="42" s="1"/>
  <c r="I30" i="11"/>
  <c r="I25" i="31"/>
  <c r="I36" i="11"/>
  <c r="I32" i="31"/>
  <c r="I16" i="36"/>
  <c r="I16" i="35"/>
  <c r="I58" i="36"/>
  <c r="I42" i="35"/>
  <c r="I21" i="36"/>
  <c r="I21" i="35"/>
  <c r="I61" i="35"/>
  <c r="I76" i="36"/>
  <c r="I125" i="36"/>
  <c r="I184" i="35"/>
  <c r="I124" i="20"/>
  <c r="I180" i="9"/>
  <c r="I78" i="20"/>
  <c r="I117" i="9"/>
  <c r="I23" i="22"/>
  <c r="I74" i="20"/>
  <c r="I113" i="9"/>
  <c r="I50" i="35"/>
  <c r="I65" i="36"/>
  <c r="I53" i="35"/>
  <c r="I68" i="36"/>
  <c r="I49" i="20"/>
  <c r="I87" i="9"/>
  <c r="I45" i="20"/>
  <c r="I83" i="9"/>
  <c r="I68" i="20"/>
  <c r="I47" i="20"/>
  <c r="I76" i="20"/>
  <c r="I115" i="9"/>
  <c r="I84" i="9"/>
  <c r="I84" i="20"/>
  <c r="I123" i="9"/>
  <c r="I99" i="9"/>
  <c r="I107" i="9"/>
  <c r="I60" i="20"/>
  <c r="I72" i="36"/>
  <c r="I57" i="35"/>
  <c r="I51" i="35"/>
  <c r="I66" i="36"/>
  <c r="I22" i="36"/>
  <c r="I22" i="35"/>
  <c r="I12" i="28"/>
  <c r="I12" i="42"/>
  <c r="J12" i="42" s="1"/>
  <c r="K12" i="42" s="1"/>
  <c r="I24" i="28"/>
  <c r="I24" i="42"/>
  <c r="J24" i="42" s="1"/>
  <c r="K24" i="42" s="1"/>
  <c r="I36" i="20"/>
  <c r="I48" i="36"/>
  <c r="I27" i="20"/>
  <c r="I40" i="36"/>
  <c r="I56" i="20"/>
  <c r="I94" i="9"/>
  <c r="I61" i="36"/>
  <c r="I17" i="11"/>
  <c r="I14" i="31"/>
  <c r="I50" i="32"/>
  <c r="I44" i="11"/>
  <c r="I54" i="29"/>
  <c r="I176" i="9"/>
  <c r="I64" i="22"/>
  <c r="I125" i="20"/>
  <c r="I181" i="9"/>
  <c r="I45" i="32"/>
  <c r="I120" i="20"/>
  <c r="I75" i="15"/>
  <c r="I69" i="15"/>
  <c r="I175" i="35"/>
  <c r="I126" i="36"/>
  <c r="I38" i="31"/>
  <c r="I63" i="15"/>
  <c r="I185" i="35"/>
  <c r="I116" i="36"/>
  <c r="I92" i="36"/>
  <c r="I144" i="35"/>
  <c r="I33" i="11"/>
  <c r="I29" i="31"/>
  <c r="I15" i="36"/>
  <c r="I15" i="35"/>
  <c r="T15" i="35" s="1"/>
  <c r="I53" i="20"/>
  <c r="I92" i="9"/>
  <c r="I20" i="35"/>
  <c r="I20" i="36"/>
  <c r="I77" i="36"/>
  <c r="I62" i="35"/>
  <c r="I115" i="36"/>
  <c r="I174" i="35"/>
  <c r="I28" i="35"/>
  <c r="I27" i="36"/>
  <c r="I22" i="22"/>
  <c r="I86" i="20"/>
  <c r="I125" i="9"/>
  <c r="I121" i="9"/>
  <c r="I82" i="20"/>
  <c r="I71" i="36"/>
  <c r="I59" i="35"/>
  <c r="I58" i="35" s="1"/>
  <c r="I74" i="36"/>
  <c r="I56" i="35"/>
  <c r="I50" i="20"/>
  <c r="I46" i="20"/>
  <c r="I86" i="9"/>
  <c r="I82" i="9"/>
  <c r="I50" i="11"/>
  <c r="I185" i="9"/>
  <c r="I60" i="29"/>
  <c r="I129" i="20"/>
  <c r="I69" i="22"/>
  <c r="I54" i="32"/>
  <c r="I42" i="31"/>
  <c r="I131" i="36"/>
  <c r="I78" i="15"/>
  <c r="I190" i="35"/>
  <c r="I37" i="5"/>
  <c r="J37" i="5" s="1"/>
  <c r="I55" i="11"/>
  <c r="I47" i="31"/>
  <c r="I48" i="11"/>
  <c r="I56" i="32"/>
  <c r="I48" i="32" s="1"/>
  <c r="I124" i="35"/>
  <c r="J124" i="35" s="1"/>
  <c r="I105" i="35"/>
  <c r="I123" i="35"/>
  <c r="J123" i="35" s="1"/>
  <c r="I104" i="35"/>
  <c r="I114" i="35"/>
  <c r="J114" i="35" s="1"/>
  <c r="I172" i="35"/>
  <c r="I113" i="36"/>
  <c r="I122" i="35"/>
  <c r="J122" i="35" s="1"/>
  <c r="I103" i="35"/>
  <c r="I113" i="35"/>
  <c r="J113" i="35" s="1"/>
  <c r="I139" i="35"/>
  <c r="I86" i="36"/>
  <c r="I15" i="42"/>
  <c r="J15" i="42" s="1"/>
  <c r="K15" i="42" s="1"/>
  <c r="I15" i="28"/>
  <c r="I157" i="9"/>
  <c r="I103" i="20"/>
  <c r="I96" i="36"/>
  <c r="I150" i="35"/>
  <c r="I38" i="20"/>
  <c r="I50" i="36"/>
  <c r="I29" i="20"/>
  <c r="I42" i="36"/>
  <c r="I131" i="35"/>
  <c r="J131" i="35" s="1"/>
  <c r="I55" i="20"/>
  <c r="I93" i="9"/>
  <c r="I60" i="36"/>
  <c r="I147" i="35"/>
  <c r="I95" i="36"/>
  <c r="I130" i="20"/>
  <c r="I156" i="9"/>
  <c r="I61" i="29"/>
  <c r="I70" i="22"/>
  <c r="I55" i="32"/>
  <c r="I51" i="11"/>
  <c r="I43" i="31"/>
  <c r="I132" i="36"/>
  <c r="I79" i="15"/>
  <c r="I191" i="35"/>
  <c r="I23" i="11"/>
  <c r="I19" i="31"/>
  <c r="I99" i="20"/>
  <c r="I90" i="36"/>
  <c r="I169" i="9"/>
  <c r="I56" i="22"/>
  <c r="I46" i="29"/>
  <c r="I38" i="32"/>
  <c r="I38" i="11"/>
  <c r="I113" i="20"/>
  <c r="I27" i="5"/>
  <c r="I26" i="28"/>
  <c r="I57" i="15"/>
  <c r="I26" i="42"/>
  <c r="J26" i="42" s="1"/>
  <c r="K26" i="42" s="1"/>
  <c r="I34" i="31"/>
  <c r="I166" i="35"/>
  <c r="I108" i="36"/>
  <c r="I35" i="11"/>
  <c r="I31" i="31"/>
  <c r="I19" i="35"/>
  <c r="I19" i="36"/>
  <c r="I29" i="35"/>
  <c r="I28" i="36"/>
  <c r="I87" i="20"/>
  <c r="I126" i="9"/>
  <c r="I79" i="20"/>
  <c r="I75" i="20"/>
  <c r="I114" i="9"/>
  <c r="I83" i="20"/>
  <c r="I122" i="9"/>
  <c r="I118" i="9"/>
  <c r="I128" i="20"/>
  <c r="I53" i="32"/>
  <c r="I49" i="11"/>
  <c r="I184" i="9"/>
  <c r="I59" i="29"/>
  <c r="I68" i="22"/>
  <c r="I77" i="15"/>
  <c r="I189" i="35"/>
  <c r="I41" i="31"/>
  <c r="I36" i="5"/>
  <c r="J36" i="5" s="1"/>
  <c r="I130" i="36"/>
  <c r="I37" i="3"/>
  <c r="I188" i="9"/>
  <c r="I75" i="22"/>
  <c r="I59" i="32"/>
  <c r="I64" i="29"/>
  <c r="I133" i="20"/>
  <c r="I54" i="11"/>
  <c r="I46" i="31"/>
  <c r="I135" i="36"/>
  <c r="I40" i="5"/>
  <c r="I194" i="35"/>
  <c r="I33" i="28"/>
  <c r="I82" i="15"/>
  <c r="I46" i="39"/>
  <c r="J46" i="39" s="1"/>
  <c r="K46" i="39" s="1"/>
  <c r="I33" i="42"/>
  <c r="J33" i="42" s="1"/>
  <c r="K33" i="42" s="1"/>
  <c r="I125" i="35"/>
  <c r="J125" i="35" s="1"/>
  <c r="I106" i="35"/>
  <c r="I116" i="35"/>
  <c r="J116" i="35" s="1"/>
  <c r="I97" i="35"/>
  <c r="I110" i="35"/>
  <c r="I129" i="35"/>
  <c r="J129" i="35" s="1"/>
  <c r="I101" i="35"/>
  <c r="I120" i="35"/>
  <c r="J120" i="35" s="1"/>
  <c r="I112" i="36"/>
  <c r="I171" i="35"/>
  <c r="I13" i="32"/>
  <c r="I80" i="9"/>
  <c r="I43" i="20"/>
  <c r="I13" i="5"/>
  <c r="I56" i="36"/>
  <c r="I39" i="35"/>
  <c r="I42" i="20"/>
  <c r="I53" i="36"/>
  <c r="I33" i="20"/>
  <c r="I45" i="36"/>
  <c r="I56" i="29"/>
  <c r="I177" i="9"/>
  <c r="I66" i="22"/>
  <c r="I52" i="32"/>
  <c r="I127" i="20"/>
  <c r="I47" i="32"/>
  <c r="I182" i="9"/>
  <c r="I46" i="11"/>
  <c r="I122" i="20"/>
  <c r="I117" i="36"/>
  <c r="I176" i="35"/>
  <c r="I34" i="5"/>
  <c r="J34" i="5" s="1"/>
  <c r="I76" i="15"/>
  <c r="I65" i="15"/>
  <c r="I127" i="36"/>
  <c r="I186" i="35"/>
  <c r="I40" i="31"/>
  <c r="I71" i="15"/>
  <c r="I16" i="42"/>
  <c r="J16" i="42" s="1"/>
  <c r="K16" i="42" s="1"/>
  <c r="I16" i="28"/>
  <c r="I97" i="20"/>
  <c r="I151" i="9"/>
  <c r="I89" i="36"/>
  <c r="I142" i="35"/>
  <c r="I42" i="32"/>
  <c r="I117" i="20"/>
  <c r="I173" i="9"/>
  <c r="I61" i="22"/>
  <c r="I50" i="29"/>
  <c r="I28" i="28"/>
  <c r="I31" i="5"/>
  <c r="I28" i="42"/>
  <c r="J28" i="42" s="1"/>
  <c r="K28" i="42" s="1"/>
  <c r="I110" i="20"/>
  <c r="I106" i="36"/>
  <c r="I59" i="36"/>
  <c r="I44" i="35"/>
  <c r="I43" i="11"/>
  <c r="I37" i="31"/>
  <c r="I59" i="20"/>
  <c r="I98" i="9"/>
  <c r="I67" i="20"/>
  <c r="I106" i="9"/>
  <c r="I110" i="9"/>
  <c r="I63" i="20"/>
  <c r="I102" i="9"/>
  <c r="I71" i="20"/>
  <c r="I38" i="35"/>
  <c r="I37" i="36"/>
  <c r="I34" i="32"/>
  <c r="I46" i="22"/>
  <c r="I33" i="3"/>
  <c r="J33" i="3" s="1"/>
  <c r="I36" i="29"/>
  <c r="I11" i="42"/>
  <c r="J11" i="42" s="1"/>
  <c r="K11" i="42" s="1"/>
  <c r="I42" i="39"/>
  <c r="J42" i="39" s="1"/>
  <c r="K42" i="39" s="1"/>
  <c r="I23" i="5"/>
  <c r="I11" i="28"/>
  <c r="I47" i="15"/>
  <c r="I30" i="28"/>
  <c r="I30" i="42"/>
  <c r="J30" i="42" s="1"/>
  <c r="K30" i="42" s="1"/>
  <c r="I128" i="35"/>
  <c r="J128" i="35" s="1"/>
  <c r="I109" i="35"/>
  <c r="I119" i="35"/>
  <c r="J119" i="35" s="1"/>
  <c r="I100" i="35"/>
  <c r="I14" i="28"/>
  <c r="I14" i="42"/>
  <c r="J14" i="42" s="1"/>
  <c r="K14" i="42" s="1"/>
  <c r="I40" i="20"/>
  <c r="I51" i="36"/>
  <c r="I31" i="20"/>
  <c r="I43" i="36"/>
  <c r="I37" i="29"/>
  <c r="I29" i="11"/>
  <c r="I51" i="22"/>
  <c r="I49" i="15"/>
  <c r="I24" i="31"/>
  <c r="I23" i="9"/>
  <c r="I24" i="22"/>
  <c r="I23" i="42"/>
  <c r="J23" i="42" s="1"/>
  <c r="K23" i="42" s="1"/>
  <c r="I23" i="28"/>
  <c r="I24" i="15"/>
  <c r="I94" i="20"/>
  <c r="I148" i="9"/>
  <c r="I138" i="35"/>
  <c r="I85" i="36"/>
  <c r="I121" i="20"/>
  <c r="I178" i="9"/>
  <c r="I51" i="32"/>
  <c r="I65" i="22"/>
  <c r="I55" i="29"/>
  <c r="I126" i="20"/>
  <c r="I183" i="9"/>
  <c r="I46" i="32"/>
  <c r="I45" i="11"/>
  <c r="I35" i="5"/>
  <c r="J35" i="5" s="1"/>
  <c r="I187" i="35"/>
  <c r="I118" i="36"/>
  <c r="I177" i="35"/>
  <c r="I64" i="15"/>
  <c r="I39" i="31"/>
  <c r="I128" i="36"/>
  <c r="I74" i="15"/>
  <c r="I70" i="15"/>
  <c r="I152" i="9"/>
  <c r="I143" i="35"/>
  <c r="I100" i="20"/>
  <c r="I153" i="9"/>
  <c r="I41" i="11"/>
  <c r="I59" i="22"/>
  <c r="I53" i="11"/>
  <c r="I36" i="3"/>
  <c r="I74" i="22"/>
  <c r="I63" i="29"/>
  <c r="I187" i="9"/>
  <c r="I58" i="32"/>
  <c r="I132" i="20"/>
  <c r="I32" i="42"/>
  <c r="J32" i="42" s="1"/>
  <c r="K32" i="42" s="1"/>
  <c r="I43" i="39"/>
  <c r="J43" i="39" s="1"/>
  <c r="K43" i="39" s="1"/>
  <c r="I45" i="31"/>
  <c r="I134" i="36"/>
  <c r="I39" i="5"/>
  <c r="I193" i="35"/>
  <c r="I32" i="28"/>
  <c r="I81" i="15"/>
  <c r="I16" i="9"/>
  <c r="I16" i="20"/>
  <c r="I20" i="9"/>
  <c r="I20" i="20"/>
  <c r="I14" i="20"/>
  <c r="I12" i="9"/>
  <c r="I63" i="36"/>
  <c r="I48" i="35"/>
  <c r="I127" i="35"/>
  <c r="J127" i="35" s="1"/>
  <c r="I108" i="35"/>
  <c r="I118" i="35"/>
  <c r="J118" i="35" s="1"/>
  <c r="I99" i="35"/>
  <c r="I78" i="36"/>
  <c r="I63" i="35"/>
  <c r="I91" i="20"/>
  <c r="I81" i="36"/>
  <c r="I35" i="20"/>
  <c r="I47" i="36"/>
  <c r="I26" i="20"/>
  <c r="I39" i="36"/>
  <c r="I34" i="3"/>
  <c r="J34" i="3" s="1"/>
  <c r="I31" i="11"/>
  <c r="I108" i="20"/>
  <c r="I162" i="9"/>
  <c r="I50" i="22"/>
  <c r="I39" i="29"/>
  <c r="I35" i="32"/>
  <c r="I26" i="31"/>
  <c r="I24" i="5"/>
  <c r="I50" i="15"/>
  <c r="I157" i="35"/>
  <c r="I103" i="36"/>
  <c r="I45" i="39"/>
  <c r="J45" i="39" s="1"/>
  <c r="K45" i="39" s="1"/>
  <c r="I102" i="20"/>
  <c r="I97" i="36"/>
  <c r="I154" i="9"/>
  <c r="I145" i="35"/>
  <c r="I58" i="22"/>
  <c r="I40" i="32"/>
  <c r="I40" i="11"/>
  <c r="I115" i="20"/>
  <c r="I171" i="9"/>
  <c r="I48" i="29"/>
  <c r="I59" i="15"/>
  <c r="I110" i="36"/>
  <c r="I168" i="35"/>
  <c r="I29" i="5"/>
  <c r="I165" i="9"/>
  <c r="I161" i="35"/>
  <c r="I15" i="20"/>
  <c r="I15" i="9"/>
  <c r="I21" i="20"/>
  <c r="I21" i="9"/>
  <c r="I11" i="9"/>
  <c r="I13" i="20"/>
  <c r="I119" i="20"/>
  <c r="I175" i="9"/>
  <c r="I33" i="36"/>
  <c r="I34" i="35"/>
  <c r="I36" i="22"/>
  <c r="I31" i="32"/>
  <c r="I33" i="29"/>
  <c r="I106" i="20"/>
  <c r="I160" i="9"/>
  <c r="I20" i="28"/>
  <c r="I20" i="42"/>
  <c r="J20" i="42" s="1"/>
  <c r="K20" i="42" s="1"/>
  <c r="I100" i="36"/>
  <c r="I28" i="15"/>
  <c r="I154" i="35"/>
  <c r="I20" i="5"/>
  <c r="I97" i="9"/>
  <c r="I58" i="20"/>
  <c r="I62" i="20"/>
  <c r="I101" i="9"/>
  <c r="I126" i="35"/>
  <c r="J126" i="35" s="1"/>
  <c r="I107" i="35"/>
  <c r="I117" i="35"/>
  <c r="J117" i="35" s="1"/>
  <c r="I98" i="35"/>
  <c r="I79" i="36"/>
  <c r="I64" i="35"/>
  <c r="I29" i="28"/>
  <c r="I29" i="42"/>
  <c r="J29" i="42" s="1"/>
  <c r="K29" i="42" s="1"/>
  <c r="I92" i="20"/>
  <c r="I82" i="36"/>
  <c r="I104" i="20"/>
  <c r="I158" i="9"/>
  <c r="I98" i="36"/>
  <c r="I152" i="35"/>
  <c r="I41" i="20"/>
  <c r="I52" i="36"/>
  <c r="I32" i="20"/>
  <c r="I44" i="36"/>
  <c r="I84" i="36"/>
  <c r="I133" i="35"/>
  <c r="I33" i="32"/>
  <c r="I35" i="29"/>
  <c r="I45" i="22"/>
  <c r="I32" i="3"/>
  <c r="J32" i="3" s="1"/>
  <c r="I28" i="11"/>
  <c r="I22" i="42"/>
  <c r="J22" i="42" s="1"/>
  <c r="K22" i="42" s="1"/>
  <c r="I46" i="15"/>
  <c r="I22" i="5"/>
  <c r="I40" i="39"/>
  <c r="J40" i="39" s="1"/>
  <c r="K40" i="39" s="1"/>
  <c r="I22" i="31"/>
  <c r="I22" i="28"/>
  <c r="I155" i="9"/>
  <c r="I151" i="35"/>
  <c r="I98" i="20"/>
  <c r="I91" i="36"/>
  <c r="I21" i="11"/>
  <c r="I18" i="31"/>
  <c r="I47" i="29"/>
  <c r="I57" i="22"/>
  <c r="I39" i="32"/>
  <c r="I39" i="11"/>
  <c r="I114" i="20"/>
  <c r="I170" i="9"/>
  <c r="I27" i="28"/>
  <c r="I35" i="31"/>
  <c r="I109" i="36"/>
  <c r="I27" i="42"/>
  <c r="J27" i="42" s="1"/>
  <c r="K27" i="42" s="1"/>
  <c r="I167" i="35"/>
  <c r="I28" i="5"/>
  <c r="I58" i="15"/>
  <c r="I164" i="9"/>
  <c r="I160" i="35"/>
  <c r="I18" i="20"/>
  <c r="I18" i="9"/>
  <c r="I24" i="9"/>
  <c r="I24" i="20"/>
  <c r="I32" i="35"/>
  <c r="I31" i="36"/>
  <c r="I35" i="36"/>
  <c r="I36" i="35"/>
  <c r="I101" i="36"/>
  <c r="I29" i="15"/>
  <c r="I155" i="35"/>
  <c r="I70" i="20"/>
  <c r="I109" i="9"/>
  <c r="I66" i="20"/>
  <c r="I105" i="9"/>
  <c r="I89" i="20"/>
  <c r="I128" i="9"/>
  <c r="I24" i="36"/>
  <c r="I24" i="35"/>
  <c r="J48" i="40"/>
  <c r="K48" i="40" s="1"/>
  <c r="J34" i="40"/>
  <c r="K34" i="40" s="1"/>
  <c r="J39" i="40"/>
  <c r="K39" i="40" s="1"/>
  <c r="J56" i="40"/>
  <c r="K56" i="40" s="1"/>
  <c r="J57" i="40"/>
  <c r="K57" i="40" s="1"/>
  <c r="F36" i="35"/>
  <c r="G36" i="35" s="1"/>
  <c r="H36" i="35" s="1"/>
  <c r="I85" i="9" l="1"/>
  <c r="J85" i="9" s="1"/>
  <c r="T8" i="35"/>
  <c r="V15" i="35"/>
  <c r="V8" i="35" s="1"/>
  <c r="I73" i="36"/>
  <c r="I66" i="15"/>
  <c r="I70" i="36"/>
  <c r="I67" i="36"/>
  <c r="I62" i="22"/>
  <c r="I81" i="9"/>
  <c r="I49" i="35"/>
  <c r="I43" i="32"/>
  <c r="I52" i="35"/>
  <c r="I55" i="35"/>
  <c r="I64" i="36"/>
  <c r="I183" i="35"/>
  <c r="I61" i="15"/>
  <c r="I124" i="36"/>
  <c r="I72" i="15"/>
  <c r="I36" i="31"/>
  <c r="I42" i="11"/>
  <c r="I173" i="35"/>
  <c r="I114" i="36"/>
  <c r="J52" i="40"/>
  <c r="K52" i="40" s="1"/>
  <c r="F110" i="35"/>
  <c r="G110" i="35" s="1"/>
  <c r="H110" i="35" s="1"/>
  <c r="F109" i="35"/>
  <c r="G109" i="35" s="1"/>
  <c r="H109" i="35" s="1"/>
  <c r="F108" i="35"/>
  <c r="G108" i="35" s="1"/>
  <c r="H108" i="35" s="1"/>
  <c r="F107" i="35"/>
  <c r="G107" i="35" s="1"/>
  <c r="H107" i="35" s="1"/>
  <c r="F106" i="35"/>
  <c r="G106" i="35" s="1"/>
  <c r="H106" i="35" s="1"/>
  <c r="F105" i="35"/>
  <c r="G105" i="35" s="1"/>
  <c r="H105" i="35" s="1"/>
  <c r="F104" i="35"/>
  <c r="G104" i="35" s="1"/>
  <c r="H104" i="35" s="1"/>
  <c r="F103" i="35"/>
  <c r="G103" i="35" s="1"/>
  <c r="H103" i="35" s="1"/>
  <c r="I102" i="35"/>
  <c r="F102" i="35"/>
  <c r="F101" i="35"/>
  <c r="G101" i="35" s="1"/>
  <c r="H101" i="35" s="1"/>
  <c r="F100" i="35"/>
  <c r="G100" i="35" s="1"/>
  <c r="H100" i="35" s="1"/>
  <c r="F99" i="35"/>
  <c r="G99" i="35" s="1"/>
  <c r="H99" i="35" s="1"/>
  <c r="F98" i="35"/>
  <c r="G98" i="35" s="1"/>
  <c r="H98" i="35" s="1"/>
  <c r="F97" i="35"/>
  <c r="G97" i="35" s="1"/>
  <c r="H97" i="35" s="1"/>
  <c r="J110" i="35"/>
  <c r="J109" i="35"/>
  <c r="J108" i="35"/>
  <c r="J107" i="35"/>
  <c r="J106" i="35"/>
  <c r="J105" i="35"/>
  <c r="J104" i="35"/>
  <c r="J103" i="35"/>
  <c r="J101" i="35"/>
  <c r="J100" i="35"/>
  <c r="J99" i="35"/>
  <c r="J98" i="35"/>
  <c r="J97" i="35"/>
  <c r="U93" i="36" l="1"/>
  <c r="T93" i="36"/>
  <c r="R93" i="36"/>
  <c r="Q93" i="36"/>
  <c r="O93" i="36"/>
  <c r="N93" i="36"/>
  <c r="F93" i="36"/>
  <c r="G93" i="36" s="1"/>
  <c r="H93" i="36" s="1"/>
  <c r="Q30" i="28"/>
  <c r="R30" i="28"/>
  <c r="T30" i="28"/>
  <c r="Q29" i="28"/>
  <c r="R29" i="28"/>
  <c r="T29" i="28"/>
  <c r="U29" i="28"/>
  <c r="U30" i="28"/>
  <c r="Q23" i="28"/>
  <c r="R23" i="28"/>
  <c r="T23" i="28"/>
  <c r="U23" i="28"/>
  <c r="Q24" i="28"/>
  <c r="R24" i="28"/>
  <c r="T24" i="28"/>
  <c r="U24" i="28"/>
  <c r="Q25" i="28"/>
  <c r="R25" i="28"/>
  <c r="T25" i="28"/>
  <c r="U25" i="28"/>
  <c r="Q26" i="28"/>
  <c r="R26" i="28"/>
  <c r="T26" i="28"/>
  <c r="U26" i="28"/>
  <c r="Q27" i="28"/>
  <c r="R27" i="28"/>
  <c r="T27" i="28"/>
  <c r="U27" i="28"/>
  <c r="Q28" i="28"/>
  <c r="R28" i="28"/>
  <c r="T28" i="28"/>
  <c r="U28" i="28"/>
  <c r="U18" i="28"/>
  <c r="T18" i="28"/>
  <c r="O18" i="28"/>
  <c r="N18" i="28"/>
  <c r="N12" i="5"/>
  <c r="O12" i="5"/>
  <c r="Q12" i="5"/>
  <c r="R12" i="5"/>
  <c r="T12" i="5"/>
  <c r="U12" i="5"/>
  <c r="N32" i="5"/>
  <c r="O32" i="5"/>
  <c r="Q32" i="5"/>
  <c r="R32" i="5"/>
  <c r="T32" i="5"/>
  <c r="U32" i="5"/>
  <c r="O114" i="36"/>
  <c r="N114" i="36"/>
  <c r="E124" i="36"/>
  <c r="E114" i="36"/>
  <c r="Q132" i="36"/>
  <c r="R132" i="36"/>
  <c r="T132" i="36"/>
  <c r="U132" i="36"/>
  <c r="Q129" i="36"/>
  <c r="R129" i="36"/>
  <c r="T129" i="36"/>
  <c r="U129" i="36"/>
  <c r="Q95" i="36"/>
  <c r="R95" i="36"/>
  <c r="T95" i="36"/>
  <c r="U95" i="36"/>
  <c r="Q96" i="36"/>
  <c r="R96" i="36"/>
  <c r="T96" i="36"/>
  <c r="U96" i="36"/>
  <c r="Q97" i="36"/>
  <c r="R97" i="36"/>
  <c r="T97" i="36"/>
  <c r="U97" i="36"/>
  <c r="Q98" i="36"/>
  <c r="R98" i="36"/>
  <c r="T98" i="36"/>
  <c r="U98" i="36"/>
  <c r="Q90" i="36"/>
  <c r="R90" i="36"/>
  <c r="T90" i="36"/>
  <c r="U90" i="36"/>
  <c r="Q91" i="36"/>
  <c r="R91" i="36"/>
  <c r="T91" i="36"/>
  <c r="U91" i="36"/>
  <c r="N90" i="36"/>
  <c r="O90" i="36"/>
  <c r="N91" i="36"/>
  <c r="O91" i="36"/>
  <c r="Q86" i="36"/>
  <c r="R86" i="36"/>
  <c r="T86" i="36"/>
  <c r="U86" i="36"/>
  <c r="Q77" i="36"/>
  <c r="R77" i="36"/>
  <c r="T77" i="36"/>
  <c r="U77" i="36"/>
  <c r="Q78" i="36"/>
  <c r="R78" i="36"/>
  <c r="T78" i="36"/>
  <c r="U78" i="36"/>
  <c r="Q79" i="36"/>
  <c r="R79" i="36"/>
  <c r="T79" i="36"/>
  <c r="U79" i="36"/>
  <c r="Q80" i="36"/>
  <c r="R80" i="36"/>
  <c r="T80" i="36"/>
  <c r="U80" i="36"/>
  <c r="Q81" i="36"/>
  <c r="R81" i="36"/>
  <c r="T81" i="36"/>
  <c r="U81" i="36"/>
  <c r="Q82" i="36"/>
  <c r="R82" i="36"/>
  <c r="T82" i="36"/>
  <c r="U82" i="36"/>
  <c r="N64" i="36"/>
  <c r="O64" i="36"/>
  <c r="N67" i="36"/>
  <c r="O67" i="36"/>
  <c r="N70" i="36"/>
  <c r="O70" i="36"/>
  <c r="N73" i="36"/>
  <c r="O73" i="36"/>
  <c r="Q63" i="36"/>
  <c r="R63" i="36"/>
  <c r="T63" i="36"/>
  <c r="U63" i="36"/>
  <c r="Q27" i="36"/>
  <c r="R27" i="36"/>
  <c r="T27" i="36"/>
  <c r="U27" i="36"/>
  <c r="Q28" i="36"/>
  <c r="R28" i="36"/>
  <c r="T28" i="36"/>
  <c r="U28" i="36"/>
  <c r="N22" i="36"/>
  <c r="O22" i="36"/>
  <c r="Q22" i="36"/>
  <c r="R22" i="36"/>
  <c r="T22" i="36"/>
  <c r="U22" i="36"/>
  <c r="N23" i="36"/>
  <c r="O23" i="36"/>
  <c r="Q23" i="36"/>
  <c r="R23" i="36"/>
  <c r="T23" i="36"/>
  <c r="U23" i="36"/>
  <c r="N24" i="36"/>
  <c r="O24" i="36"/>
  <c r="Q24" i="36"/>
  <c r="R24" i="36"/>
  <c r="T24" i="36"/>
  <c r="U24" i="36"/>
  <c r="N25" i="36"/>
  <c r="O25" i="36"/>
  <c r="Q25" i="36"/>
  <c r="R25" i="36"/>
  <c r="T25" i="36"/>
  <c r="U25" i="36"/>
  <c r="F194" i="35"/>
  <c r="G194" i="35" s="1"/>
  <c r="H194" i="35" s="1"/>
  <c r="F74" i="35"/>
  <c r="G74" i="35" s="1"/>
  <c r="H74" i="35" s="1"/>
  <c r="F75" i="35"/>
  <c r="G75" i="35" s="1"/>
  <c r="H75" i="35" s="1"/>
  <c r="F76" i="35"/>
  <c r="G76" i="35" s="1"/>
  <c r="H76" i="35" s="1"/>
  <c r="J76" i="35"/>
  <c r="F77" i="35"/>
  <c r="G77" i="35" s="1"/>
  <c r="H77" i="35" s="1"/>
  <c r="J77" i="35"/>
  <c r="J74" i="35"/>
  <c r="J75" i="35"/>
  <c r="V12" i="5" l="1"/>
  <c r="V18" i="28"/>
  <c r="V29" i="28"/>
  <c r="V27" i="28"/>
  <c r="V25" i="28"/>
  <c r="V26" i="28"/>
  <c r="V30" i="28"/>
  <c r="V32" i="5"/>
  <c r="V27" i="36"/>
  <c r="V78" i="36"/>
  <c r="V86" i="36"/>
  <c r="V24" i="36"/>
  <c r="V91" i="36"/>
  <c r="V23" i="28"/>
  <c r="V93" i="36"/>
  <c r="V25" i="36"/>
  <c r="V28" i="36"/>
  <c r="V82" i="36"/>
  <c r="V77" i="36"/>
  <c r="V96" i="36"/>
  <c r="V79" i="36"/>
  <c r="V22" i="36"/>
  <c r="V80" i="36"/>
  <c r="V98" i="36"/>
  <c r="V24" i="28"/>
  <c r="V63" i="36"/>
  <c r="V129" i="36"/>
  <c r="V23" i="36"/>
  <c r="V90" i="36"/>
  <c r="V97" i="36"/>
  <c r="V28" i="28"/>
  <c r="V81" i="36"/>
  <c r="V95" i="36"/>
  <c r="V132" i="36"/>
  <c r="F44" i="35" l="1"/>
  <c r="G44" i="35" s="1"/>
  <c r="H44" i="35" s="1"/>
  <c r="F29" i="15" l="1"/>
  <c r="G29" i="15" s="1"/>
  <c r="N29" i="15"/>
  <c r="O29" i="15"/>
  <c r="Q29" i="15"/>
  <c r="R29" i="15"/>
  <c r="T29" i="15"/>
  <c r="U29" i="15"/>
  <c r="F101" i="36"/>
  <c r="G101" i="36" s="1"/>
  <c r="H101" i="36" s="1"/>
  <c r="N101" i="36"/>
  <c r="O101" i="36"/>
  <c r="Q101" i="36"/>
  <c r="R101" i="36"/>
  <c r="T101" i="36"/>
  <c r="U101" i="36"/>
  <c r="J29" i="15"/>
  <c r="F155" i="35"/>
  <c r="G155" i="35" s="1"/>
  <c r="H155" i="35" s="1"/>
  <c r="J155" i="35" l="1"/>
  <c r="J101" i="36"/>
  <c r="V101" i="36"/>
  <c r="V29" i="15"/>
  <c r="F91" i="36"/>
  <c r="G91" i="36" s="1"/>
  <c r="H91" i="36" s="1"/>
  <c r="F138" i="35"/>
  <c r="G138" i="35" s="1"/>
  <c r="H138" i="35" s="1"/>
  <c r="J55" i="36" l="1"/>
  <c r="F65" i="35" l="1"/>
  <c r="F64" i="35"/>
  <c r="F63" i="35"/>
  <c r="F62" i="35"/>
  <c r="F77" i="36"/>
  <c r="F78" i="36"/>
  <c r="F79" i="36"/>
  <c r="F80" i="36"/>
  <c r="F55" i="36"/>
  <c r="G55" i="36" s="1"/>
  <c r="H55" i="36" s="1"/>
  <c r="F90" i="36"/>
  <c r="G90" i="36" s="1"/>
  <c r="H90" i="36" s="1"/>
  <c r="N86" i="36" l="1"/>
  <c r="O86" i="36"/>
  <c r="J86" i="36"/>
  <c r="F86" i="36"/>
  <c r="G86" i="36" s="1"/>
  <c r="H86" i="36" s="1"/>
  <c r="J139" i="35"/>
  <c r="F139" i="35"/>
  <c r="G139" i="35" s="1"/>
  <c r="H139" i="35" s="1"/>
  <c r="E73" i="36" l="1"/>
  <c r="E70" i="36"/>
  <c r="E67" i="36"/>
  <c r="E64" i="36"/>
  <c r="E58" i="35"/>
  <c r="E55" i="35"/>
  <c r="E52" i="35"/>
  <c r="E49" i="35"/>
  <c r="O27" i="29" l="1"/>
  <c r="D5" i="36" l="1"/>
  <c r="D5" i="35"/>
  <c r="U58" i="36"/>
  <c r="T58" i="36"/>
  <c r="R58" i="36"/>
  <c r="Q58" i="36"/>
  <c r="O58" i="36"/>
  <c r="N58" i="36"/>
  <c r="F58" i="36"/>
  <c r="G58" i="36" s="1"/>
  <c r="S613" i="21" l="1"/>
  <c r="T613" i="21"/>
  <c r="S612" i="21"/>
  <c r="T612" i="21"/>
  <c r="S10" i="21"/>
  <c r="S18" i="21"/>
  <c r="S26" i="21"/>
  <c r="S34" i="21"/>
  <c r="S42" i="21"/>
  <c r="S5" i="21"/>
  <c r="S13" i="21"/>
  <c r="S21" i="21"/>
  <c r="S29" i="21"/>
  <c r="S37" i="21"/>
  <c r="S8" i="21"/>
  <c r="S16" i="21"/>
  <c r="S24" i="21"/>
  <c r="S32" i="21"/>
  <c r="S40" i="21"/>
  <c r="S3" i="21"/>
  <c r="S11" i="21"/>
  <c r="S19" i="21"/>
  <c r="S27" i="21"/>
  <c r="S35" i="21"/>
  <c r="S6" i="21"/>
  <c r="S14" i="21"/>
  <c r="S22" i="21"/>
  <c r="S30" i="21"/>
  <c r="S38" i="21"/>
  <c r="S46" i="21"/>
  <c r="S9" i="21"/>
  <c r="S17" i="21"/>
  <c r="S25" i="21"/>
  <c r="S33" i="21"/>
  <c r="S41" i="21"/>
  <c r="S4" i="21"/>
  <c r="S12" i="21"/>
  <c r="S20" i="21"/>
  <c r="S28" i="21"/>
  <c r="S36" i="21"/>
  <c r="S44" i="21"/>
  <c r="S47" i="21"/>
  <c r="S53" i="21"/>
  <c r="S61" i="21"/>
  <c r="S54" i="21"/>
  <c r="S62" i="21"/>
  <c r="S70" i="21"/>
  <c r="S78" i="21"/>
  <c r="S31" i="21"/>
  <c r="S45" i="21"/>
  <c r="S49" i="21"/>
  <c r="S57" i="21"/>
  <c r="S65" i="21"/>
  <c r="S73" i="21"/>
  <c r="S23" i="21"/>
  <c r="S52" i="21"/>
  <c r="S60" i="21"/>
  <c r="S7" i="21"/>
  <c r="S50" i="21"/>
  <c r="S58" i="21"/>
  <c r="S66" i="21"/>
  <c r="S74" i="21"/>
  <c r="S82" i="21"/>
  <c r="S39" i="21"/>
  <c r="S64" i="21"/>
  <c r="S67" i="21"/>
  <c r="S43" i="21"/>
  <c r="S59" i="21"/>
  <c r="S63" i="21"/>
  <c r="S69" i="21"/>
  <c r="S55" i="21"/>
  <c r="S72" i="21"/>
  <c r="S83" i="21"/>
  <c r="S89" i="21"/>
  <c r="S97" i="21"/>
  <c r="S105" i="21"/>
  <c r="S56" i="21"/>
  <c r="S75" i="21"/>
  <c r="S81" i="21"/>
  <c r="S84" i="21"/>
  <c r="S92" i="21"/>
  <c r="S100" i="21"/>
  <c r="S51" i="21"/>
  <c r="S68" i="21"/>
  <c r="S71" i="21"/>
  <c r="S48" i="21"/>
  <c r="S85" i="21"/>
  <c r="S93" i="21"/>
  <c r="S101" i="21"/>
  <c r="S15" i="21"/>
  <c r="S88" i="21"/>
  <c r="S76" i="21"/>
  <c r="S80" i="21"/>
  <c r="S91" i="21"/>
  <c r="S104" i="21"/>
  <c r="S94" i="21"/>
  <c r="S103" i="21"/>
  <c r="S77" i="21"/>
  <c r="S87" i="21"/>
  <c r="S90" i="21"/>
  <c r="S96" i="21"/>
  <c r="S107" i="21"/>
  <c r="S115" i="21"/>
  <c r="S123" i="21"/>
  <c r="S131" i="21"/>
  <c r="S99" i="21"/>
  <c r="S110" i="21"/>
  <c r="S118" i="21"/>
  <c r="S126" i="21"/>
  <c r="S102" i="21"/>
  <c r="S86" i="21"/>
  <c r="S111" i="21"/>
  <c r="S119" i="21"/>
  <c r="S127" i="21"/>
  <c r="S125" i="21"/>
  <c r="S136" i="21"/>
  <c r="S144" i="21"/>
  <c r="S152" i="21"/>
  <c r="S128" i="21"/>
  <c r="S139" i="21"/>
  <c r="S147" i="21"/>
  <c r="S155" i="21"/>
  <c r="S109" i="21"/>
  <c r="S121" i="21"/>
  <c r="S124" i="21"/>
  <c r="S130" i="21"/>
  <c r="S134" i="21"/>
  <c r="S142" i="21"/>
  <c r="S150" i="21"/>
  <c r="S98" i="21"/>
  <c r="S106" i="21"/>
  <c r="S112" i="21"/>
  <c r="S133" i="21"/>
  <c r="S137" i="21"/>
  <c r="S145" i="21"/>
  <c r="S153" i="21"/>
  <c r="S161" i="21"/>
  <c r="S169" i="21"/>
  <c r="S177" i="21"/>
  <c r="S185" i="21"/>
  <c r="S79" i="21"/>
  <c r="S95" i="21"/>
  <c r="S108" i="21"/>
  <c r="S114" i="21"/>
  <c r="S140" i="21"/>
  <c r="S148" i="21"/>
  <c r="S156" i="21"/>
  <c r="S164" i="21"/>
  <c r="S172" i="21"/>
  <c r="S180" i="21"/>
  <c r="S117" i="21"/>
  <c r="S129" i="21"/>
  <c r="S132" i="21"/>
  <c r="S135" i="21"/>
  <c r="S143" i="21"/>
  <c r="S151" i="21"/>
  <c r="S113" i="21"/>
  <c r="S116" i="21"/>
  <c r="S122" i="21"/>
  <c r="S141" i="21"/>
  <c r="S149" i="21"/>
  <c r="S157" i="21"/>
  <c r="S165" i="21"/>
  <c r="S173" i="21"/>
  <c r="S181" i="21"/>
  <c r="S120" i="21"/>
  <c r="S146" i="21"/>
  <c r="S171" i="21"/>
  <c r="S183" i="21"/>
  <c r="S186" i="21"/>
  <c r="S189" i="21"/>
  <c r="S197" i="21"/>
  <c r="S205" i="21"/>
  <c r="S138" i="21"/>
  <c r="S174" i="21"/>
  <c r="S192" i="21"/>
  <c r="S200" i="21"/>
  <c r="S167" i="21"/>
  <c r="S170" i="21"/>
  <c r="S176" i="21"/>
  <c r="S195" i="21"/>
  <c r="S203" i="21"/>
  <c r="S158" i="21"/>
  <c r="S179" i="21"/>
  <c r="S190" i="21"/>
  <c r="S198" i="21"/>
  <c r="S206" i="21"/>
  <c r="S214" i="21"/>
  <c r="S222" i="21"/>
  <c r="S230" i="21"/>
  <c r="S238" i="21"/>
  <c r="S160" i="21"/>
  <c r="S182" i="21"/>
  <c r="S193" i="21"/>
  <c r="S201" i="21"/>
  <c r="S209" i="21"/>
  <c r="S217" i="21"/>
  <c r="S225" i="21"/>
  <c r="S233" i="21"/>
  <c r="S163" i="21"/>
  <c r="S175" i="21"/>
  <c r="S178" i="21"/>
  <c r="S184" i="21"/>
  <c r="S188" i="21"/>
  <c r="S196" i="21"/>
  <c r="S204" i="21"/>
  <c r="S154" i="21"/>
  <c r="S159" i="21"/>
  <c r="S162" i="21"/>
  <c r="S168" i="21"/>
  <c r="S194" i="21"/>
  <c r="S202" i="21"/>
  <c r="S210" i="21"/>
  <c r="S218" i="21"/>
  <c r="S226" i="21"/>
  <c r="S234" i="21"/>
  <c r="S199" i="21"/>
  <c r="S208" i="21"/>
  <c r="S220" i="21"/>
  <c r="S223" i="21"/>
  <c r="S229" i="21"/>
  <c r="S248" i="21"/>
  <c r="S256" i="21"/>
  <c r="S191" i="21"/>
  <c r="S211" i="21"/>
  <c r="S187" i="21"/>
  <c r="S207" i="21"/>
  <c r="S213" i="21"/>
  <c r="S235" i="21"/>
  <c r="S239" i="21"/>
  <c r="S246" i="21"/>
  <c r="S166" i="21"/>
  <c r="S219" i="21"/>
  <c r="S244" i="21"/>
  <c r="S252" i="21"/>
  <c r="S228" i="21"/>
  <c r="S242" i="21"/>
  <c r="S250" i="21"/>
  <c r="S263" i="21"/>
  <c r="S271" i="21"/>
  <c r="S279" i="21"/>
  <c r="S224" i="21"/>
  <c r="S245" i="21"/>
  <c r="S249" i="21"/>
  <c r="S266" i="21"/>
  <c r="S274" i="21"/>
  <c r="S216" i="21"/>
  <c r="S258" i="21"/>
  <c r="S261" i="21"/>
  <c r="S269" i="21"/>
  <c r="S277" i="21"/>
  <c r="S285" i="21"/>
  <c r="S293" i="21"/>
  <c r="S221" i="21"/>
  <c r="S241" i="21"/>
  <c r="S247" i="21"/>
  <c r="S257" i="21"/>
  <c r="S264" i="21"/>
  <c r="S272" i="21"/>
  <c r="S280" i="21"/>
  <c r="S288" i="21"/>
  <c r="S296" i="21"/>
  <c r="S215" i="21"/>
  <c r="S255" i="21"/>
  <c r="S259" i="21"/>
  <c r="S267" i="21"/>
  <c r="S275" i="21"/>
  <c r="S212" i="21"/>
  <c r="S231" i="21"/>
  <c r="S236" i="21"/>
  <c r="S254" i="21"/>
  <c r="S262" i="21"/>
  <c r="S270" i="21"/>
  <c r="S278" i="21"/>
  <c r="S227" i="21"/>
  <c r="S232" i="21"/>
  <c r="S237" i="21"/>
  <c r="S240" i="21"/>
  <c r="S251" i="21"/>
  <c r="S260" i="21"/>
  <c r="S268" i="21"/>
  <c r="S276" i="21"/>
  <c r="S284" i="21"/>
  <c r="S292" i="21"/>
  <c r="S300" i="21"/>
  <c r="S283" i="21"/>
  <c r="S307" i="21"/>
  <c r="S315" i="21"/>
  <c r="S323" i="21"/>
  <c r="S331" i="21"/>
  <c r="S339" i="21"/>
  <c r="S347" i="21"/>
  <c r="S286" i="21"/>
  <c r="S289" i="21"/>
  <c r="S302" i="21"/>
  <c r="S310" i="21"/>
  <c r="S318" i="21"/>
  <c r="S326" i="21"/>
  <c r="S334" i="21"/>
  <c r="S342" i="21"/>
  <c r="S350" i="21"/>
  <c r="S243" i="21"/>
  <c r="S273" i="21"/>
  <c r="S281" i="21"/>
  <c r="S295" i="21"/>
  <c r="S298" i="21"/>
  <c r="S305" i="21"/>
  <c r="S313" i="21"/>
  <c r="S321" i="21"/>
  <c r="S329" i="21"/>
  <c r="S337" i="21"/>
  <c r="S345" i="21"/>
  <c r="S353" i="21"/>
  <c r="S361" i="21"/>
  <c r="S369" i="21"/>
  <c r="S265" i="21"/>
  <c r="S291" i="21"/>
  <c r="S308" i="21"/>
  <c r="S316" i="21"/>
  <c r="S324" i="21"/>
  <c r="S332" i="21"/>
  <c r="S340" i="21"/>
  <c r="S348" i="21"/>
  <c r="S356" i="21"/>
  <c r="S364" i="21"/>
  <c r="S282" i="21"/>
  <c r="S294" i="21"/>
  <c r="S297" i="21"/>
  <c r="S303" i="21"/>
  <c r="S311" i="21"/>
  <c r="S319" i="21"/>
  <c r="S327" i="21"/>
  <c r="S335" i="21"/>
  <c r="S343" i="21"/>
  <c r="S351" i="21"/>
  <c r="S306" i="21"/>
  <c r="S314" i="21"/>
  <c r="S322" i="21"/>
  <c r="S330" i="21"/>
  <c r="S338" i="21"/>
  <c r="S346" i="21"/>
  <c r="S354" i="21"/>
  <c r="S299" i="21"/>
  <c r="S301" i="21"/>
  <c r="S309" i="21"/>
  <c r="S317" i="21"/>
  <c r="S325" i="21"/>
  <c r="S333" i="21"/>
  <c r="S341" i="21"/>
  <c r="S349" i="21"/>
  <c r="S357" i="21"/>
  <c r="S365" i="21"/>
  <c r="S304" i="21"/>
  <c r="S363" i="21"/>
  <c r="S368" i="21"/>
  <c r="S378" i="21"/>
  <c r="S386" i="21"/>
  <c r="S394" i="21"/>
  <c r="S402" i="21"/>
  <c r="S410" i="21"/>
  <c r="S418" i="21"/>
  <c r="S367" i="21"/>
  <c r="S373" i="21"/>
  <c r="S381" i="21"/>
  <c r="S389" i="21"/>
  <c r="S397" i="21"/>
  <c r="S405" i="21"/>
  <c r="S413" i="21"/>
  <c r="S352" i="21"/>
  <c r="S359" i="21"/>
  <c r="S362" i="21"/>
  <c r="S366" i="21"/>
  <c r="S376" i="21"/>
  <c r="S384" i="21"/>
  <c r="S392" i="21"/>
  <c r="S400" i="21"/>
  <c r="S408" i="21"/>
  <c r="S416" i="21"/>
  <c r="S424" i="21"/>
  <c r="S432" i="21"/>
  <c r="S344" i="21"/>
  <c r="S379" i="21"/>
  <c r="S387" i="21"/>
  <c r="S395" i="21"/>
  <c r="S403" i="21"/>
  <c r="S411" i="21"/>
  <c r="S419" i="21"/>
  <c r="S427" i="21"/>
  <c r="S435" i="21"/>
  <c r="S253" i="21"/>
  <c r="S336" i="21"/>
  <c r="S374" i="21"/>
  <c r="S382" i="21"/>
  <c r="S390" i="21"/>
  <c r="S398" i="21"/>
  <c r="S406" i="21"/>
  <c r="S414" i="21"/>
  <c r="S287" i="21"/>
  <c r="S290" i="21"/>
  <c r="S328" i="21"/>
  <c r="S355" i="21"/>
  <c r="S377" i="21"/>
  <c r="S385" i="21"/>
  <c r="S393" i="21"/>
  <c r="S401" i="21"/>
  <c r="S409" i="21"/>
  <c r="S312" i="21"/>
  <c r="S360" i="21"/>
  <c r="S370" i="21"/>
  <c r="S375" i="21"/>
  <c r="S383" i="21"/>
  <c r="S391" i="21"/>
  <c r="S399" i="21"/>
  <c r="S407" i="21"/>
  <c r="S415" i="21"/>
  <c r="S423" i="21"/>
  <c r="S431" i="21"/>
  <c r="S439" i="21"/>
  <c r="S388" i="21"/>
  <c r="S430" i="21"/>
  <c r="S448" i="21"/>
  <c r="S456" i="21"/>
  <c r="S464" i="21"/>
  <c r="S472" i="21"/>
  <c r="S480" i="21"/>
  <c r="S380" i="21"/>
  <c r="S421" i="21"/>
  <c r="S433" i="21"/>
  <c r="S436" i="21"/>
  <c r="S440" i="21"/>
  <c r="S443" i="21"/>
  <c r="S451" i="21"/>
  <c r="S459" i="21"/>
  <c r="S467" i="21"/>
  <c r="S475" i="21"/>
  <c r="S483" i="21"/>
  <c r="S372" i="21"/>
  <c r="S446" i="21"/>
  <c r="S454" i="21"/>
  <c r="S462" i="21"/>
  <c r="S470" i="21"/>
  <c r="S478" i="21"/>
  <c r="S486" i="21"/>
  <c r="S494" i="21"/>
  <c r="S502" i="21"/>
  <c r="S420" i="21"/>
  <c r="S438" i="21"/>
  <c r="S441" i="21"/>
  <c r="S449" i="21"/>
  <c r="S457" i="21"/>
  <c r="S465" i="21"/>
  <c r="S473" i="21"/>
  <c r="S481" i="21"/>
  <c r="S489" i="21"/>
  <c r="S497" i="21"/>
  <c r="S505" i="21"/>
  <c r="S320" i="21"/>
  <c r="S371" i="21"/>
  <c r="S417" i="21"/>
  <c r="S426" i="21"/>
  <c r="S429" i="21"/>
  <c r="S444" i="21"/>
  <c r="S452" i="21"/>
  <c r="S460" i="21"/>
  <c r="S468" i="21"/>
  <c r="S476" i="21"/>
  <c r="S412" i="21"/>
  <c r="S422" i="21"/>
  <c r="S447" i="21"/>
  <c r="S455" i="21"/>
  <c r="S463" i="21"/>
  <c r="S471" i="21"/>
  <c r="S479" i="21"/>
  <c r="S404" i="21"/>
  <c r="S425" i="21"/>
  <c r="S428" i="21"/>
  <c r="S442" i="21"/>
  <c r="S450" i="21"/>
  <c r="S458" i="21"/>
  <c r="S466" i="21"/>
  <c r="S474" i="21"/>
  <c r="S482" i="21"/>
  <c r="S490" i="21"/>
  <c r="S498" i="21"/>
  <c r="S506" i="21"/>
  <c r="S434" i="21"/>
  <c r="S437" i="21"/>
  <c r="S477" i="21"/>
  <c r="S507" i="21"/>
  <c r="S515" i="21"/>
  <c r="S523" i="21"/>
  <c r="S531" i="21"/>
  <c r="S539" i="21"/>
  <c r="S547" i="21"/>
  <c r="S469" i="21"/>
  <c r="S488" i="21"/>
  <c r="S500" i="21"/>
  <c r="S503" i="21"/>
  <c r="S509" i="21"/>
  <c r="S510" i="21"/>
  <c r="S518" i="21"/>
  <c r="S526" i="21"/>
  <c r="S534" i="21"/>
  <c r="S542" i="21"/>
  <c r="S550" i="21"/>
  <c r="S461" i="21"/>
  <c r="S485" i="21"/>
  <c r="S491" i="21"/>
  <c r="S513" i="21"/>
  <c r="S521" i="21"/>
  <c r="S529" i="21"/>
  <c r="S537" i="21"/>
  <c r="S545" i="21"/>
  <c r="S553" i="21"/>
  <c r="S561" i="21"/>
  <c r="S569" i="21"/>
  <c r="S577" i="21"/>
  <c r="S453" i="21"/>
  <c r="S487" i="21"/>
  <c r="S493" i="21"/>
  <c r="S516" i="21"/>
  <c r="S524" i="21"/>
  <c r="S532" i="21"/>
  <c r="S540" i="21"/>
  <c r="S548" i="21"/>
  <c r="S556" i="21"/>
  <c r="S564" i="21"/>
  <c r="S572" i="21"/>
  <c r="S445" i="21"/>
  <c r="S496" i="21"/>
  <c r="S508" i="21"/>
  <c r="S511" i="21"/>
  <c r="S519" i="21"/>
  <c r="S527" i="21"/>
  <c r="S535" i="21"/>
  <c r="S543" i="21"/>
  <c r="S551" i="21"/>
  <c r="S358" i="21"/>
  <c r="S499" i="21"/>
  <c r="S514" i="21"/>
  <c r="S522" i="21"/>
  <c r="S530" i="21"/>
  <c r="S538" i="21"/>
  <c r="S546" i="21"/>
  <c r="S396" i="21"/>
  <c r="S484" i="21"/>
  <c r="S492" i="21"/>
  <c r="S495" i="21"/>
  <c r="S501" i="21"/>
  <c r="S517" i="21"/>
  <c r="S525" i="21"/>
  <c r="S533" i="21"/>
  <c r="S541" i="21"/>
  <c r="S549" i="21"/>
  <c r="S557" i="21"/>
  <c r="S565" i="21"/>
  <c r="S573" i="21"/>
  <c r="S528" i="21"/>
  <c r="S552" i="21"/>
  <c r="S566" i="21"/>
  <c r="S584" i="21"/>
  <c r="S592" i="21"/>
  <c r="S600" i="21"/>
  <c r="S608" i="21"/>
  <c r="S504" i="21"/>
  <c r="S520" i="21"/>
  <c r="S559" i="21"/>
  <c r="S562" i="21"/>
  <c r="S568" i="21"/>
  <c r="S579" i="21"/>
  <c r="S587" i="21"/>
  <c r="S595" i="21"/>
  <c r="S603" i="21"/>
  <c r="S611" i="21"/>
  <c r="S589" i="21"/>
  <c r="S605" i="21"/>
  <c r="S512" i="21"/>
  <c r="S571" i="21"/>
  <c r="S582" i="21"/>
  <c r="S590" i="21"/>
  <c r="S598" i="21"/>
  <c r="S606" i="21"/>
  <c r="S604" i="21"/>
  <c r="S563" i="21"/>
  <c r="S581" i="21"/>
  <c r="S574" i="21"/>
  <c r="S585" i="21"/>
  <c r="S593" i="21"/>
  <c r="S601" i="21"/>
  <c r="S609" i="21"/>
  <c r="S596" i="21"/>
  <c r="S607" i="21"/>
  <c r="S555" i="21"/>
  <c r="S567" i="21"/>
  <c r="S570" i="21"/>
  <c r="S576" i="21"/>
  <c r="S580" i="21"/>
  <c r="S588" i="21"/>
  <c r="S575" i="21"/>
  <c r="S578" i="21"/>
  <c r="S558" i="21"/>
  <c r="S583" i="21"/>
  <c r="S591" i="21"/>
  <c r="S599" i="21"/>
  <c r="S544" i="21"/>
  <c r="S554" i="21"/>
  <c r="S560" i="21"/>
  <c r="S586" i="21"/>
  <c r="S594" i="21"/>
  <c r="S602" i="21"/>
  <c r="S610" i="21"/>
  <c r="S536" i="21"/>
  <c r="S597" i="21"/>
  <c r="T7" i="21"/>
  <c r="T15" i="21"/>
  <c r="T23" i="21"/>
  <c r="T31" i="21"/>
  <c r="T39" i="21"/>
  <c r="T10" i="21"/>
  <c r="T18" i="21"/>
  <c r="T26" i="21"/>
  <c r="T34" i="21"/>
  <c r="T5" i="21"/>
  <c r="T13" i="21"/>
  <c r="T21" i="21"/>
  <c r="T29" i="21"/>
  <c r="T37" i="21"/>
  <c r="T45" i="21"/>
  <c r="T8" i="21"/>
  <c r="T16" i="21"/>
  <c r="T24" i="21"/>
  <c r="T32" i="21"/>
  <c r="T3" i="21"/>
  <c r="T11" i="21"/>
  <c r="T19" i="21"/>
  <c r="T27" i="21"/>
  <c r="T35" i="21"/>
  <c r="T43" i="21"/>
  <c r="T6" i="21"/>
  <c r="T14" i="21"/>
  <c r="T22" i="21"/>
  <c r="T30" i="21"/>
  <c r="T38" i="21"/>
  <c r="T9" i="21"/>
  <c r="T17" i="21"/>
  <c r="T25" i="21"/>
  <c r="T33" i="21"/>
  <c r="T41" i="21"/>
  <c r="T50" i="21"/>
  <c r="T58" i="21"/>
  <c r="T28" i="21"/>
  <c r="T51" i="21"/>
  <c r="T59" i="21"/>
  <c r="T67" i="21"/>
  <c r="T75" i="21"/>
  <c r="T83" i="21"/>
  <c r="T20" i="21"/>
  <c r="T42" i="21"/>
  <c r="T54" i="21"/>
  <c r="T62" i="21"/>
  <c r="T70" i="21"/>
  <c r="T78" i="21"/>
  <c r="T12" i="21"/>
  <c r="T49" i="21"/>
  <c r="T57" i="21"/>
  <c r="T44" i="21"/>
  <c r="T55" i="21"/>
  <c r="T63" i="21"/>
  <c r="T71" i="21"/>
  <c r="T79" i="21"/>
  <c r="T48" i="21"/>
  <c r="T53" i="21"/>
  <c r="T64" i="21"/>
  <c r="T73" i="21"/>
  <c r="T36" i="21"/>
  <c r="T66" i="21"/>
  <c r="T69" i="21"/>
  <c r="T86" i="21"/>
  <c r="T94" i="21"/>
  <c r="T102" i="21"/>
  <c r="T4" i="21"/>
  <c r="T60" i="21"/>
  <c r="T72" i="21"/>
  <c r="T82" i="21"/>
  <c r="T89" i="21"/>
  <c r="T97" i="21"/>
  <c r="T56" i="21"/>
  <c r="T61" i="21"/>
  <c r="T52" i="21"/>
  <c r="T80" i="21"/>
  <c r="T90" i="21"/>
  <c r="T98" i="21"/>
  <c r="T46" i="21"/>
  <c r="T85" i="21"/>
  <c r="T88" i="21"/>
  <c r="T105" i="21"/>
  <c r="T106" i="21"/>
  <c r="T76" i="21"/>
  <c r="T91" i="21"/>
  <c r="T100" i="21"/>
  <c r="T65" i="21"/>
  <c r="T68" i="21"/>
  <c r="T74" i="21"/>
  <c r="T81" i="21"/>
  <c r="T103" i="21"/>
  <c r="T112" i="21"/>
  <c r="T120" i="21"/>
  <c r="T128" i="21"/>
  <c r="T77" i="21"/>
  <c r="T84" i="21"/>
  <c r="T87" i="21"/>
  <c r="T93" i="21"/>
  <c r="T96" i="21"/>
  <c r="T107" i="21"/>
  <c r="T115" i="21"/>
  <c r="T123" i="21"/>
  <c r="T131" i="21"/>
  <c r="T47" i="21"/>
  <c r="T99" i="21"/>
  <c r="T92" i="21"/>
  <c r="T95" i="21"/>
  <c r="T101" i="21"/>
  <c r="T108" i="21"/>
  <c r="T116" i="21"/>
  <c r="T124" i="21"/>
  <c r="T132" i="21"/>
  <c r="T110" i="21"/>
  <c r="T113" i="21"/>
  <c r="T119" i="21"/>
  <c r="T122" i="21"/>
  <c r="T141" i="21"/>
  <c r="T149" i="21"/>
  <c r="T157" i="21"/>
  <c r="T125" i="21"/>
  <c r="T136" i="21"/>
  <c r="T144" i="21"/>
  <c r="T152" i="21"/>
  <c r="T104" i="21"/>
  <c r="T139" i="21"/>
  <c r="T147" i="21"/>
  <c r="T155" i="21"/>
  <c r="T109" i="21"/>
  <c r="T118" i="21"/>
  <c r="T121" i="21"/>
  <c r="T127" i="21"/>
  <c r="T130" i="21"/>
  <c r="T134" i="21"/>
  <c r="T142" i="21"/>
  <c r="T150" i="21"/>
  <c r="T158" i="21"/>
  <c r="T166" i="21"/>
  <c r="T174" i="21"/>
  <c r="T182" i="21"/>
  <c r="T40" i="21"/>
  <c r="T133" i="21"/>
  <c r="T137" i="21"/>
  <c r="T145" i="21"/>
  <c r="T153" i="21"/>
  <c r="T161" i="21"/>
  <c r="T169" i="21"/>
  <c r="T177" i="21"/>
  <c r="T185" i="21"/>
  <c r="T111" i="21"/>
  <c r="T114" i="21"/>
  <c r="T140" i="21"/>
  <c r="T148" i="21"/>
  <c r="T156" i="21"/>
  <c r="T138" i="21"/>
  <c r="T146" i="21"/>
  <c r="T154" i="21"/>
  <c r="T162" i="21"/>
  <c r="T170" i="21"/>
  <c r="T178" i="21"/>
  <c r="T186" i="21"/>
  <c r="T117" i="21"/>
  <c r="T126" i="21"/>
  <c r="T129" i="21"/>
  <c r="T135" i="21"/>
  <c r="T159" i="21"/>
  <c r="T165" i="21"/>
  <c r="T168" i="21"/>
  <c r="T194" i="21"/>
  <c r="T202" i="21"/>
  <c r="T171" i="21"/>
  <c r="T180" i="21"/>
  <c r="T183" i="21"/>
  <c r="T189" i="21"/>
  <c r="T197" i="21"/>
  <c r="T205" i="21"/>
  <c r="T192" i="21"/>
  <c r="T200" i="21"/>
  <c r="T164" i="21"/>
  <c r="T167" i="21"/>
  <c r="T173" i="21"/>
  <c r="T176" i="21"/>
  <c r="T195" i="21"/>
  <c r="T203" i="21"/>
  <c r="T211" i="21"/>
  <c r="T219" i="21"/>
  <c r="T227" i="21"/>
  <c r="T235" i="21"/>
  <c r="T179" i="21"/>
  <c r="T190" i="21"/>
  <c r="T198" i="21"/>
  <c r="T206" i="21"/>
  <c r="T214" i="21"/>
  <c r="T222" i="21"/>
  <c r="T230" i="21"/>
  <c r="T160" i="21"/>
  <c r="T193" i="21"/>
  <c r="T201" i="21"/>
  <c r="T143" i="21"/>
  <c r="T187" i="21"/>
  <c r="T191" i="21"/>
  <c r="T199" i="21"/>
  <c r="T207" i="21"/>
  <c r="T215" i="21"/>
  <c r="T223" i="21"/>
  <c r="T231" i="21"/>
  <c r="T239" i="21"/>
  <c r="T204" i="21"/>
  <c r="T209" i="21"/>
  <c r="T212" i="21"/>
  <c r="T218" i="21"/>
  <c r="T221" i="21"/>
  <c r="T196" i="21"/>
  <c r="T188" i="21"/>
  <c r="T245" i="21"/>
  <c r="T253" i="21"/>
  <c r="T208" i="21"/>
  <c r="T217" i="21"/>
  <c r="T151" i="21"/>
  <c r="T181" i="21"/>
  <c r="T184" i="21"/>
  <c r="T232" i="21"/>
  <c r="T240" i="21"/>
  <c r="T243" i="21"/>
  <c r="T163" i="21"/>
  <c r="T172" i="21"/>
  <c r="T175" i="21"/>
  <c r="T210" i="21"/>
  <c r="T213" i="21"/>
  <c r="T216" i="21"/>
  <c r="T225" i="21"/>
  <c r="T228" i="21"/>
  <c r="T234" i="21"/>
  <c r="T237" i="21"/>
  <c r="T241" i="21"/>
  <c r="T249" i="21"/>
  <c r="T257" i="21"/>
  <c r="T251" i="21"/>
  <c r="T260" i="21"/>
  <c r="T268" i="21"/>
  <c r="T276" i="21"/>
  <c r="T233" i="21"/>
  <c r="T242" i="21"/>
  <c r="T250" i="21"/>
  <c r="T263" i="21"/>
  <c r="T271" i="21"/>
  <c r="T224" i="21"/>
  <c r="T229" i="21"/>
  <c r="T238" i="21"/>
  <c r="T248" i="21"/>
  <c r="T266" i="21"/>
  <c r="T274" i="21"/>
  <c r="T282" i="21"/>
  <c r="T290" i="21"/>
  <c r="T298" i="21"/>
  <c r="T220" i="21"/>
  <c r="T244" i="21"/>
  <c r="T258" i="21"/>
  <c r="T261" i="21"/>
  <c r="T269" i="21"/>
  <c r="T277" i="21"/>
  <c r="T285" i="21"/>
  <c r="T293" i="21"/>
  <c r="T247" i="21"/>
  <c r="T256" i="21"/>
  <c r="T264" i="21"/>
  <c r="T272" i="21"/>
  <c r="T226" i="21"/>
  <c r="T255" i="21"/>
  <c r="T259" i="21"/>
  <c r="T267" i="21"/>
  <c r="T275" i="21"/>
  <c r="T246" i="21"/>
  <c r="T252" i="21"/>
  <c r="T265" i="21"/>
  <c r="T273" i="21"/>
  <c r="T281" i="21"/>
  <c r="T289" i="21"/>
  <c r="T297" i="21"/>
  <c r="T278" i="21"/>
  <c r="T279" i="21"/>
  <c r="T287" i="21"/>
  <c r="T304" i="21"/>
  <c r="T312" i="21"/>
  <c r="T320" i="21"/>
  <c r="T328" i="21"/>
  <c r="T336" i="21"/>
  <c r="T344" i="21"/>
  <c r="T352" i="21"/>
  <c r="T270" i="21"/>
  <c r="T280" i="21"/>
  <c r="T283" i="21"/>
  <c r="T307" i="21"/>
  <c r="T315" i="21"/>
  <c r="T323" i="21"/>
  <c r="T331" i="21"/>
  <c r="T339" i="21"/>
  <c r="T347" i="21"/>
  <c r="T262" i="21"/>
  <c r="T286" i="21"/>
  <c r="T292" i="21"/>
  <c r="T302" i="21"/>
  <c r="T310" i="21"/>
  <c r="T318" i="21"/>
  <c r="T326" i="21"/>
  <c r="T334" i="21"/>
  <c r="T342" i="21"/>
  <c r="T350" i="21"/>
  <c r="T358" i="21"/>
  <c r="T366" i="21"/>
  <c r="T295" i="21"/>
  <c r="T305" i="21"/>
  <c r="T313" i="21"/>
  <c r="T321" i="21"/>
  <c r="T329" i="21"/>
  <c r="T337" i="21"/>
  <c r="T345" i="21"/>
  <c r="T353" i="21"/>
  <c r="T361" i="21"/>
  <c r="T288" i="21"/>
  <c r="T291" i="21"/>
  <c r="T308" i="21"/>
  <c r="T316" i="21"/>
  <c r="T324" i="21"/>
  <c r="T332" i="21"/>
  <c r="T340" i="21"/>
  <c r="T348" i="21"/>
  <c r="T254" i="21"/>
  <c r="T294" i="21"/>
  <c r="T303" i="21"/>
  <c r="T311" i="21"/>
  <c r="T319" i="21"/>
  <c r="T327" i="21"/>
  <c r="T335" i="21"/>
  <c r="T343" i="21"/>
  <c r="T351" i="21"/>
  <c r="T300" i="21"/>
  <c r="T306" i="21"/>
  <c r="T314" i="21"/>
  <c r="T322" i="21"/>
  <c r="T330" i="21"/>
  <c r="T338" i="21"/>
  <c r="T346" i="21"/>
  <c r="T354" i="21"/>
  <c r="T362" i="21"/>
  <c r="T370" i="21"/>
  <c r="T357" i="21"/>
  <c r="T360" i="21"/>
  <c r="T369" i="21"/>
  <c r="T375" i="21"/>
  <c r="T383" i="21"/>
  <c r="T391" i="21"/>
  <c r="T399" i="21"/>
  <c r="T407" i="21"/>
  <c r="T415" i="21"/>
  <c r="T349" i="21"/>
  <c r="T363" i="21"/>
  <c r="T368" i="21"/>
  <c r="T378" i="21"/>
  <c r="T386" i="21"/>
  <c r="T394" i="21"/>
  <c r="T402" i="21"/>
  <c r="T410" i="21"/>
  <c r="T341" i="21"/>
  <c r="T367" i="21"/>
  <c r="T373" i="21"/>
  <c r="T381" i="21"/>
  <c r="T389" i="21"/>
  <c r="T397" i="21"/>
  <c r="T405" i="21"/>
  <c r="T413" i="21"/>
  <c r="T421" i="21"/>
  <c r="T429" i="21"/>
  <c r="T437" i="21"/>
  <c r="T296" i="21"/>
  <c r="T299" i="21"/>
  <c r="T333" i="21"/>
  <c r="T356" i="21"/>
  <c r="T359" i="21"/>
  <c r="T365" i="21"/>
  <c r="T376" i="21"/>
  <c r="T384" i="21"/>
  <c r="T392" i="21"/>
  <c r="T400" i="21"/>
  <c r="T408" i="21"/>
  <c r="T416" i="21"/>
  <c r="T424" i="21"/>
  <c r="T432" i="21"/>
  <c r="T440" i="21"/>
  <c r="T325" i="21"/>
  <c r="T379" i="21"/>
  <c r="T387" i="21"/>
  <c r="T395" i="21"/>
  <c r="T403" i="21"/>
  <c r="T411" i="21"/>
  <c r="T419" i="21"/>
  <c r="T236" i="21"/>
  <c r="T284" i="21"/>
  <c r="T317" i="21"/>
  <c r="T374" i="21"/>
  <c r="T382" i="21"/>
  <c r="T390" i="21"/>
  <c r="T398" i="21"/>
  <c r="T406" i="21"/>
  <c r="T414" i="21"/>
  <c r="T301" i="21"/>
  <c r="T371" i="21"/>
  <c r="T372" i="21"/>
  <c r="T380" i="21"/>
  <c r="T388" i="21"/>
  <c r="T396" i="21"/>
  <c r="T404" i="21"/>
  <c r="T412" i="21"/>
  <c r="T420" i="21"/>
  <c r="T428" i="21"/>
  <c r="T436" i="21"/>
  <c r="T377" i="21"/>
  <c r="T434" i="21"/>
  <c r="T445" i="21"/>
  <c r="T453" i="21"/>
  <c r="T461" i="21"/>
  <c r="T469" i="21"/>
  <c r="T477" i="21"/>
  <c r="T427" i="21"/>
  <c r="T430" i="21"/>
  <c r="T448" i="21"/>
  <c r="T456" i="21"/>
  <c r="T464" i="21"/>
  <c r="T472" i="21"/>
  <c r="T480" i="21"/>
  <c r="T433" i="21"/>
  <c r="T439" i="21"/>
  <c r="T443" i="21"/>
  <c r="T451" i="21"/>
  <c r="T459" i="21"/>
  <c r="T467" i="21"/>
  <c r="T475" i="21"/>
  <c r="T483" i="21"/>
  <c r="T491" i="21"/>
  <c r="T499" i="21"/>
  <c r="T507" i="21"/>
  <c r="T446" i="21"/>
  <c r="T454" i="21"/>
  <c r="T462" i="21"/>
  <c r="T470" i="21"/>
  <c r="T478" i="21"/>
  <c r="T486" i="21"/>
  <c r="T494" i="21"/>
  <c r="T502" i="21"/>
  <c r="T409" i="21"/>
  <c r="T423" i="21"/>
  <c r="T435" i="21"/>
  <c r="T438" i="21"/>
  <c r="T441" i="21"/>
  <c r="T449" i="21"/>
  <c r="T457" i="21"/>
  <c r="T465" i="21"/>
  <c r="T473" i="21"/>
  <c r="T481" i="21"/>
  <c r="T309" i="21"/>
  <c r="T401" i="21"/>
  <c r="T417" i="21"/>
  <c r="T426" i="21"/>
  <c r="T444" i="21"/>
  <c r="T452" i="21"/>
  <c r="T460" i="21"/>
  <c r="T468" i="21"/>
  <c r="T476" i="21"/>
  <c r="T393" i="21"/>
  <c r="T422" i="21"/>
  <c r="T447" i="21"/>
  <c r="T455" i="21"/>
  <c r="T463" i="21"/>
  <c r="T471" i="21"/>
  <c r="T479" i="21"/>
  <c r="T487" i="21"/>
  <c r="T495" i="21"/>
  <c r="T503" i="21"/>
  <c r="T355" i="21"/>
  <c r="T425" i="21"/>
  <c r="T431" i="21"/>
  <c r="T466" i="21"/>
  <c r="T504" i="21"/>
  <c r="T512" i="21"/>
  <c r="T520" i="21"/>
  <c r="T528" i="21"/>
  <c r="T536" i="21"/>
  <c r="T544" i="21"/>
  <c r="T458" i="21"/>
  <c r="T515" i="21"/>
  <c r="T523" i="21"/>
  <c r="T531" i="21"/>
  <c r="T539" i="21"/>
  <c r="T547" i="21"/>
  <c r="T450" i="21"/>
  <c r="T488" i="21"/>
  <c r="T497" i="21"/>
  <c r="T500" i="21"/>
  <c r="T506" i="21"/>
  <c r="T509" i="21"/>
  <c r="T510" i="21"/>
  <c r="T518" i="21"/>
  <c r="T526" i="21"/>
  <c r="T534" i="21"/>
  <c r="T542" i="21"/>
  <c r="T550" i="21"/>
  <c r="T558" i="21"/>
  <c r="T566" i="21"/>
  <c r="T574" i="21"/>
  <c r="T418" i="21"/>
  <c r="T442" i="21"/>
  <c r="T485" i="21"/>
  <c r="T513" i="21"/>
  <c r="T521" i="21"/>
  <c r="T529" i="21"/>
  <c r="T537" i="21"/>
  <c r="T545" i="21"/>
  <c r="T553" i="21"/>
  <c r="T561" i="21"/>
  <c r="T569" i="21"/>
  <c r="T577" i="21"/>
  <c r="T490" i="21"/>
  <c r="T493" i="21"/>
  <c r="T516" i="21"/>
  <c r="T524" i="21"/>
  <c r="T532" i="21"/>
  <c r="T540" i="21"/>
  <c r="T548" i="21"/>
  <c r="T496" i="21"/>
  <c r="T505" i="21"/>
  <c r="T508" i="21"/>
  <c r="T511" i="21"/>
  <c r="T519" i="21"/>
  <c r="T527" i="21"/>
  <c r="T535" i="21"/>
  <c r="T543" i="21"/>
  <c r="T482" i="21"/>
  <c r="T514" i="21"/>
  <c r="T522" i="21"/>
  <c r="T530" i="21"/>
  <c r="T538" i="21"/>
  <c r="T546" i="21"/>
  <c r="T554" i="21"/>
  <c r="T562" i="21"/>
  <c r="T570" i="21"/>
  <c r="T578" i="21"/>
  <c r="T484" i="21"/>
  <c r="T517" i="21"/>
  <c r="T549" i="21"/>
  <c r="T563" i="21"/>
  <c r="T572" i="21"/>
  <c r="T575" i="21"/>
  <c r="T581" i="21"/>
  <c r="T589" i="21"/>
  <c r="T597" i="21"/>
  <c r="T605" i="21"/>
  <c r="T385" i="21"/>
  <c r="T498" i="21"/>
  <c r="T501" i="21"/>
  <c r="T552" i="21"/>
  <c r="T584" i="21"/>
  <c r="T592" i="21"/>
  <c r="T600" i="21"/>
  <c r="T608" i="21"/>
  <c r="T594" i="21"/>
  <c r="T610" i="21"/>
  <c r="T489" i="21"/>
  <c r="T492" i="21"/>
  <c r="T556" i="21"/>
  <c r="T559" i="21"/>
  <c r="T565" i="21"/>
  <c r="T568" i="21"/>
  <c r="T579" i="21"/>
  <c r="T587" i="21"/>
  <c r="T595" i="21"/>
  <c r="T603" i="21"/>
  <c r="T611" i="21"/>
  <c r="T596" i="21"/>
  <c r="T551" i="21"/>
  <c r="T602" i="21"/>
  <c r="T571" i="21"/>
  <c r="T582" i="21"/>
  <c r="T590" i="21"/>
  <c r="T598" i="21"/>
  <c r="T606" i="21"/>
  <c r="T585" i="21"/>
  <c r="T593" i="21"/>
  <c r="T601" i="21"/>
  <c r="T609" i="21"/>
  <c r="T604" i="21"/>
  <c r="T364" i="21"/>
  <c r="T474" i="21"/>
  <c r="T541" i="21"/>
  <c r="T555" i="21"/>
  <c r="T564" i="21"/>
  <c r="T567" i="21"/>
  <c r="T573" i="21"/>
  <c r="T576" i="21"/>
  <c r="T580" i="21"/>
  <c r="T588" i="21"/>
  <c r="T557" i="21"/>
  <c r="T560" i="21"/>
  <c r="T533" i="21"/>
  <c r="T583" i="21"/>
  <c r="T591" i="21"/>
  <c r="T599" i="21"/>
  <c r="T607" i="21"/>
  <c r="T525" i="21"/>
  <c r="T586" i="21"/>
  <c r="T2" i="21"/>
  <c r="V58" i="36"/>
  <c r="H58" i="36"/>
  <c r="F161" i="35" l="1"/>
  <c r="G161" i="35" s="1"/>
  <c r="F42" i="35"/>
  <c r="G42" i="35" s="1"/>
  <c r="H42" i="35" s="1"/>
  <c r="H161" i="35" l="1"/>
  <c r="F31" i="35" l="1"/>
  <c r="G31" i="35" s="1"/>
  <c r="H31" i="35" l="1"/>
  <c r="F149" i="35" l="1"/>
  <c r="G149" i="35" s="1"/>
  <c r="F148" i="35"/>
  <c r="G148" i="35" s="1"/>
  <c r="F39" i="36"/>
  <c r="G39" i="36" s="1"/>
  <c r="N39" i="36"/>
  <c r="O39" i="36"/>
  <c r="F40" i="36"/>
  <c r="G40" i="36" s="1"/>
  <c r="H40" i="36" s="1"/>
  <c r="N40" i="36"/>
  <c r="O40" i="36"/>
  <c r="F41" i="36"/>
  <c r="G41" i="36" s="1"/>
  <c r="N41" i="36"/>
  <c r="O41" i="36"/>
  <c r="F42" i="36"/>
  <c r="G42" i="36" s="1"/>
  <c r="H42" i="36" s="1"/>
  <c r="N42" i="36"/>
  <c r="O42" i="36"/>
  <c r="F43" i="36"/>
  <c r="G43" i="36" s="1"/>
  <c r="H43" i="36" s="1"/>
  <c r="N43" i="36"/>
  <c r="O43" i="36"/>
  <c r="F44" i="36"/>
  <c r="G44" i="36" s="1"/>
  <c r="N44" i="36"/>
  <c r="O44" i="36"/>
  <c r="F45" i="36"/>
  <c r="G45" i="36" s="1"/>
  <c r="H45" i="36" s="1"/>
  <c r="N45" i="36"/>
  <c r="O45" i="36"/>
  <c r="F47" i="36"/>
  <c r="G47" i="36" s="1"/>
  <c r="H47" i="36" s="1"/>
  <c r="N47" i="36"/>
  <c r="O47" i="36"/>
  <c r="F48" i="36"/>
  <c r="G48" i="36" s="1"/>
  <c r="H48" i="36" s="1"/>
  <c r="N48" i="36"/>
  <c r="O48" i="36"/>
  <c r="F49" i="36"/>
  <c r="G49" i="36" s="1"/>
  <c r="N49" i="36"/>
  <c r="O49" i="36"/>
  <c r="F50" i="36"/>
  <c r="G50" i="36" s="1"/>
  <c r="H50" i="36" s="1"/>
  <c r="N50" i="36"/>
  <c r="O50" i="36"/>
  <c r="F51" i="36"/>
  <c r="G51" i="36" s="1"/>
  <c r="H51" i="36" s="1"/>
  <c r="N51" i="36"/>
  <c r="O51" i="36"/>
  <c r="F52" i="36"/>
  <c r="G52" i="36" s="1"/>
  <c r="N52" i="36"/>
  <c r="O52" i="36"/>
  <c r="F53" i="36"/>
  <c r="G53" i="36" s="1"/>
  <c r="H53" i="36" s="1"/>
  <c r="N53" i="36"/>
  <c r="O53" i="36"/>
  <c r="Q39" i="36"/>
  <c r="R39" i="36"/>
  <c r="T39" i="36"/>
  <c r="U39" i="36"/>
  <c r="Q40" i="36"/>
  <c r="R40" i="36"/>
  <c r="T40" i="36"/>
  <c r="U40" i="36"/>
  <c r="Q41" i="36"/>
  <c r="R41" i="36"/>
  <c r="T41" i="36"/>
  <c r="U41" i="36"/>
  <c r="Q42" i="36"/>
  <c r="R42" i="36"/>
  <c r="T42" i="36"/>
  <c r="U42" i="36"/>
  <c r="Q43" i="36"/>
  <c r="R43" i="36"/>
  <c r="T43" i="36"/>
  <c r="U43" i="36"/>
  <c r="Q44" i="36"/>
  <c r="R44" i="36"/>
  <c r="T44" i="36"/>
  <c r="U44" i="36"/>
  <c r="Q45" i="36"/>
  <c r="R45" i="36"/>
  <c r="T45" i="36"/>
  <c r="U45" i="36"/>
  <c r="Q47" i="36"/>
  <c r="R47" i="36"/>
  <c r="T47" i="36"/>
  <c r="U47" i="36"/>
  <c r="Q48" i="36"/>
  <c r="R48" i="36"/>
  <c r="T48" i="36"/>
  <c r="U48" i="36"/>
  <c r="Q49" i="36"/>
  <c r="R49" i="36"/>
  <c r="T49" i="36"/>
  <c r="U49" i="36"/>
  <c r="Q50" i="36"/>
  <c r="R50" i="36"/>
  <c r="T50" i="36"/>
  <c r="U50" i="36"/>
  <c r="Q51" i="36"/>
  <c r="R51" i="36"/>
  <c r="T51" i="36"/>
  <c r="U51" i="36"/>
  <c r="Q52" i="36"/>
  <c r="R52" i="36"/>
  <c r="T52" i="36"/>
  <c r="U52" i="36"/>
  <c r="Q53" i="36"/>
  <c r="R53" i="36"/>
  <c r="T53" i="36"/>
  <c r="U53" i="36"/>
  <c r="I144" i="36"/>
  <c r="U143" i="36"/>
  <c r="T143" i="36"/>
  <c r="R143" i="36"/>
  <c r="Q143" i="36"/>
  <c r="O143" i="36"/>
  <c r="N143" i="36"/>
  <c r="H143" i="36"/>
  <c r="G143" i="36"/>
  <c r="I143" i="36"/>
  <c r="U142" i="36"/>
  <c r="T142" i="36"/>
  <c r="R142" i="36"/>
  <c r="Q142" i="36"/>
  <c r="O142" i="36"/>
  <c r="N142" i="36"/>
  <c r="H142" i="36"/>
  <c r="G142" i="36"/>
  <c r="I142" i="36"/>
  <c r="K142" i="36" s="1"/>
  <c r="U141" i="36"/>
  <c r="T141" i="36"/>
  <c r="R141" i="36"/>
  <c r="Q141" i="36"/>
  <c r="O141" i="36"/>
  <c r="N141" i="36"/>
  <c r="H141" i="36"/>
  <c r="G141" i="36"/>
  <c r="I141" i="36"/>
  <c r="U140" i="36"/>
  <c r="T140" i="36"/>
  <c r="R140" i="36"/>
  <c r="Q140" i="36"/>
  <c r="O140" i="36"/>
  <c r="N140" i="36"/>
  <c r="H140" i="36"/>
  <c r="G140" i="36"/>
  <c r="I140" i="36"/>
  <c r="U139" i="36"/>
  <c r="T139" i="36"/>
  <c r="R139" i="36"/>
  <c r="Q139" i="36"/>
  <c r="O139" i="36"/>
  <c r="N139" i="36"/>
  <c r="H139" i="36"/>
  <c r="G139" i="36"/>
  <c r="I139" i="36"/>
  <c r="U138" i="36"/>
  <c r="T138" i="36"/>
  <c r="R138" i="36"/>
  <c r="Q138" i="36"/>
  <c r="O138" i="36"/>
  <c r="N138" i="36"/>
  <c r="H138" i="36"/>
  <c r="G138" i="36"/>
  <c r="I138" i="36"/>
  <c r="K138" i="36" s="1"/>
  <c r="I137" i="36"/>
  <c r="I136" i="36"/>
  <c r="U135" i="36"/>
  <c r="T135" i="36"/>
  <c r="R135" i="36"/>
  <c r="Q135" i="36"/>
  <c r="O135" i="36"/>
  <c r="N135" i="36"/>
  <c r="F135" i="36"/>
  <c r="G135" i="36" s="1"/>
  <c r="U134" i="36"/>
  <c r="T134" i="36"/>
  <c r="R134" i="36"/>
  <c r="Q134" i="36"/>
  <c r="O134" i="36"/>
  <c r="N134" i="36"/>
  <c r="F134" i="36"/>
  <c r="G134" i="36" s="1"/>
  <c r="O132" i="36"/>
  <c r="N132" i="36"/>
  <c r="F132" i="36"/>
  <c r="G132" i="36" s="1"/>
  <c r="U131" i="36"/>
  <c r="T131" i="36"/>
  <c r="R131" i="36"/>
  <c r="Q131" i="36"/>
  <c r="O131" i="36"/>
  <c r="N131" i="36"/>
  <c r="F131" i="36"/>
  <c r="G131" i="36" s="1"/>
  <c r="U130" i="36"/>
  <c r="T130" i="36"/>
  <c r="R130" i="36"/>
  <c r="Q130" i="36"/>
  <c r="O130" i="36"/>
  <c r="N130" i="36"/>
  <c r="F130" i="36"/>
  <c r="G130" i="36" s="1"/>
  <c r="O129" i="36"/>
  <c r="N129" i="36"/>
  <c r="F129" i="36"/>
  <c r="G129" i="36" s="1"/>
  <c r="F128" i="36"/>
  <c r="G128" i="36" s="1"/>
  <c r="H128" i="36" s="1"/>
  <c r="F127" i="36"/>
  <c r="G127" i="36" s="1"/>
  <c r="H127" i="36" s="1"/>
  <c r="F126" i="36"/>
  <c r="G126" i="36" s="1"/>
  <c r="H126" i="36" s="1"/>
  <c r="F125" i="36"/>
  <c r="U124" i="36"/>
  <c r="T124" i="36"/>
  <c r="F118" i="36"/>
  <c r="G118" i="36" s="1"/>
  <c r="H118" i="36" s="1"/>
  <c r="F117" i="36"/>
  <c r="G117" i="36" s="1"/>
  <c r="H117" i="36" s="1"/>
  <c r="F116" i="36"/>
  <c r="G116" i="36" s="1"/>
  <c r="H116" i="36" s="1"/>
  <c r="F115" i="36"/>
  <c r="U114" i="36"/>
  <c r="T114" i="36"/>
  <c r="R114" i="36"/>
  <c r="Q114" i="36"/>
  <c r="O113" i="36"/>
  <c r="N113" i="36"/>
  <c r="J113" i="36"/>
  <c r="F113" i="36"/>
  <c r="G113" i="36" s="1"/>
  <c r="O112" i="36"/>
  <c r="N112" i="36"/>
  <c r="J112" i="36"/>
  <c r="F112" i="36"/>
  <c r="G112" i="36" s="1"/>
  <c r="U110" i="36"/>
  <c r="T110" i="36"/>
  <c r="R110" i="36"/>
  <c r="Q110" i="36"/>
  <c r="O110" i="36"/>
  <c r="N110" i="36"/>
  <c r="F110" i="36"/>
  <c r="G110" i="36" s="1"/>
  <c r="U109" i="36"/>
  <c r="T109" i="36"/>
  <c r="R109" i="36"/>
  <c r="Q109" i="36"/>
  <c r="O109" i="36"/>
  <c r="N109" i="36"/>
  <c r="F109" i="36"/>
  <c r="G109" i="36" s="1"/>
  <c r="U108" i="36"/>
  <c r="T108" i="36"/>
  <c r="R108" i="36"/>
  <c r="Q108" i="36"/>
  <c r="O108" i="36"/>
  <c r="N108" i="36"/>
  <c r="F108" i="36"/>
  <c r="G108" i="36" s="1"/>
  <c r="U106" i="36"/>
  <c r="T106" i="36"/>
  <c r="R106" i="36"/>
  <c r="Q106" i="36"/>
  <c r="O106" i="36"/>
  <c r="N106" i="36"/>
  <c r="F106" i="36"/>
  <c r="G106" i="36" s="1"/>
  <c r="U105" i="36"/>
  <c r="T105" i="36"/>
  <c r="R105" i="36"/>
  <c r="Q105" i="36"/>
  <c r="O105" i="36"/>
  <c r="N105" i="36"/>
  <c r="F105" i="36"/>
  <c r="G105" i="36" s="1"/>
  <c r="I104" i="36"/>
  <c r="F104" i="36"/>
  <c r="U103" i="36"/>
  <c r="T103" i="36"/>
  <c r="R103" i="36"/>
  <c r="Q103" i="36"/>
  <c r="O103" i="36"/>
  <c r="N103" i="36"/>
  <c r="F103" i="36"/>
  <c r="G103" i="36" s="1"/>
  <c r="U100" i="36"/>
  <c r="T100" i="36"/>
  <c r="R100" i="36"/>
  <c r="Q100" i="36"/>
  <c r="O100" i="36"/>
  <c r="N100" i="36"/>
  <c r="F100" i="36"/>
  <c r="G100" i="36" s="1"/>
  <c r="O98" i="36"/>
  <c r="N98" i="36"/>
  <c r="F98" i="36"/>
  <c r="G98" i="36" s="1"/>
  <c r="O97" i="36"/>
  <c r="N97" i="36"/>
  <c r="F97" i="36"/>
  <c r="G97" i="36" s="1"/>
  <c r="O96" i="36"/>
  <c r="N96" i="36"/>
  <c r="F96" i="36"/>
  <c r="G96" i="36" s="1"/>
  <c r="H96" i="36" s="1"/>
  <c r="O95" i="36"/>
  <c r="N95" i="36"/>
  <c r="F95" i="36"/>
  <c r="G95" i="36" s="1"/>
  <c r="U92" i="36"/>
  <c r="T92" i="36"/>
  <c r="R92" i="36"/>
  <c r="Q92" i="36"/>
  <c r="O92" i="36"/>
  <c r="N92" i="36"/>
  <c r="F92" i="36"/>
  <c r="G92" i="36" s="1"/>
  <c r="U89" i="36"/>
  <c r="T89" i="36"/>
  <c r="R89" i="36"/>
  <c r="Q89" i="36"/>
  <c r="O89" i="36"/>
  <c r="N89" i="36"/>
  <c r="F89" i="36"/>
  <c r="G89" i="36" s="1"/>
  <c r="U85" i="36"/>
  <c r="T85" i="36"/>
  <c r="R85" i="36"/>
  <c r="Q85" i="36"/>
  <c r="O85" i="36"/>
  <c r="N85" i="36"/>
  <c r="F85" i="36"/>
  <c r="G85" i="36" s="1"/>
  <c r="O84" i="36"/>
  <c r="N84" i="36"/>
  <c r="F84" i="36"/>
  <c r="G84" i="36" s="1"/>
  <c r="U83" i="36"/>
  <c r="T83" i="36"/>
  <c r="R83" i="36"/>
  <c r="Q83" i="36"/>
  <c r="O83" i="36"/>
  <c r="N83" i="36"/>
  <c r="F83" i="36"/>
  <c r="G83" i="36" s="1"/>
  <c r="O82" i="36"/>
  <c r="N82" i="36"/>
  <c r="F82" i="36"/>
  <c r="G82" i="36" s="1"/>
  <c r="O81" i="36"/>
  <c r="N81" i="36"/>
  <c r="F81" i="36"/>
  <c r="G81" i="36" s="1"/>
  <c r="O80" i="36"/>
  <c r="N80" i="36"/>
  <c r="G80" i="36"/>
  <c r="F75" i="36"/>
  <c r="G75" i="36" s="1"/>
  <c r="F74" i="36"/>
  <c r="U73" i="36"/>
  <c r="T73" i="36"/>
  <c r="R73" i="36"/>
  <c r="Q73" i="36"/>
  <c r="F72" i="36"/>
  <c r="G72" i="36" s="1"/>
  <c r="F71" i="36"/>
  <c r="U70" i="36"/>
  <c r="T70" i="36"/>
  <c r="R70" i="36"/>
  <c r="Q70" i="36"/>
  <c r="F69" i="36"/>
  <c r="G69" i="36" s="1"/>
  <c r="F68" i="36"/>
  <c r="U67" i="36"/>
  <c r="T67" i="36"/>
  <c r="R67" i="36"/>
  <c r="Q67" i="36"/>
  <c r="F66" i="36"/>
  <c r="G66" i="36" s="1"/>
  <c r="F65" i="36"/>
  <c r="U64" i="36"/>
  <c r="T64" i="36"/>
  <c r="R64" i="36"/>
  <c r="Q64" i="36"/>
  <c r="O63" i="36"/>
  <c r="N63" i="36"/>
  <c r="F63" i="36"/>
  <c r="G63" i="36" s="1"/>
  <c r="U62" i="36"/>
  <c r="T62" i="36"/>
  <c r="R62" i="36"/>
  <c r="Q62" i="36"/>
  <c r="O62" i="36"/>
  <c r="N62" i="36"/>
  <c r="F62" i="36"/>
  <c r="G62" i="36" s="1"/>
  <c r="U61" i="36"/>
  <c r="T61" i="36"/>
  <c r="R61" i="36"/>
  <c r="Q61" i="36"/>
  <c r="O61" i="36"/>
  <c r="N61" i="36"/>
  <c r="F61" i="36"/>
  <c r="G61" i="36" s="1"/>
  <c r="U60" i="36"/>
  <c r="T60" i="36"/>
  <c r="R60" i="36"/>
  <c r="Q60" i="36"/>
  <c r="O60" i="36"/>
  <c r="N60" i="36"/>
  <c r="F60" i="36"/>
  <c r="G60" i="36" s="1"/>
  <c r="U59" i="36"/>
  <c r="T59" i="36"/>
  <c r="R59" i="36"/>
  <c r="Q59" i="36"/>
  <c r="O59" i="36"/>
  <c r="N59" i="36"/>
  <c r="F59" i="36"/>
  <c r="G59" i="36" s="1"/>
  <c r="U56" i="36"/>
  <c r="T56" i="36"/>
  <c r="R56" i="36"/>
  <c r="Q56" i="36"/>
  <c r="O56" i="36"/>
  <c r="N56" i="36"/>
  <c r="F56" i="36"/>
  <c r="G56" i="36" s="1"/>
  <c r="U54" i="36"/>
  <c r="T54" i="36"/>
  <c r="R54" i="36"/>
  <c r="Q54" i="36"/>
  <c r="O54" i="36"/>
  <c r="N54" i="36"/>
  <c r="F54" i="36"/>
  <c r="G54" i="36" s="1"/>
  <c r="O37" i="36"/>
  <c r="N37" i="36"/>
  <c r="F37" i="36"/>
  <c r="G37" i="36" s="1"/>
  <c r="O35" i="36"/>
  <c r="N35" i="36"/>
  <c r="F35" i="36"/>
  <c r="G35" i="36" s="1"/>
  <c r="O33" i="36"/>
  <c r="N33" i="36"/>
  <c r="F33" i="36"/>
  <c r="G33" i="36" s="1"/>
  <c r="O28" i="36"/>
  <c r="N28" i="36"/>
  <c r="F28" i="36"/>
  <c r="G28" i="36" s="1"/>
  <c r="O27" i="36"/>
  <c r="N27" i="36"/>
  <c r="F27" i="36"/>
  <c r="G27" i="36" s="1"/>
  <c r="F25" i="36"/>
  <c r="G25" i="36" s="1"/>
  <c r="F24" i="36"/>
  <c r="G24" i="36" s="1"/>
  <c r="F23" i="36"/>
  <c r="G23" i="36" s="1"/>
  <c r="F22" i="36"/>
  <c r="G22" i="36" s="1"/>
  <c r="U21" i="36"/>
  <c r="T21" i="36"/>
  <c r="R21" i="36"/>
  <c r="Q21" i="36"/>
  <c r="O21" i="36"/>
  <c r="N21" i="36"/>
  <c r="F21" i="36"/>
  <c r="G21" i="36" s="1"/>
  <c r="U20" i="36"/>
  <c r="T20" i="36"/>
  <c r="R20" i="36"/>
  <c r="Q20" i="36"/>
  <c r="O20" i="36"/>
  <c r="N20" i="36"/>
  <c r="F20" i="36"/>
  <c r="G20" i="36" s="1"/>
  <c r="U19" i="36"/>
  <c r="F19" i="36"/>
  <c r="G19" i="36" s="1"/>
  <c r="N19" i="36" s="1"/>
  <c r="U18" i="36"/>
  <c r="T18" i="36"/>
  <c r="R18" i="36"/>
  <c r="Q18" i="36"/>
  <c r="O18" i="36"/>
  <c r="N18" i="36"/>
  <c r="F18" i="36"/>
  <c r="G18" i="36" s="1"/>
  <c r="U16" i="36"/>
  <c r="T16" i="36"/>
  <c r="R16" i="36"/>
  <c r="Q16" i="36"/>
  <c r="O16" i="36"/>
  <c r="N16" i="36"/>
  <c r="F16" i="36"/>
  <c r="G16" i="36" s="1"/>
  <c r="U15" i="36"/>
  <c r="T15" i="36"/>
  <c r="R15" i="36"/>
  <c r="Q15" i="36"/>
  <c r="O15" i="36"/>
  <c r="N15" i="36"/>
  <c r="F15" i="36"/>
  <c r="G15" i="36" s="1"/>
  <c r="U14" i="36"/>
  <c r="T14" i="36"/>
  <c r="R14" i="36"/>
  <c r="Q14" i="36"/>
  <c r="O14" i="36"/>
  <c r="N14" i="36"/>
  <c r="F14" i="36"/>
  <c r="G14" i="36" s="1"/>
  <c r="U11" i="36"/>
  <c r="T11" i="36"/>
  <c r="R11" i="36"/>
  <c r="Q11" i="36"/>
  <c r="O11" i="36"/>
  <c r="N11" i="36"/>
  <c r="F11" i="36"/>
  <c r="G11" i="36" s="1"/>
  <c r="H11" i="36" s="1"/>
  <c r="O79" i="36"/>
  <c r="N79" i="36"/>
  <c r="J79" i="36"/>
  <c r="G79" i="36"/>
  <c r="O78" i="36"/>
  <c r="N78" i="36"/>
  <c r="J78" i="36"/>
  <c r="G78" i="36"/>
  <c r="O77" i="36"/>
  <c r="N77" i="36"/>
  <c r="G77" i="36"/>
  <c r="U76" i="36"/>
  <c r="T76" i="36"/>
  <c r="R76" i="36"/>
  <c r="Q76" i="36"/>
  <c r="O76" i="36"/>
  <c r="N76" i="36"/>
  <c r="F76" i="36"/>
  <c r="G76" i="36" s="1"/>
  <c r="L8" i="36"/>
  <c r="R7" i="36"/>
  <c r="O7" i="36"/>
  <c r="F147" i="35"/>
  <c r="G147" i="35" s="1"/>
  <c r="F50" i="35"/>
  <c r="F51" i="35"/>
  <c r="G51" i="35" s="1"/>
  <c r="J172" i="35"/>
  <c r="F172" i="35"/>
  <c r="G172" i="35" s="1"/>
  <c r="J171" i="35"/>
  <c r="F171" i="35"/>
  <c r="G171" i="35" s="1"/>
  <c r="F35" i="35"/>
  <c r="G35" i="35" s="1"/>
  <c r="F34" i="35"/>
  <c r="G34" i="35" s="1"/>
  <c r="F38" i="35"/>
  <c r="G38" i="35" s="1"/>
  <c r="F134" i="35"/>
  <c r="G134" i="35" s="1"/>
  <c r="J134" i="35"/>
  <c r="F135" i="35"/>
  <c r="G135" i="35" s="1"/>
  <c r="F133" i="35"/>
  <c r="G133" i="35" s="1"/>
  <c r="K121" i="36" l="1"/>
  <c r="K119" i="36"/>
  <c r="K123" i="36"/>
  <c r="K122" i="36"/>
  <c r="K120" i="36"/>
  <c r="F64" i="36"/>
  <c r="G64" i="36" s="1"/>
  <c r="K34" i="36"/>
  <c r="K12" i="36"/>
  <c r="K13" i="36"/>
  <c r="F124" i="36"/>
  <c r="F114" i="36"/>
  <c r="K101" i="36"/>
  <c r="K55" i="36"/>
  <c r="K86" i="36"/>
  <c r="G125" i="36"/>
  <c r="G115" i="36"/>
  <c r="V40" i="36"/>
  <c r="F70" i="36"/>
  <c r="G70" i="36" s="1"/>
  <c r="F67" i="36"/>
  <c r="G67" i="36" s="1"/>
  <c r="F73" i="36"/>
  <c r="G73" i="36" s="1"/>
  <c r="G68" i="36"/>
  <c r="G74" i="36"/>
  <c r="G71" i="36"/>
  <c r="G50" i="35"/>
  <c r="F49" i="35"/>
  <c r="G49" i="35" s="1"/>
  <c r="G65" i="36"/>
  <c r="H147" i="35"/>
  <c r="H149" i="35"/>
  <c r="V138" i="36"/>
  <c r="V142" i="36"/>
  <c r="H95" i="36"/>
  <c r="V49" i="36"/>
  <c r="V48" i="36"/>
  <c r="V47" i="36"/>
  <c r="V45" i="36"/>
  <c r="V43" i="36"/>
  <c r="V42" i="36"/>
  <c r="V41" i="36"/>
  <c r="H148" i="35"/>
  <c r="H172" i="35"/>
  <c r="H78" i="36"/>
  <c r="H79" i="36"/>
  <c r="V14" i="36"/>
  <c r="H18" i="36"/>
  <c r="H22" i="36"/>
  <c r="H27" i="36"/>
  <c r="K78" i="36"/>
  <c r="H19" i="36"/>
  <c r="O19" i="36" s="1"/>
  <c r="O8" i="36" s="1"/>
  <c r="H8" i="36" s="1"/>
  <c r="H23" i="36"/>
  <c r="V56" i="36"/>
  <c r="V67" i="36"/>
  <c r="H82" i="36"/>
  <c r="V53" i="36"/>
  <c r="V52" i="36"/>
  <c r="V51" i="36"/>
  <c r="V50" i="36"/>
  <c r="V39" i="36"/>
  <c r="H52" i="36"/>
  <c r="V44" i="36"/>
  <c r="H49" i="36"/>
  <c r="H44" i="36"/>
  <c r="H41" i="36"/>
  <c r="H39" i="36"/>
  <c r="V18" i="36"/>
  <c r="V70" i="36"/>
  <c r="H83" i="36"/>
  <c r="H100" i="36"/>
  <c r="V103" i="36"/>
  <c r="V110" i="36"/>
  <c r="H81" i="36"/>
  <c r="H110" i="36"/>
  <c r="V124" i="36"/>
  <c r="V131" i="36"/>
  <c r="H135" i="36"/>
  <c r="V139" i="36"/>
  <c r="V11" i="36"/>
  <c r="H20" i="36"/>
  <c r="V21" i="36"/>
  <c r="H56" i="36"/>
  <c r="V59" i="36"/>
  <c r="H62" i="36"/>
  <c r="H92" i="36"/>
  <c r="V105" i="36"/>
  <c r="V134" i="36"/>
  <c r="H76" i="36"/>
  <c r="H15" i="36"/>
  <c r="V16" i="36"/>
  <c r="H77" i="36"/>
  <c r="H21" i="36"/>
  <c r="H25" i="36"/>
  <c r="H37" i="36"/>
  <c r="V89" i="36"/>
  <c r="H97" i="36"/>
  <c r="H134" i="36"/>
  <c r="K79" i="36"/>
  <c r="V20" i="36"/>
  <c r="H89" i="36"/>
  <c r="V92" i="36"/>
  <c r="V108" i="36"/>
  <c r="V130" i="36"/>
  <c r="N8" i="36"/>
  <c r="V15" i="36"/>
  <c r="H108" i="36"/>
  <c r="V76" i="36"/>
  <c r="U8" i="36"/>
  <c r="H60" i="36"/>
  <c r="V85" i="36"/>
  <c r="H33" i="36"/>
  <c r="V64" i="36"/>
  <c r="H85" i="36"/>
  <c r="H98" i="36"/>
  <c r="H112" i="36"/>
  <c r="H130" i="36"/>
  <c r="V141" i="36"/>
  <c r="J142" i="36"/>
  <c r="V54" i="36"/>
  <c r="V61" i="36"/>
  <c r="H63" i="36"/>
  <c r="V73" i="36"/>
  <c r="V109" i="36"/>
  <c r="V114" i="36"/>
  <c r="H132" i="36"/>
  <c r="V135" i="36"/>
  <c r="J138" i="36"/>
  <c r="V143" i="36"/>
  <c r="H61" i="36"/>
  <c r="V62" i="36"/>
  <c r="H80" i="36"/>
  <c r="V83" i="36"/>
  <c r="H103" i="36"/>
  <c r="V106" i="36"/>
  <c r="H131" i="36"/>
  <c r="V140" i="36"/>
  <c r="K143" i="36"/>
  <c r="J143" i="36"/>
  <c r="H16" i="36"/>
  <c r="H24" i="36"/>
  <c r="H28" i="36"/>
  <c r="H14" i="36"/>
  <c r="H35" i="36"/>
  <c r="H59" i="36"/>
  <c r="K139" i="36"/>
  <c r="J139" i="36"/>
  <c r="J141" i="36"/>
  <c r="K141" i="36"/>
  <c r="H54" i="36"/>
  <c r="K112" i="36"/>
  <c r="H113" i="36"/>
  <c r="V60" i="36"/>
  <c r="V100" i="36"/>
  <c r="H105" i="36"/>
  <c r="H106" i="36"/>
  <c r="H109" i="36"/>
  <c r="K113" i="36"/>
  <c r="H84" i="36"/>
  <c r="H129" i="36"/>
  <c r="K140" i="36"/>
  <c r="J140" i="36"/>
  <c r="H171" i="35"/>
  <c r="H34" i="35"/>
  <c r="H38" i="35"/>
  <c r="H35" i="35"/>
  <c r="H134" i="35"/>
  <c r="H135" i="35"/>
  <c r="H133" i="35"/>
  <c r="G63" i="35"/>
  <c r="H63" i="35" s="1"/>
  <c r="J63" i="35"/>
  <c r="G64" i="35"/>
  <c r="J64" i="35"/>
  <c r="G114" i="36" l="1"/>
  <c r="H114" i="36" s="1"/>
  <c r="H115" i="36"/>
  <c r="G124" i="36"/>
  <c r="H124" i="36" s="1"/>
  <c r="H125" i="36"/>
  <c r="H70" i="36"/>
  <c r="H73" i="36"/>
  <c r="H67" i="36"/>
  <c r="H64" i="36"/>
  <c r="F188" i="35"/>
  <c r="G188" i="35" s="1"/>
  <c r="F29" i="35"/>
  <c r="G29" i="35" s="1"/>
  <c r="F28" i="35"/>
  <c r="G28" i="35" s="1"/>
  <c r="H29" i="35" l="1"/>
  <c r="H188" i="35"/>
  <c r="H28" i="35"/>
  <c r="F191" i="35"/>
  <c r="G191" i="35" s="1"/>
  <c r="F137" i="35"/>
  <c r="G137" i="35" s="1"/>
  <c r="H191" i="35" l="1"/>
  <c r="H137" i="35"/>
  <c r="F68" i="35"/>
  <c r="G68" i="35" s="1"/>
  <c r="H68" i="35" l="1"/>
  <c r="F48" i="35" l="1"/>
  <c r="G48" i="35" s="1"/>
  <c r="H64" i="35"/>
  <c r="F22" i="35"/>
  <c r="G22" i="35" s="1"/>
  <c r="F23" i="35"/>
  <c r="G23" i="35" s="1"/>
  <c r="F24" i="35"/>
  <c r="G24" i="35" s="1"/>
  <c r="F25" i="35"/>
  <c r="G25" i="35" s="1"/>
  <c r="F26" i="35"/>
  <c r="G26" i="35" s="1"/>
  <c r="G62" i="35"/>
  <c r="F159" i="35"/>
  <c r="G159" i="35" s="1"/>
  <c r="F11" i="35"/>
  <c r="G11" i="35" s="1"/>
  <c r="F18" i="35"/>
  <c r="G18" i="35" s="1"/>
  <c r="F19" i="35"/>
  <c r="G19" i="35" s="1"/>
  <c r="F20" i="35"/>
  <c r="G20" i="35" s="1"/>
  <c r="F21" i="35"/>
  <c r="G21" i="35" s="1"/>
  <c r="F32" i="35"/>
  <c r="G32" i="35" s="1"/>
  <c r="F39" i="35"/>
  <c r="G39" i="35" s="1"/>
  <c r="F41" i="35"/>
  <c r="G41" i="35" s="1"/>
  <c r="F46" i="35"/>
  <c r="G46" i="35" s="1"/>
  <c r="F66" i="35"/>
  <c r="G66" i="35" s="1"/>
  <c r="F71" i="35"/>
  <c r="G71" i="35" s="1"/>
  <c r="F78" i="35"/>
  <c r="F82" i="35"/>
  <c r="G82" i="35" s="1"/>
  <c r="F86" i="35"/>
  <c r="G86" i="35" s="1"/>
  <c r="F145" i="35"/>
  <c r="G145" i="35" s="1"/>
  <c r="F152" i="35"/>
  <c r="G152" i="35" s="1"/>
  <c r="F157" i="35"/>
  <c r="G157" i="35" s="1"/>
  <c r="F166" i="35"/>
  <c r="G166" i="35" s="1"/>
  <c r="F169" i="35"/>
  <c r="G169" i="35" s="1"/>
  <c r="F176" i="35"/>
  <c r="G176" i="35" s="1"/>
  <c r="H176" i="35" s="1"/>
  <c r="F185" i="35"/>
  <c r="G185" i="35" s="1"/>
  <c r="H185" i="35" s="1"/>
  <c r="F190" i="35"/>
  <c r="G190" i="35" s="1"/>
  <c r="I195" i="35"/>
  <c r="I196" i="35"/>
  <c r="I197" i="35"/>
  <c r="J197" i="35" s="1"/>
  <c r="I198" i="35"/>
  <c r="K198" i="35" s="1"/>
  <c r="I199" i="35"/>
  <c r="I200" i="35"/>
  <c r="I201" i="35"/>
  <c r="J201" i="35" s="1"/>
  <c r="I202" i="35"/>
  <c r="K202" i="35" s="1"/>
  <c r="I203" i="35"/>
  <c r="J92" i="36"/>
  <c r="K92" i="36" s="1"/>
  <c r="J15" i="36"/>
  <c r="K15" i="36" s="1"/>
  <c r="J16" i="36"/>
  <c r="K16" i="36" s="1"/>
  <c r="J137" i="35"/>
  <c r="J149" i="35"/>
  <c r="J148" i="35"/>
  <c r="J76" i="36"/>
  <c r="K76" i="36" s="1"/>
  <c r="J21" i="36"/>
  <c r="K21" i="36" s="1"/>
  <c r="J80" i="36"/>
  <c r="K80" i="36" s="1"/>
  <c r="J36" i="35"/>
  <c r="J68" i="35"/>
  <c r="H202" i="35"/>
  <c r="G202" i="35"/>
  <c r="H201" i="35"/>
  <c r="G201" i="35"/>
  <c r="H200" i="35"/>
  <c r="G200" i="35"/>
  <c r="H199" i="35"/>
  <c r="G199" i="35"/>
  <c r="H198" i="35"/>
  <c r="G198" i="35"/>
  <c r="H197" i="35"/>
  <c r="G197" i="35"/>
  <c r="L8" i="35"/>
  <c r="K131" i="35" l="1"/>
  <c r="K122" i="35"/>
  <c r="K115" i="35"/>
  <c r="K123" i="35"/>
  <c r="K116" i="35"/>
  <c r="K129" i="35"/>
  <c r="K113" i="35"/>
  <c r="K126" i="35"/>
  <c r="K117" i="35"/>
  <c r="K127" i="35"/>
  <c r="K124" i="35"/>
  <c r="K114" i="35"/>
  <c r="K120" i="35"/>
  <c r="K118" i="35"/>
  <c r="K119" i="35"/>
  <c r="K125" i="35"/>
  <c r="K128" i="35"/>
  <c r="K130" i="35"/>
  <c r="K12" i="35"/>
  <c r="K13" i="35"/>
  <c r="K36" i="35"/>
  <c r="K98" i="35"/>
  <c r="K107" i="35"/>
  <c r="K108" i="35"/>
  <c r="K104" i="35"/>
  <c r="K101" i="35"/>
  <c r="K103" i="35"/>
  <c r="K109" i="35"/>
  <c r="K99" i="35"/>
  <c r="K100" i="35"/>
  <c r="K110" i="35"/>
  <c r="K105" i="35"/>
  <c r="K97" i="35"/>
  <c r="K106" i="35"/>
  <c r="K77" i="35"/>
  <c r="K76" i="35"/>
  <c r="K74" i="35"/>
  <c r="K75" i="35"/>
  <c r="K155" i="35"/>
  <c r="J58" i="36"/>
  <c r="K58" i="36" s="1"/>
  <c r="J26" i="35"/>
  <c r="K26" i="35" s="1"/>
  <c r="J44" i="35"/>
  <c r="K44" i="35" s="1"/>
  <c r="J83" i="36"/>
  <c r="K83" i="36" s="1"/>
  <c r="K139" i="35"/>
  <c r="J125" i="36"/>
  <c r="K125" i="36" s="1"/>
  <c r="J28" i="35"/>
  <c r="K28" i="35" s="1"/>
  <c r="J27" i="36"/>
  <c r="K27" i="36" s="1"/>
  <c r="J42" i="35"/>
  <c r="K42" i="35" s="1"/>
  <c r="J59" i="36"/>
  <c r="K59" i="36" s="1"/>
  <c r="J20" i="36"/>
  <c r="K20" i="36" s="1"/>
  <c r="J188" i="35"/>
  <c r="K188" i="35" s="1"/>
  <c r="J129" i="36"/>
  <c r="K129" i="36" s="1"/>
  <c r="J23" i="35"/>
  <c r="K23" i="35" s="1"/>
  <c r="J23" i="36"/>
  <c r="K23" i="36" s="1"/>
  <c r="J25" i="35"/>
  <c r="K25" i="35" s="1"/>
  <c r="J25" i="36"/>
  <c r="K25" i="36" s="1"/>
  <c r="J84" i="36"/>
  <c r="K84" i="36" s="1"/>
  <c r="J133" i="35"/>
  <c r="K133" i="35" s="1"/>
  <c r="I18" i="35"/>
  <c r="I18" i="36"/>
  <c r="J18" i="36" s="1"/>
  <c r="K18" i="36" s="1"/>
  <c r="J29" i="35"/>
  <c r="K29" i="35" s="1"/>
  <c r="J28" i="36"/>
  <c r="K28" i="36" s="1"/>
  <c r="J135" i="35"/>
  <c r="K135" i="35" s="1"/>
  <c r="J33" i="36"/>
  <c r="K33" i="36" s="1"/>
  <c r="J34" i="35"/>
  <c r="K34" i="35" s="1"/>
  <c r="J35" i="36"/>
  <c r="K35" i="36" s="1"/>
  <c r="J35" i="35"/>
  <c r="K35" i="35" s="1"/>
  <c r="J62" i="35"/>
  <c r="K62" i="35" s="1"/>
  <c r="J77" i="36"/>
  <c r="K77" i="36" s="1"/>
  <c r="J38" i="35"/>
  <c r="K38" i="35" s="1"/>
  <c r="J37" i="36"/>
  <c r="K37" i="36" s="1"/>
  <c r="J95" i="36"/>
  <c r="K95" i="36" s="1"/>
  <c r="J147" i="35"/>
  <c r="K147" i="35" s="1"/>
  <c r="J24" i="36"/>
  <c r="K24" i="36" s="1"/>
  <c r="J22" i="35"/>
  <c r="K22" i="35" s="1"/>
  <c r="J22" i="36"/>
  <c r="K22" i="36" s="1"/>
  <c r="J48" i="35"/>
  <c r="K48" i="35" s="1"/>
  <c r="J63" i="36"/>
  <c r="K63" i="36" s="1"/>
  <c r="K148" i="35"/>
  <c r="K149" i="35"/>
  <c r="K171" i="35"/>
  <c r="K172" i="35"/>
  <c r="K134" i="35"/>
  <c r="K63" i="35"/>
  <c r="K64" i="35"/>
  <c r="K137" i="35"/>
  <c r="K68" i="35"/>
  <c r="H26" i="35"/>
  <c r="H22" i="35"/>
  <c r="H48" i="35"/>
  <c r="H23" i="35"/>
  <c r="H25" i="35"/>
  <c r="H19" i="35"/>
  <c r="H62" i="35"/>
  <c r="H24" i="35"/>
  <c r="H20" i="35"/>
  <c r="H159" i="35"/>
  <c r="K197" i="35"/>
  <c r="K200" i="35"/>
  <c r="J200" i="35"/>
  <c r="J199" i="35"/>
  <c r="K199" i="35"/>
  <c r="F189" i="35"/>
  <c r="G189" i="35" s="1"/>
  <c r="F160" i="35"/>
  <c r="G160" i="35" s="1"/>
  <c r="F84" i="35"/>
  <c r="G84" i="35" s="1"/>
  <c r="H71" i="35"/>
  <c r="F193" i="35"/>
  <c r="G193" i="35" s="1"/>
  <c r="F187" i="35"/>
  <c r="G187" i="35" s="1"/>
  <c r="H187" i="35" s="1"/>
  <c r="F174" i="35"/>
  <c r="F168" i="35"/>
  <c r="G168" i="35" s="1"/>
  <c r="F158" i="35"/>
  <c r="F151" i="35"/>
  <c r="G151" i="35" s="1"/>
  <c r="F142" i="35"/>
  <c r="G142" i="35" s="1"/>
  <c r="F132" i="35"/>
  <c r="G132" i="35" s="1"/>
  <c r="F83" i="35"/>
  <c r="G83" i="35" s="1"/>
  <c r="F72" i="35"/>
  <c r="G72" i="35" s="1"/>
  <c r="F67" i="35"/>
  <c r="G67" i="35" s="1"/>
  <c r="F60" i="35"/>
  <c r="G60" i="35" s="1"/>
  <c r="F57" i="35"/>
  <c r="G57" i="35" s="1"/>
  <c r="F54" i="35"/>
  <c r="G54" i="35" s="1"/>
  <c r="F47" i="35"/>
  <c r="G47" i="35" s="1"/>
  <c r="F43" i="35"/>
  <c r="G43" i="35" s="1"/>
  <c r="F16" i="35"/>
  <c r="G16" i="35" s="1"/>
  <c r="F79" i="35"/>
  <c r="G79" i="35" s="1"/>
  <c r="H79" i="35" s="1"/>
  <c r="H169" i="35"/>
  <c r="H66" i="35"/>
  <c r="H39" i="35"/>
  <c r="F184" i="35"/>
  <c r="F136" i="35"/>
  <c r="G136" i="35" s="1"/>
  <c r="F73" i="35"/>
  <c r="G73" i="35" s="1"/>
  <c r="H157" i="35"/>
  <c r="F61" i="35"/>
  <c r="G61" i="35" s="1"/>
  <c r="F177" i="35"/>
  <c r="G177" i="35" s="1"/>
  <c r="H177" i="35" s="1"/>
  <c r="F167" i="35"/>
  <c r="G167" i="35" s="1"/>
  <c r="F15" i="35"/>
  <c r="G15" i="35" s="1"/>
  <c r="F186" i="35"/>
  <c r="G186" i="35" s="1"/>
  <c r="H186" i="35" s="1"/>
  <c r="I158" i="35"/>
  <c r="H190" i="35"/>
  <c r="H166" i="35"/>
  <c r="H152" i="35"/>
  <c r="H82" i="35"/>
  <c r="H46" i="35"/>
  <c r="F175" i="35"/>
  <c r="G175" i="35" s="1"/>
  <c r="H175" i="35" s="1"/>
  <c r="F154" i="35"/>
  <c r="G154" i="35" s="1"/>
  <c r="F143" i="35"/>
  <c r="G143" i="35" s="1"/>
  <c r="F80" i="35"/>
  <c r="G80" i="35" s="1"/>
  <c r="F69" i="35"/>
  <c r="I69" i="35"/>
  <c r="H86" i="35"/>
  <c r="F150" i="35"/>
  <c r="G150" i="35" s="1"/>
  <c r="F144" i="35"/>
  <c r="G144" i="35" s="1"/>
  <c r="F85" i="35"/>
  <c r="G85" i="35" s="1"/>
  <c r="F81" i="35"/>
  <c r="G81" i="35" s="1"/>
  <c r="F70" i="35"/>
  <c r="G70" i="35" s="1"/>
  <c r="G65" i="35"/>
  <c r="H65" i="35" s="1"/>
  <c r="F59" i="35"/>
  <c r="F56" i="35"/>
  <c r="F53" i="35"/>
  <c r="F45" i="35"/>
  <c r="G45" i="35" s="1"/>
  <c r="F14" i="35"/>
  <c r="G14" i="35" s="1"/>
  <c r="I78" i="35"/>
  <c r="H145" i="35"/>
  <c r="H41" i="35"/>
  <c r="H32" i="35"/>
  <c r="H18" i="35"/>
  <c r="H21" i="35"/>
  <c r="H11" i="35"/>
  <c r="J198" i="35"/>
  <c r="J202" i="35"/>
  <c r="K201" i="35"/>
  <c r="S2" i="21"/>
  <c r="F15" i="3"/>
  <c r="G15" i="3" s="1"/>
  <c r="F15" i="32"/>
  <c r="G15" i="32" s="1"/>
  <c r="F17" i="11"/>
  <c r="G17" i="11" s="1"/>
  <c r="F16" i="22"/>
  <c r="G16" i="22" s="1"/>
  <c r="F15" i="28"/>
  <c r="G15" i="28" s="1"/>
  <c r="F17" i="31"/>
  <c r="G17" i="31" s="1"/>
  <c r="F15" i="5"/>
  <c r="G15" i="5" s="1"/>
  <c r="F17" i="29"/>
  <c r="G17" i="29" s="1"/>
  <c r="F16" i="15"/>
  <c r="G16" i="15" s="1"/>
  <c r="F15" i="9"/>
  <c r="G15" i="9" s="1"/>
  <c r="H15" i="9" s="1"/>
  <c r="F18" i="3"/>
  <c r="G18" i="3" s="1"/>
  <c r="O7" i="3"/>
  <c r="F18" i="32"/>
  <c r="G18" i="32" s="1"/>
  <c r="F20" i="11"/>
  <c r="G20" i="11" s="1"/>
  <c r="F19" i="22"/>
  <c r="G19" i="22" s="1"/>
  <c r="F18" i="28"/>
  <c r="G18" i="28" s="1"/>
  <c r="F20" i="31"/>
  <c r="G20" i="31" s="1"/>
  <c r="F20" i="20"/>
  <c r="G20" i="20" s="1"/>
  <c r="F18" i="5"/>
  <c r="G18" i="5" s="1"/>
  <c r="F20" i="29"/>
  <c r="G20" i="29" s="1"/>
  <c r="F19" i="15"/>
  <c r="G19" i="15" s="1"/>
  <c r="F18" i="9"/>
  <c r="G18" i="9" s="1"/>
  <c r="H18" i="9" s="1"/>
  <c r="O7" i="9"/>
  <c r="N11" i="9"/>
  <c r="O11" i="9"/>
  <c r="N12" i="9"/>
  <c r="O12" i="9"/>
  <c r="N13" i="9"/>
  <c r="O13" i="9"/>
  <c r="N14" i="9"/>
  <c r="O14" i="9"/>
  <c r="N15" i="9"/>
  <c r="O15" i="9"/>
  <c r="N16" i="9"/>
  <c r="O16" i="9"/>
  <c r="N18" i="9"/>
  <c r="O18" i="9"/>
  <c r="N19" i="9"/>
  <c r="O19" i="9"/>
  <c r="N20" i="9"/>
  <c r="O20" i="9"/>
  <c r="N21" i="9"/>
  <c r="O21" i="9"/>
  <c r="N23" i="9"/>
  <c r="O23" i="9"/>
  <c r="N24" i="9"/>
  <c r="O24" i="9"/>
  <c r="N26" i="9"/>
  <c r="O26" i="9"/>
  <c r="N27" i="9"/>
  <c r="O27" i="9"/>
  <c r="N28" i="9"/>
  <c r="O28" i="9"/>
  <c r="N29" i="9"/>
  <c r="O29" i="9"/>
  <c r="N30" i="9"/>
  <c r="O30" i="9"/>
  <c r="N31" i="9"/>
  <c r="O31" i="9"/>
  <c r="N32" i="9"/>
  <c r="O32" i="9"/>
  <c r="N33" i="9"/>
  <c r="O33" i="9"/>
  <c r="N35" i="9"/>
  <c r="O35" i="9"/>
  <c r="N36" i="9"/>
  <c r="O36" i="9"/>
  <c r="N37" i="9"/>
  <c r="O37" i="9"/>
  <c r="N38" i="9"/>
  <c r="O38" i="9"/>
  <c r="N39" i="9"/>
  <c r="O39" i="9"/>
  <c r="N40" i="9"/>
  <c r="O40" i="9"/>
  <c r="N41" i="9"/>
  <c r="O41" i="9"/>
  <c r="N42" i="9"/>
  <c r="O42" i="9"/>
  <c r="N44" i="9"/>
  <c r="O44" i="9"/>
  <c r="N45" i="9"/>
  <c r="O45" i="9"/>
  <c r="N46" i="9"/>
  <c r="O46" i="9"/>
  <c r="N47" i="9"/>
  <c r="O47" i="9"/>
  <c r="N48" i="9"/>
  <c r="O48" i="9"/>
  <c r="N49" i="9"/>
  <c r="O49" i="9"/>
  <c r="N50" i="9"/>
  <c r="O50" i="9"/>
  <c r="N51" i="9"/>
  <c r="O51" i="9"/>
  <c r="N53" i="9"/>
  <c r="O53" i="9"/>
  <c r="N54" i="9"/>
  <c r="O54" i="9"/>
  <c r="N55" i="9"/>
  <c r="O55" i="9"/>
  <c r="N56" i="9"/>
  <c r="O56" i="9"/>
  <c r="N57" i="9"/>
  <c r="O57" i="9"/>
  <c r="N58" i="9"/>
  <c r="O58" i="9"/>
  <c r="N59" i="9"/>
  <c r="O59" i="9"/>
  <c r="N60" i="9"/>
  <c r="O60" i="9"/>
  <c r="N62" i="9"/>
  <c r="O62" i="9"/>
  <c r="N63" i="9"/>
  <c r="O63" i="9"/>
  <c r="N64" i="9"/>
  <c r="O64" i="9"/>
  <c r="N65" i="9"/>
  <c r="O65" i="9"/>
  <c r="N66" i="9"/>
  <c r="O66" i="9"/>
  <c r="N67" i="9"/>
  <c r="O67" i="9"/>
  <c r="N68" i="9"/>
  <c r="O68" i="9"/>
  <c r="N69" i="9"/>
  <c r="O69" i="9"/>
  <c r="N71" i="9"/>
  <c r="O71" i="9"/>
  <c r="N72" i="9"/>
  <c r="O72" i="9"/>
  <c r="N73" i="9"/>
  <c r="O73" i="9"/>
  <c r="N74" i="9"/>
  <c r="O74" i="9"/>
  <c r="N75" i="9"/>
  <c r="O75" i="9"/>
  <c r="N76" i="9"/>
  <c r="O76" i="9"/>
  <c r="N77" i="9"/>
  <c r="O77" i="9"/>
  <c r="N78" i="9"/>
  <c r="O78" i="9"/>
  <c r="N79" i="9"/>
  <c r="O79" i="9"/>
  <c r="N80" i="9"/>
  <c r="O80" i="9"/>
  <c r="N81" i="9"/>
  <c r="O81" i="9"/>
  <c r="N85" i="9"/>
  <c r="O85" i="9"/>
  <c r="N90" i="9"/>
  <c r="O90" i="9"/>
  <c r="N91" i="9"/>
  <c r="O91" i="9"/>
  <c r="N92" i="9"/>
  <c r="O92" i="9"/>
  <c r="N93" i="9"/>
  <c r="O93" i="9"/>
  <c r="N94" i="9"/>
  <c r="O94" i="9"/>
  <c r="N95" i="9"/>
  <c r="O95" i="9"/>
  <c r="N96" i="9"/>
  <c r="O96" i="9"/>
  <c r="N100" i="9"/>
  <c r="O100" i="9"/>
  <c r="N104" i="9"/>
  <c r="O104" i="9"/>
  <c r="N108" i="9"/>
  <c r="O108" i="9"/>
  <c r="N112" i="9"/>
  <c r="O112" i="9"/>
  <c r="N116" i="9"/>
  <c r="O116" i="9"/>
  <c r="N120" i="9"/>
  <c r="O120" i="9"/>
  <c r="N124" i="9"/>
  <c r="O124" i="9"/>
  <c r="N128" i="9"/>
  <c r="O128" i="9"/>
  <c r="N129" i="9"/>
  <c r="O129" i="9"/>
  <c r="N130" i="9"/>
  <c r="O130" i="9"/>
  <c r="N131" i="9"/>
  <c r="O131" i="9"/>
  <c r="N133" i="9"/>
  <c r="O133" i="9"/>
  <c r="N134" i="9"/>
  <c r="O134" i="9"/>
  <c r="N135" i="9"/>
  <c r="O135" i="9"/>
  <c r="N136" i="9"/>
  <c r="O136" i="9"/>
  <c r="N137" i="9"/>
  <c r="O137" i="9"/>
  <c r="N139" i="9"/>
  <c r="O139" i="9"/>
  <c r="N140" i="9"/>
  <c r="O140" i="9"/>
  <c r="N141" i="9"/>
  <c r="O141" i="9"/>
  <c r="N142" i="9"/>
  <c r="O142" i="9"/>
  <c r="N143" i="9"/>
  <c r="O143" i="9"/>
  <c r="N144" i="9"/>
  <c r="O144" i="9"/>
  <c r="N145" i="9"/>
  <c r="O145" i="9"/>
  <c r="N146" i="9"/>
  <c r="O146" i="9"/>
  <c r="N147" i="9"/>
  <c r="O147" i="9"/>
  <c r="N148" i="9"/>
  <c r="O148" i="9"/>
  <c r="N151" i="9"/>
  <c r="O151" i="9"/>
  <c r="N152" i="9"/>
  <c r="O152" i="9"/>
  <c r="N153" i="9"/>
  <c r="O153" i="9"/>
  <c r="N154" i="9"/>
  <c r="O154" i="9"/>
  <c r="N155" i="9"/>
  <c r="O155" i="9"/>
  <c r="N156" i="9"/>
  <c r="O156" i="9"/>
  <c r="N158" i="9"/>
  <c r="O158" i="9"/>
  <c r="N160" i="9"/>
  <c r="O160" i="9"/>
  <c r="N162" i="9"/>
  <c r="O162" i="9"/>
  <c r="N164" i="9"/>
  <c r="O164" i="9"/>
  <c r="N165" i="9"/>
  <c r="O165" i="9"/>
  <c r="N166" i="9"/>
  <c r="O166" i="9"/>
  <c r="N167" i="9"/>
  <c r="O167" i="9"/>
  <c r="N169" i="9"/>
  <c r="O169" i="9"/>
  <c r="N170" i="9"/>
  <c r="O170" i="9"/>
  <c r="N171" i="9"/>
  <c r="O171" i="9"/>
  <c r="N172" i="9"/>
  <c r="O172" i="9"/>
  <c r="N173" i="9"/>
  <c r="O173" i="9"/>
  <c r="N174" i="9"/>
  <c r="O174" i="9"/>
  <c r="N179" i="9"/>
  <c r="O179" i="9"/>
  <c r="N184" i="9"/>
  <c r="O184" i="9"/>
  <c r="N185" i="9"/>
  <c r="O185" i="9"/>
  <c r="N187" i="9"/>
  <c r="O187" i="9"/>
  <c r="N188" i="9"/>
  <c r="O188" i="9"/>
  <c r="N191" i="9"/>
  <c r="O191" i="9"/>
  <c r="N192" i="9"/>
  <c r="O192" i="9"/>
  <c r="N193" i="9"/>
  <c r="O193" i="9"/>
  <c r="N194" i="9"/>
  <c r="O194" i="9"/>
  <c r="N195" i="9"/>
  <c r="O195" i="9"/>
  <c r="N196" i="9"/>
  <c r="O196" i="9"/>
  <c r="H191" i="9"/>
  <c r="H192" i="9"/>
  <c r="H193" i="9"/>
  <c r="H194" i="9"/>
  <c r="H195" i="9"/>
  <c r="H196" i="9"/>
  <c r="O7" i="32"/>
  <c r="N11" i="32"/>
  <c r="O11" i="32"/>
  <c r="N12" i="32"/>
  <c r="O12" i="32"/>
  <c r="N13" i="32"/>
  <c r="O13" i="32"/>
  <c r="N14" i="32"/>
  <c r="O14" i="32"/>
  <c r="N15" i="32"/>
  <c r="O15" i="32"/>
  <c r="N16" i="32"/>
  <c r="O16" i="32"/>
  <c r="N17" i="32"/>
  <c r="O17" i="32"/>
  <c r="N18" i="32"/>
  <c r="O18" i="32"/>
  <c r="N19" i="32"/>
  <c r="O19" i="32"/>
  <c r="N20" i="32"/>
  <c r="O20" i="32"/>
  <c r="N21" i="32"/>
  <c r="O21" i="32"/>
  <c r="N22" i="32"/>
  <c r="O22" i="32"/>
  <c r="N25" i="32"/>
  <c r="O25" i="32"/>
  <c r="N26" i="32"/>
  <c r="O26" i="32"/>
  <c r="N27" i="32"/>
  <c r="O27" i="32"/>
  <c r="N28" i="32"/>
  <c r="O28" i="32"/>
  <c r="N29" i="32"/>
  <c r="O29" i="32"/>
  <c r="N31" i="32"/>
  <c r="O31" i="32"/>
  <c r="N33" i="32"/>
  <c r="O33" i="32"/>
  <c r="N34" i="32"/>
  <c r="O34" i="32"/>
  <c r="N35" i="32"/>
  <c r="O35" i="32"/>
  <c r="N36" i="32"/>
  <c r="O36" i="32"/>
  <c r="N38" i="32"/>
  <c r="O38" i="32"/>
  <c r="N39" i="32"/>
  <c r="O39" i="32"/>
  <c r="N40" i="32"/>
  <c r="O40" i="32"/>
  <c r="N41" i="32"/>
  <c r="O41" i="32"/>
  <c r="N42" i="32"/>
  <c r="O42" i="32"/>
  <c r="N43" i="32"/>
  <c r="O43" i="32"/>
  <c r="N48" i="32"/>
  <c r="O48" i="32"/>
  <c r="N53" i="32"/>
  <c r="O53" i="32"/>
  <c r="N54" i="32"/>
  <c r="O54" i="32"/>
  <c r="N55" i="32"/>
  <c r="O55" i="32"/>
  <c r="N56" i="32"/>
  <c r="O56" i="32"/>
  <c r="N58" i="32"/>
  <c r="O58" i="32"/>
  <c r="N59" i="32"/>
  <c r="O59" i="32"/>
  <c r="N62" i="32"/>
  <c r="O62" i="32"/>
  <c r="N63" i="32"/>
  <c r="O63" i="32"/>
  <c r="N64" i="32"/>
  <c r="O64" i="32"/>
  <c r="N65" i="32"/>
  <c r="O65" i="32"/>
  <c r="N66" i="32"/>
  <c r="O66" i="32"/>
  <c r="N67" i="32"/>
  <c r="O67" i="32"/>
  <c r="N68" i="32"/>
  <c r="O68" i="32"/>
  <c r="N69" i="32"/>
  <c r="O69" i="32"/>
  <c r="N70" i="32"/>
  <c r="O70" i="32"/>
  <c r="N71" i="32"/>
  <c r="O71" i="32"/>
  <c r="N72" i="32"/>
  <c r="O72" i="32"/>
  <c r="N74" i="32"/>
  <c r="O74" i="32"/>
  <c r="N75" i="32"/>
  <c r="O75" i="32"/>
  <c r="N76" i="32"/>
  <c r="O76" i="32"/>
  <c r="N77" i="32"/>
  <c r="O77" i="32"/>
  <c r="N78" i="32"/>
  <c r="O78" i="32"/>
  <c r="N79" i="32"/>
  <c r="O79" i="32"/>
  <c r="N80" i="32"/>
  <c r="O80" i="32"/>
  <c r="N81" i="32"/>
  <c r="O81" i="32"/>
  <c r="N82" i="32"/>
  <c r="O82" i="32"/>
  <c r="N83" i="32"/>
  <c r="O83" i="32"/>
  <c r="N84" i="32"/>
  <c r="O84" i="32"/>
  <c r="N86" i="32"/>
  <c r="O86" i="32"/>
  <c r="N87" i="32"/>
  <c r="O87" i="32"/>
  <c r="N88" i="32"/>
  <c r="O88" i="32"/>
  <c r="N89" i="32"/>
  <c r="O89" i="32"/>
  <c r="N90" i="32"/>
  <c r="O90" i="32"/>
  <c r="N91" i="32"/>
  <c r="O91" i="32"/>
  <c r="N92" i="32"/>
  <c r="O92" i="32"/>
  <c r="N93" i="32"/>
  <c r="O93" i="32"/>
  <c r="N94" i="32"/>
  <c r="O94" i="32"/>
  <c r="N95" i="32"/>
  <c r="O95" i="32"/>
  <c r="N96" i="32"/>
  <c r="O96" i="32"/>
  <c r="N98" i="32"/>
  <c r="O98" i="32"/>
  <c r="N99" i="32"/>
  <c r="O99" i="32"/>
  <c r="N100" i="32"/>
  <c r="O100" i="32"/>
  <c r="N101" i="32"/>
  <c r="O101" i="32"/>
  <c r="N102" i="32"/>
  <c r="O102" i="32"/>
  <c r="N103" i="32"/>
  <c r="O103" i="32"/>
  <c r="N104" i="32"/>
  <c r="O104" i="32"/>
  <c r="N105" i="32"/>
  <c r="O105" i="32"/>
  <c r="N106" i="32"/>
  <c r="O106" i="32"/>
  <c r="N107" i="32"/>
  <c r="O107" i="32"/>
  <c r="N108" i="32"/>
  <c r="O108" i="32"/>
  <c r="O9" i="11"/>
  <c r="N13" i="11"/>
  <c r="O13" i="11"/>
  <c r="N14" i="11"/>
  <c r="O14" i="11"/>
  <c r="N15" i="11"/>
  <c r="O15" i="11"/>
  <c r="N16" i="11"/>
  <c r="O16" i="11"/>
  <c r="N17" i="11"/>
  <c r="O17" i="11"/>
  <c r="N20" i="11"/>
  <c r="O20" i="11"/>
  <c r="N21" i="11"/>
  <c r="O21" i="11"/>
  <c r="N22" i="11"/>
  <c r="O22" i="11"/>
  <c r="N23" i="11"/>
  <c r="O23" i="11"/>
  <c r="N24" i="11"/>
  <c r="O24" i="11"/>
  <c r="N26" i="11"/>
  <c r="O26" i="11"/>
  <c r="N28" i="11"/>
  <c r="O28" i="11"/>
  <c r="N29" i="11"/>
  <c r="O29" i="11"/>
  <c r="N30" i="11"/>
  <c r="O30" i="11"/>
  <c r="N31" i="11"/>
  <c r="O31" i="11"/>
  <c r="N33" i="11"/>
  <c r="O33" i="11"/>
  <c r="N34" i="11"/>
  <c r="O34" i="11"/>
  <c r="N35" i="11"/>
  <c r="O35" i="11"/>
  <c r="N36" i="11"/>
  <c r="O36" i="11"/>
  <c r="N38" i="11"/>
  <c r="O38" i="11"/>
  <c r="N39" i="11"/>
  <c r="O39" i="11"/>
  <c r="N40" i="11"/>
  <c r="O40" i="11"/>
  <c r="N41" i="11"/>
  <c r="O41" i="11"/>
  <c r="N42" i="11"/>
  <c r="O42" i="11"/>
  <c r="N47" i="11"/>
  <c r="O47" i="11"/>
  <c r="N48" i="11"/>
  <c r="O48" i="11"/>
  <c r="N49" i="11"/>
  <c r="O49" i="11"/>
  <c r="N50" i="11"/>
  <c r="O50" i="11"/>
  <c r="N51" i="11"/>
  <c r="O51" i="11"/>
  <c r="N53" i="11"/>
  <c r="O53" i="11"/>
  <c r="N54" i="11"/>
  <c r="O54" i="11"/>
  <c r="N55" i="11"/>
  <c r="O55" i="11"/>
  <c r="O7" i="28"/>
  <c r="N11" i="28"/>
  <c r="O11" i="28"/>
  <c r="N12" i="28"/>
  <c r="O12" i="28"/>
  <c r="N13" i="28"/>
  <c r="O13" i="28"/>
  <c r="N14" i="28"/>
  <c r="O14" i="28"/>
  <c r="N15" i="28"/>
  <c r="O15" i="28"/>
  <c r="N16" i="28"/>
  <c r="O16" i="28"/>
  <c r="N20" i="28"/>
  <c r="O20" i="28"/>
  <c r="N22" i="28"/>
  <c r="O22" i="28"/>
  <c r="N23" i="28"/>
  <c r="O23" i="28"/>
  <c r="N24" i="28"/>
  <c r="O24" i="28"/>
  <c r="N25" i="28"/>
  <c r="O25" i="28"/>
  <c r="N26" i="28"/>
  <c r="O26" i="28"/>
  <c r="N27" i="28"/>
  <c r="O27" i="28"/>
  <c r="N28" i="28"/>
  <c r="O28" i="28"/>
  <c r="N29" i="28"/>
  <c r="O29" i="28"/>
  <c r="N30" i="28"/>
  <c r="O30" i="28"/>
  <c r="N32" i="28"/>
  <c r="O32" i="28"/>
  <c r="N33" i="28"/>
  <c r="O33" i="28"/>
  <c r="J40" i="22"/>
  <c r="J11" i="32"/>
  <c r="J36" i="32"/>
  <c r="J27" i="32"/>
  <c r="J15" i="5"/>
  <c r="J14" i="5"/>
  <c r="F11" i="32"/>
  <c r="G11" i="32" s="1"/>
  <c r="I19" i="3"/>
  <c r="J19" i="3" s="1"/>
  <c r="J58" i="29"/>
  <c r="F58" i="29"/>
  <c r="G58" i="29" s="1"/>
  <c r="F103" i="20"/>
  <c r="G103" i="20" s="1"/>
  <c r="F32" i="5"/>
  <c r="G32" i="5" s="1"/>
  <c r="J51" i="29"/>
  <c r="J25" i="5"/>
  <c r="J17" i="5"/>
  <c r="J17" i="32"/>
  <c r="J18" i="32"/>
  <c r="J32" i="5"/>
  <c r="J18" i="5"/>
  <c r="I11" i="36"/>
  <c r="J11" i="36" s="1"/>
  <c r="K11" i="36" s="1"/>
  <c r="F12" i="5"/>
  <c r="G12" i="5" s="1"/>
  <c r="F11" i="5"/>
  <c r="G11" i="5" s="1"/>
  <c r="F22" i="15"/>
  <c r="G22" i="15" s="1"/>
  <c r="J22" i="15"/>
  <c r="J27" i="29"/>
  <c r="F157" i="9"/>
  <c r="G157" i="9" s="1"/>
  <c r="H157" i="9" s="1"/>
  <c r="F27" i="31"/>
  <c r="G27" i="31" s="1"/>
  <c r="J14" i="11"/>
  <c r="F13" i="31"/>
  <c r="G13" i="31" s="1"/>
  <c r="U108" i="32"/>
  <c r="T108" i="32"/>
  <c r="R108" i="32"/>
  <c r="Q108" i="32"/>
  <c r="F108" i="32"/>
  <c r="G108" i="32" s="1"/>
  <c r="U107" i="32"/>
  <c r="T107" i="32"/>
  <c r="R107" i="32"/>
  <c r="Q107" i="32"/>
  <c r="F107" i="32"/>
  <c r="G107" i="32" s="1"/>
  <c r="U106" i="32"/>
  <c r="T106" i="32"/>
  <c r="R106" i="32"/>
  <c r="Q106" i="32"/>
  <c r="F106" i="32"/>
  <c r="G106" i="32" s="1"/>
  <c r="U105" i="32"/>
  <c r="T105" i="32"/>
  <c r="R105" i="32"/>
  <c r="Q105" i="32"/>
  <c r="F105" i="32"/>
  <c r="G105" i="32" s="1"/>
  <c r="U104" i="32"/>
  <c r="T104" i="32"/>
  <c r="R104" i="32"/>
  <c r="Q104" i="32"/>
  <c r="F104" i="32"/>
  <c r="G104" i="32" s="1"/>
  <c r="U103" i="32"/>
  <c r="T103" i="32"/>
  <c r="R103" i="32"/>
  <c r="Q103" i="32"/>
  <c r="F103" i="32"/>
  <c r="G103" i="32" s="1"/>
  <c r="U102" i="32"/>
  <c r="T102" i="32"/>
  <c r="R102" i="32"/>
  <c r="Q102" i="32"/>
  <c r="F102" i="32"/>
  <c r="G102" i="32" s="1"/>
  <c r="U101" i="32"/>
  <c r="T101" i="32"/>
  <c r="R101" i="32"/>
  <c r="Q101" i="32"/>
  <c r="F101" i="32"/>
  <c r="G101" i="32" s="1"/>
  <c r="U100" i="32"/>
  <c r="T100" i="32"/>
  <c r="R100" i="32"/>
  <c r="Q100" i="32"/>
  <c r="F100" i="32"/>
  <c r="G100" i="32" s="1"/>
  <c r="U99" i="32"/>
  <c r="T99" i="32"/>
  <c r="R99" i="32"/>
  <c r="Q99" i="32"/>
  <c r="F99" i="32"/>
  <c r="G99" i="32" s="1"/>
  <c r="U98" i="32"/>
  <c r="T98" i="32"/>
  <c r="R98" i="32"/>
  <c r="Q98" i="32"/>
  <c r="F98" i="32"/>
  <c r="G98" i="32" s="1"/>
  <c r="U96" i="32"/>
  <c r="T96" i="32"/>
  <c r="R96" i="32"/>
  <c r="Q96" i="32"/>
  <c r="F96" i="32"/>
  <c r="G96" i="32" s="1"/>
  <c r="U95" i="32"/>
  <c r="T95" i="32"/>
  <c r="R95" i="32"/>
  <c r="Q95" i="32"/>
  <c r="F95" i="32"/>
  <c r="G95" i="32" s="1"/>
  <c r="U94" i="32"/>
  <c r="T94" i="32"/>
  <c r="R94" i="32"/>
  <c r="Q94" i="32"/>
  <c r="F94" i="32"/>
  <c r="G94" i="32" s="1"/>
  <c r="U93" i="32"/>
  <c r="T93" i="32"/>
  <c r="R93" i="32"/>
  <c r="Q93" i="32"/>
  <c r="F93" i="32"/>
  <c r="G93" i="32" s="1"/>
  <c r="U92" i="32"/>
  <c r="T92" i="32"/>
  <c r="R92" i="32"/>
  <c r="Q92" i="32"/>
  <c r="F92" i="32"/>
  <c r="G92" i="32" s="1"/>
  <c r="U91" i="32"/>
  <c r="T91" i="32"/>
  <c r="R91" i="32"/>
  <c r="Q91" i="32"/>
  <c r="F91" i="32"/>
  <c r="G91" i="32" s="1"/>
  <c r="U90" i="32"/>
  <c r="T90" i="32"/>
  <c r="R90" i="32"/>
  <c r="Q90" i="32"/>
  <c r="F90" i="32"/>
  <c r="G90" i="32" s="1"/>
  <c r="U89" i="32"/>
  <c r="T89" i="32"/>
  <c r="R89" i="32"/>
  <c r="Q89" i="32"/>
  <c r="F89" i="32"/>
  <c r="G89" i="32" s="1"/>
  <c r="U88" i="32"/>
  <c r="T88" i="32"/>
  <c r="R88" i="32"/>
  <c r="Q88" i="32"/>
  <c r="F88" i="32"/>
  <c r="G88" i="32" s="1"/>
  <c r="U87" i="32"/>
  <c r="T87" i="32"/>
  <c r="R87" i="32"/>
  <c r="Q87" i="32"/>
  <c r="F87" i="32"/>
  <c r="G87" i="32" s="1"/>
  <c r="U86" i="32"/>
  <c r="T86" i="32"/>
  <c r="R86" i="32"/>
  <c r="Q86" i="32"/>
  <c r="F86" i="32"/>
  <c r="G86" i="32" s="1"/>
  <c r="U84" i="32"/>
  <c r="T84" i="32"/>
  <c r="R84" i="32"/>
  <c r="Q84" i="32"/>
  <c r="F84" i="32"/>
  <c r="G84" i="32" s="1"/>
  <c r="U83" i="32"/>
  <c r="T83" i="32"/>
  <c r="R83" i="32"/>
  <c r="Q83" i="32"/>
  <c r="F83" i="32"/>
  <c r="G83" i="32" s="1"/>
  <c r="U82" i="32"/>
  <c r="T82" i="32"/>
  <c r="R82" i="32"/>
  <c r="Q82" i="32"/>
  <c r="F82" i="32"/>
  <c r="G82" i="32" s="1"/>
  <c r="U81" i="32"/>
  <c r="T81" i="32"/>
  <c r="R81" i="32"/>
  <c r="Q81" i="32"/>
  <c r="F81" i="32"/>
  <c r="G81" i="32" s="1"/>
  <c r="U80" i="32"/>
  <c r="T80" i="32"/>
  <c r="R80" i="32"/>
  <c r="Q80" i="32"/>
  <c r="F80" i="32"/>
  <c r="G80" i="32" s="1"/>
  <c r="U79" i="32"/>
  <c r="T79" i="32"/>
  <c r="R79" i="32"/>
  <c r="Q79" i="32"/>
  <c r="F79" i="32"/>
  <c r="G79" i="32" s="1"/>
  <c r="U78" i="32"/>
  <c r="T78" i="32"/>
  <c r="R78" i="32"/>
  <c r="Q78" i="32"/>
  <c r="F78" i="32"/>
  <c r="G78" i="32" s="1"/>
  <c r="U77" i="32"/>
  <c r="T77" i="32"/>
  <c r="R77" i="32"/>
  <c r="Q77" i="32"/>
  <c r="F77" i="32"/>
  <c r="G77" i="32" s="1"/>
  <c r="U76" i="32"/>
  <c r="T76" i="32"/>
  <c r="R76" i="32"/>
  <c r="Q76" i="32"/>
  <c r="F76" i="32"/>
  <c r="G76" i="32" s="1"/>
  <c r="U75" i="32"/>
  <c r="T75" i="32"/>
  <c r="R75" i="32"/>
  <c r="Q75" i="32"/>
  <c r="F75" i="32"/>
  <c r="G75" i="32" s="1"/>
  <c r="U74" i="32"/>
  <c r="T74" i="32"/>
  <c r="R74" i="32"/>
  <c r="Q74" i="32"/>
  <c r="F74" i="32"/>
  <c r="G74" i="32" s="1"/>
  <c r="U72" i="32"/>
  <c r="T72" i="32"/>
  <c r="R72" i="32"/>
  <c r="Q72" i="32"/>
  <c r="F72" i="32"/>
  <c r="G72" i="32" s="1"/>
  <c r="U71" i="32"/>
  <c r="T71" i="32"/>
  <c r="R71" i="32"/>
  <c r="Q71" i="32"/>
  <c r="F71" i="32"/>
  <c r="G71" i="32" s="1"/>
  <c r="U70" i="32"/>
  <c r="T70" i="32"/>
  <c r="R70" i="32"/>
  <c r="Q70" i="32"/>
  <c r="F70" i="32"/>
  <c r="G70" i="32" s="1"/>
  <c r="U69" i="32"/>
  <c r="T69" i="32"/>
  <c r="R69" i="32"/>
  <c r="Q69" i="32"/>
  <c r="F69" i="32"/>
  <c r="G69" i="32" s="1"/>
  <c r="U68" i="32"/>
  <c r="T68" i="32"/>
  <c r="R68" i="32"/>
  <c r="Q68" i="32"/>
  <c r="F68" i="32"/>
  <c r="G68" i="32" s="1"/>
  <c r="U67" i="32"/>
  <c r="T67" i="32"/>
  <c r="R67" i="32"/>
  <c r="Q67" i="32"/>
  <c r="F67" i="32"/>
  <c r="G67" i="32" s="1"/>
  <c r="U66" i="32"/>
  <c r="T66" i="32"/>
  <c r="R66" i="32"/>
  <c r="Q66" i="32"/>
  <c r="F66" i="32"/>
  <c r="G66" i="32" s="1"/>
  <c r="U65" i="32"/>
  <c r="T65" i="32"/>
  <c r="R65" i="32"/>
  <c r="Q65" i="32"/>
  <c r="F65" i="32"/>
  <c r="G65" i="32" s="1"/>
  <c r="U64" i="32"/>
  <c r="T64" i="32"/>
  <c r="R64" i="32"/>
  <c r="Q64" i="32"/>
  <c r="F64" i="32"/>
  <c r="G64" i="32" s="1"/>
  <c r="U63" i="32"/>
  <c r="T63" i="32"/>
  <c r="R63" i="32"/>
  <c r="Q63" i="32"/>
  <c r="F63" i="32"/>
  <c r="G63" i="32" s="1"/>
  <c r="U62" i="32"/>
  <c r="T62" i="32"/>
  <c r="R62" i="32"/>
  <c r="Q62" i="32"/>
  <c r="F62" i="32"/>
  <c r="G62" i="32" s="1"/>
  <c r="U59" i="32"/>
  <c r="T59" i="32"/>
  <c r="R59" i="32"/>
  <c r="Q59" i="32"/>
  <c r="F59" i="32"/>
  <c r="G59" i="32" s="1"/>
  <c r="U58" i="32"/>
  <c r="T58" i="32"/>
  <c r="R58" i="32"/>
  <c r="Q58" i="32"/>
  <c r="F58" i="32"/>
  <c r="G58" i="32" s="1"/>
  <c r="U56" i="32"/>
  <c r="T56" i="32"/>
  <c r="R56" i="32"/>
  <c r="Q56" i="32"/>
  <c r="F56" i="32"/>
  <c r="G56" i="32" s="1"/>
  <c r="U55" i="32"/>
  <c r="T55" i="32"/>
  <c r="R55" i="32"/>
  <c r="Q55" i="32"/>
  <c r="F55" i="32"/>
  <c r="G55" i="32" s="1"/>
  <c r="U54" i="32"/>
  <c r="T54" i="32"/>
  <c r="R54" i="32"/>
  <c r="Q54" i="32"/>
  <c r="F54" i="32"/>
  <c r="G54" i="32" s="1"/>
  <c r="H54" i="32" s="1"/>
  <c r="U53" i="32"/>
  <c r="T53" i="32"/>
  <c r="R53" i="32"/>
  <c r="Q53" i="32"/>
  <c r="F53" i="32"/>
  <c r="G53" i="32" s="1"/>
  <c r="F52" i="32"/>
  <c r="G52" i="32" s="1"/>
  <c r="F51" i="32"/>
  <c r="G51" i="32" s="1"/>
  <c r="F50" i="32"/>
  <c r="G50" i="32" s="1"/>
  <c r="H50" i="32" s="1"/>
  <c r="F49" i="32"/>
  <c r="U48" i="32"/>
  <c r="T48" i="32"/>
  <c r="R48" i="32"/>
  <c r="Q48" i="32"/>
  <c r="E48" i="32"/>
  <c r="F47" i="32"/>
  <c r="F46" i="32"/>
  <c r="G46" i="32" s="1"/>
  <c r="H46" i="32" s="1"/>
  <c r="F45" i="32"/>
  <c r="G45" i="32" s="1"/>
  <c r="F44" i="32"/>
  <c r="G44" i="32" s="1"/>
  <c r="U43" i="32"/>
  <c r="T43" i="32"/>
  <c r="R43" i="32"/>
  <c r="Q43" i="32"/>
  <c r="E43" i="32"/>
  <c r="U42" i="32"/>
  <c r="T42" i="32"/>
  <c r="R42" i="32"/>
  <c r="Q42" i="32"/>
  <c r="F42" i="32"/>
  <c r="G42" i="32" s="1"/>
  <c r="U41" i="32"/>
  <c r="T41" i="32"/>
  <c r="R41" i="32"/>
  <c r="Q41" i="32"/>
  <c r="F41" i="32"/>
  <c r="G41" i="32" s="1"/>
  <c r="U40" i="32"/>
  <c r="T40" i="32"/>
  <c r="R40" i="32"/>
  <c r="Q40" i="32"/>
  <c r="F40" i="32"/>
  <c r="G40" i="32" s="1"/>
  <c r="U39" i="32"/>
  <c r="T39" i="32"/>
  <c r="R39" i="32"/>
  <c r="Q39" i="32"/>
  <c r="F39" i="32"/>
  <c r="G39" i="32" s="1"/>
  <c r="U38" i="32"/>
  <c r="T38" i="32"/>
  <c r="R38" i="32"/>
  <c r="Q38" i="32"/>
  <c r="F38" i="32"/>
  <c r="G38" i="32" s="1"/>
  <c r="U36" i="32"/>
  <c r="T36" i="32"/>
  <c r="R36" i="32"/>
  <c r="Q36" i="32"/>
  <c r="F36" i="32"/>
  <c r="G36" i="32" s="1"/>
  <c r="U35" i="32"/>
  <c r="T35" i="32"/>
  <c r="R35" i="32"/>
  <c r="Q35" i="32"/>
  <c r="F35" i="32"/>
  <c r="G35" i="32" s="1"/>
  <c r="U34" i="32"/>
  <c r="T34" i="32"/>
  <c r="R34" i="32"/>
  <c r="Q34" i="32"/>
  <c r="F34" i="32"/>
  <c r="G34" i="32" s="1"/>
  <c r="U33" i="32"/>
  <c r="T33" i="32"/>
  <c r="R33" i="32"/>
  <c r="Q33" i="32"/>
  <c r="F33" i="32"/>
  <c r="G33" i="32" s="1"/>
  <c r="U31" i="32"/>
  <c r="T31" i="32"/>
  <c r="R31" i="32"/>
  <c r="Q31" i="32"/>
  <c r="F31" i="32"/>
  <c r="G31" i="32" s="1"/>
  <c r="U29" i="32"/>
  <c r="T29" i="32"/>
  <c r="R29" i="32"/>
  <c r="Q29" i="32"/>
  <c r="F29" i="32"/>
  <c r="G29" i="32" s="1"/>
  <c r="U28" i="32"/>
  <c r="T28" i="32"/>
  <c r="R28" i="32"/>
  <c r="Q28" i="32"/>
  <c r="F28" i="32"/>
  <c r="G28" i="32" s="1"/>
  <c r="U27" i="32"/>
  <c r="T27" i="32"/>
  <c r="R27" i="32"/>
  <c r="Q27" i="32"/>
  <c r="F27" i="32"/>
  <c r="G27" i="32" s="1"/>
  <c r="U26" i="32"/>
  <c r="T26" i="32"/>
  <c r="R26" i="32"/>
  <c r="Q26" i="32"/>
  <c r="F26" i="32"/>
  <c r="G26" i="32" s="1"/>
  <c r="U25" i="32"/>
  <c r="T25" i="32"/>
  <c r="R25" i="32"/>
  <c r="Q25" i="32"/>
  <c r="F25" i="32"/>
  <c r="G25" i="32" s="1"/>
  <c r="U22" i="32"/>
  <c r="T22" i="32"/>
  <c r="R22" i="32"/>
  <c r="Q22" i="32"/>
  <c r="F22" i="32"/>
  <c r="G22" i="32" s="1"/>
  <c r="U21" i="32"/>
  <c r="T21" i="32"/>
  <c r="R21" i="32"/>
  <c r="Q21" i="32"/>
  <c r="F21" i="32"/>
  <c r="G21" i="32" s="1"/>
  <c r="U20" i="32"/>
  <c r="T20" i="32"/>
  <c r="R20" i="32"/>
  <c r="Q20" i="32"/>
  <c r="F20" i="32"/>
  <c r="G20" i="32" s="1"/>
  <c r="U19" i="32"/>
  <c r="T19" i="32"/>
  <c r="R19" i="32"/>
  <c r="Q19" i="32"/>
  <c r="F19" i="32"/>
  <c r="G19" i="32" s="1"/>
  <c r="U18" i="32"/>
  <c r="T18" i="32"/>
  <c r="R18" i="32"/>
  <c r="Q18" i="32"/>
  <c r="U17" i="32"/>
  <c r="T17" i="32"/>
  <c r="R17" i="32"/>
  <c r="Q17" i="32"/>
  <c r="F17" i="32"/>
  <c r="G17" i="32" s="1"/>
  <c r="U16" i="32"/>
  <c r="T16" i="32"/>
  <c r="R16" i="32"/>
  <c r="Q16" i="32"/>
  <c r="F16" i="32"/>
  <c r="G16" i="32" s="1"/>
  <c r="U15" i="32"/>
  <c r="T15" i="32"/>
  <c r="R15" i="32"/>
  <c r="Q15" i="32"/>
  <c r="U14" i="32"/>
  <c r="T14" i="32"/>
  <c r="R14" i="32"/>
  <c r="Q14" i="32"/>
  <c r="F14" i="32"/>
  <c r="G14" i="32" s="1"/>
  <c r="U13" i="32"/>
  <c r="T13" i="32"/>
  <c r="R13" i="32"/>
  <c r="Q13" i="32"/>
  <c r="F13" i="32"/>
  <c r="G13" i="32" s="1"/>
  <c r="U12" i="32"/>
  <c r="T12" i="32"/>
  <c r="R12" i="32"/>
  <c r="Q12" i="32"/>
  <c r="F12" i="32"/>
  <c r="G12" i="32" s="1"/>
  <c r="U11" i="32"/>
  <c r="T11" i="32"/>
  <c r="R11" i="32"/>
  <c r="Q11" i="32"/>
  <c r="L8" i="32"/>
  <c r="R7" i="32"/>
  <c r="D5" i="32"/>
  <c r="U47" i="31"/>
  <c r="T47" i="31"/>
  <c r="R47" i="31"/>
  <c r="Q47" i="31"/>
  <c r="O47" i="31"/>
  <c r="N47" i="31"/>
  <c r="F47" i="31"/>
  <c r="G47" i="31" s="1"/>
  <c r="U46" i="31"/>
  <c r="T46" i="31"/>
  <c r="R46" i="31"/>
  <c r="Q46" i="31"/>
  <c r="O46" i="31"/>
  <c r="N46" i="31"/>
  <c r="F46" i="31"/>
  <c r="G46" i="31" s="1"/>
  <c r="U45" i="31"/>
  <c r="T45" i="31"/>
  <c r="R45" i="31"/>
  <c r="Q45" i="31"/>
  <c r="O45" i="31"/>
  <c r="N45" i="31"/>
  <c r="F45" i="31"/>
  <c r="G45" i="31" s="1"/>
  <c r="U43" i="31"/>
  <c r="T43" i="31"/>
  <c r="R43" i="31"/>
  <c r="Q43" i="31"/>
  <c r="O43" i="31"/>
  <c r="N43" i="31"/>
  <c r="F43" i="31"/>
  <c r="G43" i="31" s="1"/>
  <c r="U42" i="31"/>
  <c r="T42" i="31"/>
  <c r="R42" i="31"/>
  <c r="Q42" i="31"/>
  <c r="O42" i="31"/>
  <c r="N42" i="31"/>
  <c r="F42" i="31"/>
  <c r="G42" i="31" s="1"/>
  <c r="U41" i="31"/>
  <c r="T41" i="31"/>
  <c r="R41" i="31"/>
  <c r="Q41" i="31"/>
  <c r="O41" i="31"/>
  <c r="N41" i="31"/>
  <c r="F41" i="31"/>
  <c r="G41" i="31" s="1"/>
  <c r="F40" i="31"/>
  <c r="G40" i="31" s="1"/>
  <c r="F39" i="31"/>
  <c r="G39" i="31" s="1"/>
  <c r="F38" i="31"/>
  <c r="F37" i="31"/>
  <c r="G37" i="31" s="1"/>
  <c r="U36" i="31"/>
  <c r="T36" i="31"/>
  <c r="R36" i="31"/>
  <c r="Q36" i="31"/>
  <c r="O36" i="31"/>
  <c r="N36" i="31"/>
  <c r="E36" i="31"/>
  <c r="U35" i="31"/>
  <c r="T35" i="31"/>
  <c r="R35" i="31"/>
  <c r="Q35" i="31"/>
  <c r="O35" i="31"/>
  <c r="N35" i="31"/>
  <c r="F35" i="31"/>
  <c r="G35" i="31" s="1"/>
  <c r="U34" i="31"/>
  <c r="T34" i="31"/>
  <c r="R34" i="31"/>
  <c r="Q34" i="31"/>
  <c r="O34" i="31"/>
  <c r="N34" i="31"/>
  <c r="F34" i="31"/>
  <c r="G34" i="31" s="1"/>
  <c r="U32" i="31"/>
  <c r="T32" i="31"/>
  <c r="R32" i="31"/>
  <c r="Q32" i="31"/>
  <c r="O32" i="31"/>
  <c r="N32" i="31"/>
  <c r="F32" i="31"/>
  <c r="G32" i="31" s="1"/>
  <c r="U31" i="31"/>
  <c r="T31" i="31"/>
  <c r="R31" i="31"/>
  <c r="Q31" i="31"/>
  <c r="O31" i="31"/>
  <c r="N31" i="31"/>
  <c r="F31" i="31"/>
  <c r="G31" i="31" s="1"/>
  <c r="U30" i="31"/>
  <c r="T30" i="31"/>
  <c r="R30" i="31"/>
  <c r="Q30" i="31"/>
  <c r="O30" i="31"/>
  <c r="N30" i="31"/>
  <c r="F30" i="31"/>
  <c r="G30" i="31" s="1"/>
  <c r="U29" i="31"/>
  <c r="T29" i="31"/>
  <c r="R29" i="31"/>
  <c r="Q29" i="31"/>
  <c r="O29" i="31"/>
  <c r="N29" i="31"/>
  <c r="F29" i="31"/>
  <c r="G29" i="31" s="1"/>
  <c r="U26" i="31"/>
  <c r="T26" i="31"/>
  <c r="R26" i="31"/>
  <c r="Q26" i="31"/>
  <c r="O26" i="31"/>
  <c r="N26" i="31"/>
  <c r="F26" i="31"/>
  <c r="G26" i="31" s="1"/>
  <c r="U25" i="31"/>
  <c r="T25" i="31"/>
  <c r="R25" i="31"/>
  <c r="Q25" i="31"/>
  <c r="O25" i="31"/>
  <c r="N25" i="31"/>
  <c r="F25" i="31"/>
  <c r="G25" i="31" s="1"/>
  <c r="U24" i="31"/>
  <c r="T24" i="31"/>
  <c r="R24" i="31"/>
  <c r="Q24" i="31"/>
  <c r="O24" i="31"/>
  <c r="N24" i="31"/>
  <c r="F24" i="31"/>
  <c r="G24" i="31" s="1"/>
  <c r="U22" i="31"/>
  <c r="T22" i="31"/>
  <c r="R22" i="31"/>
  <c r="Q22" i="31"/>
  <c r="O22" i="31"/>
  <c r="N22" i="31"/>
  <c r="F22" i="31"/>
  <c r="G22" i="31" s="1"/>
  <c r="U20" i="31"/>
  <c r="T20" i="31"/>
  <c r="R20" i="31"/>
  <c r="Q20" i="31"/>
  <c r="O20" i="31"/>
  <c r="N20" i="31"/>
  <c r="U19" i="31"/>
  <c r="T19" i="31"/>
  <c r="R19" i="31"/>
  <c r="Q19" i="31"/>
  <c r="O19" i="31"/>
  <c r="N19" i="31"/>
  <c r="F19" i="31"/>
  <c r="G19" i="31" s="1"/>
  <c r="U18" i="31"/>
  <c r="T18" i="31"/>
  <c r="R18" i="31"/>
  <c r="Q18" i="31"/>
  <c r="O18" i="31"/>
  <c r="N18" i="31"/>
  <c r="F18" i="31"/>
  <c r="G18" i="31" s="1"/>
  <c r="U17" i="31"/>
  <c r="T17" i="31"/>
  <c r="R17" i="31"/>
  <c r="Q17" i="31"/>
  <c r="O17" i="31"/>
  <c r="N17" i="31"/>
  <c r="U14" i="31"/>
  <c r="T14" i="31"/>
  <c r="R14" i="31"/>
  <c r="Q14" i="31"/>
  <c r="O14" i="31"/>
  <c r="N14" i="31"/>
  <c r="F14" i="31"/>
  <c r="G14" i="31" s="1"/>
  <c r="U13" i="31"/>
  <c r="T13" i="31"/>
  <c r="R13" i="31"/>
  <c r="Q13" i="31"/>
  <c r="O13" i="31"/>
  <c r="N13" i="31"/>
  <c r="L10" i="31"/>
  <c r="R9" i="31"/>
  <c r="K23" i="31" s="1"/>
  <c r="O9" i="31"/>
  <c r="H23" i="31" s="1"/>
  <c r="D5" i="31"/>
  <c r="U64" i="29"/>
  <c r="T64" i="29"/>
  <c r="R64" i="29"/>
  <c r="Q64" i="29"/>
  <c r="O64" i="29"/>
  <c r="N64" i="29"/>
  <c r="F64" i="29"/>
  <c r="G64" i="29" s="1"/>
  <c r="U63" i="29"/>
  <c r="T63" i="29"/>
  <c r="R63" i="29"/>
  <c r="Q63" i="29"/>
  <c r="O63" i="29"/>
  <c r="N63" i="29"/>
  <c r="F63" i="29"/>
  <c r="G63" i="29" s="1"/>
  <c r="U61" i="29"/>
  <c r="T61" i="29"/>
  <c r="R61" i="29"/>
  <c r="Q61" i="29"/>
  <c r="O61" i="29"/>
  <c r="N61" i="29"/>
  <c r="F61" i="29"/>
  <c r="G61" i="29" s="1"/>
  <c r="U60" i="29"/>
  <c r="T60" i="29"/>
  <c r="R60" i="29"/>
  <c r="Q60" i="29"/>
  <c r="O60" i="29"/>
  <c r="N60" i="29"/>
  <c r="F60" i="29"/>
  <c r="G60" i="29" s="1"/>
  <c r="U59" i="29"/>
  <c r="T59" i="29"/>
  <c r="R59" i="29"/>
  <c r="Q59" i="29"/>
  <c r="O59" i="29"/>
  <c r="N59" i="29"/>
  <c r="F59" i="29"/>
  <c r="G59" i="29" s="1"/>
  <c r="U57" i="29"/>
  <c r="T57" i="29"/>
  <c r="R57" i="29"/>
  <c r="Q57" i="29"/>
  <c r="O57" i="29"/>
  <c r="N57" i="29"/>
  <c r="F57" i="29"/>
  <c r="G57" i="29" s="1"/>
  <c r="F56" i="29"/>
  <c r="G56" i="29" s="1"/>
  <c r="F55" i="29"/>
  <c r="G55" i="29" s="1"/>
  <c r="F54" i="29"/>
  <c r="G54" i="29" s="1"/>
  <c r="F53" i="29"/>
  <c r="U52" i="29"/>
  <c r="T52" i="29"/>
  <c r="R52" i="29"/>
  <c r="Q52" i="29"/>
  <c r="O52" i="29"/>
  <c r="N52" i="29"/>
  <c r="E52" i="29"/>
  <c r="F51" i="29"/>
  <c r="G51" i="29" s="1"/>
  <c r="U50" i="29"/>
  <c r="T50" i="29"/>
  <c r="R50" i="29"/>
  <c r="Q50" i="29"/>
  <c r="O50" i="29"/>
  <c r="N50" i="29"/>
  <c r="F50" i="29"/>
  <c r="G50" i="29" s="1"/>
  <c r="U49" i="29"/>
  <c r="T49" i="29"/>
  <c r="R49" i="29"/>
  <c r="Q49" i="29"/>
  <c r="O49" i="29"/>
  <c r="N49" i="29"/>
  <c r="F49" i="29"/>
  <c r="G49" i="29" s="1"/>
  <c r="U48" i="29"/>
  <c r="T48" i="29"/>
  <c r="R48" i="29"/>
  <c r="Q48" i="29"/>
  <c r="O48" i="29"/>
  <c r="N48" i="29"/>
  <c r="F48" i="29"/>
  <c r="G48" i="29" s="1"/>
  <c r="U47" i="29"/>
  <c r="T47" i="29"/>
  <c r="R47" i="29"/>
  <c r="Q47" i="29"/>
  <c r="O47" i="29"/>
  <c r="N47" i="29"/>
  <c r="F47" i="29"/>
  <c r="G47" i="29" s="1"/>
  <c r="U46" i="29"/>
  <c r="T46" i="29"/>
  <c r="R46" i="29"/>
  <c r="Q46" i="29"/>
  <c r="O46" i="29"/>
  <c r="N46" i="29"/>
  <c r="F46" i="29"/>
  <c r="G46" i="29" s="1"/>
  <c r="U44" i="29"/>
  <c r="T44" i="29"/>
  <c r="R44" i="29"/>
  <c r="Q44" i="29"/>
  <c r="O44" i="29"/>
  <c r="N44" i="29"/>
  <c r="F44" i="29"/>
  <c r="G44" i="29" s="1"/>
  <c r="U43" i="29"/>
  <c r="T43" i="29"/>
  <c r="R43" i="29"/>
  <c r="Q43" i="29"/>
  <c r="O43" i="29"/>
  <c r="N43" i="29"/>
  <c r="F43" i="29"/>
  <c r="G43" i="29" s="1"/>
  <c r="U42" i="29"/>
  <c r="T42" i="29"/>
  <c r="R42" i="29"/>
  <c r="Q42" i="29"/>
  <c r="O42" i="29"/>
  <c r="N42" i="29"/>
  <c r="F42" i="29"/>
  <c r="G42" i="29" s="1"/>
  <c r="U41" i="29"/>
  <c r="T41" i="29"/>
  <c r="R41" i="29"/>
  <c r="Q41" i="29"/>
  <c r="O41" i="29"/>
  <c r="N41" i="29"/>
  <c r="F41" i="29"/>
  <c r="G41" i="29" s="1"/>
  <c r="U39" i="29"/>
  <c r="T39" i="29"/>
  <c r="R39" i="29"/>
  <c r="Q39" i="29"/>
  <c r="O39" i="29"/>
  <c r="N39" i="29"/>
  <c r="F39" i="29"/>
  <c r="G39" i="29" s="1"/>
  <c r="U38" i="29"/>
  <c r="T38" i="29"/>
  <c r="R38" i="29"/>
  <c r="Q38" i="29"/>
  <c r="O38" i="29"/>
  <c r="N38" i="29"/>
  <c r="F38" i="29"/>
  <c r="G38" i="29" s="1"/>
  <c r="U37" i="29"/>
  <c r="T37" i="29"/>
  <c r="R37" i="29"/>
  <c r="Q37" i="29"/>
  <c r="O37" i="29"/>
  <c r="N37" i="29"/>
  <c r="F37" i="29"/>
  <c r="G37" i="29" s="1"/>
  <c r="U36" i="29"/>
  <c r="T36" i="29"/>
  <c r="R36" i="29"/>
  <c r="Q36" i="29"/>
  <c r="O36" i="29"/>
  <c r="N36" i="29"/>
  <c r="F36" i="29"/>
  <c r="G36" i="29" s="1"/>
  <c r="U35" i="29"/>
  <c r="T35" i="29"/>
  <c r="R35" i="29"/>
  <c r="Q35" i="29"/>
  <c r="O35" i="29"/>
  <c r="N35" i="29"/>
  <c r="F35" i="29"/>
  <c r="G35" i="29" s="1"/>
  <c r="U33" i="29"/>
  <c r="T33" i="29"/>
  <c r="R33" i="29"/>
  <c r="Q33" i="29"/>
  <c r="O33" i="29"/>
  <c r="N33" i="29"/>
  <c r="F33" i="29"/>
  <c r="G33" i="29" s="1"/>
  <c r="U31" i="29"/>
  <c r="T31" i="29"/>
  <c r="R31" i="29"/>
  <c r="Q31" i="29"/>
  <c r="O31" i="29"/>
  <c r="N31" i="29"/>
  <c r="F31" i="29"/>
  <c r="G31" i="29" s="1"/>
  <c r="U30" i="29"/>
  <c r="T30" i="29"/>
  <c r="R30" i="29"/>
  <c r="Q30" i="29"/>
  <c r="O30" i="29"/>
  <c r="N30" i="29"/>
  <c r="F30" i="29"/>
  <c r="G30" i="29" s="1"/>
  <c r="U29" i="29"/>
  <c r="T29" i="29"/>
  <c r="R29" i="29"/>
  <c r="Q29" i="29"/>
  <c r="O29" i="29"/>
  <c r="N29" i="29"/>
  <c r="F29" i="29"/>
  <c r="G29" i="29" s="1"/>
  <c r="U28" i="29"/>
  <c r="T28" i="29"/>
  <c r="R28" i="29"/>
  <c r="Q28" i="29"/>
  <c r="O28" i="29"/>
  <c r="N28" i="29"/>
  <c r="F28" i="29"/>
  <c r="G28" i="29" s="1"/>
  <c r="F27" i="29"/>
  <c r="G27" i="29" s="1"/>
  <c r="U26" i="29"/>
  <c r="T26" i="29"/>
  <c r="R26" i="29"/>
  <c r="Q26" i="29"/>
  <c r="O26" i="29"/>
  <c r="N26" i="29"/>
  <c r="F26" i="29"/>
  <c r="G26" i="29" s="1"/>
  <c r="U25" i="29"/>
  <c r="T25" i="29"/>
  <c r="R25" i="29"/>
  <c r="Q25" i="29"/>
  <c r="O25" i="29"/>
  <c r="N25" i="29"/>
  <c r="F25" i="29"/>
  <c r="G25" i="29" s="1"/>
  <c r="U24" i="29"/>
  <c r="T24" i="29"/>
  <c r="R24" i="29"/>
  <c r="Q24" i="29"/>
  <c r="O24" i="29"/>
  <c r="N24" i="29"/>
  <c r="F24" i="29"/>
  <c r="G24" i="29" s="1"/>
  <c r="U23" i="29"/>
  <c r="T23" i="29"/>
  <c r="R23" i="29"/>
  <c r="Q23" i="29"/>
  <c r="O23" i="29"/>
  <c r="N23" i="29"/>
  <c r="F23" i="29"/>
  <c r="G23" i="29" s="1"/>
  <c r="U22" i="29"/>
  <c r="T22" i="29"/>
  <c r="R22" i="29"/>
  <c r="Q22" i="29"/>
  <c r="O22" i="29"/>
  <c r="N22" i="29"/>
  <c r="F22" i="29"/>
  <c r="G22" i="29" s="1"/>
  <c r="U20" i="29"/>
  <c r="T20" i="29"/>
  <c r="R20" i="29"/>
  <c r="Q20" i="29"/>
  <c r="O20" i="29"/>
  <c r="N20" i="29"/>
  <c r="U19" i="29"/>
  <c r="T19" i="29"/>
  <c r="R19" i="29"/>
  <c r="Q19" i="29"/>
  <c r="O19" i="29"/>
  <c r="N19" i="29"/>
  <c r="F19" i="29"/>
  <c r="G19" i="29" s="1"/>
  <c r="U18" i="29"/>
  <c r="T18" i="29"/>
  <c r="R18" i="29"/>
  <c r="Q18" i="29"/>
  <c r="O18" i="29"/>
  <c r="N18" i="29"/>
  <c r="F18" i="29"/>
  <c r="G18" i="29" s="1"/>
  <c r="U17" i="29"/>
  <c r="T17" i="29"/>
  <c r="R17" i="29"/>
  <c r="Q17" i="29"/>
  <c r="O17" i="29"/>
  <c r="N17" i="29"/>
  <c r="U16" i="29"/>
  <c r="T16" i="29"/>
  <c r="R16" i="29"/>
  <c r="Q16" i="29"/>
  <c r="O16" i="29"/>
  <c r="N16" i="29"/>
  <c r="F16" i="29"/>
  <c r="G16" i="29" s="1"/>
  <c r="U15" i="29"/>
  <c r="T15" i="29"/>
  <c r="R15" i="29"/>
  <c r="Q15" i="29"/>
  <c r="O15" i="29"/>
  <c r="N15" i="29"/>
  <c r="F15" i="29"/>
  <c r="G15" i="29" s="1"/>
  <c r="U14" i="29"/>
  <c r="T14" i="29"/>
  <c r="R14" i="29"/>
  <c r="Q14" i="29"/>
  <c r="O14" i="29"/>
  <c r="N14" i="29"/>
  <c r="F14" i="29"/>
  <c r="G14" i="29" s="1"/>
  <c r="U13" i="29"/>
  <c r="T13" i="29"/>
  <c r="R13" i="29"/>
  <c r="Q13" i="29"/>
  <c r="O13" i="29"/>
  <c r="N13" i="29"/>
  <c r="F13" i="29"/>
  <c r="G13" i="29" s="1"/>
  <c r="L10" i="29"/>
  <c r="R9" i="29"/>
  <c r="O9" i="29"/>
  <c r="D5" i="29"/>
  <c r="F23" i="28"/>
  <c r="G23" i="28" s="1"/>
  <c r="F24" i="28"/>
  <c r="G24" i="28" s="1"/>
  <c r="F26" i="28"/>
  <c r="G26" i="28" s="1"/>
  <c r="F27" i="28"/>
  <c r="G27" i="28" s="1"/>
  <c r="J47" i="15"/>
  <c r="J48" i="11"/>
  <c r="J17" i="15"/>
  <c r="J49" i="22"/>
  <c r="J15" i="22"/>
  <c r="I25" i="3"/>
  <c r="J25" i="3" s="1"/>
  <c r="I24" i="3"/>
  <c r="J24" i="3" s="1"/>
  <c r="I26" i="3"/>
  <c r="J26" i="3" s="1"/>
  <c r="I28" i="3"/>
  <c r="J28" i="3" s="1"/>
  <c r="I18" i="3"/>
  <c r="J18" i="3" s="1"/>
  <c r="I27" i="3"/>
  <c r="J27" i="3" s="1"/>
  <c r="I14" i="3"/>
  <c r="J14" i="3" s="1"/>
  <c r="I13" i="3"/>
  <c r="J13" i="3" s="1"/>
  <c r="I22" i="3"/>
  <c r="J22" i="3" s="1"/>
  <c r="I16" i="3"/>
  <c r="J16" i="3" s="1"/>
  <c r="I15" i="3"/>
  <c r="J15" i="3" s="1"/>
  <c r="I12" i="3"/>
  <c r="J12" i="3" s="1"/>
  <c r="I21" i="3"/>
  <c r="J21" i="3" s="1"/>
  <c r="I17" i="3"/>
  <c r="J17" i="3" s="1"/>
  <c r="J48" i="22"/>
  <c r="J54" i="22"/>
  <c r="J16" i="22"/>
  <c r="J76" i="22"/>
  <c r="J31" i="15"/>
  <c r="J32" i="15"/>
  <c r="J33" i="15"/>
  <c r="J34" i="15"/>
  <c r="J35" i="15"/>
  <c r="J36" i="15"/>
  <c r="J41" i="22"/>
  <c r="J38" i="22"/>
  <c r="J42" i="22"/>
  <c r="J43" i="22"/>
  <c r="J39" i="22"/>
  <c r="J64" i="20"/>
  <c r="J38" i="15"/>
  <c r="J39" i="15"/>
  <c r="J40" i="15"/>
  <c r="J41" i="15"/>
  <c r="J42" i="15"/>
  <c r="J43" i="15"/>
  <c r="J44" i="15"/>
  <c r="J47" i="11"/>
  <c r="J57" i="29"/>
  <c r="J131" i="36"/>
  <c r="K131" i="36" s="1"/>
  <c r="J72" i="22"/>
  <c r="T14" i="15"/>
  <c r="J14" i="22"/>
  <c r="J17" i="29"/>
  <c r="J15" i="11"/>
  <c r="J97" i="9"/>
  <c r="J25" i="22"/>
  <c r="J71" i="20"/>
  <c r="J125" i="9"/>
  <c r="J26" i="11"/>
  <c r="J71" i="22"/>
  <c r="J44" i="32"/>
  <c r="J49" i="32"/>
  <c r="J53" i="29"/>
  <c r="J67" i="15"/>
  <c r="J63" i="22"/>
  <c r="J31" i="35"/>
  <c r="K31" i="35" s="1"/>
  <c r="J15" i="15"/>
  <c r="J21" i="22"/>
  <c r="J12" i="32"/>
  <c r="J13" i="15"/>
  <c r="J15" i="29"/>
  <c r="J13" i="22"/>
  <c r="J13" i="11"/>
  <c r="J13" i="31"/>
  <c r="J53" i="22"/>
  <c r="J32" i="31"/>
  <c r="J30" i="31"/>
  <c r="J52" i="15"/>
  <c r="J53" i="15"/>
  <c r="J54" i="15"/>
  <c r="J55" i="15"/>
  <c r="J41" i="29"/>
  <c r="J42" i="29"/>
  <c r="J43" i="29"/>
  <c r="J44" i="29"/>
  <c r="J161" i="35"/>
  <c r="K161" i="35" s="1"/>
  <c r="J167" i="9"/>
  <c r="J106" i="36"/>
  <c r="K106" i="36" s="1"/>
  <c r="J35" i="31"/>
  <c r="J27" i="31"/>
  <c r="J22" i="11"/>
  <c r="J26" i="32"/>
  <c r="J20" i="15"/>
  <c r="J19" i="15"/>
  <c r="J22" i="29"/>
  <c r="J28" i="22"/>
  <c r="J90" i="36"/>
  <c r="K90" i="36" s="1"/>
  <c r="J151" i="9"/>
  <c r="J29" i="22"/>
  <c r="J93" i="36"/>
  <c r="K93" i="36" s="1"/>
  <c r="J91" i="36"/>
  <c r="K91" i="36" s="1"/>
  <c r="J21" i="15"/>
  <c r="J25" i="29"/>
  <c r="J97" i="36"/>
  <c r="K97" i="36" s="1"/>
  <c r="J55" i="29"/>
  <c r="J182" i="9"/>
  <c r="J44" i="11"/>
  <c r="J21" i="32"/>
  <c r="J18" i="22"/>
  <c r="J16" i="15"/>
  <c r="J18" i="29"/>
  <c r="J138" i="35"/>
  <c r="K138" i="35" s="1"/>
  <c r="J30" i="3"/>
  <c r="J33" i="22"/>
  <c r="J23" i="15"/>
  <c r="J24" i="15"/>
  <c r="J28" i="29"/>
  <c r="J29" i="29"/>
  <c r="J32" i="22"/>
  <c r="J25" i="15"/>
  <c r="J30" i="29"/>
  <c r="J103" i="36"/>
  <c r="K103" i="36" s="1"/>
  <c r="J16" i="11"/>
  <c r="J47" i="22"/>
  <c r="J48" i="15"/>
  <c r="J38" i="29"/>
  <c r="J60" i="36"/>
  <c r="K60" i="36" s="1"/>
  <c r="J94" i="9"/>
  <c r="J45" i="9"/>
  <c r="J48" i="9"/>
  <c r="J46" i="9"/>
  <c r="J50" i="9"/>
  <c r="J49" i="9"/>
  <c r="J51" i="9"/>
  <c r="J47" i="9"/>
  <c r="J57" i="9"/>
  <c r="J55" i="9"/>
  <c r="J59" i="9"/>
  <c r="J58" i="9"/>
  <c r="J60" i="9"/>
  <c r="J56" i="9"/>
  <c r="J63" i="9"/>
  <c r="J66" i="9"/>
  <c r="J64" i="9"/>
  <c r="J68" i="9"/>
  <c r="J62" i="9"/>
  <c r="J67" i="9"/>
  <c r="J69" i="9"/>
  <c r="J65" i="9"/>
  <c r="J72" i="9"/>
  <c r="J75" i="9"/>
  <c r="J73" i="9"/>
  <c r="J77" i="9"/>
  <c r="J71" i="9"/>
  <c r="J76" i="9"/>
  <c r="J78" i="9"/>
  <c r="J74" i="9"/>
  <c r="J27" i="9"/>
  <c r="J30" i="9"/>
  <c r="J28" i="9"/>
  <c r="J32" i="9"/>
  <c r="J26" i="9"/>
  <c r="J31" i="9"/>
  <c r="J33" i="9"/>
  <c r="J36" i="9"/>
  <c r="J39" i="9"/>
  <c r="J41" i="9"/>
  <c r="J40" i="9"/>
  <c r="J42" i="9"/>
  <c r="J38" i="9"/>
  <c r="J40" i="36"/>
  <c r="K40" i="36" s="1"/>
  <c r="J30" i="20"/>
  <c r="J41" i="36"/>
  <c r="K41" i="36" s="1"/>
  <c r="J44" i="36"/>
  <c r="K44" i="36" s="1"/>
  <c r="J39" i="36"/>
  <c r="K39" i="36" s="1"/>
  <c r="J43" i="36"/>
  <c r="K43" i="36" s="1"/>
  <c r="J45" i="36"/>
  <c r="K45" i="36" s="1"/>
  <c r="J42" i="36"/>
  <c r="K42" i="36" s="1"/>
  <c r="J48" i="36"/>
  <c r="K48" i="36" s="1"/>
  <c r="J39" i="20"/>
  <c r="J49" i="36"/>
  <c r="K49" i="36" s="1"/>
  <c r="J52" i="36"/>
  <c r="K52" i="36" s="1"/>
  <c r="J47" i="36"/>
  <c r="K47" i="36" s="1"/>
  <c r="J51" i="36"/>
  <c r="K51" i="36" s="1"/>
  <c r="J53" i="36"/>
  <c r="K53" i="36" s="1"/>
  <c r="J50" i="36"/>
  <c r="K50" i="36" s="1"/>
  <c r="J166" i="9"/>
  <c r="J98" i="36"/>
  <c r="K98" i="36" s="1"/>
  <c r="J34" i="22"/>
  <c r="J26" i="15"/>
  <c r="J19" i="22"/>
  <c r="J31" i="29"/>
  <c r="J81" i="36"/>
  <c r="K81" i="36" s="1"/>
  <c r="J82" i="36"/>
  <c r="K82" i="36" s="1"/>
  <c r="J131" i="9"/>
  <c r="J134" i="9"/>
  <c r="J72" i="35"/>
  <c r="K72" i="35" s="1"/>
  <c r="J133" i="9"/>
  <c r="J137" i="9"/>
  <c r="J136" i="9"/>
  <c r="J83" i="35"/>
  <c r="J141" i="9"/>
  <c r="J145" i="9"/>
  <c r="J144" i="9"/>
  <c r="J146" i="9"/>
  <c r="J142" i="9"/>
  <c r="J75" i="32"/>
  <c r="J99" i="32"/>
  <c r="J63" i="32"/>
  <c r="J87" i="32"/>
  <c r="J62" i="32"/>
  <c r="J74" i="32"/>
  <c r="J98" i="32"/>
  <c r="J86" i="32"/>
  <c r="J13" i="29"/>
  <c r="J14" i="29"/>
  <c r="J11" i="5"/>
  <c r="J22" i="32"/>
  <c r="J19" i="29"/>
  <c r="J79" i="32"/>
  <c r="K79" i="32" s="1"/>
  <c r="J67" i="32"/>
  <c r="J103" i="32"/>
  <c r="J91" i="32"/>
  <c r="J72" i="32"/>
  <c r="K72" i="32" s="1"/>
  <c r="J84" i="32"/>
  <c r="J108" i="32"/>
  <c r="J96" i="32"/>
  <c r="J64" i="32"/>
  <c r="K64" i="32" s="1"/>
  <c r="J76" i="32"/>
  <c r="J100" i="32"/>
  <c r="J88" i="32"/>
  <c r="J65" i="32"/>
  <c r="K65" i="32" s="1"/>
  <c r="J77" i="32"/>
  <c r="J101" i="32"/>
  <c r="J89" i="32"/>
  <c r="J66" i="32"/>
  <c r="K66" i="32" s="1"/>
  <c r="J78" i="32"/>
  <c r="J102" i="32"/>
  <c r="J90" i="32"/>
  <c r="J19" i="32"/>
  <c r="J68" i="32"/>
  <c r="J104" i="32"/>
  <c r="J92" i="32"/>
  <c r="J25" i="32"/>
  <c r="K25" i="32" s="1"/>
  <c r="J23" i="29"/>
  <c r="J14" i="32"/>
  <c r="J71" i="32"/>
  <c r="J83" i="32"/>
  <c r="K83" i="32" s="1"/>
  <c r="J107" i="32"/>
  <c r="J95" i="32"/>
  <c r="J24" i="29"/>
  <c r="J80" i="32"/>
  <c r="K80" i="32" s="1"/>
  <c r="J16" i="32"/>
  <c r="J15" i="32"/>
  <c r="J70" i="32"/>
  <c r="J82" i="32"/>
  <c r="J106" i="32"/>
  <c r="J94" i="32"/>
  <c r="J16" i="29"/>
  <c r="J29" i="32"/>
  <c r="K29" i="32" s="1"/>
  <c r="J28" i="32"/>
  <c r="J69" i="32"/>
  <c r="J81" i="32"/>
  <c r="J105" i="32"/>
  <c r="J93" i="32"/>
  <c r="J20" i="29"/>
  <c r="J20" i="32"/>
  <c r="J26" i="29"/>
  <c r="J30" i="22"/>
  <c r="J31" i="22"/>
  <c r="J67" i="22"/>
  <c r="J129" i="9"/>
  <c r="J93" i="20"/>
  <c r="J20" i="22"/>
  <c r="J17" i="22"/>
  <c r="J12" i="28"/>
  <c r="J13" i="28"/>
  <c r="J14" i="28"/>
  <c r="J15" i="28"/>
  <c r="J16" i="28"/>
  <c r="J24" i="28"/>
  <c r="J29" i="28"/>
  <c r="J30" i="28"/>
  <c r="F34" i="22"/>
  <c r="G34" i="22" s="1"/>
  <c r="J55" i="32"/>
  <c r="J43" i="31"/>
  <c r="J39" i="32"/>
  <c r="F29" i="28"/>
  <c r="G29" i="28" s="1"/>
  <c r="U33" i="28"/>
  <c r="T33" i="28"/>
  <c r="R33" i="28"/>
  <c r="Q33" i="28"/>
  <c r="F33" i="28"/>
  <c r="G33" i="28" s="1"/>
  <c r="U32" i="28"/>
  <c r="T32" i="28"/>
  <c r="R32" i="28"/>
  <c r="Q32" i="28"/>
  <c r="F32" i="28"/>
  <c r="G32" i="28" s="1"/>
  <c r="F30" i="28"/>
  <c r="G30" i="28" s="1"/>
  <c r="F28" i="28"/>
  <c r="G28" i="28" s="1"/>
  <c r="U22" i="28"/>
  <c r="T22" i="28"/>
  <c r="R22" i="28"/>
  <c r="Q22" i="28"/>
  <c r="F22" i="28"/>
  <c r="G22" i="28" s="1"/>
  <c r="U20" i="28"/>
  <c r="T20" i="28"/>
  <c r="R20" i="28"/>
  <c r="Q20" i="28"/>
  <c r="F20" i="28"/>
  <c r="G20" i="28" s="1"/>
  <c r="R18" i="28"/>
  <c r="Q18" i="28"/>
  <c r="U16" i="28"/>
  <c r="T16" i="28"/>
  <c r="R16" i="28"/>
  <c r="Q16" i="28"/>
  <c r="F16" i="28"/>
  <c r="G16" i="28" s="1"/>
  <c r="U15" i="28"/>
  <c r="T15" i="28"/>
  <c r="R15" i="28"/>
  <c r="Q15" i="28"/>
  <c r="U14" i="28"/>
  <c r="T14" i="28"/>
  <c r="R14" i="28"/>
  <c r="Q14" i="28"/>
  <c r="F14" i="28"/>
  <c r="G14" i="28" s="1"/>
  <c r="U13" i="28"/>
  <c r="T13" i="28"/>
  <c r="R13" i="28"/>
  <c r="Q13" i="28"/>
  <c r="F13" i="28"/>
  <c r="G13" i="28" s="1"/>
  <c r="U12" i="28"/>
  <c r="T12" i="28"/>
  <c r="R12" i="28"/>
  <c r="Q12" i="28"/>
  <c r="F12" i="28"/>
  <c r="G12" i="28" s="1"/>
  <c r="U11" i="28"/>
  <c r="T11" i="28"/>
  <c r="R11" i="28"/>
  <c r="Q11" i="28"/>
  <c r="F11" i="28"/>
  <c r="G11" i="28" s="1"/>
  <c r="L8" i="28"/>
  <c r="R7" i="28"/>
  <c r="K18" i="28" s="1"/>
  <c r="D5" i="28"/>
  <c r="J68" i="15"/>
  <c r="F13" i="3"/>
  <c r="G13" i="3" s="1"/>
  <c r="H13" i="3" s="1"/>
  <c r="U42" i="20"/>
  <c r="T42" i="20"/>
  <c r="R42" i="20"/>
  <c r="Q42" i="20"/>
  <c r="O42" i="20"/>
  <c r="N42" i="20"/>
  <c r="F42" i="20"/>
  <c r="G42" i="20" s="1"/>
  <c r="U41" i="20"/>
  <c r="T41" i="20"/>
  <c r="R41" i="20"/>
  <c r="Q41" i="20"/>
  <c r="O41" i="20"/>
  <c r="N41" i="20"/>
  <c r="F41" i="20"/>
  <c r="G41" i="20" s="1"/>
  <c r="U40" i="20"/>
  <c r="T40" i="20"/>
  <c r="R40" i="20"/>
  <c r="Q40" i="20"/>
  <c r="O40" i="20"/>
  <c r="N40" i="20"/>
  <c r="F40" i="20"/>
  <c r="G40" i="20" s="1"/>
  <c r="U39" i="20"/>
  <c r="T39" i="20"/>
  <c r="R39" i="20"/>
  <c r="Q39" i="20"/>
  <c r="O39" i="20"/>
  <c r="N39" i="20"/>
  <c r="F39" i="20"/>
  <c r="G39" i="20" s="1"/>
  <c r="U38" i="20"/>
  <c r="T38" i="20"/>
  <c r="R38" i="20"/>
  <c r="Q38" i="20"/>
  <c r="O38" i="20"/>
  <c r="N38" i="20"/>
  <c r="F38" i="20"/>
  <c r="G38" i="20" s="1"/>
  <c r="U37" i="20"/>
  <c r="T37" i="20"/>
  <c r="R37" i="20"/>
  <c r="Q37" i="20"/>
  <c r="O37" i="20"/>
  <c r="N37" i="20"/>
  <c r="F37" i="20"/>
  <c r="G37" i="20" s="1"/>
  <c r="U36" i="20"/>
  <c r="T36" i="20"/>
  <c r="R36" i="20"/>
  <c r="Q36" i="20"/>
  <c r="O36" i="20"/>
  <c r="N36" i="20"/>
  <c r="F36" i="20"/>
  <c r="G36" i="20" s="1"/>
  <c r="U35" i="20"/>
  <c r="T35" i="20"/>
  <c r="R35" i="20"/>
  <c r="Q35" i="20"/>
  <c r="O35" i="20"/>
  <c r="N35" i="20"/>
  <c r="F35" i="20"/>
  <c r="G35" i="20" s="1"/>
  <c r="U33" i="20"/>
  <c r="T33" i="20"/>
  <c r="R33" i="20"/>
  <c r="Q33" i="20"/>
  <c r="O33" i="20"/>
  <c r="N33" i="20"/>
  <c r="F33" i="20"/>
  <c r="G33" i="20" s="1"/>
  <c r="U32" i="20"/>
  <c r="T32" i="20"/>
  <c r="R32" i="20"/>
  <c r="Q32" i="20"/>
  <c r="O32" i="20"/>
  <c r="N32" i="20"/>
  <c r="F32" i="20"/>
  <c r="G32" i="20" s="1"/>
  <c r="U31" i="20"/>
  <c r="T31" i="20"/>
  <c r="R31" i="20"/>
  <c r="Q31" i="20"/>
  <c r="O31" i="20"/>
  <c r="N31" i="20"/>
  <c r="F31" i="20"/>
  <c r="G31" i="20" s="1"/>
  <c r="U30" i="20"/>
  <c r="T30" i="20"/>
  <c r="R30" i="20"/>
  <c r="Q30" i="20"/>
  <c r="O30" i="20"/>
  <c r="N30" i="20"/>
  <c r="F30" i="20"/>
  <c r="G30" i="20" s="1"/>
  <c r="U29" i="20"/>
  <c r="T29" i="20"/>
  <c r="R29" i="20"/>
  <c r="Q29" i="20"/>
  <c r="O29" i="20"/>
  <c r="N29" i="20"/>
  <c r="F29" i="20"/>
  <c r="G29" i="20" s="1"/>
  <c r="U28" i="20"/>
  <c r="T28" i="20"/>
  <c r="R28" i="20"/>
  <c r="Q28" i="20"/>
  <c r="O28" i="20"/>
  <c r="N28" i="20"/>
  <c r="F28" i="20"/>
  <c r="G28" i="20" s="1"/>
  <c r="U27" i="20"/>
  <c r="T27" i="20"/>
  <c r="R27" i="20"/>
  <c r="Q27" i="20"/>
  <c r="O27" i="20"/>
  <c r="N27" i="20"/>
  <c r="F27" i="20"/>
  <c r="G27" i="20" s="1"/>
  <c r="U26" i="20"/>
  <c r="T26" i="20"/>
  <c r="R26" i="20"/>
  <c r="Q26" i="20"/>
  <c r="O26" i="20"/>
  <c r="N26" i="20"/>
  <c r="F26" i="20"/>
  <c r="G26" i="20" s="1"/>
  <c r="U25" i="22"/>
  <c r="T25" i="22"/>
  <c r="R25" i="22"/>
  <c r="Q25" i="22"/>
  <c r="O25" i="22"/>
  <c r="N25" i="22"/>
  <c r="F25" i="22"/>
  <c r="G25" i="22" s="1"/>
  <c r="U24" i="22"/>
  <c r="T24" i="22"/>
  <c r="R24" i="22"/>
  <c r="Q24" i="22"/>
  <c r="O24" i="22"/>
  <c r="N24" i="22"/>
  <c r="F24" i="22"/>
  <c r="G24" i="22" s="1"/>
  <c r="U23" i="22"/>
  <c r="T23" i="22"/>
  <c r="R23" i="22"/>
  <c r="Q23" i="22"/>
  <c r="O23" i="22"/>
  <c r="N23" i="22"/>
  <c r="F23" i="22"/>
  <c r="G23" i="22" s="1"/>
  <c r="U22" i="22"/>
  <c r="T22" i="22"/>
  <c r="R22" i="22"/>
  <c r="Q22" i="22"/>
  <c r="O22" i="22"/>
  <c r="N22" i="22"/>
  <c r="F22" i="22"/>
  <c r="G22" i="22" s="1"/>
  <c r="U21" i="22"/>
  <c r="T21" i="22"/>
  <c r="R21" i="22"/>
  <c r="Q21" i="22"/>
  <c r="O21" i="22"/>
  <c r="N21" i="22"/>
  <c r="F21" i="22"/>
  <c r="G21" i="22" s="1"/>
  <c r="U20" i="22"/>
  <c r="T20" i="22"/>
  <c r="R20" i="22"/>
  <c r="Q20" i="22"/>
  <c r="O20" i="22"/>
  <c r="N20" i="22"/>
  <c r="F20" i="22"/>
  <c r="G20" i="22" s="1"/>
  <c r="U42" i="9"/>
  <c r="T42" i="9"/>
  <c r="R42" i="9"/>
  <c r="Q42" i="9"/>
  <c r="F42" i="9"/>
  <c r="G42" i="9" s="1"/>
  <c r="H42" i="9" s="1"/>
  <c r="U41" i="9"/>
  <c r="T41" i="9"/>
  <c r="R41" i="9"/>
  <c r="Q41" i="9"/>
  <c r="F41" i="9"/>
  <c r="G41" i="9" s="1"/>
  <c r="H41" i="9" s="1"/>
  <c r="U40" i="9"/>
  <c r="T40" i="9"/>
  <c r="R40" i="9"/>
  <c r="Q40" i="9"/>
  <c r="F40" i="9"/>
  <c r="G40" i="9" s="1"/>
  <c r="H40" i="9" s="1"/>
  <c r="U39" i="9"/>
  <c r="T39" i="9"/>
  <c r="R39" i="9"/>
  <c r="Q39" i="9"/>
  <c r="F39" i="9"/>
  <c r="G39" i="9" s="1"/>
  <c r="H39" i="9" s="1"/>
  <c r="U38" i="9"/>
  <c r="T38" i="9"/>
  <c r="R38" i="9"/>
  <c r="Q38" i="9"/>
  <c r="F38" i="9"/>
  <c r="G38" i="9" s="1"/>
  <c r="H38" i="9" s="1"/>
  <c r="U37" i="9"/>
  <c r="T37" i="9"/>
  <c r="R37" i="9"/>
  <c r="Q37" i="9"/>
  <c r="F37" i="9"/>
  <c r="G37" i="9" s="1"/>
  <c r="H37" i="9" s="1"/>
  <c r="U36" i="9"/>
  <c r="T36" i="9"/>
  <c r="R36" i="9"/>
  <c r="Q36" i="9"/>
  <c r="F36" i="9"/>
  <c r="G36" i="9" s="1"/>
  <c r="H36" i="9" s="1"/>
  <c r="U35" i="9"/>
  <c r="T35" i="9"/>
  <c r="R35" i="9"/>
  <c r="Q35" i="9"/>
  <c r="F35" i="9"/>
  <c r="G35" i="9" s="1"/>
  <c r="H35" i="9" s="1"/>
  <c r="U33" i="9"/>
  <c r="T33" i="9"/>
  <c r="R33" i="9"/>
  <c r="Q33" i="9"/>
  <c r="F33" i="9"/>
  <c r="G33" i="9" s="1"/>
  <c r="H33" i="9" s="1"/>
  <c r="U32" i="9"/>
  <c r="T32" i="9"/>
  <c r="R32" i="9"/>
  <c r="Q32" i="9"/>
  <c r="F32" i="9"/>
  <c r="G32" i="9" s="1"/>
  <c r="H32" i="9" s="1"/>
  <c r="U31" i="9"/>
  <c r="T31" i="9"/>
  <c r="R31" i="9"/>
  <c r="Q31" i="9"/>
  <c r="F31" i="9"/>
  <c r="G31" i="9" s="1"/>
  <c r="H31" i="9" s="1"/>
  <c r="U30" i="9"/>
  <c r="T30" i="9"/>
  <c r="R30" i="9"/>
  <c r="Q30" i="9"/>
  <c r="F30" i="9"/>
  <c r="G30" i="9" s="1"/>
  <c r="H30" i="9" s="1"/>
  <c r="U29" i="9"/>
  <c r="T29" i="9"/>
  <c r="R29" i="9"/>
  <c r="Q29" i="9"/>
  <c r="F29" i="9"/>
  <c r="G29" i="9" s="1"/>
  <c r="H29" i="9" s="1"/>
  <c r="U28" i="9"/>
  <c r="T28" i="9"/>
  <c r="R28" i="9"/>
  <c r="Q28" i="9"/>
  <c r="F28" i="9"/>
  <c r="G28" i="9" s="1"/>
  <c r="H28" i="9" s="1"/>
  <c r="U27" i="9"/>
  <c r="T27" i="9"/>
  <c r="R27" i="9"/>
  <c r="Q27" i="9"/>
  <c r="F27" i="9"/>
  <c r="G27" i="9" s="1"/>
  <c r="H27" i="9" s="1"/>
  <c r="U26" i="9"/>
  <c r="T26" i="9"/>
  <c r="R26" i="9"/>
  <c r="Q26" i="9"/>
  <c r="F26" i="9"/>
  <c r="G26" i="9" s="1"/>
  <c r="H26" i="9" s="1"/>
  <c r="G40" i="16"/>
  <c r="G39" i="16"/>
  <c r="G38" i="16"/>
  <c r="G36" i="16"/>
  <c r="G35" i="16"/>
  <c r="G34" i="16"/>
  <c r="G32" i="16"/>
  <c r="G31" i="16"/>
  <c r="G30" i="16"/>
  <c r="G28" i="16"/>
  <c r="G27" i="16"/>
  <c r="G26" i="16"/>
  <c r="G23" i="16"/>
  <c r="G22" i="16"/>
  <c r="G21" i="16"/>
  <c r="G20" i="16"/>
  <c r="G19" i="16"/>
  <c r="G18" i="16"/>
  <c r="G16" i="16"/>
  <c r="G15" i="16"/>
  <c r="G14" i="16"/>
  <c r="G13" i="16"/>
  <c r="G12" i="16"/>
  <c r="G11" i="16"/>
  <c r="G7" i="16"/>
  <c r="G50" i="16" s="1"/>
  <c r="U82" i="15"/>
  <c r="T82" i="15"/>
  <c r="R82" i="15"/>
  <c r="Q82" i="15"/>
  <c r="O82" i="15"/>
  <c r="N82" i="15"/>
  <c r="F82" i="15"/>
  <c r="G82" i="15" s="1"/>
  <c r="U81" i="15"/>
  <c r="T81" i="15"/>
  <c r="R81" i="15"/>
  <c r="Q81" i="15"/>
  <c r="O81" i="15"/>
  <c r="N81" i="15"/>
  <c r="F81" i="15"/>
  <c r="G81" i="15" s="1"/>
  <c r="U79" i="15"/>
  <c r="T79" i="15"/>
  <c r="R79" i="15"/>
  <c r="Q79" i="15"/>
  <c r="O79" i="15"/>
  <c r="N79" i="15"/>
  <c r="F79" i="15"/>
  <c r="G79" i="15" s="1"/>
  <c r="U78" i="15"/>
  <c r="T78" i="15"/>
  <c r="R78" i="15"/>
  <c r="Q78" i="15"/>
  <c r="O78" i="15"/>
  <c r="N78" i="15"/>
  <c r="F78" i="15"/>
  <c r="G78" i="15" s="1"/>
  <c r="U77" i="15"/>
  <c r="T77" i="15"/>
  <c r="R77" i="15"/>
  <c r="Q77" i="15"/>
  <c r="O77" i="15"/>
  <c r="N77" i="15"/>
  <c r="F77" i="15"/>
  <c r="G77" i="15" s="1"/>
  <c r="F76" i="15"/>
  <c r="G76" i="15" s="1"/>
  <c r="F75" i="15"/>
  <c r="G75" i="15" s="1"/>
  <c r="F74" i="15"/>
  <c r="G74" i="15" s="1"/>
  <c r="F73" i="15"/>
  <c r="G73" i="15" s="1"/>
  <c r="U72" i="15"/>
  <c r="T72" i="15"/>
  <c r="R72" i="15"/>
  <c r="Q72" i="15"/>
  <c r="O72" i="15"/>
  <c r="N72" i="15"/>
  <c r="E72" i="15"/>
  <c r="F71" i="15"/>
  <c r="G71" i="15" s="1"/>
  <c r="F70" i="15"/>
  <c r="G70" i="15" s="1"/>
  <c r="F69" i="15"/>
  <c r="G69" i="15" s="1"/>
  <c r="F68" i="15"/>
  <c r="G68" i="15" s="1"/>
  <c r="F67" i="15"/>
  <c r="G67" i="15" s="1"/>
  <c r="U66" i="15"/>
  <c r="T66" i="15"/>
  <c r="R66" i="15"/>
  <c r="Q66" i="15"/>
  <c r="O66" i="15"/>
  <c r="N66" i="15"/>
  <c r="E66" i="15"/>
  <c r="F65" i="15"/>
  <c r="G65" i="15" s="1"/>
  <c r="F64" i="15"/>
  <c r="G64" i="15" s="1"/>
  <c r="F63" i="15"/>
  <c r="G63" i="15" s="1"/>
  <c r="F62" i="15"/>
  <c r="G62" i="15" s="1"/>
  <c r="U61" i="15"/>
  <c r="T61" i="15"/>
  <c r="R61" i="15"/>
  <c r="Q61" i="15"/>
  <c r="O61" i="15"/>
  <c r="N61" i="15"/>
  <c r="E61" i="15"/>
  <c r="U60" i="15"/>
  <c r="T60" i="15"/>
  <c r="R60" i="15"/>
  <c r="Q60" i="15"/>
  <c r="O60" i="15"/>
  <c r="N60" i="15"/>
  <c r="F60" i="15"/>
  <c r="G60" i="15" s="1"/>
  <c r="U59" i="15"/>
  <c r="T59" i="15"/>
  <c r="R59" i="15"/>
  <c r="Q59" i="15"/>
  <c r="O59" i="15"/>
  <c r="N59" i="15"/>
  <c r="F59" i="15"/>
  <c r="G59" i="15" s="1"/>
  <c r="U58" i="15"/>
  <c r="T58" i="15"/>
  <c r="R58" i="15"/>
  <c r="Q58" i="15"/>
  <c r="O58" i="15"/>
  <c r="N58" i="15"/>
  <c r="F58" i="15"/>
  <c r="G58" i="15" s="1"/>
  <c r="U57" i="15"/>
  <c r="T57" i="15"/>
  <c r="R57" i="15"/>
  <c r="Q57" i="15"/>
  <c r="O57" i="15"/>
  <c r="N57" i="15"/>
  <c r="F57" i="15"/>
  <c r="G57" i="15" s="1"/>
  <c r="U55" i="15"/>
  <c r="T55" i="15"/>
  <c r="R55" i="15"/>
  <c r="Q55" i="15"/>
  <c r="O55" i="15"/>
  <c r="N55" i="15"/>
  <c r="F55" i="15"/>
  <c r="G55" i="15" s="1"/>
  <c r="U54" i="15"/>
  <c r="T54" i="15"/>
  <c r="R54" i="15"/>
  <c r="Q54" i="15"/>
  <c r="O54" i="15"/>
  <c r="N54" i="15"/>
  <c r="F54" i="15"/>
  <c r="G54" i="15" s="1"/>
  <c r="U53" i="15"/>
  <c r="T53" i="15"/>
  <c r="R53" i="15"/>
  <c r="Q53" i="15"/>
  <c r="O53" i="15"/>
  <c r="N53" i="15"/>
  <c r="F53" i="15"/>
  <c r="G53" i="15" s="1"/>
  <c r="U52" i="15"/>
  <c r="T52" i="15"/>
  <c r="R52" i="15"/>
  <c r="Q52" i="15"/>
  <c r="O52" i="15"/>
  <c r="N52" i="15"/>
  <c r="F52" i="15"/>
  <c r="G52" i="15" s="1"/>
  <c r="U50" i="15"/>
  <c r="T50" i="15"/>
  <c r="R50" i="15"/>
  <c r="Q50" i="15"/>
  <c r="O50" i="15"/>
  <c r="N50" i="15"/>
  <c r="F50" i="15"/>
  <c r="G50" i="15" s="1"/>
  <c r="U49" i="15"/>
  <c r="T49" i="15"/>
  <c r="R49" i="15"/>
  <c r="Q49" i="15"/>
  <c r="O49" i="15"/>
  <c r="N49" i="15"/>
  <c r="F49" i="15"/>
  <c r="G49" i="15" s="1"/>
  <c r="U48" i="15"/>
  <c r="T48" i="15"/>
  <c r="R48" i="15"/>
  <c r="Q48" i="15"/>
  <c r="O48" i="15"/>
  <c r="N48" i="15"/>
  <c r="F48" i="15"/>
  <c r="G48" i="15" s="1"/>
  <c r="U47" i="15"/>
  <c r="T47" i="15"/>
  <c r="R47" i="15"/>
  <c r="Q47" i="15"/>
  <c r="O47" i="15"/>
  <c r="N47" i="15"/>
  <c r="F47" i="15"/>
  <c r="G47" i="15" s="1"/>
  <c r="U46" i="15"/>
  <c r="T46" i="15"/>
  <c r="R46" i="15"/>
  <c r="Q46" i="15"/>
  <c r="O46" i="15"/>
  <c r="N46" i="15"/>
  <c r="F46" i="15"/>
  <c r="G46" i="15" s="1"/>
  <c r="U44" i="15"/>
  <c r="T44" i="15"/>
  <c r="R44" i="15"/>
  <c r="Q44" i="15"/>
  <c r="O44" i="15"/>
  <c r="N44" i="15"/>
  <c r="F44" i="15"/>
  <c r="G44" i="15" s="1"/>
  <c r="U43" i="15"/>
  <c r="T43" i="15"/>
  <c r="R43" i="15"/>
  <c r="Q43" i="15"/>
  <c r="O43" i="15"/>
  <c r="N43" i="15"/>
  <c r="F43" i="15"/>
  <c r="G43" i="15" s="1"/>
  <c r="U42" i="15"/>
  <c r="T42" i="15"/>
  <c r="R42" i="15"/>
  <c r="Q42" i="15"/>
  <c r="O42" i="15"/>
  <c r="N42" i="15"/>
  <c r="F42" i="15"/>
  <c r="G42" i="15" s="1"/>
  <c r="U41" i="15"/>
  <c r="T41" i="15"/>
  <c r="R41" i="15"/>
  <c r="Q41" i="15"/>
  <c r="O41" i="15"/>
  <c r="N41" i="15"/>
  <c r="F41" i="15"/>
  <c r="G41" i="15" s="1"/>
  <c r="U40" i="15"/>
  <c r="T40" i="15"/>
  <c r="R40" i="15"/>
  <c r="Q40" i="15"/>
  <c r="O40" i="15"/>
  <c r="N40" i="15"/>
  <c r="F40" i="15"/>
  <c r="G40" i="15" s="1"/>
  <c r="U39" i="15"/>
  <c r="T39" i="15"/>
  <c r="R39" i="15"/>
  <c r="Q39" i="15"/>
  <c r="O39" i="15"/>
  <c r="N39" i="15"/>
  <c r="F39" i="15"/>
  <c r="G39" i="15" s="1"/>
  <c r="U38" i="15"/>
  <c r="T38" i="15"/>
  <c r="R38" i="15"/>
  <c r="Q38" i="15"/>
  <c r="O38" i="15"/>
  <c r="N38" i="15"/>
  <c r="F38" i="15"/>
  <c r="G38" i="15" s="1"/>
  <c r="U36" i="15"/>
  <c r="T36" i="15"/>
  <c r="R36" i="15"/>
  <c r="Q36" i="15"/>
  <c r="O36" i="15"/>
  <c r="N36" i="15"/>
  <c r="F36" i="15"/>
  <c r="G36" i="15" s="1"/>
  <c r="U35" i="15"/>
  <c r="T35" i="15"/>
  <c r="R35" i="15"/>
  <c r="Q35" i="15"/>
  <c r="O35" i="15"/>
  <c r="N35" i="15"/>
  <c r="F35" i="15"/>
  <c r="G35" i="15" s="1"/>
  <c r="U34" i="15"/>
  <c r="T34" i="15"/>
  <c r="R34" i="15"/>
  <c r="Q34" i="15"/>
  <c r="O34" i="15"/>
  <c r="N34" i="15"/>
  <c r="F34" i="15"/>
  <c r="G34" i="15" s="1"/>
  <c r="U33" i="15"/>
  <c r="T33" i="15"/>
  <c r="R33" i="15"/>
  <c r="Q33" i="15"/>
  <c r="O33" i="15"/>
  <c r="N33" i="15"/>
  <c r="F33" i="15"/>
  <c r="G33" i="15" s="1"/>
  <c r="U32" i="15"/>
  <c r="T32" i="15"/>
  <c r="R32" i="15"/>
  <c r="Q32" i="15"/>
  <c r="O32" i="15"/>
  <c r="N32" i="15"/>
  <c r="F32" i="15"/>
  <c r="G32" i="15" s="1"/>
  <c r="U31" i="15"/>
  <c r="T31" i="15"/>
  <c r="R31" i="15"/>
  <c r="Q31" i="15"/>
  <c r="O31" i="15"/>
  <c r="N31" i="15"/>
  <c r="F31" i="15"/>
  <c r="G31" i="15" s="1"/>
  <c r="U28" i="15"/>
  <c r="T28" i="15"/>
  <c r="R28" i="15"/>
  <c r="Q28" i="15"/>
  <c r="O28" i="15"/>
  <c r="N28" i="15"/>
  <c r="F28" i="15"/>
  <c r="G28" i="15" s="1"/>
  <c r="U26" i="15"/>
  <c r="T26" i="15"/>
  <c r="R26" i="15"/>
  <c r="Q26" i="15"/>
  <c r="O26" i="15"/>
  <c r="N26" i="15"/>
  <c r="F26" i="15"/>
  <c r="G26" i="15" s="1"/>
  <c r="U25" i="15"/>
  <c r="T25" i="15"/>
  <c r="R25" i="15"/>
  <c r="Q25" i="15"/>
  <c r="O25" i="15"/>
  <c r="N25" i="15"/>
  <c r="F25" i="15"/>
  <c r="G25" i="15" s="1"/>
  <c r="U24" i="15"/>
  <c r="T24" i="15"/>
  <c r="R24" i="15"/>
  <c r="Q24" i="15"/>
  <c r="O24" i="15"/>
  <c r="N24" i="15"/>
  <c r="F24" i="15"/>
  <c r="G24" i="15" s="1"/>
  <c r="U23" i="15"/>
  <c r="T23" i="15"/>
  <c r="R23" i="15"/>
  <c r="Q23" i="15"/>
  <c r="O23" i="15"/>
  <c r="N23" i="15"/>
  <c r="F23" i="15"/>
  <c r="G23" i="15" s="1"/>
  <c r="U21" i="15"/>
  <c r="T21" i="15"/>
  <c r="R21" i="15"/>
  <c r="Q21" i="15"/>
  <c r="O21" i="15"/>
  <c r="N21" i="15"/>
  <c r="F21" i="15"/>
  <c r="G21" i="15" s="1"/>
  <c r="U20" i="15"/>
  <c r="T20" i="15"/>
  <c r="R20" i="15"/>
  <c r="Q20" i="15"/>
  <c r="O20" i="15"/>
  <c r="N20" i="15"/>
  <c r="F20" i="15"/>
  <c r="G20" i="15" s="1"/>
  <c r="U19" i="15"/>
  <c r="T19" i="15"/>
  <c r="R19" i="15"/>
  <c r="Q19" i="15"/>
  <c r="O19" i="15"/>
  <c r="N19" i="15"/>
  <c r="U17" i="15"/>
  <c r="T17" i="15"/>
  <c r="R17" i="15"/>
  <c r="Q17" i="15"/>
  <c r="O17" i="15"/>
  <c r="N17" i="15"/>
  <c r="F17" i="15"/>
  <c r="G17" i="15" s="1"/>
  <c r="U16" i="15"/>
  <c r="T16" i="15"/>
  <c r="R16" i="15"/>
  <c r="Q16" i="15"/>
  <c r="O16" i="15"/>
  <c r="N16" i="15"/>
  <c r="U15" i="15"/>
  <c r="T15" i="15"/>
  <c r="R15" i="15"/>
  <c r="Q15" i="15"/>
  <c r="O15" i="15"/>
  <c r="N15" i="15"/>
  <c r="F15" i="15"/>
  <c r="G15" i="15" s="1"/>
  <c r="F14" i="15"/>
  <c r="G14" i="15" s="1"/>
  <c r="U13" i="15"/>
  <c r="T13" i="15"/>
  <c r="R13" i="15"/>
  <c r="Q13" i="15"/>
  <c r="O13" i="15"/>
  <c r="N13" i="15"/>
  <c r="F13" i="15"/>
  <c r="G13" i="15" s="1"/>
  <c r="L10" i="15"/>
  <c r="R9" i="15"/>
  <c r="O9" i="15"/>
  <c r="D5" i="15"/>
  <c r="U55" i="11"/>
  <c r="T55" i="11"/>
  <c r="R55" i="11"/>
  <c r="Q55" i="11"/>
  <c r="F55" i="11"/>
  <c r="G55" i="11" s="1"/>
  <c r="U54" i="11"/>
  <c r="T54" i="11"/>
  <c r="R54" i="11"/>
  <c r="Q54" i="11"/>
  <c r="F54" i="11"/>
  <c r="G54" i="11" s="1"/>
  <c r="U53" i="11"/>
  <c r="T53" i="11"/>
  <c r="R53" i="11"/>
  <c r="Q53" i="11"/>
  <c r="F53" i="11"/>
  <c r="G53" i="11" s="1"/>
  <c r="U51" i="11"/>
  <c r="T51" i="11"/>
  <c r="R51" i="11"/>
  <c r="Q51" i="11"/>
  <c r="F51" i="11"/>
  <c r="G51" i="11" s="1"/>
  <c r="U50" i="11"/>
  <c r="T50" i="11"/>
  <c r="R50" i="11"/>
  <c r="Q50" i="11"/>
  <c r="F50" i="11"/>
  <c r="G50" i="11" s="1"/>
  <c r="U49" i="11"/>
  <c r="T49" i="11"/>
  <c r="R49" i="11"/>
  <c r="Q49" i="11"/>
  <c r="F49" i="11"/>
  <c r="G49" i="11" s="1"/>
  <c r="U48" i="11"/>
  <c r="T48" i="11"/>
  <c r="R48" i="11"/>
  <c r="Q48" i="11"/>
  <c r="F48" i="11"/>
  <c r="G48" i="11" s="1"/>
  <c r="U47" i="11"/>
  <c r="T47" i="11"/>
  <c r="R47" i="11"/>
  <c r="Q47" i="11"/>
  <c r="F47" i="11"/>
  <c r="G47" i="11" s="1"/>
  <c r="F46" i="11"/>
  <c r="G46" i="11" s="1"/>
  <c r="F45" i="11"/>
  <c r="G45" i="11" s="1"/>
  <c r="F44" i="11"/>
  <c r="G44" i="11" s="1"/>
  <c r="F43" i="11"/>
  <c r="G43" i="11" s="1"/>
  <c r="U42" i="11"/>
  <c r="T42" i="11"/>
  <c r="R42" i="11"/>
  <c r="Q42" i="11"/>
  <c r="E42" i="11"/>
  <c r="U41" i="11"/>
  <c r="T41" i="11"/>
  <c r="R41" i="11"/>
  <c r="Q41" i="11"/>
  <c r="F41" i="11"/>
  <c r="G41" i="11" s="1"/>
  <c r="U40" i="11"/>
  <c r="T40" i="11"/>
  <c r="R40" i="11"/>
  <c r="Q40" i="11"/>
  <c r="F40" i="11"/>
  <c r="G40" i="11" s="1"/>
  <c r="U39" i="11"/>
  <c r="T39" i="11"/>
  <c r="R39" i="11"/>
  <c r="Q39" i="11"/>
  <c r="F39" i="11"/>
  <c r="G39" i="11" s="1"/>
  <c r="U38" i="11"/>
  <c r="T38" i="11"/>
  <c r="R38" i="11"/>
  <c r="Q38" i="11"/>
  <c r="F38" i="11"/>
  <c r="G38" i="11" s="1"/>
  <c r="U36" i="11"/>
  <c r="T36" i="11"/>
  <c r="R36" i="11"/>
  <c r="Q36" i="11"/>
  <c r="F36" i="11"/>
  <c r="G36" i="11" s="1"/>
  <c r="U35" i="11"/>
  <c r="T35" i="11"/>
  <c r="R35" i="11"/>
  <c r="Q35" i="11"/>
  <c r="F35" i="11"/>
  <c r="G35" i="11" s="1"/>
  <c r="U34" i="11"/>
  <c r="T34" i="11"/>
  <c r="R34" i="11"/>
  <c r="Q34" i="11"/>
  <c r="F34" i="11"/>
  <c r="G34" i="11" s="1"/>
  <c r="U33" i="11"/>
  <c r="T33" i="11"/>
  <c r="R33" i="11"/>
  <c r="Q33" i="11"/>
  <c r="F33" i="11"/>
  <c r="G33" i="11" s="1"/>
  <c r="U31" i="11"/>
  <c r="T31" i="11"/>
  <c r="R31" i="11"/>
  <c r="Q31" i="11"/>
  <c r="F31" i="11"/>
  <c r="G31" i="11" s="1"/>
  <c r="U30" i="11"/>
  <c r="T30" i="11"/>
  <c r="R30" i="11"/>
  <c r="Q30" i="11"/>
  <c r="F30" i="11"/>
  <c r="G30" i="11" s="1"/>
  <c r="U29" i="11"/>
  <c r="T29" i="11"/>
  <c r="R29" i="11"/>
  <c r="Q29" i="11"/>
  <c r="F29" i="11"/>
  <c r="G29" i="11" s="1"/>
  <c r="U28" i="11"/>
  <c r="T28" i="11"/>
  <c r="R28" i="11"/>
  <c r="Q28" i="11"/>
  <c r="F28" i="11"/>
  <c r="G28" i="11" s="1"/>
  <c r="U26" i="11"/>
  <c r="T26" i="11"/>
  <c r="R26" i="11"/>
  <c r="Q26" i="11"/>
  <c r="F26" i="11"/>
  <c r="G26" i="11" s="1"/>
  <c r="U24" i="11"/>
  <c r="T24" i="11"/>
  <c r="R24" i="11"/>
  <c r="Q24" i="11"/>
  <c r="F24" i="11"/>
  <c r="G24" i="11" s="1"/>
  <c r="U23" i="11"/>
  <c r="T23" i="11"/>
  <c r="R23" i="11"/>
  <c r="Q23" i="11"/>
  <c r="F23" i="11"/>
  <c r="G23" i="11" s="1"/>
  <c r="U22" i="11"/>
  <c r="T22" i="11"/>
  <c r="R22" i="11"/>
  <c r="Q22" i="11"/>
  <c r="F22" i="11"/>
  <c r="G22" i="11" s="1"/>
  <c r="U21" i="11"/>
  <c r="T21" i="11"/>
  <c r="R21" i="11"/>
  <c r="Q21" i="11"/>
  <c r="F21" i="11"/>
  <c r="G21" i="11" s="1"/>
  <c r="U20" i="11"/>
  <c r="T20" i="11"/>
  <c r="R20" i="11"/>
  <c r="Q20" i="11"/>
  <c r="U17" i="11"/>
  <c r="T17" i="11"/>
  <c r="R17" i="11"/>
  <c r="Q17" i="11"/>
  <c r="U16" i="11"/>
  <c r="T16" i="11"/>
  <c r="R16" i="11"/>
  <c r="Q16" i="11"/>
  <c r="F16" i="11"/>
  <c r="G16" i="11" s="1"/>
  <c r="U15" i="11"/>
  <c r="T15" i="11"/>
  <c r="R15" i="11"/>
  <c r="Q15" i="11"/>
  <c r="F15" i="11"/>
  <c r="G15" i="11" s="1"/>
  <c r="U14" i="11"/>
  <c r="T14" i="11"/>
  <c r="R14" i="11"/>
  <c r="Q14" i="11"/>
  <c r="F14" i="11"/>
  <c r="G14" i="11" s="1"/>
  <c r="U13" i="11"/>
  <c r="T13" i="11"/>
  <c r="R13" i="11"/>
  <c r="Q13" i="11"/>
  <c r="F13" i="11"/>
  <c r="G13" i="11" s="1"/>
  <c r="L10" i="11"/>
  <c r="R9" i="11"/>
  <c r="D5" i="11"/>
  <c r="N129" i="22"/>
  <c r="N128" i="22"/>
  <c r="N127" i="22"/>
  <c r="N126" i="22"/>
  <c r="N125" i="22"/>
  <c r="N124" i="22"/>
  <c r="N121" i="22"/>
  <c r="N120" i="22"/>
  <c r="N119" i="22"/>
  <c r="N117" i="22"/>
  <c r="N116" i="22"/>
  <c r="N115" i="22"/>
  <c r="U76" i="22"/>
  <c r="T76" i="22"/>
  <c r="R76" i="22"/>
  <c r="Q76" i="22"/>
  <c r="O76" i="22"/>
  <c r="N76" i="22"/>
  <c r="F76" i="22"/>
  <c r="G76" i="22" s="1"/>
  <c r="U75" i="22"/>
  <c r="T75" i="22"/>
  <c r="R75" i="22"/>
  <c r="Q75" i="22"/>
  <c r="O75" i="22"/>
  <c r="N75" i="22"/>
  <c r="F75" i="22"/>
  <c r="G75" i="22" s="1"/>
  <c r="U74" i="22"/>
  <c r="T74" i="22"/>
  <c r="R74" i="22"/>
  <c r="Q74" i="22"/>
  <c r="O74" i="22"/>
  <c r="N74" i="22"/>
  <c r="F74" i="22"/>
  <c r="G74" i="22" s="1"/>
  <c r="U72" i="22"/>
  <c r="T72" i="22"/>
  <c r="R72" i="22"/>
  <c r="Q72" i="22"/>
  <c r="O72" i="22"/>
  <c r="N72" i="22"/>
  <c r="F72" i="22"/>
  <c r="G72" i="22" s="1"/>
  <c r="U71" i="22"/>
  <c r="T71" i="22"/>
  <c r="R71" i="22"/>
  <c r="Q71" i="22"/>
  <c r="O71" i="22"/>
  <c r="N71" i="22"/>
  <c r="F71" i="22"/>
  <c r="G71" i="22" s="1"/>
  <c r="U70" i="22"/>
  <c r="T70" i="22"/>
  <c r="R70" i="22"/>
  <c r="Q70" i="22"/>
  <c r="O70" i="22"/>
  <c r="N70" i="22"/>
  <c r="F70" i="22"/>
  <c r="G70" i="22" s="1"/>
  <c r="U69" i="22"/>
  <c r="T69" i="22"/>
  <c r="R69" i="22"/>
  <c r="Q69" i="22"/>
  <c r="O69" i="22"/>
  <c r="N69" i="22"/>
  <c r="F69" i="22"/>
  <c r="G69" i="22" s="1"/>
  <c r="U68" i="22"/>
  <c r="T68" i="22"/>
  <c r="R68" i="22"/>
  <c r="Q68" i="22"/>
  <c r="O68" i="22"/>
  <c r="N68" i="22"/>
  <c r="F68" i="22"/>
  <c r="G68" i="22" s="1"/>
  <c r="U67" i="22"/>
  <c r="T67" i="22"/>
  <c r="R67" i="22"/>
  <c r="Q67" i="22"/>
  <c r="O67" i="22"/>
  <c r="N67" i="22"/>
  <c r="F67" i="22"/>
  <c r="G67" i="22" s="1"/>
  <c r="F66" i="22"/>
  <c r="G66" i="22" s="1"/>
  <c r="F65" i="22"/>
  <c r="G65" i="22" s="1"/>
  <c r="F64" i="22"/>
  <c r="G64" i="22" s="1"/>
  <c r="F63" i="22"/>
  <c r="G63" i="22" s="1"/>
  <c r="U62" i="22"/>
  <c r="T62" i="22"/>
  <c r="R62" i="22"/>
  <c r="Q62" i="22"/>
  <c r="O62" i="22"/>
  <c r="N62" i="22"/>
  <c r="E62" i="22"/>
  <c r="U61" i="22"/>
  <c r="T61" i="22"/>
  <c r="R61" i="22"/>
  <c r="Q61" i="22"/>
  <c r="O61" i="22"/>
  <c r="N61" i="22"/>
  <c r="F61" i="22"/>
  <c r="G61" i="22" s="1"/>
  <c r="U60" i="22"/>
  <c r="T60" i="22"/>
  <c r="R60" i="22"/>
  <c r="Q60" i="22"/>
  <c r="O60" i="22"/>
  <c r="N60" i="22"/>
  <c r="F60" i="22"/>
  <c r="G60" i="22" s="1"/>
  <c r="U59" i="22"/>
  <c r="T59" i="22"/>
  <c r="R59" i="22"/>
  <c r="Q59" i="22"/>
  <c r="O59" i="22"/>
  <c r="N59" i="22"/>
  <c r="F59" i="22"/>
  <c r="G59" i="22" s="1"/>
  <c r="U58" i="22"/>
  <c r="T58" i="22"/>
  <c r="R58" i="22"/>
  <c r="Q58" i="22"/>
  <c r="O58" i="22"/>
  <c r="N58" i="22"/>
  <c r="F58" i="22"/>
  <c r="G58" i="22" s="1"/>
  <c r="U57" i="22"/>
  <c r="T57" i="22"/>
  <c r="R57" i="22"/>
  <c r="Q57" i="22"/>
  <c r="O57" i="22"/>
  <c r="N57" i="22"/>
  <c r="F57" i="22"/>
  <c r="G57" i="22" s="1"/>
  <c r="U56" i="22"/>
  <c r="T56" i="22"/>
  <c r="R56" i="22"/>
  <c r="Q56" i="22"/>
  <c r="O56" i="22"/>
  <c r="N56" i="22"/>
  <c r="F56" i="22"/>
  <c r="G56" i="22" s="1"/>
  <c r="U54" i="22"/>
  <c r="T54" i="22"/>
  <c r="R54" i="22"/>
  <c r="Q54" i="22"/>
  <c r="O54" i="22"/>
  <c r="N54" i="22"/>
  <c r="F54" i="22"/>
  <c r="G54" i="22" s="1"/>
  <c r="U53" i="22"/>
  <c r="T53" i="22"/>
  <c r="R53" i="22"/>
  <c r="Q53" i="22"/>
  <c r="O53" i="22"/>
  <c r="N53" i="22"/>
  <c r="F53" i="22"/>
  <c r="G53" i="22" s="1"/>
  <c r="U51" i="22"/>
  <c r="T51" i="22"/>
  <c r="R51" i="22"/>
  <c r="Q51" i="22"/>
  <c r="O51" i="22"/>
  <c r="N51" i="22"/>
  <c r="F51" i="22"/>
  <c r="G51" i="22" s="1"/>
  <c r="U50" i="22"/>
  <c r="T50" i="22"/>
  <c r="R50" i="22"/>
  <c r="Q50" i="22"/>
  <c r="O50" i="22"/>
  <c r="N50" i="22"/>
  <c r="F50" i="22"/>
  <c r="G50" i="22" s="1"/>
  <c r="U49" i="22"/>
  <c r="T49" i="22"/>
  <c r="R49" i="22"/>
  <c r="Q49" i="22"/>
  <c r="O49" i="22"/>
  <c r="N49" i="22"/>
  <c r="F49" i="22"/>
  <c r="G49" i="22" s="1"/>
  <c r="U48" i="22"/>
  <c r="T48" i="22"/>
  <c r="R48" i="22"/>
  <c r="Q48" i="22"/>
  <c r="O48" i="22"/>
  <c r="N48" i="22"/>
  <c r="F48" i="22"/>
  <c r="G48" i="22" s="1"/>
  <c r="U47" i="22"/>
  <c r="T47" i="22"/>
  <c r="R47" i="22"/>
  <c r="Q47" i="22"/>
  <c r="O47" i="22"/>
  <c r="N47" i="22"/>
  <c r="F47" i="22"/>
  <c r="G47" i="22" s="1"/>
  <c r="U46" i="22"/>
  <c r="T46" i="22"/>
  <c r="R46" i="22"/>
  <c r="Q46" i="22"/>
  <c r="O46" i="22"/>
  <c r="N46" i="22"/>
  <c r="F46" i="22"/>
  <c r="G46" i="22" s="1"/>
  <c r="U45" i="22"/>
  <c r="T45" i="22"/>
  <c r="R45" i="22"/>
  <c r="Q45" i="22"/>
  <c r="O45" i="22"/>
  <c r="N45" i="22"/>
  <c r="F45" i="22"/>
  <c r="G45" i="22" s="1"/>
  <c r="U43" i="22"/>
  <c r="T43" i="22"/>
  <c r="R43" i="22"/>
  <c r="Q43" i="22"/>
  <c r="O43" i="22"/>
  <c r="N43" i="22"/>
  <c r="F43" i="22"/>
  <c r="G43" i="22" s="1"/>
  <c r="U42" i="22"/>
  <c r="T42" i="22"/>
  <c r="R42" i="22"/>
  <c r="Q42" i="22"/>
  <c r="O42" i="22"/>
  <c r="N42" i="22"/>
  <c r="F42" i="22"/>
  <c r="G42" i="22" s="1"/>
  <c r="U41" i="22"/>
  <c r="T41" i="22"/>
  <c r="R41" i="22"/>
  <c r="Q41" i="22"/>
  <c r="O41" i="22"/>
  <c r="N41" i="22"/>
  <c r="F41" i="22"/>
  <c r="G41" i="22" s="1"/>
  <c r="U40" i="22"/>
  <c r="T40" i="22"/>
  <c r="R40" i="22"/>
  <c r="Q40" i="22"/>
  <c r="O40" i="22"/>
  <c r="N40" i="22"/>
  <c r="F40" i="22"/>
  <c r="G40" i="22" s="1"/>
  <c r="U39" i="22"/>
  <c r="T39" i="22"/>
  <c r="R39" i="22"/>
  <c r="Q39" i="22"/>
  <c r="O39" i="22"/>
  <c r="N39" i="22"/>
  <c r="F39" i="22"/>
  <c r="G39" i="22" s="1"/>
  <c r="U38" i="22"/>
  <c r="T38" i="22"/>
  <c r="R38" i="22"/>
  <c r="Q38" i="22"/>
  <c r="O38" i="22"/>
  <c r="N38" i="22"/>
  <c r="F38" i="22"/>
  <c r="G38" i="22" s="1"/>
  <c r="U36" i="22"/>
  <c r="T36" i="22"/>
  <c r="R36" i="22"/>
  <c r="Q36" i="22"/>
  <c r="O36" i="22"/>
  <c r="N36" i="22"/>
  <c r="F36" i="22"/>
  <c r="G36" i="22" s="1"/>
  <c r="U34" i="22"/>
  <c r="T34" i="22"/>
  <c r="R34" i="22"/>
  <c r="Q34" i="22"/>
  <c r="O34" i="22"/>
  <c r="N34" i="22"/>
  <c r="U33" i="22"/>
  <c r="T33" i="22"/>
  <c r="R33" i="22"/>
  <c r="Q33" i="22"/>
  <c r="O33" i="22"/>
  <c r="N33" i="22"/>
  <c r="F33" i="22"/>
  <c r="G33" i="22" s="1"/>
  <c r="U32" i="22"/>
  <c r="T32" i="22"/>
  <c r="R32" i="22"/>
  <c r="Q32" i="22"/>
  <c r="O32" i="22"/>
  <c r="N32" i="22"/>
  <c r="F32" i="22"/>
  <c r="G32" i="22" s="1"/>
  <c r="U31" i="22"/>
  <c r="T31" i="22"/>
  <c r="R31" i="22"/>
  <c r="Q31" i="22"/>
  <c r="O31" i="22"/>
  <c r="N31" i="22"/>
  <c r="F31" i="22"/>
  <c r="G31" i="22" s="1"/>
  <c r="U30" i="22"/>
  <c r="T30" i="22"/>
  <c r="R30" i="22"/>
  <c r="Q30" i="22"/>
  <c r="O30" i="22"/>
  <c r="N30" i="22"/>
  <c r="F30" i="22"/>
  <c r="G30" i="22" s="1"/>
  <c r="U29" i="22"/>
  <c r="T29" i="22"/>
  <c r="R29" i="22"/>
  <c r="Q29" i="22"/>
  <c r="O29" i="22"/>
  <c r="N29" i="22"/>
  <c r="F29" i="22"/>
  <c r="G29" i="22" s="1"/>
  <c r="U28" i="22"/>
  <c r="T28" i="22"/>
  <c r="R28" i="22"/>
  <c r="Q28" i="22"/>
  <c r="O28" i="22"/>
  <c r="N28" i="22"/>
  <c r="F28" i="22"/>
  <c r="G28" i="22" s="1"/>
  <c r="U19" i="22"/>
  <c r="T19" i="22"/>
  <c r="R19" i="22"/>
  <c r="Q19" i="22"/>
  <c r="O19" i="22"/>
  <c r="N19" i="22"/>
  <c r="U18" i="22"/>
  <c r="T18" i="22"/>
  <c r="R18" i="22"/>
  <c r="Q18" i="22"/>
  <c r="O18" i="22"/>
  <c r="N18" i="22"/>
  <c r="F18" i="22"/>
  <c r="G18" i="22" s="1"/>
  <c r="U17" i="22"/>
  <c r="T17" i="22"/>
  <c r="R17" i="22"/>
  <c r="Q17" i="22"/>
  <c r="O17" i="22"/>
  <c r="N17" i="22"/>
  <c r="F17" i="22"/>
  <c r="G17" i="22" s="1"/>
  <c r="U16" i="22"/>
  <c r="T16" i="22"/>
  <c r="R16" i="22"/>
  <c r="Q16" i="22"/>
  <c r="O16" i="22"/>
  <c r="N16" i="22"/>
  <c r="U15" i="22"/>
  <c r="T15" i="22"/>
  <c r="R15" i="22"/>
  <c r="Q15" i="22"/>
  <c r="O15" i="22"/>
  <c r="N15" i="22"/>
  <c r="F15" i="22"/>
  <c r="G15" i="22" s="1"/>
  <c r="U14" i="22"/>
  <c r="T14" i="22"/>
  <c r="R14" i="22"/>
  <c r="Q14" i="22"/>
  <c r="O14" i="22"/>
  <c r="N14" i="22"/>
  <c r="F14" i="22"/>
  <c r="G14" i="22" s="1"/>
  <c r="U13" i="22"/>
  <c r="T13" i="22"/>
  <c r="R13" i="22"/>
  <c r="Q13" i="22"/>
  <c r="O13" i="22"/>
  <c r="N13" i="22"/>
  <c r="F13" i="22"/>
  <c r="G13" i="22" s="1"/>
  <c r="L10" i="22"/>
  <c r="R9" i="22"/>
  <c r="O9" i="22"/>
  <c r="D5" i="22"/>
  <c r="T141" i="20"/>
  <c r="V141" i="20" s="1"/>
  <c r="R141" i="20"/>
  <c r="Q141" i="20"/>
  <c r="O141" i="20"/>
  <c r="N141" i="20"/>
  <c r="J141" i="20"/>
  <c r="K141" i="20" s="1"/>
  <c r="G141" i="20"/>
  <c r="H141" i="20" s="1"/>
  <c r="T140" i="20"/>
  <c r="V140" i="20" s="1"/>
  <c r="R140" i="20"/>
  <c r="Q140" i="20"/>
  <c r="O140" i="20"/>
  <c r="N140" i="20"/>
  <c r="J140" i="20"/>
  <c r="K140" i="20" s="1"/>
  <c r="G140" i="20"/>
  <c r="H140" i="20" s="1"/>
  <c r="T139" i="20"/>
  <c r="V139" i="20" s="1"/>
  <c r="R139" i="20"/>
  <c r="Q139" i="20"/>
  <c r="O139" i="20"/>
  <c r="N139" i="20"/>
  <c r="J139" i="20"/>
  <c r="K139" i="20" s="1"/>
  <c r="G139" i="20"/>
  <c r="H139" i="20" s="1"/>
  <c r="T138" i="20"/>
  <c r="V138" i="20" s="1"/>
  <c r="R138" i="20"/>
  <c r="Q138" i="20"/>
  <c r="O138" i="20"/>
  <c r="N138" i="20"/>
  <c r="J138" i="20"/>
  <c r="K138" i="20" s="1"/>
  <c r="G138" i="20"/>
  <c r="H138" i="20" s="1"/>
  <c r="T137" i="20"/>
  <c r="V137" i="20" s="1"/>
  <c r="R137" i="20"/>
  <c r="Q137" i="20"/>
  <c r="O137" i="20"/>
  <c r="N137" i="20"/>
  <c r="J137" i="20"/>
  <c r="K137" i="20" s="1"/>
  <c r="G137" i="20"/>
  <c r="H137" i="20" s="1"/>
  <c r="T136" i="20"/>
  <c r="V136" i="20" s="1"/>
  <c r="R136" i="20"/>
  <c r="Q136" i="20"/>
  <c r="O136" i="20"/>
  <c r="N136" i="20"/>
  <c r="J136" i="20"/>
  <c r="K136" i="20" s="1"/>
  <c r="G136" i="20"/>
  <c r="H136" i="20" s="1"/>
  <c r="U133" i="20"/>
  <c r="T133" i="20"/>
  <c r="R133" i="20"/>
  <c r="Q133" i="20"/>
  <c r="O133" i="20"/>
  <c r="N133" i="20"/>
  <c r="F133" i="20"/>
  <c r="G133" i="20" s="1"/>
  <c r="U132" i="20"/>
  <c r="T132" i="20"/>
  <c r="R132" i="20"/>
  <c r="Q132" i="20"/>
  <c r="O132" i="20"/>
  <c r="N132" i="20"/>
  <c r="F132" i="20"/>
  <c r="G132" i="20" s="1"/>
  <c r="U130" i="20"/>
  <c r="T130" i="20"/>
  <c r="R130" i="20"/>
  <c r="Q130" i="20"/>
  <c r="O130" i="20"/>
  <c r="N130" i="20"/>
  <c r="F130" i="20"/>
  <c r="G130" i="20" s="1"/>
  <c r="U129" i="20"/>
  <c r="T129" i="20"/>
  <c r="R129" i="20"/>
  <c r="Q129" i="20"/>
  <c r="O129" i="20"/>
  <c r="N129" i="20"/>
  <c r="F129" i="20"/>
  <c r="G129" i="20" s="1"/>
  <c r="U128" i="20"/>
  <c r="T128" i="20"/>
  <c r="R128" i="20"/>
  <c r="Q128" i="20"/>
  <c r="O128" i="20"/>
  <c r="N128" i="20"/>
  <c r="F128" i="20"/>
  <c r="G128" i="20" s="1"/>
  <c r="F127" i="20"/>
  <c r="G127" i="20" s="1"/>
  <c r="F126" i="20"/>
  <c r="G126" i="20" s="1"/>
  <c r="F125" i="20"/>
  <c r="G125" i="20" s="1"/>
  <c r="F124" i="20"/>
  <c r="G124" i="20" s="1"/>
  <c r="U123" i="20"/>
  <c r="T123" i="20"/>
  <c r="R123" i="20"/>
  <c r="Q123" i="20"/>
  <c r="O123" i="20"/>
  <c r="N123" i="20"/>
  <c r="E123" i="20"/>
  <c r="AE123" i="20" s="1"/>
  <c r="F122" i="20"/>
  <c r="G122" i="20" s="1"/>
  <c r="F121" i="20"/>
  <c r="G121" i="20" s="1"/>
  <c r="F120" i="20"/>
  <c r="G120" i="20" s="1"/>
  <c r="F119" i="20"/>
  <c r="G119" i="20" s="1"/>
  <c r="U118" i="20"/>
  <c r="T118" i="20"/>
  <c r="R118" i="20"/>
  <c r="Q118" i="20"/>
  <c r="O118" i="20"/>
  <c r="N118" i="20"/>
  <c r="E118" i="20"/>
  <c r="AE118" i="20" s="1"/>
  <c r="U117" i="20"/>
  <c r="T117" i="20"/>
  <c r="R117" i="20"/>
  <c r="Q117" i="20"/>
  <c r="O117" i="20"/>
  <c r="N117" i="20"/>
  <c r="F117" i="20"/>
  <c r="G117" i="20" s="1"/>
  <c r="U116" i="20"/>
  <c r="T116" i="20"/>
  <c r="R116" i="20"/>
  <c r="Q116" i="20"/>
  <c r="O116" i="20"/>
  <c r="N116" i="20"/>
  <c r="F116" i="20"/>
  <c r="G116" i="20" s="1"/>
  <c r="U115" i="20"/>
  <c r="T115" i="20"/>
  <c r="R115" i="20"/>
  <c r="Q115" i="20"/>
  <c r="O115" i="20"/>
  <c r="N115" i="20"/>
  <c r="F115" i="20"/>
  <c r="G115" i="20" s="1"/>
  <c r="U114" i="20"/>
  <c r="T114" i="20"/>
  <c r="R114" i="20"/>
  <c r="Q114" i="20"/>
  <c r="O114" i="20"/>
  <c r="N114" i="20"/>
  <c r="F114" i="20"/>
  <c r="G114" i="20" s="1"/>
  <c r="U113" i="20"/>
  <c r="T113" i="20"/>
  <c r="R113" i="20"/>
  <c r="Q113" i="20"/>
  <c r="O113" i="20"/>
  <c r="N113" i="20"/>
  <c r="F113" i="20"/>
  <c r="G113" i="20" s="1"/>
  <c r="U111" i="20"/>
  <c r="T111" i="20"/>
  <c r="R111" i="20"/>
  <c r="Q111" i="20"/>
  <c r="O111" i="20"/>
  <c r="N111" i="20"/>
  <c r="F111" i="20"/>
  <c r="G111" i="20" s="1"/>
  <c r="U110" i="20"/>
  <c r="T110" i="20"/>
  <c r="R110" i="20"/>
  <c r="Q110" i="20"/>
  <c r="O110" i="20"/>
  <c r="N110" i="20"/>
  <c r="F110" i="20"/>
  <c r="G110" i="20" s="1"/>
  <c r="U108" i="20"/>
  <c r="T108" i="20"/>
  <c r="R108" i="20"/>
  <c r="Q108" i="20"/>
  <c r="O108" i="20"/>
  <c r="N108" i="20"/>
  <c r="F108" i="20"/>
  <c r="G108" i="20" s="1"/>
  <c r="U106" i="20"/>
  <c r="T106" i="20"/>
  <c r="R106" i="20"/>
  <c r="Q106" i="20"/>
  <c r="O106" i="20"/>
  <c r="N106" i="20"/>
  <c r="F106" i="20"/>
  <c r="G106" i="20" s="1"/>
  <c r="U104" i="20"/>
  <c r="T104" i="20"/>
  <c r="R104" i="20"/>
  <c r="Q104" i="20"/>
  <c r="O104" i="20"/>
  <c r="N104" i="20"/>
  <c r="F104" i="20"/>
  <c r="G104" i="20" s="1"/>
  <c r="U102" i="20"/>
  <c r="T102" i="20"/>
  <c r="R102" i="20"/>
  <c r="Q102" i="20"/>
  <c r="O102" i="20"/>
  <c r="N102" i="20"/>
  <c r="F102" i="20"/>
  <c r="G102" i="20" s="1"/>
  <c r="U101" i="20"/>
  <c r="T101" i="20"/>
  <c r="R101" i="20"/>
  <c r="Q101" i="20"/>
  <c r="O101" i="20"/>
  <c r="N101" i="20"/>
  <c r="F101" i="20"/>
  <c r="G101" i="20" s="1"/>
  <c r="U100" i="20"/>
  <c r="T100" i="20"/>
  <c r="R100" i="20"/>
  <c r="Q100" i="20"/>
  <c r="O100" i="20"/>
  <c r="N100" i="20"/>
  <c r="F100" i="20"/>
  <c r="G100" i="20" s="1"/>
  <c r="U99" i="20"/>
  <c r="T99" i="20"/>
  <c r="R99" i="20"/>
  <c r="Q99" i="20"/>
  <c r="O99" i="20"/>
  <c r="N99" i="20"/>
  <c r="F99" i="20"/>
  <c r="G99" i="20" s="1"/>
  <c r="U98" i="20"/>
  <c r="T98" i="20"/>
  <c r="R98" i="20"/>
  <c r="Q98" i="20"/>
  <c r="O98" i="20"/>
  <c r="N98" i="20"/>
  <c r="F98" i="20"/>
  <c r="G98" i="20" s="1"/>
  <c r="U97" i="20"/>
  <c r="T97" i="20"/>
  <c r="R97" i="20"/>
  <c r="Q97" i="20"/>
  <c r="O97" i="20"/>
  <c r="N97" i="20"/>
  <c r="F97" i="20"/>
  <c r="G97" i="20" s="1"/>
  <c r="U94" i="20"/>
  <c r="T94" i="20"/>
  <c r="R94" i="20"/>
  <c r="Q94" i="20"/>
  <c r="O94" i="20"/>
  <c r="N94" i="20"/>
  <c r="F94" i="20"/>
  <c r="G94" i="20" s="1"/>
  <c r="U93" i="20"/>
  <c r="T93" i="20"/>
  <c r="R93" i="20"/>
  <c r="Q93" i="20"/>
  <c r="O93" i="20"/>
  <c r="N93" i="20"/>
  <c r="F93" i="20"/>
  <c r="U92" i="20"/>
  <c r="T92" i="20"/>
  <c r="R92" i="20"/>
  <c r="Q92" i="20"/>
  <c r="O92" i="20"/>
  <c r="N92" i="20"/>
  <c r="F92" i="20"/>
  <c r="G92" i="20" s="1"/>
  <c r="U91" i="20"/>
  <c r="T91" i="20"/>
  <c r="R91" i="20"/>
  <c r="Q91" i="20"/>
  <c r="O91" i="20"/>
  <c r="N91" i="20"/>
  <c r="F91" i="20"/>
  <c r="G91" i="20" s="1"/>
  <c r="U90" i="20"/>
  <c r="T90" i="20"/>
  <c r="R90" i="20"/>
  <c r="Q90" i="20"/>
  <c r="O90" i="20"/>
  <c r="N90" i="20"/>
  <c r="F90" i="20"/>
  <c r="G90" i="20" s="1"/>
  <c r="U89" i="20"/>
  <c r="T89" i="20"/>
  <c r="R89" i="20"/>
  <c r="Q89" i="20"/>
  <c r="O89" i="20"/>
  <c r="N89" i="20"/>
  <c r="F89" i="20"/>
  <c r="G89" i="20" s="1"/>
  <c r="F88" i="20"/>
  <c r="G88" i="20" s="1"/>
  <c r="F87" i="20"/>
  <c r="G87" i="20" s="1"/>
  <c r="F86" i="20"/>
  <c r="G86" i="20" s="1"/>
  <c r="U85" i="20"/>
  <c r="T85" i="20"/>
  <c r="R85" i="20"/>
  <c r="Q85" i="20"/>
  <c r="O85" i="20"/>
  <c r="N85" i="20"/>
  <c r="E85" i="20"/>
  <c r="AE85" i="20" s="1"/>
  <c r="F84" i="20"/>
  <c r="G84" i="20" s="1"/>
  <c r="F83" i="20"/>
  <c r="G83" i="20" s="1"/>
  <c r="F82" i="20"/>
  <c r="G82" i="20" s="1"/>
  <c r="U81" i="20"/>
  <c r="T81" i="20"/>
  <c r="R81" i="20"/>
  <c r="Q81" i="20"/>
  <c r="O81" i="20"/>
  <c r="N81" i="20"/>
  <c r="E81" i="20"/>
  <c r="AE81" i="20" s="1"/>
  <c r="F80" i="20"/>
  <c r="G80" i="20" s="1"/>
  <c r="F79" i="20"/>
  <c r="G79" i="20" s="1"/>
  <c r="F78" i="20"/>
  <c r="G78" i="20" s="1"/>
  <c r="U77" i="20"/>
  <c r="T77" i="20"/>
  <c r="R77" i="20"/>
  <c r="Q77" i="20"/>
  <c r="O77" i="20"/>
  <c r="N77" i="20"/>
  <c r="E77" i="20"/>
  <c r="AE77" i="20" s="1"/>
  <c r="F76" i="20"/>
  <c r="G76" i="20" s="1"/>
  <c r="F75" i="20"/>
  <c r="G75" i="20" s="1"/>
  <c r="F74" i="20"/>
  <c r="G74" i="20" s="1"/>
  <c r="U73" i="20"/>
  <c r="T73" i="20"/>
  <c r="R73" i="20"/>
  <c r="Q73" i="20"/>
  <c r="O73" i="20"/>
  <c r="N73" i="20"/>
  <c r="E73" i="20"/>
  <c r="AE73" i="20" s="1"/>
  <c r="F72" i="20"/>
  <c r="G72" i="20" s="1"/>
  <c r="F71" i="20"/>
  <c r="G71" i="20" s="1"/>
  <c r="F70" i="20"/>
  <c r="G70" i="20" s="1"/>
  <c r="U69" i="20"/>
  <c r="T69" i="20"/>
  <c r="R69" i="20"/>
  <c r="Q69" i="20"/>
  <c r="O69" i="20"/>
  <c r="N69" i="20"/>
  <c r="E69" i="20"/>
  <c r="AE69" i="20" s="1"/>
  <c r="F68" i="20"/>
  <c r="G68" i="20" s="1"/>
  <c r="F67" i="20"/>
  <c r="G67" i="20" s="1"/>
  <c r="F66" i="20"/>
  <c r="U65" i="20"/>
  <c r="T65" i="20"/>
  <c r="R65" i="20"/>
  <c r="Q65" i="20"/>
  <c r="O65" i="20"/>
  <c r="N65" i="20"/>
  <c r="E65" i="20"/>
  <c r="AE65" i="20" s="1"/>
  <c r="F64" i="20"/>
  <c r="G64" i="20" s="1"/>
  <c r="F63" i="20"/>
  <c r="G63" i="20" s="1"/>
  <c r="F62" i="20"/>
  <c r="G62" i="20" s="1"/>
  <c r="U61" i="20"/>
  <c r="T61" i="20"/>
  <c r="R61" i="20"/>
  <c r="Q61" i="20"/>
  <c r="O61" i="20"/>
  <c r="N61" i="20"/>
  <c r="E61" i="20"/>
  <c r="AE61" i="20" s="1"/>
  <c r="F60" i="20"/>
  <c r="G60" i="20" s="1"/>
  <c r="F59" i="20"/>
  <c r="G59" i="20" s="1"/>
  <c r="F58" i="20"/>
  <c r="G58" i="20" s="1"/>
  <c r="U57" i="20"/>
  <c r="T57" i="20"/>
  <c r="R57" i="20"/>
  <c r="Q57" i="20"/>
  <c r="O57" i="20"/>
  <c r="N57" i="20"/>
  <c r="E57" i="20"/>
  <c r="AE57" i="20" s="1"/>
  <c r="U56" i="20"/>
  <c r="T56" i="20"/>
  <c r="R56" i="20"/>
  <c r="Q56" i="20"/>
  <c r="O56" i="20"/>
  <c r="N56" i="20"/>
  <c r="F56" i="20"/>
  <c r="G56" i="20" s="1"/>
  <c r="U55" i="20"/>
  <c r="T55" i="20"/>
  <c r="R55" i="20"/>
  <c r="Q55" i="20"/>
  <c r="O55" i="20"/>
  <c r="N55" i="20"/>
  <c r="F55" i="20"/>
  <c r="G55" i="20" s="1"/>
  <c r="U54" i="20"/>
  <c r="T54" i="20"/>
  <c r="R54" i="20"/>
  <c r="Q54" i="20"/>
  <c r="O54" i="20"/>
  <c r="N54" i="20"/>
  <c r="F54" i="20"/>
  <c r="G54" i="20" s="1"/>
  <c r="U53" i="20"/>
  <c r="T53" i="20"/>
  <c r="R53" i="20"/>
  <c r="Q53" i="20"/>
  <c r="O53" i="20"/>
  <c r="N53" i="20"/>
  <c r="F53" i="20"/>
  <c r="G53" i="20" s="1"/>
  <c r="U52" i="20"/>
  <c r="T52" i="20"/>
  <c r="R52" i="20"/>
  <c r="Q52" i="20"/>
  <c r="O52" i="20"/>
  <c r="N52" i="20"/>
  <c r="F52" i="20"/>
  <c r="G52" i="20" s="1"/>
  <c r="F51" i="20"/>
  <c r="G51" i="20" s="1"/>
  <c r="F50" i="20"/>
  <c r="G50" i="20" s="1"/>
  <c r="F49" i="20"/>
  <c r="G49" i="20" s="1"/>
  <c r="U48" i="20"/>
  <c r="T48" i="20"/>
  <c r="R48" i="20"/>
  <c r="Q48" i="20"/>
  <c r="O48" i="20"/>
  <c r="N48" i="20"/>
  <c r="E48" i="20"/>
  <c r="AE48" i="20" s="1"/>
  <c r="F47" i="20"/>
  <c r="G47" i="20" s="1"/>
  <c r="F46" i="20"/>
  <c r="G46" i="20" s="1"/>
  <c r="F45" i="20"/>
  <c r="G45" i="20" s="1"/>
  <c r="U44" i="20"/>
  <c r="T44" i="20"/>
  <c r="R44" i="20"/>
  <c r="Q44" i="20"/>
  <c r="O44" i="20"/>
  <c r="N44" i="20"/>
  <c r="E44" i="20"/>
  <c r="AE44" i="20" s="1"/>
  <c r="U43" i="20"/>
  <c r="T43" i="20"/>
  <c r="R43" i="20"/>
  <c r="Q43" i="20"/>
  <c r="O43" i="20"/>
  <c r="N43" i="20"/>
  <c r="F43" i="20"/>
  <c r="G43" i="20" s="1"/>
  <c r="U24" i="20"/>
  <c r="T24" i="20"/>
  <c r="R24" i="20"/>
  <c r="Q24" i="20"/>
  <c r="O24" i="20"/>
  <c r="N24" i="20"/>
  <c r="F24" i="20"/>
  <c r="G24" i="20" s="1"/>
  <c r="U23" i="20"/>
  <c r="T23" i="20"/>
  <c r="R23" i="20"/>
  <c r="Q23" i="20"/>
  <c r="O23" i="20"/>
  <c r="N23" i="20"/>
  <c r="F23" i="20"/>
  <c r="G23" i="20" s="1"/>
  <c r="U21" i="20"/>
  <c r="T21" i="20"/>
  <c r="R21" i="20"/>
  <c r="Q21" i="20"/>
  <c r="O21" i="20"/>
  <c r="N21" i="20"/>
  <c r="F21" i="20"/>
  <c r="G21" i="20" s="1"/>
  <c r="U20" i="20"/>
  <c r="T20" i="20"/>
  <c r="R20" i="20"/>
  <c r="Q20" i="20"/>
  <c r="O20" i="20"/>
  <c r="N20" i="20"/>
  <c r="U19" i="20"/>
  <c r="T19" i="20"/>
  <c r="R19" i="20"/>
  <c r="Q19" i="20"/>
  <c r="O19" i="20"/>
  <c r="N19" i="20"/>
  <c r="F19" i="20"/>
  <c r="G19" i="20" s="1"/>
  <c r="U18" i="20"/>
  <c r="T18" i="20"/>
  <c r="R18" i="20"/>
  <c r="Q18" i="20"/>
  <c r="O18" i="20"/>
  <c r="N18" i="20"/>
  <c r="F18" i="20"/>
  <c r="G18" i="20" s="1"/>
  <c r="U16" i="20"/>
  <c r="T16" i="20"/>
  <c r="R16" i="20"/>
  <c r="Q16" i="20"/>
  <c r="O16" i="20"/>
  <c r="N16" i="20"/>
  <c r="F16" i="20"/>
  <c r="G16" i="20" s="1"/>
  <c r="U15" i="20"/>
  <c r="T15" i="20"/>
  <c r="R15" i="20"/>
  <c r="Q15" i="20"/>
  <c r="O15" i="20"/>
  <c r="N15" i="20"/>
  <c r="F15" i="20"/>
  <c r="G15" i="20" s="1"/>
  <c r="U14" i="20"/>
  <c r="T14" i="20"/>
  <c r="R14" i="20"/>
  <c r="Q14" i="20"/>
  <c r="O14" i="20"/>
  <c r="N14" i="20"/>
  <c r="F14" i="20"/>
  <c r="G14" i="20" s="1"/>
  <c r="U13" i="20"/>
  <c r="T13" i="20"/>
  <c r="R13" i="20"/>
  <c r="Q13" i="20"/>
  <c r="O13" i="20"/>
  <c r="N13" i="20"/>
  <c r="F13" i="20"/>
  <c r="G13" i="20" s="1"/>
  <c r="L10" i="20"/>
  <c r="R9" i="20"/>
  <c r="O9" i="20"/>
  <c r="H93" i="20" s="1"/>
  <c r="D5" i="20"/>
  <c r="U196" i="9"/>
  <c r="T196" i="9"/>
  <c r="R196" i="9"/>
  <c r="Q196" i="9"/>
  <c r="K196" i="9"/>
  <c r="J196" i="9"/>
  <c r="G196" i="9"/>
  <c r="U195" i="9"/>
  <c r="T195" i="9"/>
  <c r="R195" i="9"/>
  <c r="Q195" i="9"/>
  <c r="K195" i="9"/>
  <c r="J195" i="9"/>
  <c r="G195" i="9"/>
  <c r="U194" i="9"/>
  <c r="T194" i="9"/>
  <c r="R194" i="9"/>
  <c r="Q194" i="9"/>
  <c r="K194" i="9"/>
  <c r="J194" i="9"/>
  <c r="G194" i="9"/>
  <c r="U193" i="9"/>
  <c r="T193" i="9"/>
  <c r="R193" i="9"/>
  <c r="Q193" i="9"/>
  <c r="K193" i="9"/>
  <c r="J193" i="9"/>
  <c r="G193" i="9"/>
  <c r="U192" i="9"/>
  <c r="T192" i="9"/>
  <c r="R192" i="9"/>
  <c r="Q192" i="9"/>
  <c r="K192" i="9"/>
  <c r="J192" i="9"/>
  <c r="G192" i="9"/>
  <c r="U191" i="9"/>
  <c r="T191" i="9"/>
  <c r="R191" i="9"/>
  <c r="Q191" i="9"/>
  <c r="K191" i="9"/>
  <c r="J191" i="9"/>
  <c r="G191" i="9"/>
  <c r="U188" i="9"/>
  <c r="T188" i="9"/>
  <c r="R188" i="9"/>
  <c r="Q188" i="9"/>
  <c r="F188" i="9"/>
  <c r="G188" i="9" s="1"/>
  <c r="H188" i="9" s="1"/>
  <c r="U187" i="9"/>
  <c r="T187" i="9"/>
  <c r="R187" i="9"/>
  <c r="Q187" i="9"/>
  <c r="F187" i="9"/>
  <c r="G187" i="9" s="1"/>
  <c r="H187" i="9" s="1"/>
  <c r="U185" i="9"/>
  <c r="T185" i="9"/>
  <c r="R185" i="9"/>
  <c r="Q185" i="9"/>
  <c r="F185" i="9"/>
  <c r="G185" i="9" s="1"/>
  <c r="H185" i="9" s="1"/>
  <c r="U184" i="9"/>
  <c r="T184" i="9"/>
  <c r="R184" i="9"/>
  <c r="Q184" i="9"/>
  <c r="F184" i="9"/>
  <c r="G184" i="9" s="1"/>
  <c r="H184" i="9" s="1"/>
  <c r="F183" i="9"/>
  <c r="G183" i="9" s="1"/>
  <c r="F182" i="9"/>
  <c r="G182" i="9" s="1"/>
  <c r="F181" i="9"/>
  <c r="G181" i="9" s="1"/>
  <c r="F180" i="9"/>
  <c r="G180" i="9" s="1"/>
  <c r="U179" i="9"/>
  <c r="T179" i="9"/>
  <c r="R179" i="9"/>
  <c r="Q179" i="9"/>
  <c r="E179" i="9"/>
  <c r="F178" i="9"/>
  <c r="G178" i="9" s="1"/>
  <c r="F177" i="9"/>
  <c r="G177" i="9" s="1"/>
  <c r="F176" i="9"/>
  <c r="G176" i="9" s="1"/>
  <c r="F175" i="9"/>
  <c r="G175" i="9" s="1"/>
  <c r="U174" i="9"/>
  <c r="T174" i="9"/>
  <c r="R174" i="9"/>
  <c r="Q174" i="9"/>
  <c r="E174" i="9"/>
  <c r="U173" i="9"/>
  <c r="T173" i="9"/>
  <c r="R173" i="9"/>
  <c r="Q173" i="9"/>
  <c r="F173" i="9"/>
  <c r="G173" i="9" s="1"/>
  <c r="H173" i="9" s="1"/>
  <c r="U172" i="9"/>
  <c r="T172" i="9"/>
  <c r="R172" i="9"/>
  <c r="Q172" i="9"/>
  <c r="F172" i="9"/>
  <c r="G172" i="9" s="1"/>
  <c r="H172" i="9" s="1"/>
  <c r="U171" i="9"/>
  <c r="T171" i="9"/>
  <c r="R171" i="9"/>
  <c r="Q171" i="9"/>
  <c r="F171" i="9"/>
  <c r="G171" i="9" s="1"/>
  <c r="H171" i="9" s="1"/>
  <c r="U170" i="9"/>
  <c r="T170" i="9"/>
  <c r="R170" i="9"/>
  <c r="Q170" i="9"/>
  <c r="F170" i="9"/>
  <c r="G170" i="9" s="1"/>
  <c r="H170" i="9" s="1"/>
  <c r="U169" i="9"/>
  <c r="T169" i="9"/>
  <c r="R169" i="9"/>
  <c r="Q169" i="9"/>
  <c r="F169" i="9"/>
  <c r="G169" i="9" s="1"/>
  <c r="H169" i="9" s="1"/>
  <c r="U167" i="9"/>
  <c r="T167" i="9"/>
  <c r="R167" i="9"/>
  <c r="Q167" i="9"/>
  <c r="F167" i="9"/>
  <c r="G167" i="9" s="1"/>
  <c r="H167" i="9" s="1"/>
  <c r="U166" i="9"/>
  <c r="T166" i="9"/>
  <c r="R166" i="9"/>
  <c r="Q166" i="9"/>
  <c r="F166" i="9"/>
  <c r="G166" i="9" s="1"/>
  <c r="H166" i="9" s="1"/>
  <c r="U165" i="9"/>
  <c r="T165" i="9"/>
  <c r="R165" i="9"/>
  <c r="Q165" i="9"/>
  <c r="F165" i="9"/>
  <c r="G165" i="9" s="1"/>
  <c r="H165" i="9" s="1"/>
  <c r="U164" i="9"/>
  <c r="T164" i="9"/>
  <c r="R164" i="9"/>
  <c r="Q164" i="9"/>
  <c r="F164" i="9"/>
  <c r="G164" i="9" s="1"/>
  <c r="H164" i="9" s="1"/>
  <c r="U162" i="9"/>
  <c r="T162" i="9"/>
  <c r="R162" i="9"/>
  <c r="Q162" i="9"/>
  <c r="F162" i="9"/>
  <c r="G162" i="9" s="1"/>
  <c r="H162" i="9" s="1"/>
  <c r="U160" i="9"/>
  <c r="T160" i="9"/>
  <c r="R160" i="9"/>
  <c r="Q160" i="9"/>
  <c r="F160" i="9"/>
  <c r="G160" i="9" s="1"/>
  <c r="H160" i="9" s="1"/>
  <c r="U158" i="9"/>
  <c r="T158" i="9"/>
  <c r="R158" i="9"/>
  <c r="Q158" i="9"/>
  <c r="F158" i="9"/>
  <c r="G158" i="9" s="1"/>
  <c r="H158" i="9" s="1"/>
  <c r="U156" i="9"/>
  <c r="T156" i="9"/>
  <c r="R156" i="9"/>
  <c r="Q156" i="9"/>
  <c r="F156" i="9"/>
  <c r="G156" i="9" s="1"/>
  <c r="H156" i="9" s="1"/>
  <c r="U155" i="9"/>
  <c r="T155" i="9"/>
  <c r="R155" i="9"/>
  <c r="Q155" i="9"/>
  <c r="F155" i="9"/>
  <c r="G155" i="9" s="1"/>
  <c r="H155" i="9" s="1"/>
  <c r="U154" i="9"/>
  <c r="T154" i="9"/>
  <c r="R154" i="9"/>
  <c r="Q154" i="9"/>
  <c r="F154" i="9"/>
  <c r="G154" i="9" s="1"/>
  <c r="H154" i="9" s="1"/>
  <c r="U153" i="9"/>
  <c r="T153" i="9"/>
  <c r="R153" i="9"/>
  <c r="Q153" i="9"/>
  <c r="F153" i="9"/>
  <c r="G153" i="9" s="1"/>
  <c r="H153" i="9" s="1"/>
  <c r="U152" i="9"/>
  <c r="T152" i="9"/>
  <c r="R152" i="9"/>
  <c r="Q152" i="9"/>
  <c r="F152" i="9"/>
  <c r="G152" i="9" s="1"/>
  <c r="H152" i="9" s="1"/>
  <c r="U151" i="9"/>
  <c r="T151" i="9"/>
  <c r="R151" i="9"/>
  <c r="Q151" i="9"/>
  <c r="F151" i="9"/>
  <c r="G151" i="9" s="1"/>
  <c r="H151" i="9" s="1"/>
  <c r="U148" i="9"/>
  <c r="T148" i="9"/>
  <c r="R148" i="9"/>
  <c r="Q148" i="9"/>
  <c r="F148" i="9"/>
  <c r="G148" i="9" s="1"/>
  <c r="H148" i="9" s="1"/>
  <c r="U147" i="9"/>
  <c r="T147" i="9"/>
  <c r="R147" i="9"/>
  <c r="Q147" i="9"/>
  <c r="F147" i="9"/>
  <c r="G147" i="9" s="1"/>
  <c r="H147" i="9" s="1"/>
  <c r="U146" i="9"/>
  <c r="T146" i="9"/>
  <c r="R146" i="9"/>
  <c r="Q146" i="9"/>
  <c r="F146" i="9"/>
  <c r="G146" i="9" s="1"/>
  <c r="H146" i="9" s="1"/>
  <c r="U145" i="9"/>
  <c r="T145" i="9"/>
  <c r="R145" i="9"/>
  <c r="Q145" i="9"/>
  <c r="F145" i="9"/>
  <c r="G145" i="9" s="1"/>
  <c r="H145" i="9" s="1"/>
  <c r="U144" i="9"/>
  <c r="T144" i="9"/>
  <c r="R144" i="9"/>
  <c r="Q144" i="9"/>
  <c r="F144" i="9"/>
  <c r="G144" i="9" s="1"/>
  <c r="H144" i="9" s="1"/>
  <c r="U143" i="9"/>
  <c r="T143" i="9"/>
  <c r="R143" i="9"/>
  <c r="Q143" i="9"/>
  <c r="F143" i="9"/>
  <c r="G143" i="9" s="1"/>
  <c r="H143" i="9" s="1"/>
  <c r="U142" i="9"/>
  <c r="T142" i="9"/>
  <c r="R142" i="9"/>
  <c r="Q142" i="9"/>
  <c r="F142" i="9"/>
  <c r="G142" i="9" s="1"/>
  <c r="H142" i="9" s="1"/>
  <c r="U141" i="9"/>
  <c r="T141" i="9"/>
  <c r="R141" i="9"/>
  <c r="Q141" i="9"/>
  <c r="F141" i="9"/>
  <c r="G141" i="9" s="1"/>
  <c r="H141" i="9" s="1"/>
  <c r="U140" i="9"/>
  <c r="T140" i="9"/>
  <c r="R140" i="9"/>
  <c r="Q140" i="9"/>
  <c r="F140" i="9"/>
  <c r="G140" i="9" s="1"/>
  <c r="H140" i="9" s="1"/>
  <c r="U139" i="9"/>
  <c r="T139" i="9"/>
  <c r="R139" i="9"/>
  <c r="Q139" i="9"/>
  <c r="F139" i="9"/>
  <c r="G139" i="9" s="1"/>
  <c r="H139" i="9" s="1"/>
  <c r="U137" i="9"/>
  <c r="T137" i="9"/>
  <c r="R137" i="9"/>
  <c r="Q137" i="9"/>
  <c r="F137" i="9"/>
  <c r="G137" i="9" s="1"/>
  <c r="H137" i="9" s="1"/>
  <c r="U136" i="9"/>
  <c r="T136" i="9"/>
  <c r="R136" i="9"/>
  <c r="Q136" i="9"/>
  <c r="F136" i="9"/>
  <c r="G136" i="9" s="1"/>
  <c r="H136" i="9" s="1"/>
  <c r="U135" i="9"/>
  <c r="T135" i="9"/>
  <c r="R135" i="9"/>
  <c r="Q135" i="9"/>
  <c r="F135" i="9"/>
  <c r="G135" i="9" s="1"/>
  <c r="H135" i="9" s="1"/>
  <c r="U134" i="9"/>
  <c r="T134" i="9"/>
  <c r="R134" i="9"/>
  <c r="Q134" i="9"/>
  <c r="F134" i="9"/>
  <c r="G134" i="9" s="1"/>
  <c r="H134" i="9" s="1"/>
  <c r="U133" i="9"/>
  <c r="T133" i="9"/>
  <c r="R133" i="9"/>
  <c r="Q133" i="9"/>
  <c r="F133" i="9"/>
  <c r="G133" i="9" s="1"/>
  <c r="H133" i="9" s="1"/>
  <c r="U131" i="9"/>
  <c r="T131" i="9"/>
  <c r="R131" i="9"/>
  <c r="Q131" i="9"/>
  <c r="F131" i="9"/>
  <c r="G131" i="9" s="1"/>
  <c r="H131" i="9" s="1"/>
  <c r="U130" i="9"/>
  <c r="T130" i="9"/>
  <c r="R130" i="9"/>
  <c r="Q130" i="9"/>
  <c r="F130" i="9"/>
  <c r="G130" i="9" s="1"/>
  <c r="H130" i="9" s="1"/>
  <c r="U129" i="9"/>
  <c r="T129" i="9"/>
  <c r="R129" i="9"/>
  <c r="Q129" i="9"/>
  <c r="F129" i="9"/>
  <c r="G129" i="9" s="1"/>
  <c r="H129" i="9" s="1"/>
  <c r="U128" i="9"/>
  <c r="T128" i="9"/>
  <c r="R128" i="9"/>
  <c r="Q128" i="9"/>
  <c r="F128" i="9"/>
  <c r="G128" i="9" s="1"/>
  <c r="H128" i="9" s="1"/>
  <c r="F127" i="9"/>
  <c r="G127" i="9" s="1"/>
  <c r="F126" i="9"/>
  <c r="G126" i="9" s="1"/>
  <c r="F125" i="9"/>
  <c r="G125" i="9" s="1"/>
  <c r="U124" i="9"/>
  <c r="T124" i="9"/>
  <c r="R124" i="9"/>
  <c r="Q124" i="9"/>
  <c r="E124" i="9"/>
  <c r="F123" i="9"/>
  <c r="G123" i="9" s="1"/>
  <c r="F122" i="9"/>
  <c r="G122" i="9" s="1"/>
  <c r="F121" i="9"/>
  <c r="G121" i="9" s="1"/>
  <c r="U120" i="9"/>
  <c r="T120" i="9"/>
  <c r="R120" i="9"/>
  <c r="Q120" i="9"/>
  <c r="E120" i="9"/>
  <c r="F119" i="9"/>
  <c r="G119" i="9" s="1"/>
  <c r="F118" i="9"/>
  <c r="G118" i="9" s="1"/>
  <c r="F117" i="9"/>
  <c r="G117" i="9" s="1"/>
  <c r="U116" i="9"/>
  <c r="T116" i="9"/>
  <c r="R116" i="9"/>
  <c r="Q116" i="9"/>
  <c r="E116" i="9"/>
  <c r="F115" i="9"/>
  <c r="G115" i="9" s="1"/>
  <c r="F114" i="9"/>
  <c r="G114" i="9" s="1"/>
  <c r="F113" i="9"/>
  <c r="G113" i="9" s="1"/>
  <c r="U112" i="9"/>
  <c r="T112" i="9"/>
  <c r="R112" i="9"/>
  <c r="Q112" i="9"/>
  <c r="E112" i="9"/>
  <c r="F111" i="9"/>
  <c r="G111" i="9" s="1"/>
  <c r="F110" i="9"/>
  <c r="G110" i="9" s="1"/>
  <c r="F109" i="9"/>
  <c r="G109" i="9" s="1"/>
  <c r="U108" i="9"/>
  <c r="T108" i="9"/>
  <c r="R108" i="9"/>
  <c r="Q108" i="9"/>
  <c r="E108" i="9"/>
  <c r="F107" i="9"/>
  <c r="G107" i="9" s="1"/>
  <c r="F106" i="9"/>
  <c r="G106" i="9" s="1"/>
  <c r="F105" i="9"/>
  <c r="G105" i="9" s="1"/>
  <c r="U104" i="9"/>
  <c r="T104" i="9"/>
  <c r="R104" i="9"/>
  <c r="Q104" i="9"/>
  <c r="E104" i="9"/>
  <c r="F103" i="9"/>
  <c r="G103" i="9" s="1"/>
  <c r="F102" i="9"/>
  <c r="G102" i="9" s="1"/>
  <c r="F101" i="9"/>
  <c r="G101" i="9" s="1"/>
  <c r="U100" i="9"/>
  <c r="T100" i="9"/>
  <c r="R100" i="9"/>
  <c r="Q100" i="9"/>
  <c r="E100" i="9"/>
  <c r="F99" i="9"/>
  <c r="G99" i="9" s="1"/>
  <c r="F98" i="9"/>
  <c r="G98" i="9" s="1"/>
  <c r="F97" i="9"/>
  <c r="G97" i="9" s="1"/>
  <c r="U96" i="9"/>
  <c r="T96" i="9"/>
  <c r="R96" i="9"/>
  <c r="Q96" i="9"/>
  <c r="E96" i="9"/>
  <c r="U95" i="9"/>
  <c r="T95" i="9"/>
  <c r="R95" i="9"/>
  <c r="Q95" i="9"/>
  <c r="F95" i="9"/>
  <c r="G95" i="9" s="1"/>
  <c r="H95" i="9" s="1"/>
  <c r="U94" i="9"/>
  <c r="T94" i="9"/>
  <c r="R94" i="9"/>
  <c r="Q94" i="9"/>
  <c r="F94" i="9"/>
  <c r="G94" i="9" s="1"/>
  <c r="H94" i="9" s="1"/>
  <c r="U93" i="9"/>
  <c r="T93" i="9"/>
  <c r="R93" i="9"/>
  <c r="Q93" i="9"/>
  <c r="F93" i="9"/>
  <c r="G93" i="9" s="1"/>
  <c r="H93" i="9" s="1"/>
  <c r="U92" i="9"/>
  <c r="T92" i="9"/>
  <c r="R92" i="9"/>
  <c r="Q92" i="9"/>
  <c r="F92" i="9"/>
  <c r="G92" i="9" s="1"/>
  <c r="H92" i="9" s="1"/>
  <c r="U91" i="9"/>
  <c r="T91" i="9"/>
  <c r="R91" i="9"/>
  <c r="Q91" i="9"/>
  <c r="F91" i="9"/>
  <c r="G91" i="9" s="1"/>
  <c r="H91" i="9" s="1"/>
  <c r="U90" i="9"/>
  <c r="T90" i="9"/>
  <c r="R90" i="9"/>
  <c r="Q90" i="9"/>
  <c r="F90" i="9"/>
  <c r="G90" i="9" s="1"/>
  <c r="H90" i="9" s="1"/>
  <c r="F88" i="9"/>
  <c r="G88" i="9" s="1"/>
  <c r="F87" i="9"/>
  <c r="G87" i="9" s="1"/>
  <c r="F86" i="9"/>
  <c r="G86" i="9" s="1"/>
  <c r="U85" i="9"/>
  <c r="T85" i="9"/>
  <c r="R85" i="9"/>
  <c r="Q85" i="9"/>
  <c r="E85" i="9"/>
  <c r="F84" i="9"/>
  <c r="G84" i="9" s="1"/>
  <c r="F83" i="9"/>
  <c r="G83" i="9" s="1"/>
  <c r="F82" i="9"/>
  <c r="U81" i="9"/>
  <c r="T81" i="9"/>
  <c r="R81" i="9"/>
  <c r="Q81" i="9"/>
  <c r="E81" i="9"/>
  <c r="U80" i="9"/>
  <c r="T80" i="9"/>
  <c r="R80" i="9"/>
  <c r="Q80" i="9"/>
  <c r="F80" i="9"/>
  <c r="G80" i="9" s="1"/>
  <c r="H80" i="9" s="1"/>
  <c r="U79" i="9"/>
  <c r="T79" i="9"/>
  <c r="R79" i="9"/>
  <c r="Q79" i="9"/>
  <c r="F79" i="9"/>
  <c r="G79" i="9" s="1"/>
  <c r="H79" i="9" s="1"/>
  <c r="U78" i="9"/>
  <c r="T78" i="9"/>
  <c r="R78" i="9"/>
  <c r="Q78" i="9"/>
  <c r="F78" i="9"/>
  <c r="G78" i="9" s="1"/>
  <c r="H78" i="9" s="1"/>
  <c r="U77" i="9"/>
  <c r="T77" i="9"/>
  <c r="R77" i="9"/>
  <c r="Q77" i="9"/>
  <c r="F77" i="9"/>
  <c r="G77" i="9" s="1"/>
  <c r="H77" i="9" s="1"/>
  <c r="U76" i="9"/>
  <c r="T76" i="9"/>
  <c r="R76" i="9"/>
  <c r="Q76" i="9"/>
  <c r="F76" i="9"/>
  <c r="G76" i="9" s="1"/>
  <c r="H76" i="9" s="1"/>
  <c r="U75" i="9"/>
  <c r="T75" i="9"/>
  <c r="R75" i="9"/>
  <c r="Q75" i="9"/>
  <c r="F75" i="9"/>
  <c r="G75" i="9" s="1"/>
  <c r="H75" i="9" s="1"/>
  <c r="U74" i="9"/>
  <c r="T74" i="9"/>
  <c r="R74" i="9"/>
  <c r="Q74" i="9"/>
  <c r="F74" i="9"/>
  <c r="G74" i="9" s="1"/>
  <c r="H74" i="9" s="1"/>
  <c r="U73" i="9"/>
  <c r="T73" i="9"/>
  <c r="R73" i="9"/>
  <c r="Q73" i="9"/>
  <c r="F73" i="9"/>
  <c r="G73" i="9" s="1"/>
  <c r="H73" i="9" s="1"/>
  <c r="U72" i="9"/>
  <c r="T72" i="9"/>
  <c r="R72" i="9"/>
  <c r="Q72" i="9"/>
  <c r="F72" i="9"/>
  <c r="G72" i="9" s="1"/>
  <c r="H72" i="9" s="1"/>
  <c r="U71" i="9"/>
  <c r="T71" i="9"/>
  <c r="R71" i="9"/>
  <c r="Q71" i="9"/>
  <c r="F71" i="9"/>
  <c r="G71" i="9" s="1"/>
  <c r="H71" i="9" s="1"/>
  <c r="U69" i="9"/>
  <c r="T69" i="9"/>
  <c r="R69" i="9"/>
  <c r="Q69" i="9"/>
  <c r="F69" i="9"/>
  <c r="G69" i="9" s="1"/>
  <c r="H69" i="9" s="1"/>
  <c r="U68" i="9"/>
  <c r="T68" i="9"/>
  <c r="R68" i="9"/>
  <c r="Q68" i="9"/>
  <c r="F68" i="9"/>
  <c r="G68" i="9" s="1"/>
  <c r="H68" i="9" s="1"/>
  <c r="U67" i="9"/>
  <c r="T67" i="9"/>
  <c r="R67" i="9"/>
  <c r="Q67" i="9"/>
  <c r="F67" i="9"/>
  <c r="G67" i="9" s="1"/>
  <c r="H67" i="9" s="1"/>
  <c r="U66" i="9"/>
  <c r="T66" i="9"/>
  <c r="R66" i="9"/>
  <c r="Q66" i="9"/>
  <c r="F66" i="9"/>
  <c r="G66" i="9" s="1"/>
  <c r="H66" i="9" s="1"/>
  <c r="U65" i="9"/>
  <c r="T65" i="9"/>
  <c r="R65" i="9"/>
  <c r="Q65" i="9"/>
  <c r="F65" i="9"/>
  <c r="G65" i="9" s="1"/>
  <c r="H65" i="9" s="1"/>
  <c r="U64" i="9"/>
  <c r="T64" i="9"/>
  <c r="R64" i="9"/>
  <c r="Q64" i="9"/>
  <c r="F64" i="9"/>
  <c r="G64" i="9" s="1"/>
  <c r="H64" i="9" s="1"/>
  <c r="U63" i="9"/>
  <c r="T63" i="9"/>
  <c r="R63" i="9"/>
  <c r="Q63" i="9"/>
  <c r="F63" i="9"/>
  <c r="G63" i="9" s="1"/>
  <c r="H63" i="9" s="1"/>
  <c r="U62" i="9"/>
  <c r="T62" i="9"/>
  <c r="R62" i="9"/>
  <c r="Q62" i="9"/>
  <c r="F62" i="9"/>
  <c r="G62" i="9" s="1"/>
  <c r="H62" i="9" s="1"/>
  <c r="U60" i="9"/>
  <c r="T60" i="9"/>
  <c r="R60" i="9"/>
  <c r="Q60" i="9"/>
  <c r="F60" i="9"/>
  <c r="G60" i="9" s="1"/>
  <c r="H60" i="9" s="1"/>
  <c r="U59" i="9"/>
  <c r="T59" i="9"/>
  <c r="R59" i="9"/>
  <c r="Q59" i="9"/>
  <c r="F59" i="9"/>
  <c r="G59" i="9" s="1"/>
  <c r="H59" i="9" s="1"/>
  <c r="U58" i="9"/>
  <c r="T58" i="9"/>
  <c r="R58" i="9"/>
  <c r="Q58" i="9"/>
  <c r="F58" i="9"/>
  <c r="G58" i="9" s="1"/>
  <c r="H58" i="9" s="1"/>
  <c r="U57" i="9"/>
  <c r="T57" i="9"/>
  <c r="R57" i="9"/>
  <c r="Q57" i="9"/>
  <c r="F57" i="9"/>
  <c r="G57" i="9" s="1"/>
  <c r="H57" i="9" s="1"/>
  <c r="U56" i="9"/>
  <c r="T56" i="9"/>
  <c r="R56" i="9"/>
  <c r="Q56" i="9"/>
  <c r="F56" i="9"/>
  <c r="G56" i="9" s="1"/>
  <c r="H56" i="9" s="1"/>
  <c r="U55" i="9"/>
  <c r="T55" i="9"/>
  <c r="R55" i="9"/>
  <c r="Q55" i="9"/>
  <c r="F55" i="9"/>
  <c r="G55" i="9" s="1"/>
  <c r="H55" i="9" s="1"/>
  <c r="U54" i="9"/>
  <c r="T54" i="9"/>
  <c r="R54" i="9"/>
  <c r="Q54" i="9"/>
  <c r="F54" i="9"/>
  <c r="G54" i="9" s="1"/>
  <c r="H54" i="9" s="1"/>
  <c r="U53" i="9"/>
  <c r="T53" i="9"/>
  <c r="R53" i="9"/>
  <c r="Q53" i="9"/>
  <c r="F53" i="9"/>
  <c r="G53" i="9" s="1"/>
  <c r="H53" i="9" s="1"/>
  <c r="U51" i="9"/>
  <c r="T51" i="9"/>
  <c r="R51" i="9"/>
  <c r="Q51" i="9"/>
  <c r="F51" i="9"/>
  <c r="G51" i="9" s="1"/>
  <c r="H51" i="9" s="1"/>
  <c r="U50" i="9"/>
  <c r="T50" i="9"/>
  <c r="R50" i="9"/>
  <c r="Q50" i="9"/>
  <c r="F50" i="9"/>
  <c r="G50" i="9" s="1"/>
  <c r="H50" i="9" s="1"/>
  <c r="U49" i="9"/>
  <c r="T49" i="9"/>
  <c r="R49" i="9"/>
  <c r="Q49" i="9"/>
  <c r="F49" i="9"/>
  <c r="G49" i="9" s="1"/>
  <c r="H49" i="9" s="1"/>
  <c r="U48" i="9"/>
  <c r="T48" i="9"/>
  <c r="R48" i="9"/>
  <c r="Q48" i="9"/>
  <c r="F48" i="9"/>
  <c r="G48" i="9" s="1"/>
  <c r="H48" i="9" s="1"/>
  <c r="U47" i="9"/>
  <c r="T47" i="9"/>
  <c r="R47" i="9"/>
  <c r="Q47" i="9"/>
  <c r="F47" i="9"/>
  <c r="G47" i="9" s="1"/>
  <c r="H47" i="9" s="1"/>
  <c r="U46" i="9"/>
  <c r="T46" i="9"/>
  <c r="R46" i="9"/>
  <c r="Q46" i="9"/>
  <c r="F46" i="9"/>
  <c r="G46" i="9" s="1"/>
  <c r="H46" i="9" s="1"/>
  <c r="U45" i="9"/>
  <c r="T45" i="9"/>
  <c r="R45" i="9"/>
  <c r="Q45" i="9"/>
  <c r="F45" i="9"/>
  <c r="G45" i="9" s="1"/>
  <c r="H45" i="9" s="1"/>
  <c r="U44" i="9"/>
  <c r="T44" i="9"/>
  <c r="R44" i="9"/>
  <c r="Q44" i="9"/>
  <c r="F44" i="9"/>
  <c r="G44" i="9" s="1"/>
  <c r="H44" i="9" s="1"/>
  <c r="U24" i="9"/>
  <c r="T24" i="9"/>
  <c r="R24" i="9"/>
  <c r="Q24" i="9"/>
  <c r="F24" i="9"/>
  <c r="G24" i="9" s="1"/>
  <c r="H24" i="9" s="1"/>
  <c r="U23" i="9"/>
  <c r="T23" i="9"/>
  <c r="R23" i="9"/>
  <c r="Q23" i="9"/>
  <c r="F23" i="9"/>
  <c r="G23" i="9" s="1"/>
  <c r="H23" i="9" s="1"/>
  <c r="U21" i="9"/>
  <c r="T21" i="9"/>
  <c r="R21" i="9"/>
  <c r="Q21" i="9"/>
  <c r="F21" i="9"/>
  <c r="G21" i="9" s="1"/>
  <c r="H21" i="9" s="1"/>
  <c r="U20" i="9"/>
  <c r="T20" i="9"/>
  <c r="R20" i="9"/>
  <c r="Q20" i="9"/>
  <c r="F20" i="9"/>
  <c r="G20" i="9" s="1"/>
  <c r="H20" i="9" s="1"/>
  <c r="U19" i="9"/>
  <c r="T19" i="9"/>
  <c r="R19" i="9"/>
  <c r="Q19" i="9"/>
  <c r="F19" i="9"/>
  <c r="G19" i="9" s="1"/>
  <c r="H19" i="9" s="1"/>
  <c r="U18" i="9"/>
  <c r="T18" i="9"/>
  <c r="R18" i="9"/>
  <c r="Q18" i="9"/>
  <c r="U16" i="9"/>
  <c r="T16" i="9"/>
  <c r="R16" i="9"/>
  <c r="Q16" i="9"/>
  <c r="F16" i="9"/>
  <c r="G16" i="9" s="1"/>
  <c r="H16" i="9" s="1"/>
  <c r="U15" i="9"/>
  <c r="T15" i="9"/>
  <c r="R15" i="9"/>
  <c r="Q15" i="9"/>
  <c r="U14" i="9"/>
  <c r="T14" i="9"/>
  <c r="R14" i="9"/>
  <c r="Q14" i="9"/>
  <c r="F14" i="9"/>
  <c r="G14" i="9" s="1"/>
  <c r="H14" i="9" s="1"/>
  <c r="U13" i="9"/>
  <c r="T13" i="9"/>
  <c r="R13" i="9"/>
  <c r="Q13" i="9"/>
  <c r="F13" i="9"/>
  <c r="G13" i="9" s="1"/>
  <c r="H13" i="9" s="1"/>
  <c r="U12" i="9"/>
  <c r="T12" i="9"/>
  <c r="R12" i="9"/>
  <c r="Q12" i="9"/>
  <c r="F12" i="9"/>
  <c r="G12" i="9" s="1"/>
  <c r="H12" i="9" s="1"/>
  <c r="U11" i="9"/>
  <c r="T11" i="9"/>
  <c r="R11" i="9"/>
  <c r="Q11" i="9"/>
  <c r="F11" i="9"/>
  <c r="G11" i="9" s="1"/>
  <c r="H11" i="9" s="1"/>
  <c r="L8" i="9"/>
  <c r="R7" i="9"/>
  <c r="D5" i="9"/>
  <c r="U40" i="5"/>
  <c r="T40" i="5"/>
  <c r="R40" i="5"/>
  <c r="Q40" i="5"/>
  <c r="O40" i="5"/>
  <c r="N40" i="5"/>
  <c r="F40" i="5"/>
  <c r="G40" i="5" s="1"/>
  <c r="U39" i="5"/>
  <c r="T39" i="5"/>
  <c r="R39" i="5"/>
  <c r="Q39" i="5"/>
  <c r="O39" i="5"/>
  <c r="N39" i="5"/>
  <c r="F39" i="5"/>
  <c r="G39" i="5" s="1"/>
  <c r="U31" i="5"/>
  <c r="T31" i="5"/>
  <c r="R31" i="5"/>
  <c r="Q31" i="5"/>
  <c r="O31" i="5"/>
  <c r="N31" i="5"/>
  <c r="F31" i="5"/>
  <c r="G31" i="5" s="1"/>
  <c r="U30" i="5"/>
  <c r="T30" i="5"/>
  <c r="R30" i="5"/>
  <c r="Q30" i="5"/>
  <c r="O30" i="5"/>
  <c r="N30" i="5"/>
  <c r="F30" i="5"/>
  <c r="G30" i="5" s="1"/>
  <c r="U29" i="5"/>
  <c r="T29" i="5"/>
  <c r="R29" i="5"/>
  <c r="Q29" i="5"/>
  <c r="O29" i="5"/>
  <c r="N29" i="5"/>
  <c r="F29" i="5"/>
  <c r="G29" i="5" s="1"/>
  <c r="U28" i="5"/>
  <c r="T28" i="5"/>
  <c r="R28" i="5"/>
  <c r="Q28" i="5"/>
  <c r="O28" i="5"/>
  <c r="N28" i="5"/>
  <c r="F28" i="5"/>
  <c r="G28" i="5" s="1"/>
  <c r="U27" i="5"/>
  <c r="T27" i="5"/>
  <c r="R27" i="5"/>
  <c r="Q27" i="5"/>
  <c r="O27" i="5"/>
  <c r="N27" i="5"/>
  <c r="F27" i="5"/>
  <c r="G27" i="5" s="1"/>
  <c r="U25" i="5"/>
  <c r="T25" i="5"/>
  <c r="R25" i="5"/>
  <c r="Q25" i="5"/>
  <c r="O25" i="5"/>
  <c r="N25" i="5"/>
  <c r="F25" i="5"/>
  <c r="G25" i="5" s="1"/>
  <c r="U24" i="5"/>
  <c r="T24" i="5"/>
  <c r="R24" i="5"/>
  <c r="Q24" i="5"/>
  <c r="O24" i="5"/>
  <c r="N24" i="5"/>
  <c r="F24" i="5"/>
  <c r="G24" i="5" s="1"/>
  <c r="U23" i="5"/>
  <c r="T23" i="5"/>
  <c r="R23" i="5"/>
  <c r="Q23" i="5"/>
  <c r="O23" i="5"/>
  <c r="N23" i="5"/>
  <c r="F23" i="5"/>
  <c r="G23" i="5" s="1"/>
  <c r="U22" i="5"/>
  <c r="T22" i="5"/>
  <c r="R22" i="5"/>
  <c r="Q22" i="5"/>
  <c r="O22" i="5"/>
  <c r="N22" i="5"/>
  <c r="F22" i="5"/>
  <c r="G22" i="5" s="1"/>
  <c r="U20" i="5"/>
  <c r="T20" i="5"/>
  <c r="R20" i="5"/>
  <c r="Q20" i="5"/>
  <c r="O20" i="5"/>
  <c r="N20" i="5"/>
  <c r="F20" i="5"/>
  <c r="G20" i="5" s="1"/>
  <c r="U17" i="5"/>
  <c r="T17" i="5"/>
  <c r="R17" i="5"/>
  <c r="Q17" i="5"/>
  <c r="O17" i="5"/>
  <c r="N17" i="5"/>
  <c r="F17" i="5"/>
  <c r="G17" i="5" s="1"/>
  <c r="U15" i="5"/>
  <c r="T15" i="5"/>
  <c r="R15" i="5"/>
  <c r="Q15" i="5"/>
  <c r="O15" i="5"/>
  <c r="N15" i="5"/>
  <c r="U14" i="5"/>
  <c r="T14" i="5"/>
  <c r="R14" i="5"/>
  <c r="Q14" i="5"/>
  <c r="O14" i="5"/>
  <c r="N14" i="5"/>
  <c r="F14" i="5"/>
  <c r="G14" i="5" s="1"/>
  <c r="U13" i="5"/>
  <c r="T13" i="5"/>
  <c r="R13" i="5"/>
  <c r="Q13" i="5"/>
  <c r="O13" i="5"/>
  <c r="N13" i="5"/>
  <c r="F13" i="5"/>
  <c r="G13" i="5" s="1"/>
  <c r="U11" i="5"/>
  <c r="T11" i="5"/>
  <c r="R11" i="5"/>
  <c r="Q11" i="5"/>
  <c r="O11" i="5"/>
  <c r="N11" i="5"/>
  <c r="L8" i="5"/>
  <c r="R7" i="5"/>
  <c r="O7" i="5"/>
  <c r="D5" i="5"/>
  <c r="U37" i="3"/>
  <c r="T37" i="3"/>
  <c r="R37" i="3"/>
  <c r="Q37" i="3"/>
  <c r="O37" i="3"/>
  <c r="N37" i="3"/>
  <c r="F37" i="3"/>
  <c r="G37" i="3" s="1"/>
  <c r="H37" i="3" s="1"/>
  <c r="U36" i="3"/>
  <c r="T36" i="3"/>
  <c r="R36" i="3"/>
  <c r="Q36" i="3"/>
  <c r="O36" i="3"/>
  <c r="N36" i="3"/>
  <c r="F36" i="3"/>
  <c r="G36" i="3" s="1"/>
  <c r="H36" i="3" s="1"/>
  <c r="R35" i="3"/>
  <c r="Q35" i="3"/>
  <c r="U34" i="3"/>
  <c r="T34" i="3"/>
  <c r="R34" i="3"/>
  <c r="Q34" i="3"/>
  <c r="O34" i="3"/>
  <c r="N34" i="3"/>
  <c r="F34" i="3"/>
  <c r="G34" i="3" s="1"/>
  <c r="H34" i="3" s="1"/>
  <c r="U33" i="3"/>
  <c r="T33" i="3"/>
  <c r="R33" i="3"/>
  <c r="Q33" i="3"/>
  <c r="O33" i="3"/>
  <c r="N33" i="3"/>
  <c r="F33" i="3"/>
  <c r="G33" i="3" s="1"/>
  <c r="H33" i="3" s="1"/>
  <c r="U32" i="3"/>
  <c r="T32" i="3"/>
  <c r="R32" i="3"/>
  <c r="Q32" i="3"/>
  <c r="O32" i="3"/>
  <c r="N32" i="3"/>
  <c r="F32" i="3"/>
  <c r="G32" i="3" s="1"/>
  <c r="H32" i="3" s="1"/>
  <c r="R31" i="3"/>
  <c r="Q31" i="3"/>
  <c r="U30" i="3"/>
  <c r="T30" i="3"/>
  <c r="R30" i="3"/>
  <c r="Q30" i="3"/>
  <c r="O30" i="3"/>
  <c r="N30" i="3"/>
  <c r="F30" i="3"/>
  <c r="G30" i="3" s="1"/>
  <c r="H30" i="3" s="1"/>
  <c r="U28" i="3"/>
  <c r="T28" i="3"/>
  <c r="R28" i="3"/>
  <c r="Q28" i="3"/>
  <c r="O28" i="3"/>
  <c r="N28" i="3"/>
  <c r="F28" i="3"/>
  <c r="G28" i="3" s="1"/>
  <c r="H28" i="3" s="1"/>
  <c r="U27" i="3"/>
  <c r="T27" i="3"/>
  <c r="R27" i="3"/>
  <c r="Q27" i="3"/>
  <c r="O27" i="3"/>
  <c r="N27" i="3"/>
  <c r="F27" i="3"/>
  <c r="G27" i="3" s="1"/>
  <c r="H27" i="3" s="1"/>
  <c r="U26" i="3"/>
  <c r="T26" i="3"/>
  <c r="R26" i="3"/>
  <c r="Q26" i="3"/>
  <c r="O26" i="3"/>
  <c r="N26" i="3"/>
  <c r="F26" i="3"/>
  <c r="G26" i="3" s="1"/>
  <c r="H26" i="3" s="1"/>
  <c r="U25" i="3"/>
  <c r="T25" i="3"/>
  <c r="R25" i="3"/>
  <c r="Q25" i="3"/>
  <c r="O25" i="3"/>
  <c r="N25" i="3"/>
  <c r="F25" i="3"/>
  <c r="G25" i="3" s="1"/>
  <c r="H25" i="3" s="1"/>
  <c r="U24" i="3"/>
  <c r="T24" i="3"/>
  <c r="R24" i="3"/>
  <c r="Q24" i="3"/>
  <c r="O24" i="3"/>
  <c r="N24" i="3"/>
  <c r="F24" i="3"/>
  <c r="G24" i="3" s="1"/>
  <c r="H24" i="3" s="1"/>
  <c r="U23" i="3"/>
  <c r="T23" i="3"/>
  <c r="R23" i="3"/>
  <c r="Q23" i="3"/>
  <c r="O23" i="3"/>
  <c r="N23" i="3"/>
  <c r="F23" i="3"/>
  <c r="G23" i="3" s="1"/>
  <c r="H23" i="3" s="1"/>
  <c r="U22" i="3"/>
  <c r="T22" i="3"/>
  <c r="R22" i="3"/>
  <c r="Q22" i="3"/>
  <c r="O22" i="3"/>
  <c r="N22" i="3"/>
  <c r="F22" i="3"/>
  <c r="G22" i="3" s="1"/>
  <c r="H22" i="3" s="1"/>
  <c r="U21" i="3"/>
  <c r="T21" i="3"/>
  <c r="R21" i="3"/>
  <c r="Q21" i="3"/>
  <c r="O21" i="3"/>
  <c r="N21" i="3"/>
  <c r="F21" i="3"/>
  <c r="G21" i="3" s="1"/>
  <c r="H21" i="3" s="1"/>
  <c r="R20" i="3"/>
  <c r="Q20" i="3"/>
  <c r="U19" i="3"/>
  <c r="T19" i="3"/>
  <c r="R19" i="3"/>
  <c r="Q19" i="3"/>
  <c r="O19" i="3"/>
  <c r="N19" i="3"/>
  <c r="F19" i="3"/>
  <c r="G19" i="3" s="1"/>
  <c r="H19" i="3" s="1"/>
  <c r="U18" i="3"/>
  <c r="T18" i="3"/>
  <c r="R18" i="3"/>
  <c r="Q18" i="3"/>
  <c r="O18" i="3"/>
  <c r="N18" i="3"/>
  <c r="U17" i="3"/>
  <c r="T17" i="3"/>
  <c r="R17" i="3"/>
  <c r="Q17" i="3"/>
  <c r="O17" i="3"/>
  <c r="N17" i="3"/>
  <c r="F17" i="3"/>
  <c r="G17" i="3" s="1"/>
  <c r="H17" i="3" s="1"/>
  <c r="U16" i="3"/>
  <c r="T16" i="3"/>
  <c r="R16" i="3"/>
  <c r="Q16" i="3"/>
  <c r="O16" i="3"/>
  <c r="N16" i="3"/>
  <c r="F16" i="3"/>
  <c r="G16" i="3" s="1"/>
  <c r="H16" i="3" s="1"/>
  <c r="U15" i="3"/>
  <c r="T15" i="3"/>
  <c r="R15" i="3"/>
  <c r="Q15" i="3"/>
  <c r="O15" i="3"/>
  <c r="N15" i="3"/>
  <c r="U14" i="3"/>
  <c r="T14" i="3"/>
  <c r="R14" i="3"/>
  <c r="Q14" i="3"/>
  <c r="O14" i="3"/>
  <c r="N14" i="3"/>
  <c r="F14" i="3"/>
  <c r="G14" i="3" s="1"/>
  <c r="H14" i="3" s="1"/>
  <c r="U13" i="3"/>
  <c r="T13" i="3"/>
  <c r="R13" i="3"/>
  <c r="Q13" i="3"/>
  <c r="O13" i="3"/>
  <c r="N13" i="3"/>
  <c r="U12" i="3"/>
  <c r="T12" i="3"/>
  <c r="R12" i="3"/>
  <c r="Q12" i="3"/>
  <c r="O12" i="3"/>
  <c r="N12" i="3"/>
  <c r="F12" i="3"/>
  <c r="G12" i="3" s="1"/>
  <c r="H12" i="3" s="1"/>
  <c r="L8" i="3"/>
  <c r="R7" i="3"/>
  <c r="D5" i="3"/>
  <c r="F348" i="27"/>
  <c r="G348" i="27"/>
  <c r="F347" i="27"/>
  <c r="G347" i="27" s="1"/>
  <c r="F346" i="27"/>
  <c r="G346" i="27" s="1"/>
  <c r="F345" i="27"/>
  <c r="G345" i="27" s="1"/>
  <c r="F344" i="27"/>
  <c r="G344" i="27" s="1"/>
  <c r="F343" i="27"/>
  <c r="G343" i="27" s="1"/>
  <c r="F342" i="27"/>
  <c r="G342" i="27" s="1"/>
  <c r="F341" i="27"/>
  <c r="G341" i="27" s="1"/>
  <c r="F340" i="27"/>
  <c r="G340" i="27"/>
  <c r="F339" i="27"/>
  <c r="G339" i="27" s="1"/>
  <c r="F338" i="27"/>
  <c r="G338" i="27" s="1"/>
  <c r="F337" i="27"/>
  <c r="G337" i="27" s="1"/>
  <c r="F336" i="27"/>
  <c r="G336" i="27" s="1"/>
  <c r="F335" i="27"/>
  <c r="G335" i="27" s="1"/>
  <c r="F334" i="27"/>
  <c r="G334" i="27" s="1"/>
  <c r="F333" i="27"/>
  <c r="G333" i="27" s="1"/>
  <c r="F332" i="27"/>
  <c r="G332" i="27"/>
  <c r="F331" i="27"/>
  <c r="G331" i="27" s="1"/>
  <c r="F330" i="27"/>
  <c r="G330" i="27" s="1"/>
  <c r="F329" i="27"/>
  <c r="G329" i="27" s="1"/>
  <c r="F328" i="27"/>
  <c r="G328" i="27" s="1"/>
  <c r="F327" i="27"/>
  <c r="G327" i="27" s="1"/>
  <c r="F326" i="27"/>
  <c r="G326" i="27" s="1"/>
  <c r="F325" i="27"/>
  <c r="G325" i="27" s="1"/>
  <c r="F324" i="27"/>
  <c r="G324" i="27"/>
  <c r="F323" i="27"/>
  <c r="G323" i="27" s="1"/>
  <c r="F322" i="27"/>
  <c r="G322" i="27" s="1"/>
  <c r="F321" i="27"/>
  <c r="G321" i="27" s="1"/>
  <c r="F320" i="27"/>
  <c r="G320" i="27" s="1"/>
  <c r="F319" i="27"/>
  <c r="G319" i="27" s="1"/>
  <c r="F318" i="27"/>
  <c r="G318" i="27" s="1"/>
  <c r="F317" i="27"/>
  <c r="G317" i="27" s="1"/>
  <c r="F316" i="27"/>
  <c r="G316" i="27"/>
  <c r="F315" i="27"/>
  <c r="G315" i="27" s="1"/>
  <c r="F314" i="27"/>
  <c r="G314" i="27" s="1"/>
  <c r="F313" i="27"/>
  <c r="G313" i="27" s="1"/>
  <c r="F312" i="27"/>
  <c r="G312" i="27" s="1"/>
  <c r="F311" i="27"/>
  <c r="G311" i="27" s="1"/>
  <c r="F310" i="27"/>
  <c r="G310" i="27" s="1"/>
  <c r="F309" i="27"/>
  <c r="G309" i="27" s="1"/>
  <c r="F308" i="27"/>
  <c r="G308" i="27"/>
  <c r="F307" i="27"/>
  <c r="G307" i="27" s="1"/>
  <c r="F306" i="27"/>
  <c r="G306" i="27" s="1"/>
  <c r="F305" i="27"/>
  <c r="G305" i="27" s="1"/>
  <c r="F304" i="27"/>
  <c r="G304" i="27" s="1"/>
  <c r="F303" i="27"/>
  <c r="G303" i="27" s="1"/>
  <c r="F302" i="27"/>
  <c r="G302" i="27" s="1"/>
  <c r="F301" i="27"/>
  <c r="G301" i="27" s="1"/>
  <c r="F300" i="27"/>
  <c r="G300" i="27"/>
  <c r="F299" i="27"/>
  <c r="G299" i="27" s="1"/>
  <c r="F298" i="27"/>
  <c r="G298" i="27" s="1"/>
  <c r="F297" i="27"/>
  <c r="G297" i="27" s="1"/>
  <c r="F296" i="27"/>
  <c r="G296" i="27" s="1"/>
  <c r="F295" i="27"/>
  <c r="G295" i="27" s="1"/>
  <c r="F294" i="27"/>
  <c r="G294" i="27" s="1"/>
  <c r="F293" i="27"/>
  <c r="G293" i="27" s="1"/>
  <c r="F292" i="27"/>
  <c r="G292" i="27"/>
  <c r="F291" i="27"/>
  <c r="G291" i="27" s="1"/>
  <c r="F290" i="27"/>
  <c r="G290" i="27" s="1"/>
  <c r="F289" i="27"/>
  <c r="G289" i="27" s="1"/>
  <c r="F288" i="27"/>
  <c r="G288" i="27" s="1"/>
  <c r="F287" i="27"/>
  <c r="G287" i="27" s="1"/>
  <c r="F286" i="27"/>
  <c r="G286" i="27" s="1"/>
  <c r="F285" i="27"/>
  <c r="G285" i="27" s="1"/>
  <c r="F284" i="27"/>
  <c r="G284" i="27"/>
  <c r="F283" i="27"/>
  <c r="G283" i="27" s="1"/>
  <c r="F282" i="27"/>
  <c r="G282" i="27" s="1"/>
  <c r="F281" i="27"/>
  <c r="G281" i="27" s="1"/>
  <c r="F280" i="27"/>
  <c r="G280" i="27" s="1"/>
  <c r="F279" i="27"/>
  <c r="G279" i="27" s="1"/>
  <c r="F278" i="27"/>
  <c r="G278" i="27" s="1"/>
  <c r="F277" i="27"/>
  <c r="G277" i="27" s="1"/>
  <c r="F276" i="27"/>
  <c r="G276" i="27"/>
  <c r="F275" i="27"/>
  <c r="G275" i="27" s="1"/>
  <c r="F274" i="27"/>
  <c r="G274" i="27" s="1"/>
  <c r="F273" i="27"/>
  <c r="G273" i="27" s="1"/>
  <c r="F272" i="27"/>
  <c r="G272" i="27" s="1"/>
  <c r="F271" i="27"/>
  <c r="G271" i="27" s="1"/>
  <c r="F270" i="27"/>
  <c r="G270" i="27" s="1"/>
  <c r="F269" i="27"/>
  <c r="G269" i="27" s="1"/>
  <c r="F268" i="27"/>
  <c r="G268" i="27"/>
  <c r="F267" i="27"/>
  <c r="G267" i="27" s="1"/>
  <c r="F266" i="27"/>
  <c r="G266" i="27" s="1"/>
  <c r="F265" i="27"/>
  <c r="G265" i="27" s="1"/>
  <c r="F264" i="27"/>
  <c r="G264" i="27" s="1"/>
  <c r="F263" i="27"/>
  <c r="G263" i="27" s="1"/>
  <c r="F262" i="27"/>
  <c r="G262" i="27" s="1"/>
  <c r="F261" i="27"/>
  <c r="G261" i="27" s="1"/>
  <c r="F260" i="27"/>
  <c r="G260" i="27"/>
  <c r="F259" i="27"/>
  <c r="G259" i="27" s="1"/>
  <c r="F258" i="27"/>
  <c r="G258" i="27" s="1"/>
  <c r="F257" i="27"/>
  <c r="G257" i="27" s="1"/>
  <c r="F256" i="27"/>
  <c r="G256" i="27" s="1"/>
  <c r="F255" i="27"/>
  <c r="G255" i="27" s="1"/>
  <c r="F254" i="27"/>
  <c r="G254" i="27" s="1"/>
  <c r="F253" i="27"/>
  <c r="G253" i="27" s="1"/>
  <c r="F252" i="27"/>
  <c r="G252" i="27"/>
  <c r="F251" i="27"/>
  <c r="G251" i="27" s="1"/>
  <c r="F250" i="27"/>
  <c r="G250" i="27" s="1"/>
  <c r="F249" i="27"/>
  <c r="G249" i="27" s="1"/>
  <c r="F248" i="27"/>
  <c r="G248" i="27" s="1"/>
  <c r="F247" i="27"/>
  <c r="G247" i="27" s="1"/>
  <c r="F246" i="27"/>
  <c r="G246" i="27" s="1"/>
  <c r="F245" i="27"/>
  <c r="G245" i="27" s="1"/>
  <c r="F244" i="27"/>
  <c r="G244" i="27"/>
  <c r="F243" i="27"/>
  <c r="G243" i="27" s="1"/>
  <c r="F242" i="27"/>
  <c r="G242" i="27" s="1"/>
  <c r="F241" i="27"/>
  <c r="G241" i="27" s="1"/>
  <c r="F240" i="27"/>
  <c r="G240" i="27" s="1"/>
  <c r="F239" i="27"/>
  <c r="G239" i="27" s="1"/>
  <c r="F238" i="27"/>
  <c r="G238" i="27" s="1"/>
  <c r="F237" i="27"/>
  <c r="G237" i="27" s="1"/>
  <c r="F236" i="27"/>
  <c r="G236" i="27"/>
  <c r="F235" i="27"/>
  <c r="G235" i="27" s="1"/>
  <c r="F234" i="27"/>
  <c r="G234" i="27" s="1"/>
  <c r="F233" i="27"/>
  <c r="G233" i="27" s="1"/>
  <c r="F232" i="27"/>
  <c r="G232" i="27" s="1"/>
  <c r="F231" i="27"/>
  <c r="G231" i="27" s="1"/>
  <c r="F230" i="27"/>
  <c r="G230" i="27" s="1"/>
  <c r="F229" i="27"/>
  <c r="G229" i="27" s="1"/>
  <c r="F228" i="27"/>
  <c r="G228" i="27"/>
  <c r="F227" i="27"/>
  <c r="G227" i="27" s="1"/>
  <c r="F226" i="27"/>
  <c r="G226" i="27" s="1"/>
  <c r="F225" i="27"/>
  <c r="G225" i="27" s="1"/>
  <c r="F224" i="27"/>
  <c r="G224" i="27" s="1"/>
  <c r="F223" i="27"/>
  <c r="G223" i="27" s="1"/>
  <c r="F222" i="27"/>
  <c r="G222" i="27" s="1"/>
  <c r="F221" i="27"/>
  <c r="G221" i="27" s="1"/>
  <c r="F220" i="27"/>
  <c r="G220" i="27"/>
  <c r="F219" i="27"/>
  <c r="G219" i="27" s="1"/>
  <c r="F218" i="27"/>
  <c r="G218" i="27" s="1"/>
  <c r="F217" i="27"/>
  <c r="G217" i="27" s="1"/>
  <c r="F216" i="27"/>
  <c r="G216" i="27" s="1"/>
  <c r="F215" i="27"/>
  <c r="G215" i="27" s="1"/>
  <c r="F214" i="27"/>
  <c r="G214" i="27" s="1"/>
  <c r="F213" i="27"/>
  <c r="G213" i="27" s="1"/>
  <c r="F212" i="27"/>
  <c r="G212" i="27"/>
  <c r="F211" i="27"/>
  <c r="G211" i="27" s="1"/>
  <c r="F210" i="27"/>
  <c r="G210" i="27" s="1"/>
  <c r="F209" i="27"/>
  <c r="G209" i="27" s="1"/>
  <c r="F208" i="27"/>
  <c r="G208" i="27" s="1"/>
  <c r="F207" i="27"/>
  <c r="G207" i="27" s="1"/>
  <c r="F206" i="27"/>
  <c r="G206" i="27" s="1"/>
  <c r="F205" i="27"/>
  <c r="G205" i="27" s="1"/>
  <c r="F204" i="27"/>
  <c r="G204" i="27"/>
  <c r="F203" i="27"/>
  <c r="G203" i="27" s="1"/>
  <c r="F202" i="27"/>
  <c r="G202" i="27" s="1"/>
  <c r="F201" i="27"/>
  <c r="G201" i="27" s="1"/>
  <c r="F200" i="27"/>
  <c r="G200" i="27" s="1"/>
  <c r="F199" i="27"/>
  <c r="G199" i="27" s="1"/>
  <c r="F198" i="27"/>
  <c r="G198" i="27" s="1"/>
  <c r="F197" i="27"/>
  <c r="G197" i="27" s="1"/>
  <c r="F196" i="27"/>
  <c r="G196" i="27"/>
  <c r="F195" i="27"/>
  <c r="G195" i="27" s="1"/>
  <c r="F194" i="27"/>
  <c r="G194" i="27" s="1"/>
  <c r="F193" i="27"/>
  <c r="G193" i="27" s="1"/>
  <c r="F192" i="27"/>
  <c r="G192" i="27" s="1"/>
  <c r="F191" i="27"/>
  <c r="G191" i="27" s="1"/>
  <c r="F190" i="27"/>
  <c r="G190" i="27" s="1"/>
  <c r="F189" i="27"/>
  <c r="G189" i="27" s="1"/>
  <c r="F188" i="27"/>
  <c r="G188" i="27"/>
  <c r="F187" i="27"/>
  <c r="G187" i="27" s="1"/>
  <c r="F186" i="27"/>
  <c r="G186" i="27" s="1"/>
  <c r="F185" i="27"/>
  <c r="G185" i="27" s="1"/>
  <c r="F184" i="27"/>
  <c r="G184" i="27" s="1"/>
  <c r="F183" i="27"/>
  <c r="G183" i="27" s="1"/>
  <c r="F182" i="27"/>
  <c r="G182" i="27" s="1"/>
  <c r="F181" i="27"/>
  <c r="G181" i="27"/>
  <c r="F180" i="27"/>
  <c r="G180" i="27" s="1"/>
  <c r="F179" i="27"/>
  <c r="G179" i="27" s="1"/>
  <c r="F178" i="27"/>
  <c r="G178" i="27" s="1"/>
  <c r="F177" i="27"/>
  <c r="G177" i="27"/>
  <c r="F176" i="27"/>
  <c r="G176" i="27" s="1"/>
  <c r="F175" i="27"/>
  <c r="G175" i="27" s="1"/>
  <c r="F174" i="27"/>
  <c r="G174" i="27" s="1"/>
  <c r="F173" i="27"/>
  <c r="G173" i="27" s="1"/>
  <c r="F172" i="27"/>
  <c r="G172" i="27"/>
  <c r="F171" i="27"/>
  <c r="G171" i="27" s="1"/>
  <c r="F170" i="27"/>
  <c r="G170" i="27" s="1"/>
  <c r="F169" i="27"/>
  <c r="G169" i="27" s="1"/>
  <c r="F168" i="27"/>
  <c r="G168" i="27" s="1"/>
  <c r="F167" i="27"/>
  <c r="G167" i="27" s="1"/>
  <c r="F166" i="27"/>
  <c r="G166" i="27" s="1"/>
  <c r="F165" i="27"/>
  <c r="G165" i="27"/>
  <c r="F164" i="27"/>
  <c r="G164" i="27" s="1"/>
  <c r="F163" i="27"/>
  <c r="G163" i="27" s="1"/>
  <c r="F162" i="27"/>
  <c r="G162" i="27" s="1"/>
  <c r="F161" i="27"/>
  <c r="G161" i="27"/>
  <c r="F160" i="27"/>
  <c r="G160" i="27" s="1"/>
  <c r="F159" i="27"/>
  <c r="G159" i="27" s="1"/>
  <c r="F158" i="27"/>
  <c r="G158" i="27" s="1"/>
  <c r="F157" i="27"/>
  <c r="G157" i="27"/>
  <c r="F156" i="27"/>
  <c r="G156" i="27" s="1"/>
  <c r="F155" i="27"/>
  <c r="G155" i="27" s="1"/>
  <c r="F154" i="27"/>
  <c r="G154" i="27" s="1"/>
  <c r="F153" i="27"/>
  <c r="G153" i="27"/>
  <c r="F152" i="27"/>
  <c r="G152" i="27" s="1"/>
  <c r="F151" i="27"/>
  <c r="G151" i="27" s="1"/>
  <c r="F150" i="27"/>
  <c r="G150" i="27" s="1"/>
  <c r="F149" i="27"/>
  <c r="G149" i="27"/>
  <c r="F148" i="27"/>
  <c r="G148" i="27" s="1"/>
  <c r="F147" i="27"/>
  <c r="G147" i="27" s="1"/>
  <c r="F146" i="27"/>
  <c r="G146" i="27" s="1"/>
  <c r="F145" i="27"/>
  <c r="G145" i="27"/>
  <c r="F144" i="27"/>
  <c r="G144" i="27" s="1"/>
  <c r="F143" i="27"/>
  <c r="G143" i="27" s="1"/>
  <c r="F142" i="27"/>
  <c r="G142" i="27" s="1"/>
  <c r="F141" i="27"/>
  <c r="G141" i="27" s="1"/>
  <c r="F140" i="27"/>
  <c r="G140" i="27" s="1"/>
  <c r="F139" i="27"/>
  <c r="G139" i="27"/>
  <c r="F138" i="27"/>
  <c r="G138" i="27" s="1"/>
  <c r="F137" i="27"/>
  <c r="G137" i="27" s="1"/>
  <c r="F136" i="27"/>
  <c r="G136" i="27" s="1"/>
  <c r="F135" i="27"/>
  <c r="G135" i="27"/>
  <c r="F134" i="27"/>
  <c r="G134" i="27" s="1"/>
  <c r="F133" i="27"/>
  <c r="G133" i="27" s="1"/>
  <c r="F132" i="27"/>
  <c r="G132" i="27" s="1"/>
  <c r="F131" i="27"/>
  <c r="G131" i="27"/>
  <c r="F130" i="27"/>
  <c r="G130" i="27" s="1"/>
  <c r="F129" i="27"/>
  <c r="G129" i="27" s="1"/>
  <c r="F128" i="27"/>
  <c r="G128" i="27" s="1"/>
  <c r="F127" i="27"/>
  <c r="G127" i="27"/>
  <c r="F126" i="27"/>
  <c r="G126" i="27" s="1"/>
  <c r="F125" i="27"/>
  <c r="G125" i="27" s="1"/>
  <c r="F124" i="27"/>
  <c r="G124" i="27" s="1"/>
  <c r="F123" i="27"/>
  <c r="G123" i="27"/>
  <c r="F122" i="27"/>
  <c r="G122" i="27" s="1"/>
  <c r="F121" i="27"/>
  <c r="G121" i="27" s="1"/>
  <c r="F120" i="27"/>
  <c r="G120" i="27" s="1"/>
  <c r="F119" i="27"/>
  <c r="G119" i="27"/>
  <c r="F118" i="27"/>
  <c r="G118" i="27" s="1"/>
  <c r="F117" i="27"/>
  <c r="G117" i="27" s="1"/>
  <c r="F116" i="27"/>
  <c r="G116" i="27" s="1"/>
  <c r="F115" i="27"/>
  <c r="G115" i="27"/>
  <c r="F114" i="27"/>
  <c r="G114" i="27" s="1"/>
  <c r="F113" i="27"/>
  <c r="G113" i="27" s="1"/>
  <c r="F112" i="27"/>
  <c r="G112" i="27" s="1"/>
  <c r="F111" i="27"/>
  <c r="G111" i="27"/>
  <c r="F110" i="27"/>
  <c r="G110" i="27" s="1"/>
  <c r="F109" i="27"/>
  <c r="G109" i="27" s="1"/>
  <c r="F108" i="27"/>
  <c r="G108" i="27" s="1"/>
  <c r="F107" i="27"/>
  <c r="G107" i="27"/>
  <c r="F106" i="27"/>
  <c r="G106" i="27" s="1"/>
  <c r="F105" i="27"/>
  <c r="G105" i="27" s="1"/>
  <c r="F104" i="27"/>
  <c r="G104" i="27" s="1"/>
  <c r="F103" i="27"/>
  <c r="G103" i="27"/>
  <c r="F102" i="27"/>
  <c r="G102" i="27" s="1"/>
  <c r="F101" i="27"/>
  <c r="G101" i="27" s="1"/>
  <c r="F100" i="27"/>
  <c r="G100" i="27" s="1"/>
  <c r="F99" i="27"/>
  <c r="G99" i="27"/>
  <c r="F98" i="27"/>
  <c r="G98" i="27" s="1"/>
  <c r="F97" i="27"/>
  <c r="G97" i="27" s="1"/>
  <c r="F96" i="27"/>
  <c r="G96" i="27" s="1"/>
  <c r="F95" i="27"/>
  <c r="G95" i="27"/>
  <c r="F94" i="27"/>
  <c r="G94" i="27" s="1"/>
  <c r="F93" i="27"/>
  <c r="G93" i="27" s="1"/>
  <c r="F92" i="27"/>
  <c r="G92" i="27" s="1"/>
  <c r="F91" i="27"/>
  <c r="G91" i="27"/>
  <c r="F90" i="27"/>
  <c r="G90" i="27" s="1"/>
  <c r="F89" i="27"/>
  <c r="G89" i="27" s="1"/>
  <c r="F88" i="27"/>
  <c r="G88" i="27" s="1"/>
  <c r="F87" i="27"/>
  <c r="G87" i="27"/>
  <c r="F86" i="27"/>
  <c r="G86" i="27" s="1"/>
  <c r="F85" i="27"/>
  <c r="G85" i="27" s="1"/>
  <c r="F84" i="27"/>
  <c r="G84" i="27" s="1"/>
  <c r="F83" i="27"/>
  <c r="G83" i="27"/>
  <c r="F82" i="27"/>
  <c r="G82" i="27" s="1"/>
  <c r="F81" i="27"/>
  <c r="G81" i="27" s="1"/>
  <c r="F80" i="27"/>
  <c r="G80" i="27" s="1"/>
  <c r="F79" i="27"/>
  <c r="G79" i="27"/>
  <c r="F78" i="27"/>
  <c r="G78" i="27" s="1"/>
  <c r="F77" i="27"/>
  <c r="G77" i="27" s="1"/>
  <c r="F76" i="27"/>
  <c r="G76" i="27" s="1"/>
  <c r="F75" i="27"/>
  <c r="G75" i="27" s="1"/>
  <c r="F74" i="27"/>
  <c r="G74" i="27" s="1"/>
  <c r="F73" i="27"/>
  <c r="G73" i="27"/>
  <c r="F72" i="27"/>
  <c r="G72" i="27" s="1"/>
  <c r="F71" i="27"/>
  <c r="G71" i="27" s="1"/>
  <c r="F70" i="27"/>
  <c r="G70" i="27" s="1"/>
  <c r="F69" i="27"/>
  <c r="G69" i="27"/>
  <c r="F68" i="27"/>
  <c r="G68" i="27" s="1"/>
  <c r="F67" i="27"/>
  <c r="G67" i="27" s="1"/>
  <c r="F66" i="27"/>
  <c r="G66" i="27" s="1"/>
  <c r="F65" i="27"/>
  <c r="G65" i="27"/>
  <c r="F64" i="27"/>
  <c r="G64" i="27" s="1"/>
  <c r="F63" i="27"/>
  <c r="G63" i="27" s="1"/>
  <c r="F62" i="27"/>
  <c r="G62" i="27" s="1"/>
  <c r="F61" i="27"/>
  <c r="G61" i="27"/>
  <c r="F60" i="27"/>
  <c r="G60" i="27" s="1"/>
  <c r="F59" i="27"/>
  <c r="G59" i="27" s="1"/>
  <c r="F58" i="27"/>
  <c r="G58" i="27" s="1"/>
  <c r="F57" i="27"/>
  <c r="G57" i="27"/>
  <c r="F56" i="27"/>
  <c r="G56" i="27" s="1"/>
  <c r="F55" i="27"/>
  <c r="G55" i="27" s="1"/>
  <c r="F54" i="27"/>
  <c r="G54" i="27" s="1"/>
  <c r="F53" i="27"/>
  <c r="G53" i="27"/>
  <c r="F52" i="27"/>
  <c r="G52" i="27" s="1"/>
  <c r="F51" i="27"/>
  <c r="G51" i="27" s="1"/>
  <c r="F50" i="27"/>
  <c r="G50" i="27" s="1"/>
  <c r="F49" i="27"/>
  <c r="G49" i="27"/>
  <c r="F48" i="27"/>
  <c r="G48" i="27" s="1"/>
  <c r="F47" i="27"/>
  <c r="G47" i="27" s="1"/>
  <c r="F46" i="27"/>
  <c r="G46" i="27" s="1"/>
  <c r="F45" i="27"/>
  <c r="G45" i="27"/>
  <c r="F44" i="27"/>
  <c r="G44" i="27" s="1"/>
  <c r="F43" i="27"/>
  <c r="G43" i="27" s="1"/>
  <c r="F42" i="27"/>
  <c r="G42" i="27" s="1"/>
  <c r="F41" i="27"/>
  <c r="G41" i="27"/>
  <c r="F40" i="27"/>
  <c r="G40" i="27" s="1"/>
  <c r="F39" i="27"/>
  <c r="G39" i="27" s="1"/>
  <c r="F38" i="27"/>
  <c r="G38" i="27" s="1"/>
  <c r="F37" i="27"/>
  <c r="G37" i="27"/>
  <c r="F36" i="27"/>
  <c r="G36" i="27" s="1"/>
  <c r="F35" i="27"/>
  <c r="G35" i="27" s="1"/>
  <c r="F34" i="27"/>
  <c r="G34" i="27" s="1"/>
  <c r="F33" i="27"/>
  <c r="G33" i="27"/>
  <c r="F32" i="27"/>
  <c r="G32" i="27" s="1"/>
  <c r="F31" i="27"/>
  <c r="G31" i="27" s="1"/>
  <c r="F30" i="27"/>
  <c r="G30" i="27" s="1"/>
  <c r="F29" i="27"/>
  <c r="G29" i="27"/>
  <c r="F28" i="27"/>
  <c r="G28" i="27" s="1"/>
  <c r="F27" i="27"/>
  <c r="G27" i="27" s="1"/>
  <c r="F26" i="27"/>
  <c r="G26" i="27" s="1"/>
  <c r="F25" i="27"/>
  <c r="G25" i="27"/>
  <c r="F24" i="27"/>
  <c r="G24" i="27" s="1"/>
  <c r="F23" i="27"/>
  <c r="G23" i="27" s="1"/>
  <c r="F22" i="27"/>
  <c r="G22" i="27" s="1"/>
  <c r="F21" i="27"/>
  <c r="G21" i="27"/>
  <c r="F20" i="27"/>
  <c r="G20" i="27" s="1"/>
  <c r="F19" i="27"/>
  <c r="G19" i="27" s="1"/>
  <c r="F18" i="27"/>
  <c r="G18" i="27" s="1"/>
  <c r="F17" i="27"/>
  <c r="G17" i="27"/>
  <c r="F16" i="27"/>
  <c r="G16" i="27" s="1"/>
  <c r="F15" i="27"/>
  <c r="G15" i="27" s="1"/>
  <c r="F14" i="27"/>
  <c r="F13" i="27"/>
  <c r="G13" i="27" s="1"/>
  <c r="F12" i="27"/>
  <c r="G12" i="27" s="1"/>
  <c r="F11" i="27"/>
  <c r="G11" i="27" s="1"/>
  <c r="F10" i="27"/>
  <c r="G10" i="27" s="1"/>
  <c r="F9" i="27"/>
  <c r="G9" i="27" s="1"/>
  <c r="F8" i="27"/>
  <c r="O5" i="27" s="1"/>
  <c r="G8" i="27"/>
  <c r="F7" i="27"/>
  <c r="M5" i="27"/>
  <c r="O2" i="27"/>
  <c r="O1" i="27" s="1"/>
  <c r="N2" i="27"/>
  <c r="M2" i="27"/>
  <c r="M1" i="27"/>
  <c r="L2" i="27"/>
  <c r="L1" i="27"/>
  <c r="K2" i="27"/>
  <c r="J2" i="27"/>
  <c r="J1" i="27" s="1"/>
  <c r="I2" i="27"/>
  <c r="I1" i="27" s="1"/>
  <c r="H2" i="27"/>
  <c r="N1" i="27"/>
  <c r="K1" i="27"/>
  <c r="H1" i="27"/>
  <c r="N5" i="27"/>
  <c r="G7" i="27"/>
  <c r="J92" i="20"/>
  <c r="J110" i="20"/>
  <c r="L5" i="27"/>
  <c r="G14" i="27"/>
  <c r="G49" i="16"/>
  <c r="J158" i="9"/>
  <c r="J51" i="11"/>
  <c r="J46" i="11"/>
  <c r="J127" i="20"/>
  <c r="O613" i="21" l="1"/>
  <c r="M613" i="21"/>
  <c r="I613" i="21"/>
  <c r="K613" i="21"/>
  <c r="L613" i="21"/>
  <c r="J613" i="21"/>
  <c r="H613" i="21"/>
  <c r="Q613" i="21"/>
  <c r="N613" i="21"/>
  <c r="R613" i="21"/>
  <c r="P613" i="21"/>
  <c r="O612" i="21"/>
  <c r="M612" i="21"/>
  <c r="I612" i="21"/>
  <c r="K612" i="21"/>
  <c r="L612" i="21"/>
  <c r="J612" i="21"/>
  <c r="H612" i="21"/>
  <c r="Q612" i="21"/>
  <c r="N612" i="21"/>
  <c r="R612" i="21"/>
  <c r="P612" i="21"/>
  <c r="O6" i="21"/>
  <c r="O14" i="21"/>
  <c r="O22" i="21"/>
  <c r="O30" i="21"/>
  <c r="O38" i="21"/>
  <c r="O9" i="21"/>
  <c r="O17" i="21"/>
  <c r="O25" i="21"/>
  <c r="O33" i="21"/>
  <c r="O4" i="21"/>
  <c r="O12" i="21"/>
  <c r="O20" i="21"/>
  <c r="O28" i="21"/>
  <c r="O36" i="21"/>
  <c r="O44" i="21"/>
  <c r="O7" i="21"/>
  <c r="O15" i="21"/>
  <c r="O23" i="21"/>
  <c r="O31" i="21"/>
  <c r="O10" i="21"/>
  <c r="O18" i="21"/>
  <c r="O26" i="21"/>
  <c r="O34" i="21"/>
  <c r="O42" i="21"/>
  <c r="O5" i="21"/>
  <c r="O13" i="21"/>
  <c r="O21" i="21"/>
  <c r="O29" i="21"/>
  <c r="O37" i="21"/>
  <c r="O8" i="21"/>
  <c r="O16" i="21"/>
  <c r="O24" i="21"/>
  <c r="O32" i="21"/>
  <c r="O40" i="21"/>
  <c r="O3" i="21"/>
  <c r="O49" i="21"/>
  <c r="O57" i="21"/>
  <c r="O50" i="21"/>
  <c r="O58" i="21"/>
  <c r="O66" i="21"/>
  <c r="O74" i="21"/>
  <c r="O82" i="21"/>
  <c r="O35" i="21"/>
  <c r="O43" i="21"/>
  <c r="O53" i="21"/>
  <c r="O61" i="21"/>
  <c r="O69" i="21"/>
  <c r="O77" i="21"/>
  <c r="O27" i="21"/>
  <c r="O39" i="21"/>
  <c r="O47" i="21"/>
  <c r="O48" i="21"/>
  <c r="O56" i="21"/>
  <c r="O11" i="21"/>
  <c r="O46" i="21"/>
  <c r="O54" i="21"/>
  <c r="O62" i="21"/>
  <c r="O70" i="21"/>
  <c r="O78" i="21"/>
  <c r="O59" i="21"/>
  <c r="O63" i="21"/>
  <c r="O72" i="21"/>
  <c r="O19" i="21"/>
  <c r="O75" i="21"/>
  <c r="O55" i="21"/>
  <c r="O60" i="21"/>
  <c r="O51" i="21"/>
  <c r="O65" i="21"/>
  <c r="O68" i="21"/>
  <c r="O71" i="21"/>
  <c r="O80" i="21"/>
  <c r="O85" i="21"/>
  <c r="O93" i="21"/>
  <c r="O101" i="21"/>
  <c r="O41" i="21"/>
  <c r="O88" i="21"/>
  <c r="O96" i="21"/>
  <c r="O45" i="21"/>
  <c r="O52" i="21"/>
  <c r="O64" i="21"/>
  <c r="O89" i="21"/>
  <c r="O97" i="21"/>
  <c r="O105" i="21"/>
  <c r="O76" i="21"/>
  <c r="O81" i="21"/>
  <c r="O84" i="21"/>
  <c r="O87" i="21"/>
  <c r="O90" i="21"/>
  <c r="O99" i="21"/>
  <c r="O102" i="21"/>
  <c r="O111" i="21"/>
  <c r="O119" i="21"/>
  <c r="O127" i="21"/>
  <c r="O86" i="21"/>
  <c r="O92" i="21"/>
  <c r="O95" i="21"/>
  <c r="O98" i="21"/>
  <c r="O114" i="21"/>
  <c r="O122" i="21"/>
  <c r="O130" i="21"/>
  <c r="O67" i="21"/>
  <c r="O73" i="21"/>
  <c r="O79" i="21"/>
  <c r="O94" i="21"/>
  <c r="O100" i="21"/>
  <c r="O103" i="21"/>
  <c r="O107" i="21"/>
  <c r="O115" i="21"/>
  <c r="O123" i="21"/>
  <c r="O131" i="21"/>
  <c r="O83" i="21"/>
  <c r="O91" i="21"/>
  <c r="O112" i="21"/>
  <c r="O118" i="21"/>
  <c r="O121" i="21"/>
  <c r="O124" i="21"/>
  <c r="O133" i="21"/>
  <c r="O140" i="21"/>
  <c r="O148" i="21"/>
  <c r="O156" i="21"/>
  <c r="O104" i="21"/>
  <c r="O106" i="21"/>
  <c r="O135" i="21"/>
  <c r="O143" i="21"/>
  <c r="O151" i="21"/>
  <c r="O108" i="21"/>
  <c r="O117" i="21"/>
  <c r="O138" i="21"/>
  <c r="O146" i="21"/>
  <c r="O154" i="21"/>
  <c r="O120" i="21"/>
  <c r="O126" i="21"/>
  <c r="O129" i="21"/>
  <c r="O132" i="21"/>
  <c r="O141" i="21"/>
  <c r="O149" i="21"/>
  <c r="O157" i="21"/>
  <c r="O165" i="21"/>
  <c r="O173" i="21"/>
  <c r="O181" i="21"/>
  <c r="O136" i="21"/>
  <c r="O144" i="21"/>
  <c r="O152" i="21"/>
  <c r="O160" i="21"/>
  <c r="O168" i="21"/>
  <c r="O176" i="21"/>
  <c r="O184" i="21"/>
  <c r="O110" i="21"/>
  <c r="O113" i="21"/>
  <c r="O116" i="21"/>
  <c r="O125" i="21"/>
  <c r="O139" i="21"/>
  <c r="O147" i="21"/>
  <c r="O155" i="21"/>
  <c r="O109" i="21"/>
  <c r="O134" i="21"/>
  <c r="O137" i="21"/>
  <c r="O145" i="21"/>
  <c r="O153" i="21"/>
  <c r="O161" i="21"/>
  <c r="O169" i="21"/>
  <c r="O177" i="21"/>
  <c r="O185" i="21"/>
  <c r="O150" i="21"/>
  <c r="O158" i="21"/>
  <c r="O164" i="21"/>
  <c r="O167" i="21"/>
  <c r="O170" i="21"/>
  <c r="O179" i="21"/>
  <c r="O193" i="21"/>
  <c r="O201" i="21"/>
  <c r="O142" i="21"/>
  <c r="O182" i="21"/>
  <c r="O196" i="21"/>
  <c r="O204" i="21"/>
  <c r="O128" i="21"/>
  <c r="O163" i="21"/>
  <c r="O188" i="21"/>
  <c r="O191" i="21"/>
  <c r="O199" i="21"/>
  <c r="O207" i="21"/>
  <c r="O166" i="21"/>
  <c r="O172" i="21"/>
  <c r="O175" i="21"/>
  <c r="O178" i="21"/>
  <c r="O187" i="21"/>
  <c r="O194" i="21"/>
  <c r="O202" i="21"/>
  <c r="O210" i="21"/>
  <c r="O218" i="21"/>
  <c r="O226" i="21"/>
  <c r="O234" i="21"/>
  <c r="O189" i="21"/>
  <c r="O197" i="21"/>
  <c r="O205" i="21"/>
  <c r="O213" i="21"/>
  <c r="O221" i="21"/>
  <c r="O229" i="21"/>
  <c r="O237" i="21"/>
  <c r="O159" i="21"/>
  <c r="O162" i="21"/>
  <c r="O171" i="21"/>
  <c r="O192" i="21"/>
  <c r="O200" i="21"/>
  <c r="O190" i="21"/>
  <c r="O198" i="21"/>
  <c r="O206" i="21"/>
  <c r="O214" i="21"/>
  <c r="O222" i="21"/>
  <c r="O230" i="21"/>
  <c r="O238" i="21"/>
  <c r="O211" i="21"/>
  <c r="O217" i="21"/>
  <c r="O220" i="21"/>
  <c r="O203" i="21"/>
  <c r="O216" i="21"/>
  <c r="O244" i="21"/>
  <c r="O252" i="21"/>
  <c r="O195" i="21"/>
  <c r="O219" i="21"/>
  <c r="O242" i="21"/>
  <c r="O209" i="21"/>
  <c r="O212" i="21"/>
  <c r="O215" i="21"/>
  <c r="O183" i="21"/>
  <c r="O186" i="21"/>
  <c r="O227" i="21"/>
  <c r="O233" i="21"/>
  <c r="O236" i="21"/>
  <c r="O248" i="21"/>
  <c r="O256" i="21"/>
  <c r="O257" i="21"/>
  <c r="O259" i="21"/>
  <c r="O267" i="21"/>
  <c r="O275" i="21"/>
  <c r="O174" i="21"/>
  <c r="O208" i="21"/>
  <c r="O241" i="21"/>
  <c r="O247" i="21"/>
  <c r="O255" i="21"/>
  <c r="O262" i="21"/>
  <c r="O270" i="21"/>
  <c r="O278" i="21"/>
  <c r="O225" i="21"/>
  <c r="O254" i="21"/>
  <c r="O265" i="21"/>
  <c r="O273" i="21"/>
  <c r="O281" i="21"/>
  <c r="O289" i="21"/>
  <c r="O297" i="21"/>
  <c r="O180" i="21"/>
  <c r="O235" i="21"/>
  <c r="O239" i="21"/>
  <c r="O243" i="21"/>
  <c r="O253" i="21"/>
  <c r="O260" i="21"/>
  <c r="O268" i="21"/>
  <c r="O276" i="21"/>
  <c r="O284" i="21"/>
  <c r="O292" i="21"/>
  <c r="O231" i="21"/>
  <c r="O246" i="21"/>
  <c r="O251" i="21"/>
  <c r="O263" i="21"/>
  <c r="O271" i="21"/>
  <c r="O223" i="21"/>
  <c r="O232" i="21"/>
  <c r="O240" i="21"/>
  <c r="O250" i="21"/>
  <c r="O266" i="21"/>
  <c r="O274" i="21"/>
  <c r="O224" i="21"/>
  <c r="O228" i="21"/>
  <c r="O258" i="21"/>
  <c r="O264" i="21"/>
  <c r="O272" i="21"/>
  <c r="O280" i="21"/>
  <c r="O288" i="21"/>
  <c r="O296" i="21"/>
  <c r="O249" i="21"/>
  <c r="O303" i="21"/>
  <c r="O311" i="21"/>
  <c r="O319" i="21"/>
  <c r="O327" i="21"/>
  <c r="O335" i="21"/>
  <c r="O343" i="21"/>
  <c r="O351" i="21"/>
  <c r="O291" i="21"/>
  <c r="O306" i="21"/>
  <c r="O314" i="21"/>
  <c r="O322" i="21"/>
  <c r="O330" i="21"/>
  <c r="O338" i="21"/>
  <c r="O346" i="21"/>
  <c r="O354" i="21"/>
  <c r="O277" i="21"/>
  <c r="O282" i="21"/>
  <c r="O285" i="21"/>
  <c r="O294" i="21"/>
  <c r="O300" i="21"/>
  <c r="O301" i="21"/>
  <c r="O309" i="21"/>
  <c r="O317" i="21"/>
  <c r="O325" i="21"/>
  <c r="O333" i="21"/>
  <c r="O341" i="21"/>
  <c r="O349" i="21"/>
  <c r="O357" i="21"/>
  <c r="O365" i="21"/>
  <c r="O269" i="21"/>
  <c r="O304" i="21"/>
  <c r="O312" i="21"/>
  <c r="O320" i="21"/>
  <c r="O328" i="21"/>
  <c r="O336" i="21"/>
  <c r="O344" i="21"/>
  <c r="O352" i="21"/>
  <c r="O360" i="21"/>
  <c r="O245" i="21"/>
  <c r="O261" i="21"/>
  <c r="O287" i="21"/>
  <c r="O290" i="21"/>
  <c r="O299" i="21"/>
  <c r="O307" i="21"/>
  <c r="O315" i="21"/>
  <c r="O323" i="21"/>
  <c r="O331" i="21"/>
  <c r="O339" i="21"/>
  <c r="O347" i="21"/>
  <c r="O293" i="21"/>
  <c r="O302" i="21"/>
  <c r="O310" i="21"/>
  <c r="O318" i="21"/>
  <c r="O326" i="21"/>
  <c r="O334" i="21"/>
  <c r="O342" i="21"/>
  <c r="O350" i="21"/>
  <c r="O279" i="21"/>
  <c r="O283" i="21"/>
  <c r="O305" i="21"/>
  <c r="O313" i="21"/>
  <c r="O321" i="21"/>
  <c r="O329" i="21"/>
  <c r="O337" i="21"/>
  <c r="O345" i="21"/>
  <c r="O353" i="21"/>
  <c r="O361" i="21"/>
  <c r="O369" i="21"/>
  <c r="O308" i="21"/>
  <c r="O356" i="21"/>
  <c r="O359" i="21"/>
  <c r="O362" i="21"/>
  <c r="O374" i="21"/>
  <c r="O382" i="21"/>
  <c r="O390" i="21"/>
  <c r="O398" i="21"/>
  <c r="O406" i="21"/>
  <c r="O414" i="21"/>
  <c r="O377" i="21"/>
  <c r="O385" i="21"/>
  <c r="O393" i="21"/>
  <c r="O401" i="21"/>
  <c r="O409" i="21"/>
  <c r="O417" i="21"/>
  <c r="O355" i="21"/>
  <c r="O372" i="21"/>
  <c r="O380" i="21"/>
  <c r="O388" i="21"/>
  <c r="O396" i="21"/>
  <c r="O404" i="21"/>
  <c r="O412" i="21"/>
  <c r="O420" i="21"/>
  <c r="O428" i="21"/>
  <c r="O436" i="21"/>
  <c r="O348" i="21"/>
  <c r="O358" i="21"/>
  <c r="O364" i="21"/>
  <c r="O371" i="21"/>
  <c r="O375" i="21"/>
  <c r="O383" i="21"/>
  <c r="O391" i="21"/>
  <c r="O399" i="21"/>
  <c r="O407" i="21"/>
  <c r="O415" i="21"/>
  <c r="O423" i="21"/>
  <c r="O431" i="21"/>
  <c r="O439" i="21"/>
  <c r="O340" i="21"/>
  <c r="O370" i="21"/>
  <c r="O378" i="21"/>
  <c r="O386" i="21"/>
  <c r="O394" i="21"/>
  <c r="O402" i="21"/>
  <c r="O410" i="21"/>
  <c r="O418" i="21"/>
  <c r="O298" i="21"/>
  <c r="O332" i="21"/>
  <c r="O363" i="21"/>
  <c r="O368" i="21"/>
  <c r="O373" i="21"/>
  <c r="O381" i="21"/>
  <c r="O389" i="21"/>
  <c r="O397" i="21"/>
  <c r="O405" i="21"/>
  <c r="O413" i="21"/>
  <c r="O286" i="21"/>
  <c r="O316" i="21"/>
  <c r="O366" i="21"/>
  <c r="O379" i="21"/>
  <c r="O387" i="21"/>
  <c r="O395" i="21"/>
  <c r="O403" i="21"/>
  <c r="O411" i="21"/>
  <c r="O419" i="21"/>
  <c r="O427" i="21"/>
  <c r="O435" i="21"/>
  <c r="O392" i="21"/>
  <c r="O444" i="21"/>
  <c r="O452" i="21"/>
  <c r="O460" i="21"/>
  <c r="O468" i="21"/>
  <c r="O476" i="21"/>
  <c r="O384" i="21"/>
  <c r="O426" i="21"/>
  <c r="O429" i="21"/>
  <c r="O438" i="21"/>
  <c r="O447" i="21"/>
  <c r="O455" i="21"/>
  <c r="O463" i="21"/>
  <c r="O471" i="21"/>
  <c r="O479" i="21"/>
  <c r="O295" i="21"/>
  <c r="O376" i="21"/>
  <c r="O432" i="21"/>
  <c r="O442" i="21"/>
  <c r="O450" i="21"/>
  <c r="O458" i="21"/>
  <c r="O466" i="21"/>
  <c r="O474" i="21"/>
  <c r="O482" i="21"/>
  <c r="O490" i="21"/>
  <c r="O498" i="21"/>
  <c r="O506" i="21"/>
  <c r="O422" i="21"/>
  <c r="O445" i="21"/>
  <c r="O453" i="21"/>
  <c r="O461" i="21"/>
  <c r="O469" i="21"/>
  <c r="O477" i="21"/>
  <c r="O485" i="21"/>
  <c r="O493" i="21"/>
  <c r="O501" i="21"/>
  <c r="O509" i="21"/>
  <c r="O425" i="21"/>
  <c r="O434" i="21"/>
  <c r="O437" i="21"/>
  <c r="O448" i="21"/>
  <c r="O456" i="21"/>
  <c r="O464" i="21"/>
  <c r="O472" i="21"/>
  <c r="O480" i="21"/>
  <c r="O324" i="21"/>
  <c r="O416" i="21"/>
  <c r="O440" i="21"/>
  <c r="O443" i="21"/>
  <c r="O451" i="21"/>
  <c r="O459" i="21"/>
  <c r="O467" i="21"/>
  <c r="O475" i="21"/>
  <c r="O367" i="21"/>
  <c r="O408" i="21"/>
  <c r="O421" i="21"/>
  <c r="O430" i="21"/>
  <c r="O446" i="21"/>
  <c r="O454" i="21"/>
  <c r="O462" i="21"/>
  <c r="O470" i="21"/>
  <c r="O478" i="21"/>
  <c r="O486" i="21"/>
  <c r="O494" i="21"/>
  <c r="O502" i="21"/>
  <c r="O481" i="21"/>
  <c r="O511" i="21"/>
  <c r="O519" i="21"/>
  <c r="O527" i="21"/>
  <c r="O535" i="21"/>
  <c r="O543" i="21"/>
  <c r="O551" i="21"/>
  <c r="O473" i="21"/>
  <c r="O487" i="21"/>
  <c r="O496" i="21"/>
  <c r="O514" i="21"/>
  <c r="O522" i="21"/>
  <c r="O530" i="21"/>
  <c r="O538" i="21"/>
  <c r="O546" i="21"/>
  <c r="O554" i="21"/>
  <c r="O424" i="21"/>
  <c r="O433" i="21"/>
  <c r="O465" i="21"/>
  <c r="O499" i="21"/>
  <c r="O505" i="21"/>
  <c r="O508" i="21"/>
  <c r="O517" i="21"/>
  <c r="O525" i="21"/>
  <c r="O533" i="21"/>
  <c r="O541" i="21"/>
  <c r="O549" i="21"/>
  <c r="O557" i="21"/>
  <c r="O565" i="21"/>
  <c r="O573" i="21"/>
  <c r="O457" i="21"/>
  <c r="O512" i="21"/>
  <c r="O520" i="21"/>
  <c r="O528" i="21"/>
  <c r="O536" i="21"/>
  <c r="O544" i="21"/>
  <c r="O552" i="21"/>
  <c r="O560" i="21"/>
  <c r="O568" i="21"/>
  <c r="O576" i="21"/>
  <c r="O449" i="21"/>
  <c r="O483" i="21"/>
  <c r="O489" i="21"/>
  <c r="O492" i="21"/>
  <c r="O495" i="21"/>
  <c r="O504" i="21"/>
  <c r="O515" i="21"/>
  <c r="O523" i="21"/>
  <c r="O531" i="21"/>
  <c r="O539" i="21"/>
  <c r="O547" i="21"/>
  <c r="O441" i="21"/>
  <c r="O484" i="21"/>
  <c r="O507" i="21"/>
  <c r="O510" i="21"/>
  <c r="O518" i="21"/>
  <c r="O526" i="21"/>
  <c r="O534" i="21"/>
  <c r="O542" i="21"/>
  <c r="O488" i="21"/>
  <c r="O513" i="21"/>
  <c r="O521" i="21"/>
  <c r="O529" i="21"/>
  <c r="O537" i="21"/>
  <c r="O545" i="21"/>
  <c r="O553" i="21"/>
  <c r="O561" i="21"/>
  <c r="O569" i="21"/>
  <c r="O577" i="21"/>
  <c r="O532" i="21"/>
  <c r="O574" i="21"/>
  <c r="O580" i="21"/>
  <c r="O588" i="21"/>
  <c r="O596" i="21"/>
  <c r="O604" i="21"/>
  <c r="O524" i="21"/>
  <c r="O555" i="21"/>
  <c r="O583" i="21"/>
  <c r="O591" i="21"/>
  <c r="O599" i="21"/>
  <c r="O607" i="21"/>
  <c r="O516" i="21"/>
  <c r="O558" i="21"/>
  <c r="O564" i="21"/>
  <c r="O567" i="21"/>
  <c r="O570" i="21"/>
  <c r="O586" i="21"/>
  <c r="O594" i="21"/>
  <c r="O602" i="21"/>
  <c r="O610" i="21"/>
  <c r="O559" i="21"/>
  <c r="O571" i="21"/>
  <c r="O500" i="21"/>
  <c r="O503" i="21"/>
  <c r="O581" i="21"/>
  <c r="O589" i="21"/>
  <c r="O597" i="21"/>
  <c r="O605" i="21"/>
  <c r="O592" i="21"/>
  <c r="O608" i="21"/>
  <c r="O601" i="21"/>
  <c r="O491" i="21"/>
  <c r="O497" i="21"/>
  <c r="O563" i="21"/>
  <c r="O584" i="21"/>
  <c r="O600" i="21"/>
  <c r="O562" i="21"/>
  <c r="O566" i="21"/>
  <c r="O572" i="21"/>
  <c r="O575" i="21"/>
  <c r="O578" i="21"/>
  <c r="O579" i="21"/>
  <c r="O587" i="21"/>
  <c r="O595" i="21"/>
  <c r="O603" i="21"/>
  <c r="O611" i="21"/>
  <c r="O548" i="21"/>
  <c r="O585" i="21"/>
  <c r="O609" i="21"/>
  <c r="O400" i="21"/>
  <c r="O582" i="21"/>
  <c r="O590" i="21"/>
  <c r="O598" i="21"/>
  <c r="O606" i="21"/>
  <c r="O540" i="21"/>
  <c r="O550" i="21"/>
  <c r="O556" i="21"/>
  <c r="O593" i="21"/>
  <c r="I8" i="21"/>
  <c r="I16" i="21"/>
  <c r="I24" i="21"/>
  <c r="I32" i="21"/>
  <c r="I40" i="21"/>
  <c r="I3" i="21"/>
  <c r="I11" i="21"/>
  <c r="I19" i="21"/>
  <c r="I27" i="21"/>
  <c r="I35" i="21"/>
  <c r="I6" i="21"/>
  <c r="I14" i="21"/>
  <c r="I22" i="21"/>
  <c r="I30" i="21"/>
  <c r="I38" i="21"/>
  <c r="I46" i="21"/>
  <c r="I9" i="21"/>
  <c r="I17" i="21"/>
  <c r="I25" i="21"/>
  <c r="I33" i="21"/>
  <c r="I4" i="21"/>
  <c r="I12" i="21"/>
  <c r="I20" i="21"/>
  <c r="I28" i="21"/>
  <c r="I36" i="21"/>
  <c r="I44" i="21"/>
  <c r="I7" i="21"/>
  <c r="I15" i="21"/>
  <c r="I23" i="21"/>
  <c r="I31" i="21"/>
  <c r="I39" i="21"/>
  <c r="I10" i="21"/>
  <c r="I18" i="21"/>
  <c r="I26" i="21"/>
  <c r="I34" i="21"/>
  <c r="I42" i="21"/>
  <c r="I29" i="21"/>
  <c r="I48" i="21"/>
  <c r="I51" i="21"/>
  <c r="I59" i="21"/>
  <c r="I5" i="21"/>
  <c r="I52" i="21"/>
  <c r="I60" i="21"/>
  <c r="I68" i="21"/>
  <c r="I76" i="21"/>
  <c r="I55" i="21"/>
  <c r="I63" i="21"/>
  <c r="I71" i="21"/>
  <c r="I79" i="21"/>
  <c r="I45" i="21"/>
  <c r="I50" i="21"/>
  <c r="I58" i="21"/>
  <c r="I37" i="21"/>
  <c r="I41" i="21"/>
  <c r="I56" i="21"/>
  <c r="I64" i="21"/>
  <c r="I72" i="21"/>
  <c r="I80" i="21"/>
  <c r="I65" i="21"/>
  <c r="I43" i="21"/>
  <c r="I61" i="21"/>
  <c r="I21" i="21"/>
  <c r="I67" i="21"/>
  <c r="I70" i="21"/>
  <c r="I47" i="21"/>
  <c r="I57" i="21"/>
  <c r="I62" i="21"/>
  <c r="I73" i="21"/>
  <c r="I83" i="21"/>
  <c r="I84" i="21"/>
  <c r="I87" i="21"/>
  <c r="I95" i="21"/>
  <c r="I103" i="21"/>
  <c r="I53" i="21"/>
  <c r="I66" i="21"/>
  <c r="I69" i="21"/>
  <c r="I82" i="21"/>
  <c r="I90" i="21"/>
  <c r="I98" i="21"/>
  <c r="I13" i="21"/>
  <c r="I75" i="21"/>
  <c r="I74" i="21"/>
  <c r="I77" i="21"/>
  <c r="I91" i="21"/>
  <c r="I99" i="21"/>
  <c r="I86" i="21"/>
  <c r="I89" i="21"/>
  <c r="I101" i="21"/>
  <c r="I78" i="21"/>
  <c r="I92" i="21"/>
  <c r="I105" i="21"/>
  <c r="I107" i="21"/>
  <c r="I85" i="21"/>
  <c r="I88" i="21"/>
  <c r="I104" i="21"/>
  <c r="I94" i="21"/>
  <c r="I97" i="21"/>
  <c r="I113" i="21"/>
  <c r="I121" i="21"/>
  <c r="I129" i="21"/>
  <c r="I100" i="21"/>
  <c r="I108" i="21"/>
  <c r="I116" i="21"/>
  <c r="I124" i="21"/>
  <c r="I132" i="21"/>
  <c r="I93" i="21"/>
  <c r="I96" i="21"/>
  <c r="I49" i="21"/>
  <c r="I81" i="21"/>
  <c r="I109" i="21"/>
  <c r="I117" i="21"/>
  <c r="I125" i="21"/>
  <c r="I133" i="21"/>
  <c r="I126" i="21"/>
  <c r="I142" i="21"/>
  <c r="I150" i="21"/>
  <c r="I119" i="21"/>
  <c r="I122" i="21"/>
  <c r="I137" i="21"/>
  <c r="I145" i="21"/>
  <c r="I153" i="21"/>
  <c r="I110" i="21"/>
  <c r="I128" i="21"/>
  <c r="I131" i="21"/>
  <c r="I140" i="21"/>
  <c r="I148" i="21"/>
  <c r="I156" i="21"/>
  <c r="I134" i="21"/>
  <c r="I135" i="21"/>
  <c r="I143" i="21"/>
  <c r="I151" i="21"/>
  <c r="I159" i="21"/>
  <c r="I167" i="21"/>
  <c r="I175" i="21"/>
  <c r="I183" i="21"/>
  <c r="I112" i="21"/>
  <c r="I115" i="21"/>
  <c r="I127" i="21"/>
  <c r="I130" i="21"/>
  <c r="I138" i="21"/>
  <c r="I146" i="21"/>
  <c r="I154" i="21"/>
  <c r="I162" i="21"/>
  <c r="I170" i="21"/>
  <c r="I178" i="21"/>
  <c r="I186" i="21"/>
  <c r="I54" i="21"/>
  <c r="I118" i="21"/>
  <c r="I141" i="21"/>
  <c r="I149" i="21"/>
  <c r="I157" i="21"/>
  <c r="I102" i="21"/>
  <c r="I106" i="21"/>
  <c r="I120" i="21"/>
  <c r="I123" i="21"/>
  <c r="I139" i="21"/>
  <c r="I147" i="21"/>
  <c r="I155" i="21"/>
  <c r="I163" i="21"/>
  <c r="I171" i="21"/>
  <c r="I179" i="21"/>
  <c r="I187" i="21"/>
  <c r="I172" i="21"/>
  <c r="I195" i="21"/>
  <c r="I203" i="21"/>
  <c r="I165" i="21"/>
  <c r="I168" i="21"/>
  <c r="I190" i="21"/>
  <c r="I198" i="21"/>
  <c r="I206" i="21"/>
  <c r="I174" i="21"/>
  <c r="I177" i="21"/>
  <c r="I193" i="21"/>
  <c r="I201" i="21"/>
  <c r="I152" i="21"/>
  <c r="I180" i="21"/>
  <c r="I196" i="21"/>
  <c r="I204" i="21"/>
  <c r="I212" i="21"/>
  <c r="I220" i="21"/>
  <c r="I228" i="21"/>
  <c r="I236" i="21"/>
  <c r="I144" i="21"/>
  <c r="I161" i="21"/>
  <c r="I173" i="21"/>
  <c r="I176" i="21"/>
  <c r="I191" i="21"/>
  <c r="I199" i="21"/>
  <c r="I207" i="21"/>
  <c r="I215" i="21"/>
  <c r="I223" i="21"/>
  <c r="I231" i="21"/>
  <c r="I136" i="21"/>
  <c r="I164" i="21"/>
  <c r="I182" i="21"/>
  <c r="I185" i="21"/>
  <c r="I194" i="21"/>
  <c r="I202" i="21"/>
  <c r="I111" i="21"/>
  <c r="I114" i="21"/>
  <c r="I158" i="21"/>
  <c r="I166" i="21"/>
  <c r="I169" i="21"/>
  <c r="I181" i="21"/>
  <c r="I184" i="21"/>
  <c r="I192" i="21"/>
  <c r="I200" i="21"/>
  <c r="I208" i="21"/>
  <c r="I216" i="21"/>
  <c r="I224" i="21"/>
  <c r="I232" i="21"/>
  <c r="I240" i="21"/>
  <c r="I188" i="21"/>
  <c r="I218" i="21"/>
  <c r="I209" i="21"/>
  <c r="I227" i="21"/>
  <c r="I230" i="21"/>
  <c r="I246" i="21"/>
  <c r="I254" i="21"/>
  <c r="I160" i="21"/>
  <c r="I211" i="21"/>
  <c r="I214" i="21"/>
  <c r="I226" i="21"/>
  <c r="I229" i="21"/>
  <c r="I239" i="21"/>
  <c r="I244" i="21"/>
  <c r="I205" i="21"/>
  <c r="I197" i="21"/>
  <c r="I210" i="21"/>
  <c r="I213" i="21"/>
  <c r="I242" i="21"/>
  <c r="I250" i="21"/>
  <c r="I258" i="21"/>
  <c r="I189" i="21"/>
  <c r="I221" i="21"/>
  <c r="I225" i="21"/>
  <c r="I235" i="21"/>
  <c r="I243" i="21"/>
  <c r="I251" i="21"/>
  <c r="I261" i="21"/>
  <c r="I269" i="21"/>
  <c r="I277" i="21"/>
  <c r="I222" i="21"/>
  <c r="I249" i="21"/>
  <c r="I264" i="21"/>
  <c r="I272" i="21"/>
  <c r="I245" i="21"/>
  <c r="I259" i="21"/>
  <c r="I267" i="21"/>
  <c r="I275" i="21"/>
  <c r="I283" i="21"/>
  <c r="I291" i="21"/>
  <c r="I299" i="21"/>
  <c r="I219" i="21"/>
  <c r="I237" i="21"/>
  <c r="I248" i="21"/>
  <c r="I257" i="21"/>
  <c r="I262" i="21"/>
  <c r="I270" i="21"/>
  <c r="I278" i="21"/>
  <c r="I286" i="21"/>
  <c r="I294" i="21"/>
  <c r="I256" i="21"/>
  <c r="I265" i="21"/>
  <c r="I273" i="21"/>
  <c r="I233" i="21"/>
  <c r="I238" i="21"/>
  <c r="I241" i="21"/>
  <c r="I247" i="21"/>
  <c r="I255" i="21"/>
  <c r="I260" i="21"/>
  <c r="I268" i="21"/>
  <c r="I276" i="21"/>
  <c r="I217" i="21"/>
  <c r="I252" i="21"/>
  <c r="I266" i="21"/>
  <c r="I274" i="21"/>
  <c r="I282" i="21"/>
  <c r="I290" i="21"/>
  <c r="I298" i="21"/>
  <c r="I284" i="21"/>
  <c r="I305" i="21"/>
  <c r="I313" i="21"/>
  <c r="I321" i="21"/>
  <c r="I329" i="21"/>
  <c r="I337" i="21"/>
  <c r="I345" i="21"/>
  <c r="I353" i="21"/>
  <c r="I287" i="21"/>
  <c r="I293" i="21"/>
  <c r="I296" i="21"/>
  <c r="I308" i="21"/>
  <c r="I316" i="21"/>
  <c r="I324" i="21"/>
  <c r="I332" i="21"/>
  <c r="I340" i="21"/>
  <c r="I348" i="21"/>
  <c r="I289" i="21"/>
  <c r="I303" i="21"/>
  <c r="I311" i="21"/>
  <c r="I319" i="21"/>
  <c r="I327" i="21"/>
  <c r="I335" i="21"/>
  <c r="I343" i="21"/>
  <c r="I351" i="21"/>
  <c r="I359" i="21"/>
  <c r="I367" i="21"/>
  <c r="I292" i="21"/>
  <c r="I306" i="21"/>
  <c r="I314" i="21"/>
  <c r="I322" i="21"/>
  <c r="I330" i="21"/>
  <c r="I338" i="21"/>
  <c r="I346" i="21"/>
  <c r="I354" i="21"/>
  <c r="I362" i="21"/>
  <c r="I295" i="21"/>
  <c r="I309" i="21"/>
  <c r="I317" i="21"/>
  <c r="I325" i="21"/>
  <c r="I333" i="21"/>
  <c r="I341" i="21"/>
  <c r="I349" i="21"/>
  <c r="I279" i="21"/>
  <c r="I280" i="21"/>
  <c r="I297" i="21"/>
  <c r="I301" i="21"/>
  <c r="I304" i="21"/>
  <c r="I312" i="21"/>
  <c r="I320" i="21"/>
  <c r="I328" i="21"/>
  <c r="I336" i="21"/>
  <c r="I344" i="21"/>
  <c r="I352" i="21"/>
  <c r="I234" i="21"/>
  <c r="I253" i="21"/>
  <c r="I271" i="21"/>
  <c r="I281" i="21"/>
  <c r="I285" i="21"/>
  <c r="I288" i="21"/>
  <c r="I300" i="21"/>
  <c r="I307" i="21"/>
  <c r="I315" i="21"/>
  <c r="I323" i="21"/>
  <c r="I331" i="21"/>
  <c r="I339" i="21"/>
  <c r="I347" i="21"/>
  <c r="I355" i="21"/>
  <c r="I363" i="21"/>
  <c r="I371" i="21"/>
  <c r="I334" i="21"/>
  <c r="I364" i="21"/>
  <c r="I369" i="21"/>
  <c r="I376" i="21"/>
  <c r="I384" i="21"/>
  <c r="I392" i="21"/>
  <c r="I400" i="21"/>
  <c r="I408" i="21"/>
  <c r="I416" i="21"/>
  <c r="I326" i="21"/>
  <c r="I357" i="21"/>
  <c r="I360" i="21"/>
  <c r="I368" i="21"/>
  <c r="I379" i="21"/>
  <c r="I387" i="21"/>
  <c r="I395" i="21"/>
  <c r="I403" i="21"/>
  <c r="I411" i="21"/>
  <c r="I318" i="21"/>
  <c r="I366" i="21"/>
  <c r="I374" i="21"/>
  <c r="I382" i="21"/>
  <c r="I390" i="21"/>
  <c r="I398" i="21"/>
  <c r="I406" i="21"/>
  <c r="I414" i="21"/>
  <c r="I422" i="21"/>
  <c r="I430" i="21"/>
  <c r="I438" i="21"/>
  <c r="I310" i="21"/>
  <c r="I377" i="21"/>
  <c r="I385" i="21"/>
  <c r="I393" i="21"/>
  <c r="I401" i="21"/>
  <c r="I409" i="21"/>
  <c r="I417" i="21"/>
  <c r="I425" i="21"/>
  <c r="I433" i="21"/>
  <c r="I302" i="21"/>
  <c r="I365" i="21"/>
  <c r="I380" i="21"/>
  <c r="I388" i="21"/>
  <c r="I396" i="21"/>
  <c r="I404" i="21"/>
  <c r="I412" i="21"/>
  <c r="I356" i="21"/>
  <c r="I375" i="21"/>
  <c r="I383" i="21"/>
  <c r="I391" i="21"/>
  <c r="I399" i="21"/>
  <c r="I407" i="21"/>
  <c r="I415" i="21"/>
  <c r="I342" i="21"/>
  <c r="I358" i="21"/>
  <c r="I361" i="21"/>
  <c r="I370" i="21"/>
  <c r="I373" i="21"/>
  <c r="I381" i="21"/>
  <c r="I389" i="21"/>
  <c r="I397" i="21"/>
  <c r="I405" i="21"/>
  <c r="I413" i="21"/>
  <c r="I421" i="21"/>
  <c r="I429" i="21"/>
  <c r="I437" i="21"/>
  <c r="I263" i="21"/>
  <c r="I431" i="21"/>
  <c r="I446" i="21"/>
  <c r="I454" i="21"/>
  <c r="I462" i="21"/>
  <c r="I470" i="21"/>
  <c r="I478" i="21"/>
  <c r="I372" i="21"/>
  <c r="I410" i="21"/>
  <c r="I434" i="21"/>
  <c r="I440" i="21"/>
  <c r="I441" i="21"/>
  <c r="I449" i="21"/>
  <c r="I457" i="21"/>
  <c r="I465" i="21"/>
  <c r="I473" i="21"/>
  <c r="I481" i="21"/>
  <c r="I350" i="21"/>
  <c r="I402" i="21"/>
  <c r="I436" i="21"/>
  <c r="I444" i="21"/>
  <c r="I452" i="21"/>
  <c r="I460" i="21"/>
  <c r="I468" i="21"/>
  <c r="I476" i="21"/>
  <c r="I484" i="21"/>
  <c r="I492" i="21"/>
  <c r="I500" i="21"/>
  <c r="I508" i="21"/>
  <c r="I394" i="21"/>
  <c r="I418" i="21"/>
  <c r="I424" i="21"/>
  <c r="I427" i="21"/>
  <c r="I439" i="21"/>
  <c r="I447" i="21"/>
  <c r="I455" i="21"/>
  <c r="I463" i="21"/>
  <c r="I471" i="21"/>
  <c r="I479" i="21"/>
  <c r="I487" i="21"/>
  <c r="I495" i="21"/>
  <c r="I503" i="21"/>
  <c r="I386" i="21"/>
  <c r="I419" i="21"/>
  <c r="I442" i="21"/>
  <c r="I450" i="21"/>
  <c r="I458" i="21"/>
  <c r="I466" i="21"/>
  <c r="I474" i="21"/>
  <c r="I482" i="21"/>
  <c r="I378" i="21"/>
  <c r="I420" i="21"/>
  <c r="I423" i="21"/>
  <c r="I445" i="21"/>
  <c r="I453" i="21"/>
  <c r="I461" i="21"/>
  <c r="I469" i="21"/>
  <c r="I477" i="21"/>
  <c r="I426" i="21"/>
  <c r="I432" i="21"/>
  <c r="I435" i="21"/>
  <c r="I448" i="21"/>
  <c r="I456" i="21"/>
  <c r="I464" i="21"/>
  <c r="I472" i="21"/>
  <c r="I480" i="21"/>
  <c r="I488" i="21"/>
  <c r="I496" i="21"/>
  <c r="I504" i="21"/>
  <c r="I443" i="21"/>
  <c r="I498" i="21"/>
  <c r="I501" i="21"/>
  <c r="I513" i="21"/>
  <c r="I521" i="21"/>
  <c r="I529" i="21"/>
  <c r="I537" i="21"/>
  <c r="I545" i="21"/>
  <c r="I486" i="21"/>
  <c r="I489" i="21"/>
  <c r="I507" i="21"/>
  <c r="I510" i="21"/>
  <c r="I516" i="21"/>
  <c r="I524" i="21"/>
  <c r="I532" i="21"/>
  <c r="I540" i="21"/>
  <c r="I548" i="21"/>
  <c r="I511" i="21"/>
  <c r="I519" i="21"/>
  <c r="I527" i="21"/>
  <c r="I535" i="21"/>
  <c r="I543" i="21"/>
  <c r="I551" i="21"/>
  <c r="I559" i="21"/>
  <c r="I567" i="21"/>
  <c r="I575" i="21"/>
  <c r="I483" i="21"/>
  <c r="I491" i="21"/>
  <c r="I494" i="21"/>
  <c r="I506" i="21"/>
  <c r="I509" i="21"/>
  <c r="I514" i="21"/>
  <c r="I522" i="21"/>
  <c r="I530" i="21"/>
  <c r="I538" i="21"/>
  <c r="I546" i="21"/>
  <c r="I554" i="21"/>
  <c r="I562" i="21"/>
  <c r="I570" i="21"/>
  <c r="I578" i="21"/>
  <c r="I475" i="21"/>
  <c r="I497" i="21"/>
  <c r="I517" i="21"/>
  <c r="I525" i="21"/>
  <c r="I533" i="21"/>
  <c r="I541" i="21"/>
  <c r="I549" i="21"/>
  <c r="I467" i="21"/>
  <c r="I485" i="21"/>
  <c r="I490" i="21"/>
  <c r="I493" i="21"/>
  <c r="I512" i="21"/>
  <c r="I520" i="21"/>
  <c r="I528" i="21"/>
  <c r="I536" i="21"/>
  <c r="I544" i="21"/>
  <c r="I459" i="21"/>
  <c r="I499" i="21"/>
  <c r="I502" i="21"/>
  <c r="I515" i="21"/>
  <c r="I523" i="21"/>
  <c r="I531" i="21"/>
  <c r="I539" i="21"/>
  <c r="I547" i="21"/>
  <c r="I555" i="21"/>
  <c r="I563" i="21"/>
  <c r="I571" i="21"/>
  <c r="I557" i="21"/>
  <c r="I560" i="21"/>
  <c r="I582" i="21"/>
  <c r="I590" i="21"/>
  <c r="I598" i="21"/>
  <c r="I606" i="21"/>
  <c r="I428" i="21"/>
  <c r="I566" i="21"/>
  <c r="I569" i="21"/>
  <c r="I585" i="21"/>
  <c r="I593" i="21"/>
  <c r="I601" i="21"/>
  <c r="I609" i="21"/>
  <c r="I603" i="21"/>
  <c r="I542" i="21"/>
  <c r="I572" i="21"/>
  <c r="I580" i="21"/>
  <c r="I588" i="21"/>
  <c r="I596" i="21"/>
  <c r="I604" i="21"/>
  <c r="I610" i="21"/>
  <c r="I553" i="21"/>
  <c r="I595" i="21"/>
  <c r="I451" i="21"/>
  <c r="I534" i="21"/>
  <c r="I565" i="21"/>
  <c r="I568" i="21"/>
  <c r="I583" i="21"/>
  <c r="I591" i="21"/>
  <c r="I599" i="21"/>
  <c r="I607" i="21"/>
  <c r="I594" i="21"/>
  <c r="I611" i="21"/>
  <c r="I526" i="21"/>
  <c r="I552" i="21"/>
  <c r="I556" i="21"/>
  <c r="I574" i="21"/>
  <c r="I577" i="21"/>
  <c r="I586" i="21"/>
  <c r="I602" i="21"/>
  <c r="I605" i="21"/>
  <c r="I587" i="21"/>
  <c r="I518" i="21"/>
  <c r="I581" i="21"/>
  <c r="I589" i="21"/>
  <c r="I597" i="21"/>
  <c r="I564" i="21"/>
  <c r="I579" i="21"/>
  <c r="I505" i="21"/>
  <c r="I550" i="21"/>
  <c r="I558" i="21"/>
  <c r="I561" i="21"/>
  <c r="I573" i="21"/>
  <c r="I576" i="21"/>
  <c r="I584" i="21"/>
  <c r="I592" i="21"/>
  <c r="I600" i="21"/>
  <c r="I608" i="21"/>
  <c r="K10" i="21"/>
  <c r="K18" i="21"/>
  <c r="K26" i="21"/>
  <c r="K34" i="21"/>
  <c r="K42" i="21"/>
  <c r="K5" i="21"/>
  <c r="K13" i="21"/>
  <c r="K21" i="21"/>
  <c r="K29" i="21"/>
  <c r="K37" i="21"/>
  <c r="K8" i="21"/>
  <c r="K16" i="21"/>
  <c r="K24" i="21"/>
  <c r="K32" i="21"/>
  <c r="K40" i="21"/>
  <c r="K48" i="21"/>
  <c r="K3" i="21"/>
  <c r="K11" i="21"/>
  <c r="K19" i="21"/>
  <c r="K27" i="21"/>
  <c r="K35" i="21"/>
  <c r="K6" i="21"/>
  <c r="K14" i="21"/>
  <c r="K22" i="21"/>
  <c r="K30" i="21"/>
  <c r="K38" i="21"/>
  <c r="K46" i="21"/>
  <c r="K9" i="21"/>
  <c r="K17" i="21"/>
  <c r="K25" i="21"/>
  <c r="K33" i="21"/>
  <c r="K41" i="21"/>
  <c r="K4" i="21"/>
  <c r="K12" i="21"/>
  <c r="K20" i="21"/>
  <c r="K28" i="21"/>
  <c r="K36" i="21"/>
  <c r="K44" i="21"/>
  <c r="K53" i="21"/>
  <c r="K61" i="21"/>
  <c r="K31" i="21"/>
  <c r="K39" i="21"/>
  <c r="K43" i="21"/>
  <c r="K54" i="21"/>
  <c r="K62" i="21"/>
  <c r="K70" i="21"/>
  <c r="K78" i="21"/>
  <c r="K23" i="21"/>
  <c r="K49" i="21"/>
  <c r="K57" i="21"/>
  <c r="K65" i="21"/>
  <c r="K73" i="21"/>
  <c r="K81" i="21"/>
  <c r="K15" i="21"/>
  <c r="K52" i="21"/>
  <c r="K60" i="21"/>
  <c r="K45" i="21"/>
  <c r="K50" i="21"/>
  <c r="K58" i="21"/>
  <c r="K66" i="21"/>
  <c r="K74" i="21"/>
  <c r="K82" i="21"/>
  <c r="K55" i="21"/>
  <c r="K68" i="21"/>
  <c r="K71" i="21"/>
  <c r="K7" i="21"/>
  <c r="K56" i="21"/>
  <c r="K51" i="21"/>
  <c r="K64" i="21"/>
  <c r="K76" i="21"/>
  <c r="K79" i="21"/>
  <c r="K89" i="21"/>
  <c r="K97" i="21"/>
  <c r="K105" i="21"/>
  <c r="K47" i="21"/>
  <c r="K67" i="21"/>
  <c r="K92" i="21"/>
  <c r="K100" i="21"/>
  <c r="K63" i="21"/>
  <c r="K69" i="21"/>
  <c r="K59" i="21"/>
  <c r="K75" i="21"/>
  <c r="K85" i="21"/>
  <c r="K93" i="21"/>
  <c r="K101" i="21"/>
  <c r="K72" i="21"/>
  <c r="K77" i="21"/>
  <c r="K102" i="21"/>
  <c r="K95" i="21"/>
  <c r="K98" i="21"/>
  <c r="K86" i="21"/>
  <c r="K88" i="21"/>
  <c r="K104" i="21"/>
  <c r="K107" i="21"/>
  <c r="K115" i="21"/>
  <c r="K123" i="21"/>
  <c r="K131" i="21"/>
  <c r="K83" i="21"/>
  <c r="K91" i="21"/>
  <c r="K103" i="21"/>
  <c r="K110" i="21"/>
  <c r="K118" i="21"/>
  <c r="K126" i="21"/>
  <c r="K94" i="21"/>
  <c r="K84" i="21"/>
  <c r="K99" i="21"/>
  <c r="K111" i="21"/>
  <c r="K119" i="21"/>
  <c r="K127" i="21"/>
  <c r="K106" i="21"/>
  <c r="K117" i="21"/>
  <c r="K129" i="21"/>
  <c r="K132" i="21"/>
  <c r="K136" i="21"/>
  <c r="K144" i="21"/>
  <c r="K152" i="21"/>
  <c r="K80" i="21"/>
  <c r="K96" i="21"/>
  <c r="K120" i="21"/>
  <c r="K139" i="21"/>
  <c r="K147" i="21"/>
  <c r="K155" i="21"/>
  <c r="K113" i="21"/>
  <c r="K116" i="21"/>
  <c r="K122" i="21"/>
  <c r="K142" i="21"/>
  <c r="K150" i="21"/>
  <c r="K158" i="21"/>
  <c r="K90" i="21"/>
  <c r="K125" i="21"/>
  <c r="K137" i="21"/>
  <c r="K145" i="21"/>
  <c r="K153" i="21"/>
  <c r="K161" i="21"/>
  <c r="K169" i="21"/>
  <c r="K177" i="21"/>
  <c r="K185" i="21"/>
  <c r="K87" i="21"/>
  <c r="K128" i="21"/>
  <c r="K134" i="21"/>
  <c r="K140" i="21"/>
  <c r="K148" i="21"/>
  <c r="K156" i="21"/>
  <c r="K164" i="21"/>
  <c r="K172" i="21"/>
  <c r="K180" i="21"/>
  <c r="K109" i="21"/>
  <c r="K121" i="21"/>
  <c r="K124" i="21"/>
  <c r="K130" i="21"/>
  <c r="K135" i="21"/>
  <c r="K143" i="21"/>
  <c r="K151" i="21"/>
  <c r="K108" i="21"/>
  <c r="K114" i="21"/>
  <c r="K141" i="21"/>
  <c r="K149" i="21"/>
  <c r="K157" i="21"/>
  <c r="K165" i="21"/>
  <c r="K173" i="21"/>
  <c r="K181" i="21"/>
  <c r="K138" i="21"/>
  <c r="K163" i="21"/>
  <c r="K175" i="21"/>
  <c r="K178" i="21"/>
  <c r="K184" i="21"/>
  <c r="K189" i="21"/>
  <c r="K197" i="21"/>
  <c r="K205" i="21"/>
  <c r="K166" i="21"/>
  <c r="K187" i="21"/>
  <c r="K192" i="21"/>
  <c r="K200" i="21"/>
  <c r="K159" i="21"/>
  <c r="K162" i="21"/>
  <c r="K168" i="21"/>
  <c r="K195" i="21"/>
  <c r="K203" i="21"/>
  <c r="K171" i="21"/>
  <c r="K183" i="21"/>
  <c r="K186" i="21"/>
  <c r="K190" i="21"/>
  <c r="K198" i="21"/>
  <c r="K206" i="21"/>
  <c r="K214" i="21"/>
  <c r="K222" i="21"/>
  <c r="K230" i="21"/>
  <c r="K238" i="21"/>
  <c r="K174" i="21"/>
  <c r="K193" i="21"/>
  <c r="K201" i="21"/>
  <c r="K209" i="21"/>
  <c r="K217" i="21"/>
  <c r="K225" i="21"/>
  <c r="K233" i="21"/>
  <c r="K112" i="21"/>
  <c r="K133" i="21"/>
  <c r="K167" i="21"/>
  <c r="K170" i="21"/>
  <c r="K176" i="21"/>
  <c r="K196" i="21"/>
  <c r="K204" i="21"/>
  <c r="K146" i="21"/>
  <c r="K160" i="21"/>
  <c r="K182" i="21"/>
  <c r="K188" i="21"/>
  <c r="K194" i="21"/>
  <c r="K202" i="21"/>
  <c r="K210" i="21"/>
  <c r="K218" i="21"/>
  <c r="K226" i="21"/>
  <c r="K234" i="21"/>
  <c r="K216" i="21"/>
  <c r="K154" i="21"/>
  <c r="K199" i="21"/>
  <c r="K207" i="21"/>
  <c r="K219" i="21"/>
  <c r="K179" i="21"/>
  <c r="K191" i="21"/>
  <c r="K212" i="21"/>
  <c r="K215" i="21"/>
  <c r="K221" i="21"/>
  <c r="K248" i="21"/>
  <c r="K256" i="21"/>
  <c r="K227" i="21"/>
  <c r="K246" i="21"/>
  <c r="K208" i="21"/>
  <c r="K211" i="21"/>
  <c r="K232" i="21"/>
  <c r="K239" i="21"/>
  <c r="K244" i="21"/>
  <c r="K252" i="21"/>
  <c r="K253" i="21"/>
  <c r="K263" i="21"/>
  <c r="K271" i="21"/>
  <c r="K279" i="21"/>
  <c r="K220" i="21"/>
  <c r="K235" i="21"/>
  <c r="K243" i="21"/>
  <c r="K251" i="21"/>
  <c r="K266" i="21"/>
  <c r="K274" i="21"/>
  <c r="K213" i="21"/>
  <c r="K231" i="21"/>
  <c r="K236" i="21"/>
  <c r="K250" i="21"/>
  <c r="K261" i="21"/>
  <c r="K269" i="21"/>
  <c r="K277" i="21"/>
  <c r="K285" i="21"/>
  <c r="K293" i="21"/>
  <c r="K301" i="21"/>
  <c r="K223" i="21"/>
  <c r="K240" i="21"/>
  <c r="K242" i="21"/>
  <c r="K249" i="21"/>
  <c r="K264" i="21"/>
  <c r="K272" i="21"/>
  <c r="K280" i="21"/>
  <c r="K288" i="21"/>
  <c r="K296" i="21"/>
  <c r="K237" i="21"/>
  <c r="K245" i="21"/>
  <c r="K258" i="21"/>
  <c r="K259" i="21"/>
  <c r="K267" i="21"/>
  <c r="K275" i="21"/>
  <c r="K228" i="21"/>
  <c r="K257" i="21"/>
  <c r="K262" i="21"/>
  <c r="K270" i="21"/>
  <c r="K278" i="21"/>
  <c r="K254" i="21"/>
  <c r="K260" i="21"/>
  <c r="K268" i="21"/>
  <c r="K276" i="21"/>
  <c r="K284" i="21"/>
  <c r="K292" i="21"/>
  <c r="K300" i="21"/>
  <c r="K224" i="21"/>
  <c r="K282" i="21"/>
  <c r="K307" i="21"/>
  <c r="K315" i="21"/>
  <c r="K323" i="21"/>
  <c r="K331" i="21"/>
  <c r="K339" i="21"/>
  <c r="K347" i="21"/>
  <c r="K355" i="21"/>
  <c r="K273" i="21"/>
  <c r="K299" i="21"/>
  <c r="K302" i="21"/>
  <c r="K310" i="21"/>
  <c r="K318" i="21"/>
  <c r="K326" i="21"/>
  <c r="K334" i="21"/>
  <c r="K342" i="21"/>
  <c r="K350" i="21"/>
  <c r="K255" i="21"/>
  <c r="K265" i="21"/>
  <c r="K287" i="21"/>
  <c r="K290" i="21"/>
  <c r="K305" i="21"/>
  <c r="K313" i="21"/>
  <c r="K321" i="21"/>
  <c r="K329" i="21"/>
  <c r="K337" i="21"/>
  <c r="K345" i="21"/>
  <c r="K353" i="21"/>
  <c r="K361" i="21"/>
  <c r="K369" i="21"/>
  <c r="K283" i="21"/>
  <c r="K308" i="21"/>
  <c r="K316" i="21"/>
  <c r="K324" i="21"/>
  <c r="K332" i="21"/>
  <c r="K340" i="21"/>
  <c r="K348" i="21"/>
  <c r="K356" i="21"/>
  <c r="K364" i="21"/>
  <c r="K286" i="21"/>
  <c r="K289" i="21"/>
  <c r="K303" i="21"/>
  <c r="K311" i="21"/>
  <c r="K319" i="21"/>
  <c r="K327" i="21"/>
  <c r="K335" i="21"/>
  <c r="K343" i="21"/>
  <c r="K351" i="21"/>
  <c r="K295" i="21"/>
  <c r="K298" i="21"/>
  <c r="K306" i="21"/>
  <c r="K314" i="21"/>
  <c r="K322" i="21"/>
  <c r="K330" i="21"/>
  <c r="K338" i="21"/>
  <c r="K346" i="21"/>
  <c r="K354" i="21"/>
  <c r="K247" i="21"/>
  <c r="K291" i="21"/>
  <c r="K309" i="21"/>
  <c r="K317" i="21"/>
  <c r="K325" i="21"/>
  <c r="K333" i="21"/>
  <c r="K341" i="21"/>
  <c r="K349" i="21"/>
  <c r="K357" i="21"/>
  <c r="K365" i="21"/>
  <c r="K229" i="21"/>
  <c r="K297" i="21"/>
  <c r="K371" i="21"/>
  <c r="K378" i="21"/>
  <c r="K386" i="21"/>
  <c r="K394" i="21"/>
  <c r="K402" i="21"/>
  <c r="K410" i="21"/>
  <c r="K418" i="21"/>
  <c r="K294" i="21"/>
  <c r="K352" i="21"/>
  <c r="K358" i="21"/>
  <c r="K370" i="21"/>
  <c r="K373" i="21"/>
  <c r="K381" i="21"/>
  <c r="K389" i="21"/>
  <c r="K397" i="21"/>
  <c r="K405" i="21"/>
  <c r="K413" i="21"/>
  <c r="K241" i="21"/>
  <c r="K344" i="21"/>
  <c r="K360" i="21"/>
  <c r="K368" i="21"/>
  <c r="K376" i="21"/>
  <c r="K384" i="21"/>
  <c r="K392" i="21"/>
  <c r="K400" i="21"/>
  <c r="K408" i="21"/>
  <c r="K416" i="21"/>
  <c r="K424" i="21"/>
  <c r="K432" i="21"/>
  <c r="K440" i="21"/>
  <c r="K336" i="21"/>
  <c r="K363" i="21"/>
  <c r="K367" i="21"/>
  <c r="K379" i="21"/>
  <c r="K387" i="21"/>
  <c r="K395" i="21"/>
  <c r="K403" i="21"/>
  <c r="K411" i="21"/>
  <c r="K419" i="21"/>
  <c r="K427" i="21"/>
  <c r="K435" i="21"/>
  <c r="K328" i="21"/>
  <c r="K366" i="21"/>
  <c r="K374" i="21"/>
  <c r="K382" i="21"/>
  <c r="K390" i="21"/>
  <c r="K398" i="21"/>
  <c r="K406" i="21"/>
  <c r="K414" i="21"/>
  <c r="K281" i="21"/>
  <c r="K320" i="21"/>
  <c r="K359" i="21"/>
  <c r="K362" i="21"/>
  <c r="K377" i="21"/>
  <c r="K385" i="21"/>
  <c r="K393" i="21"/>
  <c r="K401" i="21"/>
  <c r="K409" i="21"/>
  <c r="K304" i="21"/>
  <c r="K372" i="21"/>
  <c r="K375" i="21"/>
  <c r="K383" i="21"/>
  <c r="K391" i="21"/>
  <c r="K399" i="21"/>
  <c r="K407" i="21"/>
  <c r="K415" i="21"/>
  <c r="K423" i="21"/>
  <c r="K431" i="21"/>
  <c r="K439" i="21"/>
  <c r="K380" i="21"/>
  <c r="K422" i="21"/>
  <c r="K448" i="21"/>
  <c r="K456" i="21"/>
  <c r="K464" i="21"/>
  <c r="K472" i="21"/>
  <c r="K480" i="21"/>
  <c r="K425" i="21"/>
  <c r="K428" i="21"/>
  <c r="K443" i="21"/>
  <c r="K451" i="21"/>
  <c r="K459" i="21"/>
  <c r="K467" i="21"/>
  <c r="K475" i="21"/>
  <c r="K483" i="21"/>
  <c r="K312" i="21"/>
  <c r="K417" i="21"/>
  <c r="K434" i="21"/>
  <c r="K437" i="21"/>
  <c r="K446" i="21"/>
  <c r="K454" i="21"/>
  <c r="K462" i="21"/>
  <c r="K470" i="21"/>
  <c r="K478" i="21"/>
  <c r="K486" i="21"/>
  <c r="K494" i="21"/>
  <c r="K502" i="21"/>
  <c r="K510" i="21"/>
  <c r="K430" i="21"/>
  <c r="K441" i="21"/>
  <c r="K449" i="21"/>
  <c r="K457" i="21"/>
  <c r="K465" i="21"/>
  <c r="K473" i="21"/>
  <c r="K481" i="21"/>
  <c r="K489" i="21"/>
  <c r="K497" i="21"/>
  <c r="K505" i="21"/>
  <c r="K412" i="21"/>
  <c r="K421" i="21"/>
  <c r="K433" i="21"/>
  <c r="K436" i="21"/>
  <c r="K444" i="21"/>
  <c r="K452" i="21"/>
  <c r="K460" i="21"/>
  <c r="K468" i="21"/>
  <c r="K476" i="21"/>
  <c r="K404" i="21"/>
  <c r="K447" i="21"/>
  <c r="K455" i="21"/>
  <c r="K463" i="21"/>
  <c r="K471" i="21"/>
  <c r="K479" i="21"/>
  <c r="K396" i="21"/>
  <c r="K438" i="21"/>
  <c r="K442" i="21"/>
  <c r="K450" i="21"/>
  <c r="K458" i="21"/>
  <c r="K466" i="21"/>
  <c r="K474" i="21"/>
  <c r="K482" i="21"/>
  <c r="K490" i="21"/>
  <c r="K498" i="21"/>
  <c r="K506" i="21"/>
  <c r="K469" i="21"/>
  <c r="K499" i="21"/>
  <c r="K515" i="21"/>
  <c r="K523" i="21"/>
  <c r="K531" i="21"/>
  <c r="K539" i="21"/>
  <c r="K547" i="21"/>
  <c r="K461" i="21"/>
  <c r="K492" i="21"/>
  <c r="K495" i="21"/>
  <c r="K501" i="21"/>
  <c r="K518" i="21"/>
  <c r="K526" i="21"/>
  <c r="K534" i="21"/>
  <c r="K542" i="21"/>
  <c r="K550" i="21"/>
  <c r="K453" i="21"/>
  <c r="K484" i="21"/>
  <c r="K504" i="21"/>
  <c r="K513" i="21"/>
  <c r="K521" i="21"/>
  <c r="K529" i="21"/>
  <c r="K537" i="21"/>
  <c r="K545" i="21"/>
  <c r="K553" i="21"/>
  <c r="K561" i="21"/>
  <c r="K569" i="21"/>
  <c r="K577" i="21"/>
  <c r="K445" i="21"/>
  <c r="K507" i="21"/>
  <c r="K516" i="21"/>
  <c r="K524" i="21"/>
  <c r="K532" i="21"/>
  <c r="K540" i="21"/>
  <c r="K548" i="21"/>
  <c r="K556" i="21"/>
  <c r="K564" i="21"/>
  <c r="K572" i="21"/>
  <c r="K388" i="21"/>
  <c r="K488" i="21"/>
  <c r="K500" i="21"/>
  <c r="K503" i="21"/>
  <c r="K509" i="21"/>
  <c r="K511" i="21"/>
  <c r="K519" i="21"/>
  <c r="K527" i="21"/>
  <c r="K535" i="21"/>
  <c r="K543" i="21"/>
  <c r="K551" i="21"/>
  <c r="K420" i="21"/>
  <c r="K426" i="21"/>
  <c r="K429" i="21"/>
  <c r="K491" i="21"/>
  <c r="K514" i="21"/>
  <c r="K522" i="21"/>
  <c r="K530" i="21"/>
  <c r="K538" i="21"/>
  <c r="K546" i="21"/>
  <c r="K485" i="21"/>
  <c r="K487" i="21"/>
  <c r="K493" i="21"/>
  <c r="K517" i="21"/>
  <c r="K525" i="21"/>
  <c r="K533" i="21"/>
  <c r="K541" i="21"/>
  <c r="K549" i="21"/>
  <c r="K557" i="21"/>
  <c r="K565" i="21"/>
  <c r="K573" i="21"/>
  <c r="K520" i="21"/>
  <c r="K558" i="21"/>
  <c r="K584" i="21"/>
  <c r="K592" i="21"/>
  <c r="K600" i="21"/>
  <c r="K608" i="21"/>
  <c r="K512" i="21"/>
  <c r="K560" i="21"/>
  <c r="K579" i="21"/>
  <c r="K587" i="21"/>
  <c r="K595" i="21"/>
  <c r="K603" i="21"/>
  <c r="K611" i="21"/>
  <c r="K597" i="21"/>
  <c r="K477" i="21"/>
  <c r="K554" i="21"/>
  <c r="K563" i="21"/>
  <c r="K575" i="21"/>
  <c r="K578" i="21"/>
  <c r="K582" i="21"/>
  <c r="K590" i="21"/>
  <c r="K598" i="21"/>
  <c r="K606" i="21"/>
  <c r="K599" i="21"/>
  <c r="K567" i="21"/>
  <c r="K566" i="21"/>
  <c r="K585" i="21"/>
  <c r="K593" i="21"/>
  <c r="K601" i="21"/>
  <c r="K609" i="21"/>
  <c r="K580" i="21"/>
  <c r="K588" i="21"/>
  <c r="K604" i="21"/>
  <c r="K559" i="21"/>
  <c r="K562" i="21"/>
  <c r="K568" i="21"/>
  <c r="K596" i="21"/>
  <c r="K555" i="21"/>
  <c r="K589" i="21"/>
  <c r="K508" i="21"/>
  <c r="K544" i="21"/>
  <c r="K552" i="21"/>
  <c r="K571" i="21"/>
  <c r="K583" i="21"/>
  <c r="K591" i="21"/>
  <c r="K607" i="21"/>
  <c r="K570" i="21"/>
  <c r="K576" i="21"/>
  <c r="K581" i="21"/>
  <c r="K536" i="21"/>
  <c r="K574" i="21"/>
  <c r="K586" i="21"/>
  <c r="K594" i="21"/>
  <c r="K602" i="21"/>
  <c r="K610" i="21"/>
  <c r="K496" i="21"/>
  <c r="K528" i="21"/>
  <c r="K605" i="21"/>
  <c r="L7" i="21"/>
  <c r="L15" i="21"/>
  <c r="L23" i="21"/>
  <c r="L31" i="21"/>
  <c r="L39" i="21"/>
  <c r="L10" i="21"/>
  <c r="L18" i="21"/>
  <c r="L26" i="21"/>
  <c r="L34" i="21"/>
  <c r="L5" i="21"/>
  <c r="L13" i="21"/>
  <c r="L21" i="21"/>
  <c r="L29" i="21"/>
  <c r="L37" i="21"/>
  <c r="L45" i="21"/>
  <c r="L8" i="21"/>
  <c r="L16" i="21"/>
  <c r="L24" i="21"/>
  <c r="L32" i="21"/>
  <c r="L3" i="21"/>
  <c r="L11" i="21"/>
  <c r="L19" i="21"/>
  <c r="L27" i="21"/>
  <c r="L35" i="21"/>
  <c r="L43" i="21"/>
  <c r="L6" i="21"/>
  <c r="L14" i="21"/>
  <c r="L22" i="21"/>
  <c r="L30" i="21"/>
  <c r="L38" i="21"/>
  <c r="L9" i="21"/>
  <c r="L17" i="21"/>
  <c r="L25" i="21"/>
  <c r="L33" i="21"/>
  <c r="L41" i="21"/>
  <c r="L50" i="21"/>
  <c r="L58" i="21"/>
  <c r="L20" i="21"/>
  <c r="L47" i="21"/>
  <c r="L51" i="21"/>
  <c r="L59" i="21"/>
  <c r="L67" i="21"/>
  <c r="L75" i="21"/>
  <c r="L83" i="21"/>
  <c r="L12" i="21"/>
  <c r="L44" i="21"/>
  <c r="L54" i="21"/>
  <c r="L62" i="21"/>
  <c r="L70" i="21"/>
  <c r="L78" i="21"/>
  <c r="L4" i="21"/>
  <c r="L46" i="21"/>
  <c r="L49" i="21"/>
  <c r="L57" i="21"/>
  <c r="L55" i="21"/>
  <c r="L63" i="21"/>
  <c r="L71" i="21"/>
  <c r="L79" i="21"/>
  <c r="L36" i="21"/>
  <c r="L60" i="21"/>
  <c r="L65" i="21"/>
  <c r="L68" i="21"/>
  <c r="L74" i="21"/>
  <c r="L42" i="21"/>
  <c r="L56" i="21"/>
  <c r="L61" i="21"/>
  <c r="L28" i="21"/>
  <c r="L86" i="21"/>
  <c r="L94" i="21"/>
  <c r="L102" i="21"/>
  <c r="L52" i="21"/>
  <c r="L64" i="21"/>
  <c r="L73" i="21"/>
  <c r="L76" i="21"/>
  <c r="L89" i="21"/>
  <c r="L97" i="21"/>
  <c r="L40" i="21"/>
  <c r="L48" i="21"/>
  <c r="L53" i="21"/>
  <c r="L72" i="21"/>
  <c r="L81" i="21"/>
  <c r="L90" i="21"/>
  <c r="L98" i="21"/>
  <c r="L106" i="21"/>
  <c r="L66" i="21"/>
  <c r="L69" i="21"/>
  <c r="L84" i="21"/>
  <c r="L99" i="21"/>
  <c r="L77" i="21"/>
  <c r="L82" i="21"/>
  <c r="L92" i="21"/>
  <c r="L95" i="21"/>
  <c r="L101" i="21"/>
  <c r="L105" i="21"/>
  <c r="L112" i="21"/>
  <c r="L120" i="21"/>
  <c r="L128" i="21"/>
  <c r="L85" i="21"/>
  <c r="L88" i="21"/>
  <c r="L104" i="21"/>
  <c r="L107" i="21"/>
  <c r="L115" i="21"/>
  <c r="L123" i="21"/>
  <c r="L131" i="21"/>
  <c r="L91" i="21"/>
  <c r="L100" i="21"/>
  <c r="L103" i="21"/>
  <c r="L80" i="21"/>
  <c r="L87" i="21"/>
  <c r="L93" i="21"/>
  <c r="L96" i="21"/>
  <c r="L108" i="21"/>
  <c r="L116" i="21"/>
  <c r="L124" i="21"/>
  <c r="L132" i="21"/>
  <c r="L111" i="21"/>
  <c r="L114" i="21"/>
  <c r="L141" i="21"/>
  <c r="L149" i="21"/>
  <c r="L157" i="21"/>
  <c r="L117" i="21"/>
  <c r="L126" i="21"/>
  <c r="L129" i="21"/>
  <c r="L136" i="21"/>
  <c r="L144" i="21"/>
  <c r="L152" i="21"/>
  <c r="L139" i="21"/>
  <c r="L147" i="21"/>
  <c r="L155" i="21"/>
  <c r="L110" i="21"/>
  <c r="L113" i="21"/>
  <c r="L119" i="21"/>
  <c r="L122" i="21"/>
  <c r="L142" i="21"/>
  <c r="L150" i="21"/>
  <c r="L158" i="21"/>
  <c r="L166" i="21"/>
  <c r="L174" i="21"/>
  <c r="L182" i="21"/>
  <c r="L125" i="21"/>
  <c r="L137" i="21"/>
  <c r="L145" i="21"/>
  <c r="L153" i="21"/>
  <c r="L161" i="21"/>
  <c r="L169" i="21"/>
  <c r="L177" i="21"/>
  <c r="L185" i="21"/>
  <c r="L134" i="21"/>
  <c r="L140" i="21"/>
  <c r="L148" i="21"/>
  <c r="L156" i="21"/>
  <c r="L133" i="21"/>
  <c r="L138" i="21"/>
  <c r="L146" i="21"/>
  <c r="L154" i="21"/>
  <c r="L162" i="21"/>
  <c r="L170" i="21"/>
  <c r="L178" i="21"/>
  <c r="L186" i="21"/>
  <c r="L160" i="21"/>
  <c r="L188" i="21"/>
  <c r="L194" i="21"/>
  <c r="L202" i="21"/>
  <c r="L163" i="21"/>
  <c r="L172" i="21"/>
  <c r="L175" i="21"/>
  <c r="L181" i="21"/>
  <c r="L184" i="21"/>
  <c r="L189" i="21"/>
  <c r="L197" i="21"/>
  <c r="L205" i="21"/>
  <c r="L187" i="21"/>
  <c r="L192" i="21"/>
  <c r="L200" i="21"/>
  <c r="L159" i="21"/>
  <c r="L165" i="21"/>
  <c r="L168" i="21"/>
  <c r="L195" i="21"/>
  <c r="L203" i="21"/>
  <c r="L211" i="21"/>
  <c r="L219" i="21"/>
  <c r="L227" i="21"/>
  <c r="L235" i="21"/>
  <c r="L171" i="21"/>
  <c r="L180" i="21"/>
  <c r="L183" i="21"/>
  <c r="L190" i="21"/>
  <c r="L198" i="21"/>
  <c r="L206" i="21"/>
  <c r="L214" i="21"/>
  <c r="L222" i="21"/>
  <c r="L230" i="21"/>
  <c r="L109" i="21"/>
  <c r="L118" i="21"/>
  <c r="L121" i="21"/>
  <c r="L127" i="21"/>
  <c r="L130" i="21"/>
  <c r="L151" i="21"/>
  <c r="L193" i="21"/>
  <c r="L201" i="21"/>
  <c r="L135" i="21"/>
  <c r="L179" i="21"/>
  <c r="L191" i="21"/>
  <c r="L199" i="21"/>
  <c r="L207" i="21"/>
  <c r="L215" i="21"/>
  <c r="L223" i="21"/>
  <c r="L231" i="21"/>
  <c r="L239" i="21"/>
  <c r="L196" i="21"/>
  <c r="L210" i="21"/>
  <c r="L213" i="21"/>
  <c r="L216" i="21"/>
  <c r="L143" i="21"/>
  <c r="L164" i="21"/>
  <c r="L167" i="21"/>
  <c r="L173" i="21"/>
  <c r="L176" i="21"/>
  <c r="L245" i="21"/>
  <c r="L253" i="21"/>
  <c r="L209" i="21"/>
  <c r="L212" i="21"/>
  <c r="L218" i="21"/>
  <c r="L224" i="21"/>
  <c r="L233" i="21"/>
  <c r="L236" i="21"/>
  <c r="L243" i="21"/>
  <c r="L208" i="21"/>
  <c r="L217" i="21"/>
  <c r="L220" i="21"/>
  <c r="L226" i="21"/>
  <c r="L229" i="21"/>
  <c r="L240" i="21"/>
  <c r="L241" i="21"/>
  <c r="L249" i="21"/>
  <c r="L257" i="21"/>
  <c r="L204" i="21"/>
  <c r="L234" i="21"/>
  <c r="L254" i="21"/>
  <c r="L260" i="21"/>
  <c r="L268" i="21"/>
  <c r="L276" i="21"/>
  <c r="L221" i="21"/>
  <c r="L225" i="21"/>
  <c r="L252" i="21"/>
  <c r="L263" i="21"/>
  <c r="L271" i="21"/>
  <c r="L279" i="21"/>
  <c r="L246" i="21"/>
  <c r="L251" i="21"/>
  <c r="L266" i="21"/>
  <c r="L274" i="21"/>
  <c r="L282" i="21"/>
  <c r="L290" i="21"/>
  <c r="L298" i="21"/>
  <c r="L250" i="21"/>
  <c r="L261" i="21"/>
  <c r="L269" i="21"/>
  <c r="L277" i="21"/>
  <c r="L285" i="21"/>
  <c r="L293" i="21"/>
  <c r="L232" i="21"/>
  <c r="L242" i="21"/>
  <c r="L264" i="21"/>
  <c r="L272" i="21"/>
  <c r="L237" i="21"/>
  <c r="L248" i="21"/>
  <c r="L258" i="21"/>
  <c r="L259" i="21"/>
  <c r="L267" i="21"/>
  <c r="L275" i="21"/>
  <c r="L247" i="21"/>
  <c r="L255" i="21"/>
  <c r="L265" i="21"/>
  <c r="L273" i="21"/>
  <c r="L281" i="21"/>
  <c r="L289" i="21"/>
  <c r="L297" i="21"/>
  <c r="L256" i="21"/>
  <c r="L270" i="21"/>
  <c r="L294" i="21"/>
  <c r="L300" i="21"/>
  <c r="L304" i="21"/>
  <c r="L312" i="21"/>
  <c r="L320" i="21"/>
  <c r="L328" i="21"/>
  <c r="L336" i="21"/>
  <c r="L344" i="21"/>
  <c r="L352" i="21"/>
  <c r="L238" i="21"/>
  <c r="L262" i="21"/>
  <c r="L307" i="21"/>
  <c r="L315" i="21"/>
  <c r="L323" i="21"/>
  <c r="L331" i="21"/>
  <c r="L339" i="21"/>
  <c r="L347" i="21"/>
  <c r="L228" i="21"/>
  <c r="L284" i="21"/>
  <c r="L296" i="21"/>
  <c r="L299" i="21"/>
  <c r="L302" i="21"/>
  <c r="L310" i="21"/>
  <c r="L318" i="21"/>
  <c r="L326" i="21"/>
  <c r="L334" i="21"/>
  <c r="L342" i="21"/>
  <c r="L350" i="21"/>
  <c r="L358" i="21"/>
  <c r="L366" i="21"/>
  <c r="L287" i="21"/>
  <c r="L305" i="21"/>
  <c r="L313" i="21"/>
  <c r="L321" i="21"/>
  <c r="L329" i="21"/>
  <c r="L337" i="21"/>
  <c r="L345" i="21"/>
  <c r="L353" i="21"/>
  <c r="L361" i="21"/>
  <c r="L283" i="21"/>
  <c r="L308" i="21"/>
  <c r="L316" i="21"/>
  <c r="L324" i="21"/>
  <c r="L332" i="21"/>
  <c r="L340" i="21"/>
  <c r="L348" i="21"/>
  <c r="L286" i="21"/>
  <c r="L292" i="21"/>
  <c r="L303" i="21"/>
  <c r="L311" i="21"/>
  <c r="L319" i="21"/>
  <c r="L327" i="21"/>
  <c r="L335" i="21"/>
  <c r="L343" i="21"/>
  <c r="L351" i="21"/>
  <c r="L280" i="21"/>
  <c r="L295" i="21"/>
  <c r="L306" i="21"/>
  <c r="L314" i="21"/>
  <c r="L322" i="21"/>
  <c r="L330" i="21"/>
  <c r="L338" i="21"/>
  <c r="L346" i="21"/>
  <c r="L354" i="21"/>
  <c r="L362" i="21"/>
  <c r="L370" i="21"/>
  <c r="L349" i="21"/>
  <c r="L372" i="21"/>
  <c r="L375" i="21"/>
  <c r="L383" i="21"/>
  <c r="L391" i="21"/>
  <c r="L399" i="21"/>
  <c r="L407" i="21"/>
  <c r="L415" i="21"/>
  <c r="L341" i="21"/>
  <c r="L355" i="21"/>
  <c r="L364" i="21"/>
  <c r="L371" i="21"/>
  <c r="L378" i="21"/>
  <c r="L386" i="21"/>
  <c r="L394" i="21"/>
  <c r="L402" i="21"/>
  <c r="L410" i="21"/>
  <c r="L288" i="21"/>
  <c r="L291" i="21"/>
  <c r="L333" i="21"/>
  <c r="L369" i="21"/>
  <c r="L373" i="21"/>
  <c r="L381" i="21"/>
  <c r="L389" i="21"/>
  <c r="L397" i="21"/>
  <c r="L405" i="21"/>
  <c r="L413" i="21"/>
  <c r="L421" i="21"/>
  <c r="L429" i="21"/>
  <c r="L437" i="21"/>
  <c r="L325" i="21"/>
  <c r="L357" i="21"/>
  <c r="L360" i="21"/>
  <c r="L368" i="21"/>
  <c r="L376" i="21"/>
  <c r="L384" i="21"/>
  <c r="L392" i="21"/>
  <c r="L400" i="21"/>
  <c r="L408" i="21"/>
  <c r="L416" i="21"/>
  <c r="L424" i="21"/>
  <c r="L432" i="21"/>
  <c r="L440" i="21"/>
  <c r="L317" i="21"/>
  <c r="L363" i="21"/>
  <c r="L367" i="21"/>
  <c r="L379" i="21"/>
  <c r="L387" i="21"/>
  <c r="L395" i="21"/>
  <c r="L403" i="21"/>
  <c r="L411" i="21"/>
  <c r="L419" i="21"/>
  <c r="L309" i="21"/>
  <c r="L374" i="21"/>
  <c r="L382" i="21"/>
  <c r="L390" i="21"/>
  <c r="L398" i="21"/>
  <c r="L406" i="21"/>
  <c r="L414" i="21"/>
  <c r="L244" i="21"/>
  <c r="L380" i="21"/>
  <c r="L388" i="21"/>
  <c r="L396" i="21"/>
  <c r="L404" i="21"/>
  <c r="L412" i="21"/>
  <c r="L420" i="21"/>
  <c r="L428" i="21"/>
  <c r="L436" i="21"/>
  <c r="L426" i="21"/>
  <c r="L445" i="21"/>
  <c r="L453" i="21"/>
  <c r="L461" i="21"/>
  <c r="L469" i="21"/>
  <c r="L477" i="21"/>
  <c r="L422" i="21"/>
  <c r="L448" i="21"/>
  <c r="L456" i="21"/>
  <c r="L464" i="21"/>
  <c r="L472" i="21"/>
  <c r="L480" i="21"/>
  <c r="L425" i="21"/>
  <c r="L431" i="21"/>
  <c r="L443" i="21"/>
  <c r="L451" i="21"/>
  <c r="L459" i="21"/>
  <c r="L467" i="21"/>
  <c r="L475" i="21"/>
  <c r="L483" i="21"/>
  <c r="L491" i="21"/>
  <c r="L499" i="21"/>
  <c r="L507" i="21"/>
  <c r="L301" i="21"/>
  <c r="L409" i="21"/>
  <c r="L417" i="21"/>
  <c r="L434" i="21"/>
  <c r="L446" i="21"/>
  <c r="L454" i="21"/>
  <c r="L462" i="21"/>
  <c r="L470" i="21"/>
  <c r="L478" i="21"/>
  <c r="L486" i="21"/>
  <c r="L494" i="21"/>
  <c r="L502" i="21"/>
  <c r="L510" i="21"/>
  <c r="L356" i="21"/>
  <c r="L359" i="21"/>
  <c r="L365" i="21"/>
  <c r="L401" i="21"/>
  <c r="L418" i="21"/>
  <c r="L427" i="21"/>
  <c r="L430" i="21"/>
  <c r="L441" i="21"/>
  <c r="L449" i="21"/>
  <c r="L457" i="21"/>
  <c r="L465" i="21"/>
  <c r="L473" i="21"/>
  <c r="L481" i="21"/>
  <c r="L278" i="21"/>
  <c r="L393" i="21"/>
  <c r="L433" i="21"/>
  <c r="L439" i="21"/>
  <c r="L444" i="21"/>
  <c r="L452" i="21"/>
  <c r="L460" i="21"/>
  <c r="L468" i="21"/>
  <c r="L476" i="21"/>
  <c r="L385" i="21"/>
  <c r="L447" i="21"/>
  <c r="L455" i="21"/>
  <c r="L463" i="21"/>
  <c r="L471" i="21"/>
  <c r="L479" i="21"/>
  <c r="L487" i="21"/>
  <c r="L495" i="21"/>
  <c r="L503" i="21"/>
  <c r="L458" i="21"/>
  <c r="L496" i="21"/>
  <c r="L505" i="21"/>
  <c r="L508" i="21"/>
  <c r="L512" i="21"/>
  <c r="L520" i="21"/>
  <c r="L528" i="21"/>
  <c r="L536" i="21"/>
  <c r="L544" i="21"/>
  <c r="L552" i="21"/>
  <c r="L450" i="21"/>
  <c r="L515" i="21"/>
  <c r="L523" i="21"/>
  <c r="L531" i="21"/>
  <c r="L539" i="21"/>
  <c r="L547" i="21"/>
  <c r="L442" i="21"/>
  <c r="L489" i="21"/>
  <c r="L492" i="21"/>
  <c r="L498" i="21"/>
  <c r="L501" i="21"/>
  <c r="L518" i="21"/>
  <c r="L526" i="21"/>
  <c r="L534" i="21"/>
  <c r="L542" i="21"/>
  <c r="L550" i="21"/>
  <c r="L558" i="21"/>
  <c r="L566" i="21"/>
  <c r="L574" i="21"/>
  <c r="L484" i="21"/>
  <c r="L504" i="21"/>
  <c r="L513" i="21"/>
  <c r="L521" i="21"/>
  <c r="L529" i="21"/>
  <c r="L537" i="21"/>
  <c r="L545" i="21"/>
  <c r="L553" i="21"/>
  <c r="L561" i="21"/>
  <c r="L569" i="21"/>
  <c r="L577" i="21"/>
  <c r="L516" i="21"/>
  <c r="L524" i="21"/>
  <c r="L532" i="21"/>
  <c r="L540" i="21"/>
  <c r="L548" i="21"/>
  <c r="L377" i="21"/>
  <c r="L423" i="21"/>
  <c r="L435" i="21"/>
  <c r="L438" i="21"/>
  <c r="L482" i="21"/>
  <c r="L488" i="21"/>
  <c r="L497" i="21"/>
  <c r="L500" i="21"/>
  <c r="L506" i="21"/>
  <c r="L509" i="21"/>
  <c r="L511" i="21"/>
  <c r="L519" i="21"/>
  <c r="L527" i="21"/>
  <c r="L535" i="21"/>
  <c r="L543" i="21"/>
  <c r="L474" i="21"/>
  <c r="L514" i="21"/>
  <c r="L522" i="21"/>
  <c r="L530" i="21"/>
  <c r="L538" i="21"/>
  <c r="L546" i="21"/>
  <c r="L554" i="21"/>
  <c r="L562" i="21"/>
  <c r="L570" i="21"/>
  <c r="L578" i="21"/>
  <c r="L555" i="21"/>
  <c r="L564" i="21"/>
  <c r="L567" i="21"/>
  <c r="L573" i="21"/>
  <c r="L576" i="21"/>
  <c r="L581" i="21"/>
  <c r="L589" i="21"/>
  <c r="L597" i="21"/>
  <c r="L605" i="21"/>
  <c r="L584" i="21"/>
  <c r="L592" i="21"/>
  <c r="L600" i="21"/>
  <c r="L608" i="21"/>
  <c r="L557" i="21"/>
  <c r="L560" i="21"/>
  <c r="L579" i="21"/>
  <c r="L587" i="21"/>
  <c r="L595" i="21"/>
  <c r="L603" i="21"/>
  <c r="L611" i="21"/>
  <c r="L604" i="21"/>
  <c r="L586" i="21"/>
  <c r="L466" i="21"/>
  <c r="L563" i="21"/>
  <c r="L572" i="21"/>
  <c r="L575" i="21"/>
  <c r="L582" i="21"/>
  <c r="L590" i="21"/>
  <c r="L598" i="21"/>
  <c r="L606" i="21"/>
  <c r="L596" i="21"/>
  <c r="L541" i="21"/>
  <c r="L585" i="21"/>
  <c r="L593" i="21"/>
  <c r="L601" i="21"/>
  <c r="L609" i="21"/>
  <c r="L485" i="21"/>
  <c r="L533" i="21"/>
  <c r="L551" i="21"/>
  <c r="L556" i="21"/>
  <c r="L559" i="21"/>
  <c r="L565" i="21"/>
  <c r="L568" i="21"/>
  <c r="L580" i="21"/>
  <c r="L588" i="21"/>
  <c r="L594" i="21"/>
  <c r="L525" i="21"/>
  <c r="L549" i="21"/>
  <c r="L571" i="21"/>
  <c r="L583" i="21"/>
  <c r="L591" i="21"/>
  <c r="L599" i="21"/>
  <c r="L607" i="21"/>
  <c r="L490" i="21"/>
  <c r="L493" i="21"/>
  <c r="L517" i="21"/>
  <c r="L602" i="21"/>
  <c r="L610" i="21"/>
  <c r="J5" i="21"/>
  <c r="J13" i="21"/>
  <c r="J21" i="21"/>
  <c r="J29" i="21"/>
  <c r="J37" i="21"/>
  <c r="J8" i="21"/>
  <c r="J16" i="21"/>
  <c r="J24" i="21"/>
  <c r="J32" i="21"/>
  <c r="J3" i="21"/>
  <c r="J11" i="21"/>
  <c r="J19" i="21"/>
  <c r="J27" i="21"/>
  <c r="J35" i="21"/>
  <c r="J43" i="21"/>
  <c r="J6" i="21"/>
  <c r="J14" i="21"/>
  <c r="J22" i="21"/>
  <c r="J30" i="21"/>
  <c r="J38" i="21"/>
  <c r="J9" i="21"/>
  <c r="J17" i="21"/>
  <c r="J25" i="21"/>
  <c r="J33" i="21"/>
  <c r="J41" i="21"/>
  <c r="J4" i="21"/>
  <c r="J12" i="21"/>
  <c r="J20" i="21"/>
  <c r="J28" i="21"/>
  <c r="J36" i="21"/>
  <c r="J44" i="21"/>
  <c r="J7" i="21"/>
  <c r="J15" i="21"/>
  <c r="J23" i="21"/>
  <c r="J31" i="21"/>
  <c r="J39" i="21"/>
  <c r="J47" i="21"/>
  <c r="J10" i="21"/>
  <c r="J42" i="21"/>
  <c r="J56" i="21"/>
  <c r="J49" i="21"/>
  <c r="J57" i="21"/>
  <c r="J65" i="21"/>
  <c r="J73" i="21"/>
  <c r="J81" i="21"/>
  <c r="J46" i="21"/>
  <c r="J52" i="21"/>
  <c r="J60" i="21"/>
  <c r="J68" i="21"/>
  <c r="J76" i="21"/>
  <c r="J34" i="21"/>
  <c r="J40" i="21"/>
  <c r="J55" i="21"/>
  <c r="J63" i="21"/>
  <c r="J18" i="21"/>
  <c r="J53" i="21"/>
  <c r="J61" i="21"/>
  <c r="J69" i="21"/>
  <c r="J77" i="21"/>
  <c r="J74" i="21"/>
  <c r="J51" i="21"/>
  <c r="J26" i="21"/>
  <c r="J64" i="21"/>
  <c r="J67" i="21"/>
  <c r="J70" i="21"/>
  <c r="J92" i="21"/>
  <c r="J100" i="21"/>
  <c r="J45" i="21"/>
  <c r="J48" i="21"/>
  <c r="J58" i="21"/>
  <c r="J62" i="21"/>
  <c r="J83" i="21"/>
  <c r="J84" i="21"/>
  <c r="J87" i="21"/>
  <c r="J95" i="21"/>
  <c r="J103" i="21"/>
  <c r="J66" i="21"/>
  <c r="J72" i="21"/>
  <c r="J50" i="21"/>
  <c r="J54" i="21"/>
  <c r="J71" i="21"/>
  <c r="J88" i="21"/>
  <c r="J96" i="21"/>
  <c r="J104" i="21"/>
  <c r="J75" i="21"/>
  <c r="J98" i="21"/>
  <c r="J82" i="21"/>
  <c r="J86" i="21"/>
  <c r="J89" i="21"/>
  <c r="J101" i="21"/>
  <c r="J106" i="21"/>
  <c r="J78" i="21"/>
  <c r="J79" i="21"/>
  <c r="J85" i="21"/>
  <c r="J91" i="21"/>
  <c r="J110" i="21"/>
  <c r="J118" i="21"/>
  <c r="J126" i="21"/>
  <c r="J134" i="21"/>
  <c r="J94" i="21"/>
  <c r="J97" i="21"/>
  <c r="J113" i="21"/>
  <c r="J121" i="21"/>
  <c r="J129" i="21"/>
  <c r="J59" i="21"/>
  <c r="J80" i="21"/>
  <c r="J90" i="21"/>
  <c r="J102" i="21"/>
  <c r="J114" i="21"/>
  <c r="J122" i="21"/>
  <c r="J130" i="21"/>
  <c r="J99" i="21"/>
  <c r="J120" i="21"/>
  <c r="J123" i="21"/>
  <c r="J139" i="21"/>
  <c r="J147" i="21"/>
  <c r="J155" i="21"/>
  <c r="J116" i="21"/>
  <c r="J142" i="21"/>
  <c r="J150" i="21"/>
  <c r="J158" i="21"/>
  <c r="J93" i="21"/>
  <c r="J107" i="21"/>
  <c r="J119" i="21"/>
  <c r="J125" i="21"/>
  <c r="J137" i="21"/>
  <c r="J145" i="21"/>
  <c r="J153" i="21"/>
  <c r="J128" i="21"/>
  <c r="J131" i="21"/>
  <c r="J140" i="21"/>
  <c r="J148" i="21"/>
  <c r="J156" i="21"/>
  <c r="J164" i="21"/>
  <c r="J172" i="21"/>
  <c r="J180" i="21"/>
  <c r="J188" i="21"/>
  <c r="J109" i="21"/>
  <c r="J124" i="21"/>
  <c r="J135" i="21"/>
  <c r="J143" i="21"/>
  <c r="J151" i="21"/>
  <c r="J159" i="21"/>
  <c r="J167" i="21"/>
  <c r="J175" i="21"/>
  <c r="J183" i="21"/>
  <c r="J112" i="21"/>
  <c r="J115" i="21"/>
  <c r="J127" i="21"/>
  <c r="J133" i="21"/>
  <c r="J138" i="21"/>
  <c r="J146" i="21"/>
  <c r="J154" i="21"/>
  <c r="J105" i="21"/>
  <c r="J111" i="21"/>
  <c r="J117" i="21"/>
  <c r="J132" i="21"/>
  <c r="J136" i="21"/>
  <c r="J144" i="21"/>
  <c r="J152" i="21"/>
  <c r="J160" i="21"/>
  <c r="J168" i="21"/>
  <c r="J176" i="21"/>
  <c r="J184" i="21"/>
  <c r="J108" i="21"/>
  <c r="J157" i="21"/>
  <c r="J166" i="21"/>
  <c r="J169" i="21"/>
  <c r="J181" i="21"/>
  <c r="J187" i="21"/>
  <c r="J192" i="21"/>
  <c r="J200" i="21"/>
  <c r="J149" i="21"/>
  <c r="J162" i="21"/>
  <c r="J195" i="21"/>
  <c r="J203" i="21"/>
  <c r="J141" i="21"/>
  <c r="J165" i="21"/>
  <c r="J171" i="21"/>
  <c r="J186" i="21"/>
  <c r="J190" i="21"/>
  <c r="J198" i="21"/>
  <c r="J206" i="21"/>
  <c r="J174" i="21"/>
  <c r="J177" i="21"/>
  <c r="J193" i="21"/>
  <c r="J201" i="21"/>
  <c r="J209" i="21"/>
  <c r="J217" i="21"/>
  <c r="J225" i="21"/>
  <c r="J233" i="21"/>
  <c r="J170" i="21"/>
  <c r="J196" i="21"/>
  <c r="J204" i="21"/>
  <c r="J212" i="21"/>
  <c r="J220" i="21"/>
  <c r="J228" i="21"/>
  <c r="J236" i="21"/>
  <c r="J161" i="21"/>
  <c r="J173" i="21"/>
  <c r="J179" i="21"/>
  <c r="J191" i="21"/>
  <c r="J199" i="21"/>
  <c r="J163" i="21"/>
  <c r="J178" i="21"/>
  <c r="J189" i="21"/>
  <c r="J197" i="21"/>
  <c r="J205" i="21"/>
  <c r="J213" i="21"/>
  <c r="J221" i="21"/>
  <c r="J229" i="21"/>
  <c r="J237" i="21"/>
  <c r="J207" i="21"/>
  <c r="J219" i="21"/>
  <c r="J182" i="21"/>
  <c r="J185" i="21"/>
  <c r="J215" i="21"/>
  <c r="J218" i="21"/>
  <c r="J224" i="21"/>
  <c r="J243" i="21"/>
  <c r="J251" i="21"/>
  <c r="J202" i="21"/>
  <c r="J194" i="21"/>
  <c r="J208" i="21"/>
  <c r="J223" i="21"/>
  <c r="J240" i="21"/>
  <c r="J241" i="21"/>
  <c r="J211" i="21"/>
  <c r="J214" i="21"/>
  <c r="J235" i="21"/>
  <c r="J238" i="21"/>
  <c r="J247" i="21"/>
  <c r="J255" i="21"/>
  <c r="J230" i="21"/>
  <c r="J239" i="21"/>
  <c r="J252" i="21"/>
  <c r="J266" i="21"/>
  <c r="J274" i="21"/>
  <c r="J282" i="21"/>
  <c r="J216" i="21"/>
  <c r="J226" i="21"/>
  <c r="J231" i="21"/>
  <c r="J246" i="21"/>
  <c r="J250" i="21"/>
  <c r="J261" i="21"/>
  <c r="J269" i="21"/>
  <c r="J277" i="21"/>
  <c r="J222" i="21"/>
  <c r="J242" i="21"/>
  <c r="J249" i="21"/>
  <c r="J264" i="21"/>
  <c r="J272" i="21"/>
  <c r="J280" i="21"/>
  <c r="J288" i="21"/>
  <c r="J296" i="21"/>
  <c r="J210" i="21"/>
  <c r="J227" i="21"/>
  <c r="J232" i="21"/>
  <c r="J245" i="21"/>
  <c r="J258" i="21"/>
  <c r="J259" i="21"/>
  <c r="J267" i="21"/>
  <c r="J275" i="21"/>
  <c r="J283" i="21"/>
  <c r="J291" i="21"/>
  <c r="J299" i="21"/>
  <c r="J248" i="21"/>
  <c r="J257" i="21"/>
  <c r="J262" i="21"/>
  <c r="J270" i="21"/>
  <c r="J278" i="21"/>
  <c r="J244" i="21"/>
  <c r="J256" i="21"/>
  <c r="J265" i="21"/>
  <c r="J273" i="21"/>
  <c r="J281" i="21"/>
  <c r="J234" i="21"/>
  <c r="J253" i="21"/>
  <c r="J263" i="21"/>
  <c r="J271" i="21"/>
  <c r="J279" i="21"/>
  <c r="J287" i="21"/>
  <c r="J295" i="21"/>
  <c r="J302" i="21"/>
  <c r="J310" i="21"/>
  <c r="J318" i="21"/>
  <c r="J326" i="21"/>
  <c r="J334" i="21"/>
  <c r="J342" i="21"/>
  <c r="J350" i="21"/>
  <c r="J284" i="21"/>
  <c r="J290" i="21"/>
  <c r="J305" i="21"/>
  <c r="J313" i="21"/>
  <c r="J321" i="21"/>
  <c r="J329" i="21"/>
  <c r="J337" i="21"/>
  <c r="J345" i="21"/>
  <c r="J353" i="21"/>
  <c r="J293" i="21"/>
  <c r="J308" i="21"/>
  <c r="J316" i="21"/>
  <c r="J324" i="21"/>
  <c r="J332" i="21"/>
  <c r="J340" i="21"/>
  <c r="J348" i="21"/>
  <c r="J356" i="21"/>
  <c r="J364" i="21"/>
  <c r="J372" i="21"/>
  <c r="J276" i="21"/>
  <c r="J286" i="21"/>
  <c r="J289" i="21"/>
  <c r="J303" i="21"/>
  <c r="J311" i="21"/>
  <c r="J319" i="21"/>
  <c r="J327" i="21"/>
  <c r="J335" i="21"/>
  <c r="J343" i="21"/>
  <c r="J351" i="21"/>
  <c r="J359" i="21"/>
  <c r="J254" i="21"/>
  <c r="J268" i="21"/>
  <c r="J292" i="21"/>
  <c r="J298" i="21"/>
  <c r="J306" i="21"/>
  <c r="J314" i="21"/>
  <c r="J322" i="21"/>
  <c r="J330" i="21"/>
  <c r="J338" i="21"/>
  <c r="J346" i="21"/>
  <c r="J260" i="21"/>
  <c r="J309" i="21"/>
  <c r="J317" i="21"/>
  <c r="J325" i="21"/>
  <c r="J333" i="21"/>
  <c r="J341" i="21"/>
  <c r="J349" i="21"/>
  <c r="J294" i="21"/>
  <c r="J297" i="21"/>
  <c r="J301" i="21"/>
  <c r="J304" i="21"/>
  <c r="J312" i="21"/>
  <c r="J320" i="21"/>
  <c r="J328" i="21"/>
  <c r="J336" i="21"/>
  <c r="J344" i="21"/>
  <c r="J352" i="21"/>
  <c r="J360" i="21"/>
  <c r="J368" i="21"/>
  <c r="J300" i="21"/>
  <c r="J315" i="21"/>
  <c r="J355" i="21"/>
  <c r="J358" i="21"/>
  <c r="J361" i="21"/>
  <c r="J370" i="21"/>
  <c r="J373" i="21"/>
  <c r="J381" i="21"/>
  <c r="J389" i="21"/>
  <c r="J397" i="21"/>
  <c r="J405" i="21"/>
  <c r="J413" i="21"/>
  <c r="J307" i="21"/>
  <c r="J369" i="21"/>
  <c r="J376" i="21"/>
  <c r="J384" i="21"/>
  <c r="J392" i="21"/>
  <c r="J400" i="21"/>
  <c r="J408" i="21"/>
  <c r="J416" i="21"/>
  <c r="J285" i="21"/>
  <c r="J357" i="21"/>
  <c r="J363" i="21"/>
  <c r="J367" i="21"/>
  <c r="J379" i="21"/>
  <c r="J387" i="21"/>
  <c r="J395" i="21"/>
  <c r="J403" i="21"/>
  <c r="J411" i="21"/>
  <c r="J419" i="21"/>
  <c r="J427" i="21"/>
  <c r="J435" i="21"/>
  <c r="J366" i="21"/>
  <c r="J374" i="21"/>
  <c r="J382" i="21"/>
  <c r="J390" i="21"/>
  <c r="J398" i="21"/>
  <c r="J406" i="21"/>
  <c r="J414" i="21"/>
  <c r="J422" i="21"/>
  <c r="J430" i="21"/>
  <c r="J438" i="21"/>
  <c r="J347" i="21"/>
  <c r="J362" i="21"/>
  <c r="J377" i="21"/>
  <c r="J385" i="21"/>
  <c r="J393" i="21"/>
  <c r="J401" i="21"/>
  <c r="J409" i="21"/>
  <c r="J417" i="21"/>
  <c r="J339" i="21"/>
  <c r="J365" i="21"/>
  <c r="J380" i="21"/>
  <c r="J388" i="21"/>
  <c r="J396" i="21"/>
  <c r="J404" i="21"/>
  <c r="J412" i="21"/>
  <c r="J323" i="21"/>
  <c r="J354" i="21"/>
  <c r="J371" i="21"/>
  <c r="J378" i="21"/>
  <c r="J386" i="21"/>
  <c r="J394" i="21"/>
  <c r="J402" i="21"/>
  <c r="J410" i="21"/>
  <c r="J418" i="21"/>
  <c r="J426" i="21"/>
  <c r="J434" i="21"/>
  <c r="J399" i="21"/>
  <c r="J425" i="21"/>
  <c r="J428" i="21"/>
  <c r="J443" i="21"/>
  <c r="J451" i="21"/>
  <c r="J459" i="21"/>
  <c r="J467" i="21"/>
  <c r="J475" i="21"/>
  <c r="J483" i="21"/>
  <c r="J391" i="21"/>
  <c r="J431" i="21"/>
  <c r="J437" i="21"/>
  <c r="J446" i="21"/>
  <c r="J454" i="21"/>
  <c r="J462" i="21"/>
  <c r="J470" i="21"/>
  <c r="J478" i="21"/>
  <c r="J486" i="21"/>
  <c r="J331" i="21"/>
  <c r="J383" i="21"/>
  <c r="J440" i="21"/>
  <c r="J441" i="21"/>
  <c r="J449" i="21"/>
  <c r="J457" i="21"/>
  <c r="J465" i="21"/>
  <c r="J473" i="21"/>
  <c r="J481" i="21"/>
  <c r="J489" i="21"/>
  <c r="J497" i="21"/>
  <c r="J505" i="21"/>
  <c r="J375" i="21"/>
  <c r="J421" i="21"/>
  <c r="J433" i="21"/>
  <c r="J436" i="21"/>
  <c r="J444" i="21"/>
  <c r="J452" i="21"/>
  <c r="J460" i="21"/>
  <c r="J468" i="21"/>
  <c r="J476" i="21"/>
  <c r="J484" i="21"/>
  <c r="J492" i="21"/>
  <c r="J500" i="21"/>
  <c r="J508" i="21"/>
  <c r="J424" i="21"/>
  <c r="J439" i="21"/>
  <c r="J447" i="21"/>
  <c r="J455" i="21"/>
  <c r="J463" i="21"/>
  <c r="J471" i="21"/>
  <c r="J479" i="21"/>
  <c r="J442" i="21"/>
  <c r="J450" i="21"/>
  <c r="J458" i="21"/>
  <c r="J466" i="21"/>
  <c r="J474" i="21"/>
  <c r="J482" i="21"/>
  <c r="J415" i="21"/>
  <c r="J420" i="21"/>
  <c r="J423" i="21"/>
  <c r="J429" i="21"/>
  <c r="J445" i="21"/>
  <c r="J453" i="21"/>
  <c r="J461" i="21"/>
  <c r="J469" i="21"/>
  <c r="J477" i="21"/>
  <c r="J485" i="21"/>
  <c r="J493" i="21"/>
  <c r="J501" i="21"/>
  <c r="J509" i="21"/>
  <c r="J495" i="21"/>
  <c r="J518" i="21"/>
  <c r="J526" i="21"/>
  <c r="J534" i="21"/>
  <c r="J542" i="21"/>
  <c r="J550" i="21"/>
  <c r="J480" i="21"/>
  <c r="J498" i="21"/>
  <c r="J504" i="21"/>
  <c r="J513" i="21"/>
  <c r="J521" i="21"/>
  <c r="J529" i="21"/>
  <c r="J537" i="21"/>
  <c r="J545" i="21"/>
  <c r="J553" i="21"/>
  <c r="J472" i="21"/>
  <c r="J507" i="21"/>
  <c r="J510" i="21"/>
  <c r="J516" i="21"/>
  <c r="J524" i="21"/>
  <c r="J532" i="21"/>
  <c r="J540" i="21"/>
  <c r="J548" i="21"/>
  <c r="J556" i="21"/>
  <c r="J564" i="21"/>
  <c r="J572" i="21"/>
  <c r="J464" i="21"/>
  <c r="J488" i="21"/>
  <c r="J503" i="21"/>
  <c r="J511" i="21"/>
  <c r="J519" i="21"/>
  <c r="J527" i="21"/>
  <c r="J535" i="21"/>
  <c r="J543" i="21"/>
  <c r="J551" i="21"/>
  <c r="J559" i="21"/>
  <c r="J567" i="21"/>
  <c r="J575" i="21"/>
  <c r="J407" i="21"/>
  <c r="J456" i="21"/>
  <c r="J491" i="21"/>
  <c r="J494" i="21"/>
  <c r="J506" i="21"/>
  <c r="J514" i="21"/>
  <c r="J522" i="21"/>
  <c r="J530" i="21"/>
  <c r="J538" i="21"/>
  <c r="J546" i="21"/>
  <c r="J432" i="21"/>
  <c r="J448" i="21"/>
  <c r="J487" i="21"/>
  <c r="J517" i="21"/>
  <c r="J525" i="21"/>
  <c r="J533" i="21"/>
  <c r="J541" i="21"/>
  <c r="J490" i="21"/>
  <c r="J496" i="21"/>
  <c r="J512" i="21"/>
  <c r="J520" i="21"/>
  <c r="J528" i="21"/>
  <c r="J536" i="21"/>
  <c r="J544" i="21"/>
  <c r="J552" i="21"/>
  <c r="J560" i="21"/>
  <c r="J568" i="21"/>
  <c r="J576" i="21"/>
  <c r="J539" i="21"/>
  <c r="J579" i="21"/>
  <c r="J587" i="21"/>
  <c r="J595" i="21"/>
  <c r="J603" i="21"/>
  <c r="J611" i="21"/>
  <c r="J531" i="21"/>
  <c r="J554" i="21"/>
  <c r="J557" i="21"/>
  <c r="J563" i="21"/>
  <c r="J578" i="21"/>
  <c r="J582" i="21"/>
  <c r="J590" i="21"/>
  <c r="J598" i="21"/>
  <c r="J606" i="21"/>
  <c r="J592" i="21"/>
  <c r="J600" i="21"/>
  <c r="J608" i="21"/>
  <c r="J523" i="21"/>
  <c r="J566" i="21"/>
  <c r="J569" i="21"/>
  <c r="J585" i="21"/>
  <c r="J593" i="21"/>
  <c r="J601" i="21"/>
  <c r="J609" i="21"/>
  <c r="J547" i="21"/>
  <c r="J561" i="21"/>
  <c r="J584" i="21"/>
  <c r="J515" i="21"/>
  <c r="J562" i="21"/>
  <c r="J580" i="21"/>
  <c r="J588" i="21"/>
  <c r="J596" i="21"/>
  <c r="J604" i="21"/>
  <c r="J583" i="21"/>
  <c r="J599" i="21"/>
  <c r="J607" i="21"/>
  <c r="J602" i="21"/>
  <c r="J565" i="21"/>
  <c r="J571" i="21"/>
  <c r="J591" i="21"/>
  <c r="J610" i="21"/>
  <c r="J558" i="21"/>
  <c r="J549" i="21"/>
  <c r="J574" i="21"/>
  <c r="J577" i="21"/>
  <c r="J586" i="21"/>
  <c r="J594" i="21"/>
  <c r="J573" i="21"/>
  <c r="J499" i="21"/>
  <c r="J502" i="21"/>
  <c r="J555" i="21"/>
  <c r="J570" i="21"/>
  <c r="J581" i="21"/>
  <c r="J589" i="21"/>
  <c r="J597" i="21"/>
  <c r="J605" i="21"/>
  <c r="M4" i="21"/>
  <c r="M12" i="21"/>
  <c r="M20" i="21"/>
  <c r="M28" i="21"/>
  <c r="M36" i="21"/>
  <c r="M44" i="21"/>
  <c r="M7" i="21"/>
  <c r="M15" i="21"/>
  <c r="M23" i="21"/>
  <c r="M31" i="21"/>
  <c r="M10" i="21"/>
  <c r="M18" i="21"/>
  <c r="M26" i="21"/>
  <c r="M34" i="21"/>
  <c r="M42" i="21"/>
  <c r="M5" i="21"/>
  <c r="M13" i="21"/>
  <c r="M21" i="21"/>
  <c r="M29" i="21"/>
  <c r="M37" i="21"/>
  <c r="M8" i="21"/>
  <c r="M16" i="21"/>
  <c r="M24" i="21"/>
  <c r="M32" i="21"/>
  <c r="M40" i="21"/>
  <c r="M3" i="21"/>
  <c r="M11" i="21"/>
  <c r="M19" i="21"/>
  <c r="M27" i="21"/>
  <c r="M35" i="21"/>
  <c r="M43" i="21"/>
  <c r="M6" i="21"/>
  <c r="M14" i="21"/>
  <c r="M22" i="21"/>
  <c r="M30" i="21"/>
  <c r="M38" i="21"/>
  <c r="M46" i="21"/>
  <c r="M25" i="21"/>
  <c r="M41" i="21"/>
  <c r="M45" i="21"/>
  <c r="M55" i="21"/>
  <c r="M48" i="21"/>
  <c r="M56" i="21"/>
  <c r="M64" i="21"/>
  <c r="M72" i="21"/>
  <c r="M80" i="21"/>
  <c r="M39" i="21"/>
  <c r="M47" i="21"/>
  <c r="M51" i="21"/>
  <c r="M59" i="21"/>
  <c r="M67" i="21"/>
  <c r="M75" i="21"/>
  <c r="M54" i="21"/>
  <c r="M62" i="21"/>
  <c r="M33" i="21"/>
  <c r="M52" i="21"/>
  <c r="M60" i="21"/>
  <c r="M68" i="21"/>
  <c r="M76" i="21"/>
  <c r="M84" i="21"/>
  <c r="M50" i="21"/>
  <c r="M71" i="21"/>
  <c r="M9" i="21"/>
  <c r="M65" i="21"/>
  <c r="M61" i="21"/>
  <c r="M91" i="21"/>
  <c r="M99" i="21"/>
  <c r="M57" i="21"/>
  <c r="M70" i="21"/>
  <c r="M79" i="21"/>
  <c r="M86" i="21"/>
  <c r="M94" i="21"/>
  <c r="M102" i="21"/>
  <c r="M58" i="21"/>
  <c r="M73" i="21"/>
  <c r="M17" i="21"/>
  <c r="M49" i="21"/>
  <c r="M66" i="21"/>
  <c r="M69" i="21"/>
  <c r="M78" i="21"/>
  <c r="M82" i="21"/>
  <c r="M87" i="21"/>
  <c r="M95" i="21"/>
  <c r="M103" i="21"/>
  <c r="M63" i="21"/>
  <c r="M81" i="21"/>
  <c r="M93" i="21"/>
  <c r="M96" i="21"/>
  <c r="M53" i="21"/>
  <c r="M74" i="21"/>
  <c r="M77" i="21"/>
  <c r="M89" i="21"/>
  <c r="M98" i="21"/>
  <c r="M92" i="21"/>
  <c r="M101" i="21"/>
  <c r="M106" i="21"/>
  <c r="M109" i="21"/>
  <c r="M117" i="21"/>
  <c r="M125" i="21"/>
  <c r="M133" i="21"/>
  <c r="M105" i="21"/>
  <c r="M112" i="21"/>
  <c r="M120" i="21"/>
  <c r="M128" i="21"/>
  <c r="M83" i="21"/>
  <c r="M85" i="21"/>
  <c r="M88" i="21"/>
  <c r="M97" i="21"/>
  <c r="M104" i="21"/>
  <c r="M90" i="21"/>
  <c r="M113" i="21"/>
  <c r="M121" i="21"/>
  <c r="M129" i="21"/>
  <c r="M108" i="21"/>
  <c r="M138" i="21"/>
  <c r="M146" i="21"/>
  <c r="M154" i="21"/>
  <c r="M111" i="21"/>
  <c r="M114" i="21"/>
  <c r="M123" i="21"/>
  <c r="M132" i="21"/>
  <c r="M141" i="21"/>
  <c r="M149" i="21"/>
  <c r="M157" i="21"/>
  <c r="M126" i="21"/>
  <c r="M136" i="21"/>
  <c r="M144" i="21"/>
  <c r="M152" i="21"/>
  <c r="M107" i="21"/>
  <c r="M116" i="21"/>
  <c r="M139" i="21"/>
  <c r="M147" i="21"/>
  <c r="M155" i="21"/>
  <c r="M163" i="21"/>
  <c r="M171" i="21"/>
  <c r="M179" i="21"/>
  <c r="M187" i="21"/>
  <c r="M110" i="21"/>
  <c r="M119" i="21"/>
  <c r="M122" i="21"/>
  <c r="M131" i="21"/>
  <c r="M142" i="21"/>
  <c r="M150" i="21"/>
  <c r="M158" i="21"/>
  <c r="M166" i="21"/>
  <c r="M174" i="21"/>
  <c r="M182" i="21"/>
  <c r="M100" i="21"/>
  <c r="M137" i="21"/>
  <c r="M145" i="21"/>
  <c r="M153" i="21"/>
  <c r="M118" i="21"/>
  <c r="M127" i="21"/>
  <c r="M130" i="21"/>
  <c r="M135" i="21"/>
  <c r="M143" i="21"/>
  <c r="M151" i="21"/>
  <c r="M159" i="21"/>
  <c r="M167" i="21"/>
  <c r="M175" i="21"/>
  <c r="M183" i="21"/>
  <c r="M191" i="21"/>
  <c r="M199" i="21"/>
  <c r="M160" i="21"/>
  <c r="M169" i="21"/>
  <c r="M178" i="21"/>
  <c r="M188" i="21"/>
  <c r="M194" i="21"/>
  <c r="M202" i="21"/>
  <c r="M134" i="21"/>
  <c r="M156" i="21"/>
  <c r="M172" i="21"/>
  <c r="M181" i="21"/>
  <c r="M184" i="21"/>
  <c r="M189" i="21"/>
  <c r="M197" i="21"/>
  <c r="M205" i="21"/>
  <c r="M148" i="21"/>
  <c r="M162" i="21"/>
  <c r="M192" i="21"/>
  <c r="M200" i="21"/>
  <c r="M208" i="21"/>
  <c r="M216" i="21"/>
  <c r="M224" i="21"/>
  <c r="M232" i="21"/>
  <c r="M240" i="21"/>
  <c r="M140" i="21"/>
  <c r="M165" i="21"/>
  <c r="M168" i="21"/>
  <c r="M177" i="21"/>
  <c r="M186" i="21"/>
  <c r="M195" i="21"/>
  <c r="M203" i="21"/>
  <c r="M211" i="21"/>
  <c r="M219" i="21"/>
  <c r="M227" i="21"/>
  <c r="M235" i="21"/>
  <c r="M115" i="21"/>
  <c r="M124" i="21"/>
  <c r="M180" i="21"/>
  <c r="M190" i="21"/>
  <c r="M198" i="21"/>
  <c r="M206" i="21"/>
  <c r="M164" i="21"/>
  <c r="M173" i="21"/>
  <c r="M176" i="21"/>
  <c r="M185" i="21"/>
  <c r="M196" i="21"/>
  <c r="M204" i="21"/>
  <c r="M212" i="21"/>
  <c r="M220" i="21"/>
  <c r="M228" i="21"/>
  <c r="M236" i="21"/>
  <c r="M210" i="21"/>
  <c r="M213" i="21"/>
  <c r="M161" i="21"/>
  <c r="M170" i="21"/>
  <c r="M207" i="21"/>
  <c r="M225" i="21"/>
  <c r="M234" i="21"/>
  <c r="M237" i="21"/>
  <c r="M242" i="21"/>
  <c r="M250" i="21"/>
  <c r="M258" i="21"/>
  <c r="M215" i="21"/>
  <c r="M209" i="21"/>
  <c r="M218" i="21"/>
  <c r="M221" i="21"/>
  <c r="M230" i="21"/>
  <c r="M248" i="21"/>
  <c r="M201" i="21"/>
  <c r="M193" i="21"/>
  <c r="M214" i="21"/>
  <c r="M223" i="21"/>
  <c r="M246" i="21"/>
  <c r="M254" i="21"/>
  <c r="M217" i="21"/>
  <c r="M247" i="21"/>
  <c r="M255" i="21"/>
  <c r="M265" i="21"/>
  <c r="M273" i="21"/>
  <c r="M281" i="21"/>
  <c r="M239" i="21"/>
  <c r="M253" i="21"/>
  <c r="M260" i="21"/>
  <c r="M268" i="21"/>
  <c r="M276" i="21"/>
  <c r="M226" i="21"/>
  <c r="M243" i="21"/>
  <c r="M252" i="21"/>
  <c r="M263" i="21"/>
  <c r="M271" i="21"/>
  <c r="M279" i="21"/>
  <c r="M287" i="21"/>
  <c r="M295" i="21"/>
  <c r="M222" i="21"/>
  <c r="M231" i="21"/>
  <c r="M251" i="21"/>
  <c r="M266" i="21"/>
  <c r="M274" i="21"/>
  <c r="M282" i="21"/>
  <c r="M290" i="21"/>
  <c r="M298" i="21"/>
  <c r="M249" i="21"/>
  <c r="M261" i="21"/>
  <c r="M269" i="21"/>
  <c r="M277" i="21"/>
  <c r="M245" i="21"/>
  <c r="M264" i="21"/>
  <c r="M272" i="21"/>
  <c r="M280" i="21"/>
  <c r="M229" i="21"/>
  <c r="M238" i="21"/>
  <c r="M241" i="21"/>
  <c r="M244" i="21"/>
  <c r="M256" i="21"/>
  <c r="M262" i="21"/>
  <c r="M270" i="21"/>
  <c r="M278" i="21"/>
  <c r="M286" i="21"/>
  <c r="M294" i="21"/>
  <c r="M285" i="21"/>
  <c r="M288" i="21"/>
  <c r="M291" i="21"/>
  <c r="M297" i="21"/>
  <c r="M301" i="21"/>
  <c r="M309" i="21"/>
  <c r="M317" i="21"/>
  <c r="M325" i="21"/>
  <c r="M333" i="21"/>
  <c r="M341" i="21"/>
  <c r="M349" i="21"/>
  <c r="M233" i="21"/>
  <c r="M300" i="21"/>
  <c r="M304" i="21"/>
  <c r="M312" i="21"/>
  <c r="M320" i="21"/>
  <c r="M328" i="21"/>
  <c r="M336" i="21"/>
  <c r="M344" i="21"/>
  <c r="M352" i="21"/>
  <c r="M307" i="21"/>
  <c r="M315" i="21"/>
  <c r="M323" i="21"/>
  <c r="M331" i="21"/>
  <c r="M339" i="21"/>
  <c r="M347" i="21"/>
  <c r="M355" i="21"/>
  <c r="M363" i="21"/>
  <c r="M371" i="21"/>
  <c r="M284" i="21"/>
  <c r="M293" i="21"/>
  <c r="M296" i="21"/>
  <c r="M299" i="21"/>
  <c r="M302" i="21"/>
  <c r="M310" i="21"/>
  <c r="M318" i="21"/>
  <c r="M326" i="21"/>
  <c r="M334" i="21"/>
  <c r="M342" i="21"/>
  <c r="M350" i="21"/>
  <c r="M358" i="21"/>
  <c r="M305" i="21"/>
  <c r="M313" i="21"/>
  <c r="M321" i="21"/>
  <c r="M329" i="21"/>
  <c r="M337" i="21"/>
  <c r="M345" i="21"/>
  <c r="M257" i="21"/>
  <c r="M275" i="21"/>
  <c r="M283" i="21"/>
  <c r="M289" i="21"/>
  <c r="M308" i="21"/>
  <c r="M316" i="21"/>
  <c r="M324" i="21"/>
  <c r="M332" i="21"/>
  <c r="M340" i="21"/>
  <c r="M348" i="21"/>
  <c r="M267" i="21"/>
  <c r="M292" i="21"/>
  <c r="M303" i="21"/>
  <c r="M311" i="21"/>
  <c r="M319" i="21"/>
  <c r="M327" i="21"/>
  <c r="M335" i="21"/>
  <c r="M343" i="21"/>
  <c r="M351" i="21"/>
  <c r="M359" i="21"/>
  <c r="M367" i="21"/>
  <c r="M330" i="21"/>
  <c r="M353" i="21"/>
  <c r="M354" i="21"/>
  <c r="M380" i="21"/>
  <c r="M388" i="21"/>
  <c r="M396" i="21"/>
  <c r="M404" i="21"/>
  <c r="M412" i="21"/>
  <c r="M420" i="21"/>
  <c r="M322" i="21"/>
  <c r="M361" i="21"/>
  <c r="M372" i="21"/>
  <c r="M375" i="21"/>
  <c r="M383" i="21"/>
  <c r="M391" i="21"/>
  <c r="M399" i="21"/>
  <c r="M407" i="21"/>
  <c r="M415" i="21"/>
  <c r="M314" i="21"/>
  <c r="M364" i="21"/>
  <c r="M370" i="21"/>
  <c r="M378" i="21"/>
  <c r="M386" i="21"/>
  <c r="M394" i="21"/>
  <c r="M402" i="21"/>
  <c r="M410" i="21"/>
  <c r="M418" i="21"/>
  <c r="M426" i="21"/>
  <c r="M434" i="21"/>
  <c r="M306" i="21"/>
  <c r="M369" i="21"/>
  <c r="M373" i="21"/>
  <c r="M381" i="21"/>
  <c r="M389" i="21"/>
  <c r="M397" i="21"/>
  <c r="M405" i="21"/>
  <c r="M413" i="21"/>
  <c r="M421" i="21"/>
  <c r="M429" i="21"/>
  <c r="M437" i="21"/>
  <c r="M357" i="21"/>
  <c r="M360" i="21"/>
  <c r="M368" i="21"/>
  <c r="M376" i="21"/>
  <c r="M384" i="21"/>
  <c r="M392" i="21"/>
  <c r="M400" i="21"/>
  <c r="M408" i="21"/>
  <c r="M416" i="21"/>
  <c r="M259" i="21"/>
  <c r="M366" i="21"/>
  <c r="M379" i="21"/>
  <c r="M387" i="21"/>
  <c r="M395" i="21"/>
  <c r="M403" i="21"/>
  <c r="M411" i="21"/>
  <c r="M338" i="21"/>
  <c r="M356" i="21"/>
  <c r="M365" i="21"/>
  <c r="M377" i="21"/>
  <c r="M385" i="21"/>
  <c r="M393" i="21"/>
  <c r="M401" i="21"/>
  <c r="M409" i="21"/>
  <c r="M417" i="21"/>
  <c r="M425" i="21"/>
  <c r="M433" i="21"/>
  <c r="M414" i="21"/>
  <c r="M423" i="21"/>
  <c r="M432" i="21"/>
  <c r="M435" i="21"/>
  <c r="M438" i="21"/>
  <c r="M442" i="21"/>
  <c r="M450" i="21"/>
  <c r="M458" i="21"/>
  <c r="M466" i="21"/>
  <c r="M474" i="21"/>
  <c r="M482" i="21"/>
  <c r="M346" i="21"/>
  <c r="M406" i="21"/>
  <c r="M445" i="21"/>
  <c r="M453" i="21"/>
  <c r="M461" i="21"/>
  <c r="M469" i="21"/>
  <c r="M477" i="21"/>
  <c r="M485" i="21"/>
  <c r="M398" i="21"/>
  <c r="M422" i="21"/>
  <c r="M428" i="21"/>
  <c r="M448" i="21"/>
  <c r="M456" i="21"/>
  <c r="M464" i="21"/>
  <c r="M472" i="21"/>
  <c r="M480" i="21"/>
  <c r="M488" i="21"/>
  <c r="M496" i="21"/>
  <c r="M504" i="21"/>
  <c r="M390" i="21"/>
  <c r="M431" i="21"/>
  <c r="M440" i="21"/>
  <c r="M443" i="21"/>
  <c r="M451" i="21"/>
  <c r="M459" i="21"/>
  <c r="M467" i="21"/>
  <c r="M475" i="21"/>
  <c r="M483" i="21"/>
  <c r="M491" i="21"/>
  <c r="M499" i="21"/>
  <c r="M507" i="21"/>
  <c r="M362" i="21"/>
  <c r="M382" i="21"/>
  <c r="M446" i="21"/>
  <c r="M454" i="21"/>
  <c r="M462" i="21"/>
  <c r="M470" i="21"/>
  <c r="M478" i="21"/>
  <c r="M374" i="21"/>
  <c r="M419" i="21"/>
  <c r="M424" i="21"/>
  <c r="M427" i="21"/>
  <c r="M430" i="21"/>
  <c r="M436" i="21"/>
  <c r="M441" i="21"/>
  <c r="M449" i="21"/>
  <c r="M457" i="21"/>
  <c r="M465" i="21"/>
  <c r="M473" i="21"/>
  <c r="M481" i="21"/>
  <c r="M439" i="21"/>
  <c r="M444" i="21"/>
  <c r="M452" i="21"/>
  <c r="M460" i="21"/>
  <c r="M468" i="21"/>
  <c r="M476" i="21"/>
  <c r="M484" i="21"/>
  <c r="M492" i="21"/>
  <c r="M500" i="21"/>
  <c r="M508" i="21"/>
  <c r="M490" i="21"/>
  <c r="M493" i="21"/>
  <c r="M502" i="21"/>
  <c r="M517" i="21"/>
  <c r="M525" i="21"/>
  <c r="M533" i="21"/>
  <c r="M541" i="21"/>
  <c r="M549" i="21"/>
  <c r="M505" i="21"/>
  <c r="M512" i="21"/>
  <c r="M520" i="21"/>
  <c r="M528" i="21"/>
  <c r="M536" i="21"/>
  <c r="M544" i="21"/>
  <c r="M552" i="21"/>
  <c r="M486" i="21"/>
  <c r="M495" i="21"/>
  <c r="M515" i="21"/>
  <c r="M523" i="21"/>
  <c r="M531" i="21"/>
  <c r="M539" i="21"/>
  <c r="M547" i="21"/>
  <c r="M555" i="21"/>
  <c r="M563" i="21"/>
  <c r="M571" i="21"/>
  <c r="M479" i="21"/>
  <c r="M489" i="21"/>
  <c r="M498" i="21"/>
  <c r="M501" i="21"/>
  <c r="M510" i="21"/>
  <c r="M518" i="21"/>
  <c r="M526" i="21"/>
  <c r="M534" i="21"/>
  <c r="M542" i="21"/>
  <c r="M550" i="21"/>
  <c r="M558" i="21"/>
  <c r="M566" i="21"/>
  <c r="M574" i="21"/>
  <c r="M471" i="21"/>
  <c r="M513" i="21"/>
  <c r="M521" i="21"/>
  <c r="M529" i="21"/>
  <c r="M537" i="21"/>
  <c r="M545" i="21"/>
  <c r="M463" i="21"/>
  <c r="M494" i="21"/>
  <c r="M503" i="21"/>
  <c r="M516" i="21"/>
  <c r="M524" i="21"/>
  <c r="M532" i="21"/>
  <c r="M540" i="21"/>
  <c r="M455" i="21"/>
  <c r="M497" i="21"/>
  <c r="M506" i="21"/>
  <c r="M509" i="21"/>
  <c r="M511" i="21"/>
  <c r="M519" i="21"/>
  <c r="M527" i="21"/>
  <c r="M535" i="21"/>
  <c r="M543" i="21"/>
  <c r="M551" i="21"/>
  <c r="M559" i="21"/>
  <c r="M567" i="21"/>
  <c r="M575" i="21"/>
  <c r="M553" i="21"/>
  <c r="M561" i="21"/>
  <c r="M570" i="21"/>
  <c r="M586" i="21"/>
  <c r="M594" i="21"/>
  <c r="M602" i="21"/>
  <c r="M610" i="21"/>
  <c r="M546" i="21"/>
  <c r="M564" i="21"/>
  <c r="M573" i="21"/>
  <c r="M576" i="21"/>
  <c r="M581" i="21"/>
  <c r="M589" i="21"/>
  <c r="M597" i="21"/>
  <c r="M605" i="21"/>
  <c r="M447" i="21"/>
  <c r="M538" i="21"/>
  <c r="M584" i="21"/>
  <c r="M592" i="21"/>
  <c r="M600" i="21"/>
  <c r="M608" i="21"/>
  <c r="M607" i="21"/>
  <c r="M530" i="21"/>
  <c r="M554" i="21"/>
  <c r="M557" i="21"/>
  <c r="M560" i="21"/>
  <c r="M569" i="21"/>
  <c r="M578" i="21"/>
  <c r="M579" i="21"/>
  <c r="M587" i="21"/>
  <c r="M595" i="21"/>
  <c r="M603" i="21"/>
  <c r="M611" i="21"/>
  <c r="M582" i="21"/>
  <c r="M598" i="21"/>
  <c r="M606" i="21"/>
  <c r="M522" i="21"/>
  <c r="M572" i="21"/>
  <c r="M590" i="21"/>
  <c r="M591" i="21"/>
  <c r="M514" i="21"/>
  <c r="M562" i="21"/>
  <c r="M585" i="21"/>
  <c r="M593" i="21"/>
  <c r="M601" i="21"/>
  <c r="M609" i="21"/>
  <c r="M583" i="21"/>
  <c r="M599" i="21"/>
  <c r="M548" i="21"/>
  <c r="M556" i="21"/>
  <c r="M565" i="21"/>
  <c r="M568" i="21"/>
  <c r="M577" i="21"/>
  <c r="M580" i="21"/>
  <c r="M588" i="21"/>
  <c r="M596" i="21"/>
  <c r="M604" i="21"/>
  <c r="M487" i="21"/>
  <c r="H3" i="21"/>
  <c r="H11" i="21"/>
  <c r="H19" i="21"/>
  <c r="H27" i="21"/>
  <c r="H35" i="21"/>
  <c r="H43" i="21"/>
  <c r="H6" i="21"/>
  <c r="H14" i="21"/>
  <c r="H22" i="21"/>
  <c r="H30" i="21"/>
  <c r="H38" i="21"/>
  <c r="H9" i="21"/>
  <c r="H17" i="21"/>
  <c r="H25" i="21"/>
  <c r="H33" i="21"/>
  <c r="H41" i="21"/>
  <c r="H4" i="21"/>
  <c r="H12" i="21"/>
  <c r="H20" i="21"/>
  <c r="H28" i="21"/>
  <c r="H36" i="21"/>
  <c r="H7" i="21"/>
  <c r="H15" i="21"/>
  <c r="H23" i="21"/>
  <c r="H31" i="21"/>
  <c r="H39" i="21"/>
  <c r="H10" i="21"/>
  <c r="H18" i="21"/>
  <c r="H26" i="21"/>
  <c r="H34" i="21"/>
  <c r="H42" i="21"/>
  <c r="H5" i="21"/>
  <c r="H13" i="21"/>
  <c r="H21" i="21"/>
  <c r="H29" i="21"/>
  <c r="H37" i="21"/>
  <c r="H45" i="21"/>
  <c r="H47" i="21"/>
  <c r="H54" i="21"/>
  <c r="H62" i="21"/>
  <c r="H16" i="21"/>
  <c r="H44" i="21"/>
  <c r="H46" i="21"/>
  <c r="H55" i="21"/>
  <c r="H63" i="21"/>
  <c r="H71" i="21"/>
  <c r="H79" i="21"/>
  <c r="H8" i="21"/>
  <c r="H40" i="21"/>
  <c r="H50" i="21"/>
  <c r="H58" i="21"/>
  <c r="H66" i="21"/>
  <c r="H74" i="21"/>
  <c r="H53" i="21"/>
  <c r="H61" i="21"/>
  <c r="H48" i="21"/>
  <c r="H51" i="21"/>
  <c r="H59" i="21"/>
  <c r="H67" i="21"/>
  <c r="H75" i="21"/>
  <c r="H83" i="21"/>
  <c r="H24" i="21"/>
  <c r="H56" i="21"/>
  <c r="H60" i="21"/>
  <c r="H64" i="21"/>
  <c r="H70" i="21"/>
  <c r="H57" i="21"/>
  <c r="H73" i="21"/>
  <c r="H52" i="21"/>
  <c r="H69" i="21"/>
  <c r="H82" i="21"/>
  <c r="H90" i="21"/>
  <c r="H98" i="21"/>
  <c r="H106" i="21"/>
  <c r="H72" i="21"/>
  <c r="H78" i="21"/>
  <c r="H85" i="21"/>
  <c r="H93" i="21"/>
  <c r="H101" i="21"/>
  <c r="H49" i="21"/>
  <c r="H65" i="21"/>
  <c r="H68" i="21"/>
  <c r="H80" i="21"/>
  <c r="H86" i="21"/>
  <c r="H94" i="21"/>
  <c r="H102" i="21"/>
  <c r="H92" i="21"/>
  <c r="H95" i="21"/>
  <c r="H105" i="21"/>
  <c r="H88" i="21"/>
  <c r="H104" i="21"/>
  <c r="H91" i="21"/>
  <c r="H97" i="21"/>
  <c r="H100" i="21"/>
  <c r="H103" i="21"/>
  <c r="H108" i="21"/>
  <c r="H116" i="21"/>
  <c r="H124" i="21"/>
  <c r="H132" i="21"/>
  <c r="H96" i="21"/>
  <c r="H111" i="21"/>
  <c r="H119" i="21"/>
  <c r="H127" i="21"/>
  <c r="H32" i="21"/>
  <c r="H87" i="21"/>
  <c r="H99" i="21"/>
  <c r="H77" i="21"/>
  <c r="H89" i="21"/>
  <c r="H112" i="21"/>
  <c r="H120" i="21"/>
  <c r="H128" i="21"/>
  <c r="H122" i="21"/>
  <c r="H137" i="21"/>
  <c r="H145" i="21"/>
  <c r="H153" i="21"/>
  <c r="H107" i="21"/>
  <c r="H110" i="21"/>
  <c r="H113" i="21"/>
  <c r="H125" i="21"/>
  <c r="H131" i="21"/>
  <c r="H140" i="21"/>
  <c r="H148" i="21"/>
  <c r="H156" i="21"/>
  <c r="H134" i="21"/>
  <c r="H135" i="21"/>
  <c r="H143" i="21"/>
  <c r="H151" i="21"/>
  <c r="H109" i="21"/>
  <c r="H115" i="21"/>
  <c r="H130" i="21"/>
  <c r="H138" i="21"/>
  <c r="H146" i="21"/>
  <c r="H154" i="21"/>
  <c r="H162" i="21"/>
  <c r="H170" i="21"/>
  <c r="H178" i="21"/>
  <c r="H186" i="21"/>
  <c r="H118" i="21"/>
  <c r="H121" i="21"/>
  <c r="H133" i="21"/>
  <c r="H141" i="21"/>
  <c r="H149" i="21"/>
  <c r="H157" i="21"/>
  <c r="H165" i="21"/>
  <c r="H173" i="21"/>
  <c r="H181" i="21"/>
  <c r="H84" i="21"/>
  <c r="H114" i="21"/>
  <c r="H136" i="21"/>
  <c r="H144" i="21"/>
  <c r="H152" i="21"/>
  <c r="H76" i="21"/>
  <c r="H126" i="21"/>
  <c r="H129" i="21"/>
  <c r="H142" i="21"/>
  <c r="H150" i="21"/>
  <c r="H158" i="21"/>
  <c r="H166" i="21"/>
  <c r="H174" i="21"/>
  <c r="H182" i="21"/>
  <c r="H81" i="21"/>
  <c r="H168" i="21"/>
  <c r="H190" i="21"/>
  <c r="H198" i="21"/>
  <c r="H206" i="21"/>
  <c r="H159" i="21"/>
  <c r="H171" i="21"/>
  <c r="H177" i="21"/>
  <c r="H193" i="21"/>
  <c r="H201" i="21"/>
  <c r="H180" i="21"/>
  <c r="H183" i="21"/>
  <c r="H196" i="21"/>
  <c r="H204" i="21"/>
  <c r="H161" i="21"/>
  <c r="H176" i="21"/>
  <c r="H191" i="21"/>
  <c r="H199" i="21"/>
  <c r="H207" i="21"/>
  <c r="H215" i="21"/>
  <c r="H223" i="21"/>
  <c r="H231" i="21"/>
  <c r="H239" i="21"/>
  <c r="H155" i="21"/>
  <c r="H164" i="21"/>
  <c r="H167" i="21"/>
  <c r="H179" i="21"/>
  <c r="H185" i="21"/>
  <c r="H194" i="21"/>
  <c r="H202" i="21"/>
  <c r="H210" i="21"/>
  <c r="H218" i="21"/>
  <c r="H226" i="21"/>
  <c r="H234" i="21"/>
  <c r="H147" i="21"/>
  <c r="H160" i="21"/>
  <c r="H188" i="21"/>
  <c r="H189" i="21"/>
  <c r="H197" i="21"/>
  <c r="H205" i="21"/>
  <c r="H117" i="21"/>
  <c r="H123" i="21"/>
  <c r="H172" i="21"/>
  <c r="H175" i="21"/>
  <c r="H187" i="21"/>
  <c r="H195" i="21"/>
  <c r="H203" i="21"/>
  <c r="H211" i="21"/>
  <c r="H219" i="21"/>
  <c r="H227" i="21"/>
  <c r="H235" i="21"/>
  <c r="H192" i="21"/>
  <c r="H221" i="21"/>
  <c r="H139" i="21"/>
  <c r="H209" i="21"/>
  <c r="H212" i="21"/>
  <c r="H233" i="21"/>
  <c r="H236" i="21"/>
  <c r="H241" i="21"/>
  <c r="H249" i="21"/>
  <c r="H257" i="21"/>
  <c r="H184" i="21"/>
  <c r="H208" i="21"/>
  <c r="H214" i="21"/>
  <c r="H163" i="21"/>
  <c r="H169" i="21"/>
  <c r="H217" i="21"/>
  <c r="H220" i="21"/>
  <c r="H232" i="21"/>
  <c r="H238" i="21"/>
  <c r="H247" i="21"/>
  <c r="H213" i="21"/>
  <c r="H216" i="21"/>
  <c r="H222" i="21"/>
  <c r="H237" i="21"/>
  <c r="H245" i="21"/>
  <c r="H253" i="21"/>
  <c r="H246" i="21"/>
  <c r="H250" i="21"/>
  <c r="H264" i="21"/>
  <c r="H272" i="21"/>
  <c r="H280" i="21"/>
  <c r="H242" i="21"/>
  <c r="H259" i="21"/>
  <c r="H267" i="21"/>
  <c r="H275" i="21"/>
  <c r="H240" i="21"/>
  <c r="H248" i="21"/>
  <c r="H258" i="21"/>
  <c r="H262" i="21"/>
  <c r="H270" i="21"/>
  <c r="H278" i="21"/>
  <c r="H286" i="21"/>
  <c r="H294" i="21"/>
  <c r="H256" i="21"/>
  <c r="H265" i="21"/>
  <c r="H273" i="21"/>
  <c r="H281" i="21"/>
  <c r="H289" i="21"/>
  <c r="H297" i="21"/>
  <c r="H228" i="21"/>
  <c r="H244" i="21"/>
  <c r="H255" i="21"/>
  <c r="H260" i="21"/>
  <c r="H268" i="21"/>
  <c r="H276" i="21"/>
  <c r="H224" i="21"/>
  <c r="H229" i="21"/>
  <c r="H254" i="21"/>
  <c r="H263" i="21"/>
  <c r="H271" i="21"/>
  <c r="H279" i="21"/>
  <c r="H200" i="21"/>
  <c r="H225" i="21"/>
  <c r="H230" i="21"/>
  <c r="H243" i="21"/>
  <c r="H251" i="21"/>
  <c r="H261" i="21"/>
  <c r="H269" i="21"/>
  <c r="H277" i="21"/>
  <c r="H285" i="21"/>
  <c r="H293" i="21"/>
  <c r="H301" i="21"/>
  <c r="H252" i="21"/>
  <c r="H266" i="21"/>
  <c r="H287" i="21"/>
  <c r="H290" i="21"/>
  <c r="H296" i="21"/>
  <c r="H299" i="21"/>
  <c r="H308" i="21"/>
  <c r="H316" i="21"/>
  <c r="H324" i="21"/>
  <c r="H332" i="21"/>
  <c r="H340" i="21"/>
  <c r="H348" i="21"/>
  <c r="H303" i="21"/>
  <c r="H311" i="21"/>
  <c r="H319" i="21"/>
  <c r="H327" i="21"/>
  <c r="H335" i="21"/>
  <c r="H343" i="21"/>
  <c r="H351" i="21"/>
  <c r="H283" i="21"/>
  <c r="H292" i="21"/>
  <c r="H306" i="21"/>
  <c r="H314" i="21"/>
  <c r="H322" i="21"/>
  <c r="H330" i="21"/>
  <c r="H338" i="21"/>
  <c r="H346" i="21"/>
  <c r="H354" i="21"/>
  <c r="H362" i="21"/>
  <c r="H370" i="21"/>
  <c r="H295" i="21"/>
  <c r="H298" i="21"/>
  <c r="H309" i="21"/>
  <c r="H317" i="21"/>
  <c r="H325" i="21"/>
  <c r="H333" i="21"/>
  <c r="H341" i="21"/>
  <c r="H349" i="21"/>
  <c r="H357" i="21"/>
  <c r="H365" i="21"/>
  <c r="H304" i="21"/>
  <c r="H312" i="21"/>
  <c r="H320" i="21"/>
  <c r="H328" i="21"/>
  <c r="H336" i="21"/>
  <c r="H344" i="21"/>
  <c r="H352" i="21"/>
  <c r="H288" i="21"/>
  <c r="H291" i="21"/>
  <c r="H300" i="21"/>
  <c r="H307" i="21"/>
  <c r="H315" i="21"/>
  <c r="H323" i="21"/>
  <c r="H331" i="21"/>
  <c r="H339" i="21"/>
  <c r="H347" i="21"/>
  <c r="H355" i="21"/>
  <c r="H302" i="21"/>
  <c r="H310" i="21"/>
  <c r="H318" i="21"/>
  <c r="H326" i="21"/>
  <c r="H334" i="21"/>
  <c r="H342" i="21"/>
  <c r="H350" i="21"/>
  <c r="H358" i="21"/>
  <c r="H366" i="21"/>
  <c r="H345" i="21"/>
  <c r="H360" i="21"/>
  <c r="H368" i="21"/>
  <c r="H379" i="21"/>
  <c r="H387" i="21"/>
  <c r="H395" i="21"/>
  <c r="H403" i="21"/>
  <c r="H411" i="21"/>
  <c r="H419" i="21"/>
  <c r="H337" i="21"/>
  <c r="H363" i="21"/>
  <c r="H367" i="21"/>
  <c r="H374" i="21"/>
  <c r="H382" i="21"/>
  <c r="H390" i="21"/>
  <c r="H398" i="21"/>
  <c r="H406" i="21"/>
  <c r="H414" i="21"/>
  <c r="H282" i="21"/>
  <c r="H329" i="21"/>
  <c r="H377" i="21"/>
  <c r="H385" i="21"/>
  <c r="H393" i="21"/>
  <c r="H401" i="21"/>
  <c r="H409" i="21"/>
  <c r="H417" i="21"/>
  <c r="H425" i="21"/>
  <c r="H433" i="21"/>
  <c r="H321" i="21"/>
  <c r="H380" i="21"/>
  <c r="H388" i="21"/>
  <c r="H396" i="21"/>
  <c r="H404" i="21"/>
  <c r="H412" i="21"/>
  <c r="H420" i="21"/>
  <c r="H428" i="21"/>
  <c r="H436" i="21"/>
  <c r="H284" i="21"/>
  <c r="H313" i="21"/>
  <c r="H356" i="21"/>
  <c r="H359" i="21"/>
  <c r="H375" i="21"/>
  <c r="H383" i="21"/>
  <c r="H391" i="21"/>
  <c r="H399" i="21"/>
  <c r="H407" i="21"/>
  <c r="H415" i="21"/>
  <c r="H274" i="21"/>
  <c r="H305" i="21"/>
  <c r="H372" i="21"/>
  <c r="H378" i="21"/>
  <c r="H386" i="21"/>
  <c r="H394" i="21"/>
  <c r="H402" i="21"/>
  <c r="H410" i="21"/>
  <c r="H353" i="21"/>
  <c r="H364" i="21"/>
  <c r="H369" i="21"/>
  <c r="H376" i="21"/>
  <c r="H384" i="21"/>
  <c r="H392" i="21"/>
  <c r="H400" i="21"/>
  <c r="H408" i="21"/>
  <c r="H416" i="21"/>
  <c r="H424" i="21"/>
  <c r="H432" i="21"/>
  <c r="H440" i="21"/>
  <c r="H434" i="21"/>
  <c r="H437" i="21"/>
  <c r="H441" i="21"/>
  <c r="H449" i="21"/>
  <c r="H457" i="21"/>
  <c r="H465" i="21"/>
  <c r="H473" i="21"/>
  <c r="H481" i="21"/>
  <c r="H444" i="21"/>
  <c r="H452" i="21"/>
  <c r="H460" i="21"/>
  <c r="H468" i="21"/>
  <c r="H476" i="21"/>
  <c r="H484" i="21"/>
  <c r="H413" i="21"/>
  <c r="H418" i="21"/>
  <c r="H421" i="21"/>
  <c r="H427" i="21"/>
  <c r="H430" i="21"/>
  <c r="H439" i="21"/>
  <c r="H447" i="21"/>
  <c r="H455" i="21"/>
  <c r="H463" i="21"/>
  <c r="H471" i="21"/>
  <c r="H479" i="21"/>
  <c r="H487" i="21"/>
  <c r="H495" i="21"/>
  <c r="H503" i="21"/>
  <c r="H371" i="21"/>
  <c r="H405" i="21"/>
  <c r="H442" i="21"/>
  <c r="H450" i="21"/>
  <c r="H458" i="21"/>
  <c r="H466" i="21"/>
  <c r="H474" i="21"/>
  <c r="H482" i="21"/>
  <c r="H490" i="21"/>
  <c r="H498" i="21"/>
  <c r="H506" i="21"/>
  <c r="H397" i="21"/>
  <c r="H423" i="21"/>
  <c r="H445" i="21"/>
  <c r="H453" i="21"/>
  <c r="H461" i="21"/>
  <c r="H469" i="21"/>
  <c r="H477" i="21"/>
  <c r="H389" i="21"/>
  <c r="H426" i="21"/>
  <c r="H429" i="21"/>
  <c r="H435" i="21"/>
  <c r="H438" i="21"/>
  <c r="H448" i="21"/>
  <c r="H456" i="21"/>
  <c r="H464" i="21"/>
  <c r="H472" i="21"/>
  <c r="H480" i="21"/>
  <c r="H361" i="21"/>
  <c r="H381" i="21"/>
  <c r="H443" i="21"/>
  <c r="H451" i="21"/>
  <c r="H459" i="21"/>
  <c r="H467" i="21"/>
  <c r="H475" i="21"/>
  <c r="H483" i="21"/>
  <c r="H491" i="21"/>
  <c r="H499" i="21"/>
  <c r="H507" i="21"/>
  <c r="H454" i="21"/>
  <c r="H486" i="21"/>
  <c r="H489" i="21"/>
  <c r="H492" i="21"/>
  <c r="H504" i="21"/>
  <c r="H510" i="21"/>
  <c r="H516" i="21"/>
  <c r="H524" i="21"/>
  <c r="H532" i="21"/>
  <c r="H540" i="21"/>
  <c r="H548" i="21"/>
  <c r="H446" i="21"/>
  <c r="H511" i="21"/>
  <c r="H519" i="21"/>
  <c r="H527" i="21"/>
  <c r="H535" i="21"/>
  <c r="H543" i="21"/>
  <c r="H551" i="21"/>
  <c r="H488" i="21"/>
  <c r="H494" i="21"/>
  <c r="H509" i="21"/>
  <c r="H514" i="21"/>
  <c r="H522" i="21"/>
  <c r="H530" i="21"/>
  <c r="H538" i="21"/>
  <c r="H546" i="21"/>
  <c r="H554" i="21"/>
  <c r="H562" i="21"/>
  <c r="H570" i="21"/>
  <c r="H578" i="21"/>
  <c r="H497" i="21"/>
  <c r="H500" i="21"/>
  <c r="H517" i="21"/>
  <c r="H525" i="21"/>
  <c r="H533" i="21"/>
  <c r="H541" i="21"/>
  <c r="H549" i="21"/>
  <c r="H557" i="21"/>
  <c r="H565" i="21"/>
  <c r="H573" i="21"/>
  <c r="H373" i="21"/>
  <c r="H485" i="21"/>
  <c r="H493" i="21"/>
  <c r="H512" i="21"/>
  <c r="H520" i="21"/>
  <c r="H528" i="21"/>
  <c r="H536" i="21"/>
  <c r="H544" i="21"/>
  <c r="H552" i="21"/>
  <c r="H478" i="21"/>
  <c r="H496" i="21"/>
  <c r="H502" i="21"/>
  <c r="H515" i="21"/>
  <c r="H523" i="21"/>
  <c r="H531" i="21"/>
  <c r="H539" i="21"/>
  <c r="H547" i="21"/>
  <c r="H470" i="21"/>
  <c r="H505" i="21"/>
  <c r="H508" i="21"/>
  <c r="H518" i="21"/>
  <c r="H526" i="21"/>
  <c r="H534" i="21"/>
  <c r="H542" i="21"/>
  <c r="H550" i="21"/>
  <c r="H558" i="21"/>
  <c r="H566" i="21"/>
  <c r="H574" i="21"/>
  <c r="H501" i="21"/>
  <c r="H563" i="21"/>
  <c r="H569" i="21"/>
  <c r="H585" i="21"/>
  <c r="H593" i="21"/>
  <c r="H601" i="21"/>
  <c r="H609" i="21"/>
  <c r="H572" i="21"/>
  <c r="H575" i="21"/>
  <c r="H580" i="21"/>
  <c r="H588" i="21"/>
  <c r="H596" i="21"/>
  <c r="H604" i="21"/>
  <c r="H462" i="21"/>
  <c r="H568" i="21"/>
  <c r="H583" i="21"/>
  <c r="H591" i="21"/>
  <c r="H599" i="21"/>
  <c r="H607" i="21"/>
  <c r="H608" i="21"/>
  <c r="H598" i="21"/>
  <c r="H545" i="21"/>
  <c r="H556" i="21"/>
  <c r="H559" i="21"/>
  <c r="H571" i="21"/>
  <c r="H577" i="21"/>
  <c r="H586" i="21"/>
  <c r="H594" i="21"/>
  <c r="H602" i="21"/>
  <c r="H610" i="21"/>
  <c r="H581" i="21"/>
  <c r="H589" i="21"/>
  <c r="H606" i="21"/>
  <c r="H537" i="21"/>
  <c r="H597" i="21"/>
  <c r="H605" i="21"/>
  <c r="H600" i="21"/>
  <c r="H529" i="21"/>
  <c r="H555" i="21"/>
  <c r="H561" i="21"/>
  <c r="H576" i="21"/>
  <c r="H584" i="21"/>
  <c r="H592" i="21"/>
  <c r="H590" i="21"/>
  <c r="H431" i="21"/>
  <c r="H521" i="21"/>
  <c r="H553" i="21"/>
  <c r="H564" i="21"/>
  <c r="H567" i="21"/>
  <c r="H579" i="21"/>
  <c r="H587" i="21"/>
  <c r="H595" i="21"/>
  <c r="H603" i="21"/>
  <c r="H611" i="21"/>
  <c r="H422" i="21"/>
  <c r="H513" i="21"/>
  <c r="H560" i="21"/>
  <c r="H582" i="21"/>
  <c r="Q8" i="21"/>
  <c r="Q16" i="21"/>
  <c r="Q24" i="21"/>
  <c r="Q32" i="21"/>
  <c r="Q40" i="21"/>
  <c r="Q3" i="21"/>
  <c r="Q11" i="21"/>
  <c r="Q19" i="21"/>
  <c r="Q27" i="21"/>
  <c r="Q35" i="21"/>
  <c r="Q6" i="21"/>
  <c r="Q14" i="21"/>
  <c r="Q22" i="21"/>
  <c r="Q30" i="21"/>
  <c r="Q38" i="21"/>
  <c r="Q46" i="21"/>
  <c r="Q9" i="21"/>
  <c r="Q17" i="21"/>
  <c r="Q25" i="21"/>
  <c r="Q33" i="21"/>
  <c r="Q4" i="21"/>
  <c r="Q12" i="21"/>
  <c r="Q20" i="21"/>
  <c r="Q28" i="21"/>
  <c r="Q36" i="21"/>
  <c r="Q44" i="21"/>
  <c r="Q7" i="21"/>
  <c r="Q15" i="21"/>
  <c r="Q23" i="21"/>
  <c r="Q31" i="21"/>
  <c r="Q39" i="21"/>
  <c r="Q10" i="21"/>
  <c r="Q18" i="21"/>
  <c r="Q26" i="21"/>
  <c r="Q34" i="21"/>
  <c r="Q42" i="21"/>
  <c r="Q37" i="21"/>
  <c r="Q51" i="21"/>
  <c r="Q59" i="21"/>
  <c r="Q13" i="21"/>
  <c r="Q52" i="21"/>
  <c r="Q60" i="21"/>
  <c r="Q68" i="21"/>
  <c r="Q76" i="21"/>
  <c r="Q5" i="21"/>
  <c r="Q55" i="21"/>
  <c r="Q63" i="21"/>
  <c r="Q71" i="21"/>
  <c r="Q79" i="21"/>
  <c r="Q43" i="21"/>
  <c r="Q50" i="21"/>
  <c r="Q58" i="21"/>
  <c r="Q47" i="21"/>
  <c r="Q48" i="21"/>
  <c r="Q56" i="21"/>
  <c r="Q64" i="21"/>
  <c r="Q72" i="21"/>
  <c r="Q80" i="21"/>
  <c r="Q29" i="21"/>
  <c r="Q73" i="21"/>
  <c r="Q49" i="21"/>
  <c r="Q54" i="21"/>
  <c r="Q66" i="21"/>
  <c r="Q69" i="21"/>
  <c r="Q21" i="21"/>
  <c r="Q81" i="21"/>
  <c r="Q87" i="21"/>
  <c r="Q95" i="21"/>
  <c r="Q103" i="21"/>
  <c r="Q61" i="21"/>
  <c r="Q74" i="21"/>
  <c r="Q77" i="21"/>
  <c r="Q90" i="21"/>
  <c r="Q98" i="21"/>
  <c r="Q41" i="21"/>
  <c r="Q65" i="21"/>
  <c r="Q53" i="21"/>
  <c r="Q67" i="21"/>
  <c r="Q70" i="21"/>
  <c r="Q91" i="21"/>
  <c r="Q99" i="21"/>
  <c r="Q94" i="21"/>
  <c r="Q97" i="21"/>
  <c r="Q104" i="21"/>
  <c r="Q75" i="21"/>
  <c r="Q100" i="21"/>
  <c r="Q93" i="21"/>
  <c r="Q96" i="21"/>
  <c r="Q45" i="21"/>
  <c r="Q57" i="21"/>
  <c r="Q62" i="21"/>
  <c r="Q84" i="21"/>
  <c r="Q102" i="21"/>
  <c r="Q113" i="21"/>
  <c r="Q121" i="21"/>
  <c r="Q129" i="21"/>
  <c r="Q108" i="21"/>
  <c r="Q116" i="21"/>
  <c r="Q124" i="21"/>
  <c r="Q132" i="21"/>
  <c r="Q78" i="21"/>
  <c r="Q82" i="21"/>
  <c r="Q86" i="21"/>
  <c r="Q89" i="21"/>
  <c r="Q101" i="21"/>
  <c r="Q83" i="21"/>
  <c r="Q85" i="21"/>
  <c r="Q88" i="21"/>
  <c r="Q105" i="21"/>
  <c r="Q109" i="21"/>
  <c r="Q117" i="21"/>
  <c r="Q125" i="21"/>
  <c r="Q133" i="21"/>
  <c r="Q142" i="21"/>
  <c r="Q150" i="21"/>
  <c r="Q112" i="21"/>
  <c r="Q115" i="21"/>
  <c r="Q127" i="21"/>
  <c r="Q130" i="21"/>
  <c r="Q134" i="21"/>
  <c r="Q137" i="21"/>
  <c r="Q145" i="21"/>
  <c r="Q153" i="21"/>
  <c r="Q106" i="21"/>
  <c r="Q118" i="21"/>
  <c r="Q140" i="21"/>
  <c r="Q148" i="21"/>
  <c r="Q156" i="21"/>
  <c r="Q111" i="21"/>
  <c r="Q114" i="21"/>
  <c r="Q135" i="21"/>
  <c r="Q143" i="21"/>
  <c r="Q151" i="21"/>
  <c r="Q159" i="21"/>
  <c r="Q167" i="21"/>
  <c r="Q175" i="21"/>
  <c r="Q183" i="21"/>
  <c r="Q120" i="21"/>
  <c r="Q123" i="21"/>
  <c r="Q138" i="21"/>
  <c r="Q146" i="21"/>
  <c r="Q154" i="21"/>
  <c r="Q162" i="21"/>
  <c r="Q170" i="21"/>
  <c r="Q178" i="21"/>
  <c r="Q186" i="21"/>
  <c r="Q92" i="21"/>
  <c r="Q126" i="21"/>
  <c r="Q141" i="21"/>
  <c r="Q149" i="21"/>
  <c r="Q157" i="21"/>
  <c r="Q110" i="21"/>
  <c r="Q128" i="21"/>
  <c r="Q131" i="21"/>
  <c r="Q139" i="21"/>
  <c r="Q147" i="21"/>
  <c r="Q155" i="21"/>
  <c r="Q163" i="21"/>
  <c r="Q171" i="21"/>
  <c r="Q179" i="21"/>
  <c r="Q187" i="21"/>
  <c r="Q180" i="21"/>
  <c r="Q195" i="21"/>
  <c r="Q203" i="21"/>
  <c r="Q158" i="21"/>
  <c r="Q161" i="21"/>
  <c r="Q173" i="21"/>
  <c r="Q176" i="21"/>
  <c r="Q190" i="21"/>
  <c r="Q198" i="21"/>
  <c r="Q206" i="21"/>
  <c r="Q119" i="21"/>
  <c r="Q122" i="21"/>
  <c r="Q164" i="21"/>
  <c r="Q182" i="21"/>
  <c r="Q185" i="21"/>
  <c r="Q193" i="21"/>
  <c r="Q201" i="21"/>
  <c r="Q107" i="21"/>
  <c r="Q160" i="21"/>
  <c r="Q196" i="21"/>
  <c r="Q204" i="21"/>
  <c r="Q212" i="21"/>
  <c r="Q220" i="21"/>
  <c r="Q228" i="21"/>
  <c r="Q236" i="21"/>
  <c r="Q152" i="21"/>
  <c r="Q166" i="21"/>
  <c r="Q169" i="21"/>
  <c r="Q181" i="21"/>
  <c r="Q184" i="21"/>
  <c r="Q188" i="21"/>
  <c r="Q191" i="21"/>
  <c r="Q199" i="21"/>
  <c r="Q207" i="21"/>
  <c r="Q215" i="21"/>
  <c r="Q223" i="21"/>
  <c r="Q231" i="21"/>
  <c r="Q144" i="21"/>
  <c r="Q172" i="21"/>
  <c r="Q194" i="21"/>
  <c r="Q202" i="21"/>
  <c r="Q174" i="21"/>
  <c r="Q177" i="21"/>
  <c r="Q192" i="21"/>
  <c r="Q200" i="21"/>
  <c r="Q208" i="21"/>
  <c r="Q216" i="21"/>
  <c r="Q224" i="21"/>
  <c r="Q232" i="21"/>
  <c r="Q240" i="21"/>
  <c r="Q189" i="21"/>
  <c r="Q211" i="21"/>
  <c r="Q214" i="21"/>
  <c r="Q217" i="21"/>
  <c r="Q235" i="21"/>
  <c r="Q239" i="21"/>
  <c r="Q246" i="21"/>
  <c r="Q254" i="21"/>
  <c r="Q210" i="21"/>
  <c r="Q213" i="21"/>
  <c r="Q136" i="21"/>
  <c r="Q219" i="21"/>
  <c r="Q222" i="21"/>
  <c r="Q234" i="21"/>
  <c r="Q237" i="21"/>
  <c r="Q244" i="21"/>
  <c r="Q205" i="21"/>
  <c r="Q218" i="21"/>
  <c r="Q221" i="21"/>
  <c r="Q242" i="21"/>
  <c r="Q250" i="21"/>
  <c r="Q258" i="21"/>
  <c r="Q233" i="21"/>
  <c r="Q248" i="21"/>
  <c r="Q261" i="21"/>
  <c r="Q269" i="21"/>
  <c r="Q277" i="21"/>
  <c r="Q229" i="21"/>
  <c r="Q238" i="21"/>
  <c r="Q257" i="21"/>
  <c r="Q264" i="21"/>
  <c r="Q272" i="21"/>
  <c r="Q165" i="21"/>
  <c r="Q197" i="21"/>
  <c r="Q230" i="21"/>
  <c r="Q241" i="21"/>
  <c r="Q247" i="21"/>
  <c r="Q256" i="21"/>
  <c r="Q259" i="21"/>
  <c r="Q267" i="21"/>
  <c r="Q275" i="21"/>
  <c r="Q283" i="21"/>
  <c r="Q291" i="21"/>
  <c r="Q299" i="21"/>
  <c r="Q225" i="21"/>
  <c r="Q255" i="21"/>
  <c r="Q262" i="21"/>
  <c r="Q270" i="21"/>
  <c r="Q278" i="21"/>
  <c r="Q286" i="21"/>
  <c r="Q294" i="21"/>
  <c r="Q226" i="21"/>
  <c r="Q253" i="21"/>
  <c r="Q265" i="21"/>
  <c r="Q273" i="21"/>
  <c r="Q227" i="21"/>
  <c r="Q243" i="21"/>
  <c r="Q252" i="21"/>
  <c r="Q260" i="21"/>
  <c r="Q268" i="21"/>
  <c r="Q276" i="21"/>
  <c r="Q168" i="21"/>
  <c r="Q245" i="21"/>
  <c r="Q249" i="21"/>
  <c r="Q266" i="21"/>
  <c r="Q274" i="21"/>
  <c r="Q282" i="21"/>
  <c r="Q290" i="21"/>
  <c r="Q298" i="21"/>
  <c r="Q263" i="21"/>
  <c r="Q280" i="21"/>
  <c r="Q292" i="21"/>
  <c r="Q305" i="21"/>
  <c r="Q313" i="21"/>
  <c r="Q321" i="21"/>
  <c r="Q329" i="21"/>
  <c r="Q337" i="21"/>
  <c r="Q345" i="21"/>
  <c r="Q353" i="21"/>
  <c r="Q209" i="21"/>
  <c r="Q281" i="21"/>
  <c r="Q295" i="21"/>
  <c r="Q308" i="21"/>
  <c r="Q316" i="21"/>
  <c r="Q324" i="21"/>
  <c r="Q332" i="21"/>
  <c r="Q340" i="21"/>
  <c r="Q348" i="21"/>
  <c r="Q297" i="21"/>
  <c r="Q303" i="21"/>
  <c r="Q311" i="21"/>
  <c r="Q319" i="21"/>
  <c r="Q327" i="21"/>
  <c r="Q335" i="21"/>
  <c r="Q343" i="21"/>
  <c r="Q351" i="21"/>
  <c r="Q359" i="21"/>
  <c r="Q367" i="21"/>
  <c r="Q251" i="21"/>
  <c r="Q285" i="21"/>
  <c r="Q288" i="21"/>
  <c r="Q306" i="21"/>
  <c r="Q314" i="21"/>
  <c r="Q322" i="21"/>
  <c r="Q330" i="21"/>
  <c r="Q338" i="21"/>
  <c r="Q346" i="21"/>
  <c r="Q354" i="21"/>
  <c r="Q362" i="21"/>
  <c r="Q300" i="21"/>
  <c r="Q301" i="21"/>
  <c r="Q309" i="21"/>
  <c r="Q317" i="21"/>
  <c r="Q325" i="21"/>
  <c r="Q333" i="21"/>
  <c r="Q341" i="21"/>
  <c r="Q349" i="21"/>
  <c r="Q284" i="21"/>
  <c r="Q304" i="21"/>
  <c r="Q312" i="21"/>
  <c r="Q320" i="21"/>
  <c r="Q328" i="21"/>
  <c r="Q336" i="21"/>
  <c r="Q344" i="21"/>
  <c r="Q352" i="21"/>
  <c r="Q287" i="21"/>
  <c r="Q293" i="21"/>
  <c r="Q296" i="21"/>
  <c r="Q307" i="21"/>
  <c r="Q315" i="21"/>
  <c r="Q323" i="21"/>
  <c r="Q331" i="21"/>
  <c r="Q339" i="21"/>
  <c r="Q347" i="21"/>
  <c r="Q355" i="21"/>
  <c r="Q363" i="21"/>
  <c r="Q371" i="21"/>
  <c r="Q271" i="21"/>
  <c r="Q342" i="21"/>
  <c r="Q366" i="21"/>
  <c r="Q376" i="21"/>
  <c r="Q384" i="21"/>
  <c r="Q392" i="21"/>
  <c r="Q400" i="21"/>
  <c r="Q408" i="21"/>
  <c r="Q416" i="21"/>
  <c r="Q334" i="21"/>
  <c r="Q365" i="21"/>
  <c r="Q379" i="21"/>
  <c r="Q387" i="21"/>
  <c r="Q395" i="21"/>
  <c r="Q403" i="21"/>
  <c r="Q411" i="21"/>
  <c r="Q326" i="21"/>
  <c r="Q356" i="21"/>
  <c r="Q374" i="21"/>
  <c r="Q382" i="21"/>
  <c r="Q390" i="21"/>
  <c r="Q398" i="21"/>
  <c r="Q406" i="21"/>
  <c r="Q414" i="21"/>
  <c r="Q422" i="21"/>
  <c r="Q430" i="21"/>
  <c r="Q438" i="21"/>
  <c r="Q279" i="21"/>
  <c r="Q318" i="21"/>
  <c r="Q377" i="21"/>
  <c r="Q385" i="21"/>
  <c r="Q393" i="21"/>
  <c r="Q401" i="21"/>
  <c r="Q409" i="21"/>
  <c r="Q417" i="21"/>
  <c r="Q425" i="21"/>
  <c r="Q433" i="21"/>
  <c r="Q310" i="21"/>
  <c r="Q358" i="21"/>
  <c r="Q361" i="21"/>
  <c r="Q372" i="21"/>
  <c r="Q380" i="21"/>
  <c r="Q388" i="21"/>
  <c r="Q396" i="21"/>
  <c r="Q404" i="21"/>
  <c r="Q412" i="21"/>
  <c r="Q302" i="21"/>
  <c r="Q364" i="21"/>
  <c r="Q370" i="21"/>
  <c r="Q375" i="21"/>
  <c r="Q383" i="21"/>
  <c r="Q391" i="21"/>
  <c r="Q399" i="21"/>
  <c r="Q407" i="21"/>
  <c r="Q415" i="21"/>
  <c r="Q289" i="21"/>
  <c r="Q350" i="21"/>
  <c r="Q368" i="21"/>
  <c r="Q373" i="21"/>
  <c r="Q381" i="21"/>
  <c r="Q389" i="21"/>
  <c r="Q397" i="21"/>
  <c r="Q405" i="21"/>
  <c r="Q413" i="21"/>
  <c r="Q421" i="21"/>
  <c r="Q429" i="21"/>
  <c r="Q437" i="21"/>
  <c r="Q369" i="21"/>
  <c r="Q424" i="21"/>
  <c r="Q427" i="21"/>
  <c r="Q439" i="21"/>
  <c r="Q446" i="21"/>
  <c r="Q454" i="21"/>
  <c r="Q462" i="21"/>
  <c r="Q470" i="21"/>
  <c r="Q478" i="21"/>
  <c r="Q357" i="21"/>
  <c r="Q360" i="21"/>
  <c r="Q420" i="21"/>
  <c r="Q441" i="21"/>
  <c r="Q449" i="21"/>
  <c r="Q457" i="21"/>
  <c r="Q465" i="21"/>
  <c r="Q473" i="21"/>
  <c r="Q481" i="21"/>
  <c r="Q410" i="21"/>
  <c r="Q423" i="21"/>
  <c r="Q444" i="21"/>
  <c r="Q452" i="21"/>
  <c r="Q460" i="21"/>
  <c r="Q468" i="21"/>
  <c r="Q476" i="21"/>
  <c r="Q484" i="21"/>
  <c r="Q492" i="21"/>
  <c r="Q500" i="21"/>
  <c r="Q508" i="21"/>
  <c r="Q402" i="21"/>
  <c r="Q426" i="21"/>
  <c r="Q432" i="21"/>
  <c r="Q435" i="21"/>
  <c r="Q447" i="21"/>
  <c r="Q455" i="21"/>
  <c r="Q463" i="21"/>
  <c r="Q471" i="21"/>
  <c r="Q479" i="21"/>
  <c r="Q487" i="21"/>
  <c r="Q495" i="21"/>
  <c r="Q503" i="21"/>
  <c r="Q394" i="21"/>
  <c r="Q428" i="21"/>
  <c r="Q442" i="21"/>
  <c r="Q450" i="21"/>
  <c r="Q458" i="21"/>
  <c r="Q466" i="21"/>
  <c r="Q474" i="21"/>
  <c r="Q482" i="21"/>
  <c r="Q386" i="21"/>
  <c r="Q431" i="21"/>
  <c r="Q445" i="21"/>
  <c r="Q453" i="21"/>
  <c r="Q461" i="21"/>
  <c r="Q469" i="21"/>
  <c r="Q477" i="21"/>
  <c r="Q378" i="21"/>
  <c r="Q418" i="21"/>
  <c r="Q434" i="21"/>
  <c r="Q448" i="21"/>
  <c r="Q456" i="21"/>
  <c r="Q464" i="21"/>
  <c r="Q472" i="21"/>
  <c r="Q480" i="21"/>
  <c r="Q488" i="21"/>
  <c r="Q496" i="21"/>
  <c r="Q504" i="21"/>
  <c r="Q419" i="21"/>
  <c r="Q451" i="21"/>
  <c r="Q491" i="21"/>
  <c r="Q494" i="21"/>
  <c r="Q506" i="21"/>
  <c r="Q509" i="21"/>
  <c r="Q513" i="21"/>
  <c r="Q521" i="21"/>
  <c r="Q529" i="21"/>
  <c r="Q537" i="21"/>
  <c r="Q545" i="21"/>
  <c r="Q443" i="21"/>
  <c r="Q485" i="21"/>
  <c r="Q497" i="21"/>
  <c r="Q516" i="21"/>
  <c r="Q524" i="21"/>
  <c r="Q532" i="21"/>
  <c r="Q540" i="21"/>
  <c r="Q548" i="21"/>
  <c r="Q436" i="21"/>
  <c r="Q490" i="21"/>
  <c r="Q493" i="21"/>
  <c r="Q511" i="21"/>
  <c r="Q519" i="21"/>
  <c r="Q527" i="21"/>
  <c r="Q535" i="21"/>
  <c r="Q543" i="21"/>
  <c r="Q551" i="21"/>
  <c r="Q559" i="21"/>
  <c r="Q567" i="21"/>
  <c r="Q575" i="21"/>
  <c r="Q499" i="21"/>
  <c r="Q502" i="21"/>
  <c r="Q514" i="21"/>
  <c r="Q522" i="21"/>
  <c r="Q530" i="21"/>
  <c r="Q538" i="21"/>
  <c r="Q546" i="21"/>
  <c r="Q554" i="21"/>
  <c r="Q562" i="21"/>
  <c r="Q570" i="21"/>
  <c r="Q578" i="21"/>
  <c r="Q505" i="21"/>
  <c r="Q517" i="21"/>
  <c r="Q525" i="21"/>
  <c r="Q533" i="21"/>
  <c r="Q541" i="21"/>
  <c r="Q549" i="21"/>
  <c r="Q475" i="21"/>
  <c r="Q483" i="21"/>
  <c r="Q486" i="21"/>
  <c r="Q498" i="21"/>
  <c r="Q501" i="21"/>
  <c r="Q512" i="21"/>
  <c r="Q520" i="21"/>
  <c r="Q528" i="21"/>
  <c r="Q536" i="21"/>
  <c r="Q544" i="21"/>
  <c r="Q467" i="21"/>
  <c r="Q489" i="21"/>
  <c r="Q507" i="21"/>
  <c r="Q515" i="21"/>
  <c r="Q523" i="21"/>
  <c r="Q531" i="21"/>
  <c r="Q539" i="21"/>
  <c r="Q547" i="21"/>
  <c r="Q555" i="21"/>
  <c r="Q563" i="21"/>
  <c r="Q571" i="21"/>
  <c r="Q550" i="21"/>
  <c r="Q565" i="21"/>
  <c r="Q568" i="21"/>
  <c r="Q582" i="21"/>
  <c r="Q590" i="21"/>
  <c r="Q598" i="21"/>
  <c r="Q606" i="21"/>
  <c r="Q556" i="21"/>
  <c r="Q574" i="21"/>
  <c r="Q577" i="21"/>
  <c r="Q585" i="21"/>
  <c r="Q593" i="21"/>
  <c r="Q601" i="21"/>
  <c r="Q609" i="21"/>
  <c r="Q580" i="21"/>
  <c r="Q588" i="21"/>
  <c r="Q596" i="21"/>
  <c r="Q604" i="21"/>
  <c r="Q579" i="21"/>
  <c r="Q542" i="21"/>
  <c r="Q553" i="21"/>
  <c r="Q558" i="21"/>
  <c r="Q561" i="21"/>
  <c r="Q573" i="21"/>
  <c r="Q576" i="21"/>
  <c r="Q583" i="21"/>
  <c r="Q591" i="21"/>
  <c r="Q599" i="21"/>
  <c r="Q607" i="21"/>
  <c r="Q586" i="21"/>
  <c r="Q602" i="21"/>
  <c r="Q603" i="21"/>
  <c r="Q534" i="21"/>
  <c r="Q564" i="21"/>
  <c r="Q594" i="21"/>
  <c r="Q610" i="21"/>
  <c r="Q597" i="21"/>
  <c r="Q611" i="21"/>
  <c r="Q440" i="21"/>
  <c r="Q459" i="21"/>
  <c r="Q526" i="21"/>
  <c r="Q557" i="21"/>
  <c r="Q560" i="21"/>
  <c r="Q581" i="21"/>
  <c r="Q589" i="21"/>
  <c r="Q605" i="21"/>
  <c r="Q587" i="21"/>
  <c r="Q518" i="21"/>
  <c r="Q566" i="21"/>
  <c r="Q569" i="21"/>
  <c r="Q584" i="21"/>
  <c r="Q592" i="21"/>
  <c r="Q600" i="21"/>
  <c r="Q608" i="21"/>
  <c r="Q510" i="21"/>
  <c r="Q552" i="21"/>
  <c r="Q572" i="21"/>
  <c r="Q595" i="21"/>
  <c r="N9" i="21"/>
  <c r="N17" i="21"/>
  <c r="N25" i="21"/>
  <c r="N33" i="21"/>
  <c r="N41" i="21"/>
  <c r="N4" i="21"/>
  <c r="N12" i="21"/>
  <c r="N20" i="21"/>
  <c r="N28" i="21"/>
  <c r="N36" i="21"/>
  <c r="N7" i="21"/>
  <c r="N15" i="21"/>
  <c r="N23" i="21"/>
  <c r="N31" i="21"/>
  <c r="N39" i="21"/>
  <c r="N47" i="21"/>
  <c r="N10" i="21"/>
  <c r="N18" i="21"/>
  <c r="N26" i="21"/>
  <c r="N34" i="21"/>
  <c r="N5" i="21"/>
  <c r="N13" i="21"/>
  <c r="N21" i="21"/>
  <c r="N29" i="21"/>
  <c r="N37" i="21"/>
  <c r="N45" i="21"/>
  <c r="N8" i="21"/>
  <c r="N16" i="21"/>
  <c r="N24" i="21"/>
  <c r="N32" i="21"/>
  <c r="N40" i="21"/>
  <c r="N3" i="21"/>
  <c r="N11" i="21"/>
  <c r="N19" i="21"/>
  <c r="N27" i="21"/>
  <c r="N35" i="21"/>
  <c r="N43" i="21"/>
  <c r="N14" i="21"/>
  <c r="N52" i="21"/>
  <c r="N60" i="21"/>
  <c r="N6" i="21"/>
  <c r="N53" i="21"/>
  <c r="N61" i="21"/>
  <c r="N69" i="21"/>
  <c r="N77" i="21"/>
  <c r="N48" i="21"/>
  <c r="N56" i="21"/>
  <c r="N64" i="21"/>
  <c r="N72" i="21"/>
  <c r="N80" i="21"/>
  <c r="N38" i="21"/>
  <c r="N44" i="21"/>
  <c r="N51" i="21"/>
  <c r="N59" i="21"/>
  <c r="N22" i="21"/>
  <c r="N49" i="21"/>
  <c r="N57" i="21"/>
  <c r="N65" i="21"/>
  <c r="N73" i="21"/>
  <c r="N81" i="21"/>
  <c r="N54" i="21"/>
  <c r="N66" i="21"/>
  <c r="N75" i="21"/>
  <c r="N50" i="21"/>
  <c r="N55" i="21"/>
  <c r="N68" i="21"/>
  <c r="N71" i="21"/>
  <c r="N42" i="21"/>
  <c r="N74" i="21"/>
  <c r="N88" i="21"/>
  <c r="N96" i="21"/>
  <c r="N104" i="21"/>
  <c r="N46" i="21"/>
  <c r="N91" i="21"/>
  <c r="N99" i="21"/>
  <c r="N30" i="21"/>
  <c r="N62" i="21"/>
  <c r="N67" i="21"/>
  <c r="N70" i="21"/>
  <c r="N63" i="21"/>
  <c r="N83" i="21"/>
  <c r="N84" i="21"/>
  <c r="N92" i="21"/>
  <c r="N100" i="21"/>
  <c r="N58" i="21"/>
  <c r="N87" i="21"/>
  <c r="N90" i="21"/>
  <c r="N93" i="21"/>
  <c r="N102" i="21"/>
  <c r="N78" i="21"/>
  <c r="N82" i="21"/>
  <c r="N86" i="21"/>
  <c r="N89" i="21"/>
  <c r="N95" i="21"/>
  <c r="N98" i="21"/>
  <c r="N114" i="21"/>
  <c r="N122" i="21"/>
  <c r="N130" i="21"/>
  <c r="N79" i="21"/>
  <c r="N101" i="21"/>
  <c r="N106" i="21"/>
  <c r="N109" i="21"/>
  <c r="N117" i="21"/>
  <c r="N125" i="21"/>
  <c r="N133" i="21"/>
  <c r="N105" i="21"/>
  <c r="N76" i="21"/>
  <c r="N110" i="21"/>
  <c r="N118" i="21"/>
  <c r="N126" i="21"/>
  <c r="N134" i="21"/>
  <c r="N127" i="21"/>
  <c r="N135" i="21"/>
  <c r="N143" i="21"/>
  <c r="N151" i="21"/>
  <c r="N108" i="21"/>
  <c r="N138" i="21"/>
  <c r="N146" i="21"/>
  <c r="N154" i="21"/>
  <c r="N85" i="21"/>
  <c r="N111" i="21"/>
  <c r="N120" i="21"/>
  <c r="N123" i="21"/>
  <c r="N129" i="21"/>
  <c r="N132" i="21"/>
  <c r="N141" i="21"/>
  <c r="N149" i="21"/>
  <c r="N157" i="21"/>
  <c r="N136" i="21"/>
  <c r="N144" i="21"/>
  <c r="N152" i="21"/>
  <c r="N160" i="21"/>
  <c r="N168" i="21"/>
  <c r="N176" i="21"/>
  <c r="N184" i="21"/>
  <c r="N103" i="21"/>
  <c r="N107" i="21"/>
  <c r="N113" i="21"/>
  <c r="N116" i="21"/>
  <c r="N139" i="21"/>
  <c r="N147" i="21"/>
  <c r="N155" i="21"/>
  <c r="N163" i="21"/>
  <c r="N171" i="21"/>
  <c r="N179" i="21"/>
  <c r="N187" i="21"/>
  <c r="N119" i="21"/>
  <c r="N128" i="21"/>
  <c r="N131" i="21"/>
  <c r="N142" i="21"/>
  <c r="N150" i="21"/>
  <c r="N158" i="21"/>
  <c r="N94" i="21"/>
  <c r="N112" i="21"/>
  <c r="N115" i="21"/>
  <c r="N121" i="21"/>
  <c r="N124" i="21"/>
  <c r="N140" i="21"/>
  <c r="N148" i="21"/>
  <c r="N156" i="21"/>
  <c r="N164" i="21"/>
  <c r="N172" i="21"/>
  <c r="N180" i="21"/>
  <c r="N188" i="21"/>
  <c r="N173" i="21"/>
  <c r="N182" i="21"/>
  <c r="N185" i="21"/>
  <c r="N196" i="21"/>
  <c r="N204" i="21"/>
  <c r="N153" i="21"/>
  <c r="N191" i="21"/>
  <c r="N199" i="21"/>
  <c r="N207" i="21"/>
  <c r="N97" i="21"/>
  <c r="N145" i="21"/>
  <c r="N166" i="21"/>
  <c r="N169" i="21"/>
  <c r="N175" i="21"/>
  <c r="N178" i="21"/>
  <c r="N194" i="21"/>
  <c r="N202" i="21"/>
  <c r="N137" i="21"/>
  <c r="N181" i="21"/>
  <c r="N189" i="21"/>
  <c r="N197" i="21"/>
  <c r="N205" i="21"/>
  <c r="N213" i="21"/>
  <c r="N221" i="21"/>
  <c r="N229" i="21"/>
  <c r="N237" i="21"/>
  <c r="N159" i="21"/>
  <c r="N162" i="21"/>
  <c r="N192" i="21"/>
  <c r="N200" i="21"/>
  <c r="N208" i="21"/>
  <c r="N216" i="21"/>
  <c r="N224" i="21"/>
  <c r="N232" i="21"/>
  <c r="N165" i="21"/>
  <c r="N174" i="21"/>
  <c r="N177" i="21"/>
  <c r="N183" i="21"/>
  <c r="N186" i="21"/>
  <c r="N195" i="21"/>
  <c r="N203" i="21"/>
  <c r="N161" i="21"/>
  <c r="N167" i="21"/>
  <c r="N170" i="21"/>
  <c r="N193" i="21"/>
  <c r="N201" i="21"/>
  <c r="N209" i="21"/>
  <c r="N217" i="21"/>
  <c r="N225" i="21"/>
  <c r="N233" i="21"/>
  <c r="N210" i="21"/>
  <c r="N219" i="21"/>
  <c r="N222" i="21"/>
  <c r="N228" i="21"/>
  <c r="N231" i="21"/>
  <c r="N247" i="21"/>
  <c r="N255" i="21"/>
  <c r="N206" i="21"/>
  <c r="N198" i="21"/>
  <c r="N212" i="21"/>
  <c r="N215" i="21"/>
  <c r="N245" i="21"/>
  <c r="N190" i="21"/>
  <c r="N243" i="21"/>
  <c r="N251" i="21"/>
  <c r="N211" i="21"/>
  <c r="N238" i="21"/>
  <c r="N241" i="21"/>
  <c r="N244" i="21"/>
  <c r="N256" i="21"/>
  <c r="N262" i="21"/>
  <c r="N270" i="21"/>
  <c r="N278" i="21"/>
  <c r="N230" i="21"/>
  <c r="N234" i="21"/>
  <c r="N254" i="21"/>
  <c r="N265" i="21"/>
  <c r="N273" i="21"/>
  <c r="N220" i="21"/>
  <c r="N235" i="21"/>
  <c r="N239" i="21"/>
  <c r="N253" i="21"/>
  <c r="N260" i="21"/>
  <c r="N268" i="21"/>
  <c r="N276" i="21"/>
  <c r="N284" i="21"/>
  <c r="N292" i="21"/>
  <c r="N300" i="21"/>
  <c r="N226" i="21"/>
  <c r="N236" i="21"/>
  <c r="N246" i="21"/>
  <c r="N252" i="21"/>
  <c r="N263" i="21"/>
  <c r="N271" i="21"/>
  <c r="N279" i="21"/>
  <c r="N287" i="21"/>
  <c r="N295" i="21"/>
  <c r="N223" i="21"/>
  <c r="N227" i="21"/>
  <c r="N240" i="21"/>
  <c r="N250" i="21"/>
  <c r="N266" i="21"/>
  <c r="N274" i="21"/>
  <c r="N218" i="21"/>
  <c r="N242" i="21"/>
  <c r="N249" i="21"/>
  <c r="N261" i="21"/>
  <c r="N269" i="21"/>
  <c r="N277" i="21"/>
  <c r="N214" i="21"/>
  <c r="N257" i="21"/>
  <c r="N259" i="21"/>
  <c r="N267" i="21"/>
  <c r="N275" i="21"/>
  <c r="N283" i="21"/>
  <c r="N291" i="21"/>
  <c r="N299" i="21"/>
  <c r="N281" i="21"/>
  <c r="N306" i="21"/>
  <c r="N314" i="21"/>
  <c r="N322" i="21"/>
  <c r="N330" i="21"/>
  <c r="N338" i="21"/>
  <c r="N346" i="21"/>
  <c r="N354" i="21"/>
  <c r="N282" i="21"/>
  <c r="N285" i="21"/>
  <c r="N288" i="21"/>
  <c r="N294" i="21"/>
  <c r="N297" i="21"/>
  <c r="N301" i="21"/>
  <c r="N309" i="21"/>
  <c r="N317" i="21"/>
  <c r="N325" i="21"/>
  <c r="N333" i="21"/>
  <c r="N341" i="21"/>
  <c r="N349" i="21"/>
  <c r="N258" i="21"/>
  <c r="N304" i="21"/>
  <c r="N312" i="21"/>
  <c r="N320" i="21"/>
  <c r="N328" i="21"/>
  <c r="N336" i="21"/>
  <c r="N344" i="21"/>
  <c r="N352" i="21"/>
  <c r="N360" i="21"/>
  <c r="N368" i="21"/>
  <c r="N248" i="21"/>
  <c r="N290" i="21"/>
  <c r="N307" i="21"/>
  <c r="N315" i="21"/>
  <c r="N323" i="21"/>
  <c r="N331" i="21"/>
  <c r="N339" i="21"/>
  <c r="N347" i="21"/>
  <c r="N355" i="21"/>
  <c r="N363" i="21"/>
  <c r="N272" i="21"/>
  <c r="N293" i="21"/>
  <c r="N296" i="21"/>
  <c r="N302" i="21"/>
  <c r="N310" i="21"/>
  <c r="N318" i="21"/>
  <c r="N326" i="21"/>
  <c r="N334" i="21"/>
  <c r="N342" i="21"/>
  <c r="N350" i="21"/>
  <c r="N264" i="21"/>
  <c r="N305" i="21"/>
  <c r="N313" i="21"/>
  <c r="N321" i="21"/>
  <c r="N329" i="21"/>
  <c r="N337" i="21"/>
  <c r="N345" i="21"/>
  <c r="N353" i="21"/>
  <c r="N286" i="21"/>
  <c r="N289" i="21"/>
  <c r="N298" i="21"/>
  <c r="N308" i="21"/>
  <c r="N316" i="21"/>
  <c r="N324" i="21"/>
  <c r="N332" i="21"/>
  <c r="N340" i="21"/>
  <c r="N348" i="21"/>
  <c r="N356" i="21"/>
  <c r="N364" i="21"/>
  <c r="N372" i="21"/>
  <c r="N280" i="21"/>
  <c r="N319" i="21"/>
  <c r="N365" i="21"/>
  <c r="N377" i="21"/>
  <c r="N385" i="21"/>
  <c r="N393" i="21"/>
  <c r="N401" i="21"/>
  <c r="N409" i="21"/>
  <c r="N417" i="21"/>
  <c r="N311" i="21"/>
  <c r="N380" i="21"/>
  <c r="N388" i="21"/>
  <c r="N396" i="21"/>
  <c r="N404" i="21"/>
  <c r="N412" i="21"/>
  <c r="N303" i="21"/>
  <c r="N358" i="21"/>
  <c r="N361" i="21"/>
  <c r="N371" i="21"/>
  <c r="N375" i="21"/>
  <c r="N383" i="21"/>
  <c r="N391" i="21"/>
  <c r="N399" i="21"/>
  <c r="N407" i="21"/>
  <c r="N415" i="21"/>
  <c r="N423" i="21"/>
  <c r="N431" i="21"/>
  <c r="N439" i="21"/>
  <c r="N370" i="21"/>
  <c r="N378" i="21"/>
  <c r="N386" i="21"/>
  <c r="N394" i="21"/>
  <c r="N402" i="21"/>
  <c r="N410" i="21"/>
  <c r="N418" i="21"/>
  <c r="N426" i="21"/>
  <c r="N434" i="21"/>
  <c r="N351" i="21"/>
  <c r="N369" i="21"/>
  <c r="N373" i="21"/>
  <c r="N381" i="21"/>
  <c r="N389" i="21"/>
  <c r="N397" i="21"/>
  <c r="N405" i="21"/>
  <c r="N413" i="21"/>
  <c r="N343" i="21"/>
  <c r="N357" i="21"/>
  <c r="N367" i="21"/>
  <c r="N376" i="21"/>
  <c r="N384" i="21"/>
  <c r="N392" i="21"/>
  <c r="N400" i="21"/>
  <c r="N408" i="21"/>
  <c r="N416" i="21"/>
  <c r="N327" i="21"/>
  <c r="N359" i="21"/>
  <c r="N362" i="21"/>
  <c r="N374" i="21"/>
  <c r="N382" i="21"/>
  <c r="N390" i="21"/>
  <c r="N398" i="21"/>
  <c r="N406" i="21"/>
  <c r="N414" i="21"/>
  <c r="N422" i="21"/>
  <c r="N430" i="21"/>
  <c r="N438" i="21"/>
  <c r="N403" i="21"/>
  <c r="N420" i="21"/>
  <c r="N429" i="21"/>
  <c r="N447" i="21"/>
  <c r="N455" i="21"/>
  <c r="N463" i="21"/>
  <c r="N471" i="21"/>
  <c r="N479" i="21"/>
  <c r="N366" i="21"/>
  <c r="N395" i="21"/>
  <c r="N432" i="21"/>
  <c r="N435" i="21"/>
  <c r="N442" i="21"/>
  <c r="N450" i="21"/>
  <c r="N458" i="21"/>
  <c r="N466" i="21"/>
  <c r="N474" i="21"/>
  <c r="N482" i="21"/>
  <c r="N387" i="21"/>
  <c r="N445" i="21"/>
  <c r="N453" i="21"/>
  <c r="N461" i="21"/>
  <c r="N469" i="21"/>
  <c r="N477" i="21"/>
  <c r="N485" i="21"/>
  <c r="N493" i="21"/>
  <c r="N501" i="21"/>
  <c r="N509" i="21"/>
  <c r="N335" i="21"/>
  <c r="N379" i="21"/>
  <c r="N425" i="21"/>
  <c r="N428" i="21"/>
  <c r="N437" i="21"/>
  <c r="N448" i="21"/>
  <c r="N456" i="21"/>
  <c r="N464" i="21"/>
  <c r="N472" i="21"/>
  <c r="N480" i="21"/>
  <c r="N488" i="21"/>
  <c r="N496" i="21"/>
  <c r="N504" i="21"/>
  <c r="N440" i="21"/>
  <c r="N443" i="21"/>
  <c r="N451" i="21"/>
  <c r="N459" i="21"/>
  <c r="N467" i="21"/>
  <c r="N475" i="21"/>
  <c r="N483" i="21"/>
  <c r="N421" i="21"/>
  <c r="N446" i="21"/>
  <c r="N454" i="21"/>
  <c r="N462" i="21"/>
  <c r="N470" i="21"/>
  <c r="N478" i="21"/>
  <c r="N419" i="21"/>
  <c r="N424" i="21"/>
  <c r="N427" i="21"/>
  <c r="N433" i="21"/>
  <c r="N436" i="21"/>
  <c r="N441" i="21"/>
  <c r="N449" i="21"/>
  <c r="N457" i="21"/>
  <c r="N465" i="21"/>
  <c r="N473" i="21"/>
  <c r="N481" i="21"/>
  <c r="N489" i="21"/>
  <c r="N497" i="21"/>
  <c r="N505" i="21"/>
  <c r="N487" i="21"/>
  <c r="N514" i="21"/>
  <c r="N522" i="21"/>
  <c r="N530" i="21"/>
  <c r="N538" i="21"/>
  <c r="N546" i="21"/>
  <c r="N490" i="21"/>
  <c r="N499" i="21"/>
  <c r="N502" i="21"/>
  <c r="N508" i="21"/>
  <c r="N517" i="21"/>
  <c r="N525" i="21"/>
  <c r="N533" i="21"/>
  <c r="N541" i="21"/>
  <c r="N549" i="21"/>
  <c r="N476" i="21"/>
  <c r="N512" i="21"/>
  <c r="N520" i="21"/>
  <c r="N528" i="21"/>
  <c r="N536" i="21"/>
  <c r="N544" i="21"/>
  <c r="N552" i="21"/>
  <c r="N560" i="21"/>
  <c r="N568" i="21"/>
  <c r="N576" i="21"/>
  <c r="N468" i="21"/>
  <c r="N486" i="21"/>
  <c r="N492" i="21"/>
  <c r="N495" i="21"/>
  <c r="N515" i="21"/>
  <c r="N523" i="21"/>
  <c r="N531" i="21"/>
  <c r="N539" i="21"/>
  <c r="N547" i="21"/>
  <c r="N555" i="21"/>
  <c r="N563" i="21"/>
  <c r="N571" i="21"/>
  <c r="N460" i="21"/>
  <c r="N484" i="21"/>
  <c r="N498" i="21"/>
  <c r="N507" i="21"/>
  <c r="N510" i="21"/>
  <c r="N518" i="21"/>
  <c r="N526" i="21"/>
  <c r="N534" i="21"/>
  <c r="N542" i="21"/>
  <c r="N550" i="21"/>
  <c r="N411" i="21"/>
  <c r="N452" i="21"/>
  <c r="N513" i="21"/>
  <c r="N521" i="21"/>
  <c r="N529" i="21"/>
  <c r="N537" i="21"/>
  <c r="N545" i="21"/>
  <c r="N444" i="21"/>
  <c r="N491" i="21"/>
  <c r="N494" i="21"/>
  <c r="N500" i="21"/>
  <c r="N503" i="21"/>
  <c r="N516" i="21"/>
  <c r="N524" i="21"/>
  <c r="N532" i="21"/>
  <c r="N540" i="21"/>
  <c r="N548" i="21"/>
  <c r="N556" i="21"/>
  <c r="N564" i="21"/>
  <c r="N572" i="21"/>
  <c r="N543" i="21"/>
  <c r="N583" i="21"/>
  <c r="N591" i="21"/>
  <c r="N599" i="21"/>
  <c r="N607" i="21"/>
  <c r="N535" i="21"/>
  <c r="N553" i="21"/>
  <c r="N558" i="21"/>
  <c r="N561" i="21"/>
  <c r="N567" i="21"/>
  <c r="N570" i="21"/>
  <c r="N586" i="21"/>
  <c r="N594" i="21"/>
  <c r="N602" i="21"/>
  <c r="N610" i="21"/>
  <c r="N527" i="21"/>
  <c r="N573" i="21"/>
  <c r="N581" i="21"/>
  <c r="N589" i="21"/>
  <c r="N597" i="21"/>
  <c r="N605" i="21"/>
  <c r="N611" i="21"/>
  <c r="N606" i="21"/>
  <c r="N574" i="21"/>
  <c r="N588" i="21"/>
  <c r="N506" i="21"/>
  <c r="N519" i="21"/>
  <c r="N584" i="21"/>
  <c r="N592" i="21"/>
  <c r="N600" i="21"/>
  <c r="N608" i="21"/>
  <c r="N587" i="21"/>
  <c r="N603" i="21"/>
  <c r="N511" i="21"/>
  <c r="N554" i="21"/>
  <c r="N557" i="21"/>
  <c r="N566" i="21"/>
  <c r="N569" i="21"/>
  <c r="N575" i="21"/>
  <c r="N578" i="21"/>
  <c r="N579" i="21"/>
  <c r="N595" i="21"/>
  <c r="N565" i="21"/>
  <c r="N580" i="21"/>
  <c r="N596" i="21"/>
  <c r="N582" i="21"/>
  <c r="N590" i="21"/>
  <c r="N598" i="21"/>
  <c r="N604" i="21"/>
  <c r="N551" i="21"/>
  <c r="N559" i="21"/>
  <c r="N562" i="21"/>
  <c r="N585" i="21"/>
  <c r="N593" i="21"/>
  <c r="N601" i="21"/>
  <c r="N609" i="21"/>
  <c r="N577" i="21"/>
  <c r="R5" i="21"/>
  <c r="R13" i="21"/>
  <c r="R21" i="21"/>
  <c r="R29" i="21"/>
  <c r="R37" i="21"/>
  <c r="R8" i="21"/>
  <c r="R16" i="21"/>
  <c r="R24" i="21"/>
  <c r="R32" i="21"/>
  <c r="R3" i="21"/>
  <c r="R11" i="21"/>
  <c r="R19" i="21"/>
  <c r="R27" i="21"/>
  <c r="R35" i="21"/>
  <c r="R43" i="21"/>
  <c r="R6" i="21"/>
  <c r="R14" i="21"/>
  <c r="R22" i="21"/>
  <c r="R30" i="21"/>
  <c r="R38" i="21"/>
  <c r="R9" i="21"/>
  <c r="R17" i="21"/>
  <c r="R25" i="21"/>
  <c r="R33" i="21"/>
  <c r="R41" i="21"/>
  <c r="R4" i="21"/>
  <c r="R12" i="21"/>
  <c r="R20" i="21"/>
  <c r="R28" i="21"/>
  <c r="R36" i="21"/>
  <c r="R44" i="21"/>
  <c r="R7" i="21"/>
  <c r="R15" i="21"/>
  <c r="R23" i="21"/>
  <c r="R31" i="21"/>
  <c r="R39" i="21"/>
  <c r="R47" i="21"/>
  <c r="R18" i="21"/>
  <c r="R40" i="21"/>
  <c r="R48" i="21"/>
  <c r="R56" i="21"/>
  <c r="R42" i="21"/>
  <c r="R45" i="21"/>
  <c r="R49" i="21"/>
  <c r="R57" i="21"/>
  <c r="R65" i="21"/>
  <c r="R73" i="21"/>
  <c r="R81" i="21"/>
  <c r="R52" i="21"/>
  <c r="R60" i="21"/>
  <c r="R68" i="21"/>
  <c r="R76" i="21"/>
  <c r="R55" i="21"/>
  <c r="R26" i="21"/>
  <c r="R53" i="21"/>
  <c r="R61" i="21"/>
  <c r="R69" i="21"/>
  <c r="R77" i="21"/>
  <c r="R34" i="21"/>
  <c r="R67" i="21"/>
  <c r="R70" i="21"/>
  <c r="R59" i="21"/>
  <c r="R63" i="21"/>
  <c r="R50" i="21"/>
  <c r="R54" i="21"/>
  <c r="R66" i="21"/>
  <c r="R72" i="21"/>
  <c r="R75" i="21"/>
  <c r="R78" i="21"/>
  <c r="R82" i="21"/>
  <c r="R84" i="21"/>
  <c r="R92" i="21"/>
  <c r="R100" i="21"/>
  <c r="R51" i="21"/>
  <c r="R71" i="21"/>
  <c r="R87" i="21"/>
  <c r="R95" i="21"/>
  <c r="R46" i="21"/>
  <c r="R74" i="21"/>
  <c r="R10" i="21"/>
  <c r="R58" i="21"/>
  <c r="R62" i="21"/>
  <c r="R64" i="21"/>
  <c r="R79" i="21"/>
  <c r="R88" i="21"/>
  <c r="R96" i="21"/>
  <c r="R104" i="21"/>
  <c r="R80" i="21"/>
  <c r="R83" i="21"/>
  <c r="R85" i="21"/>
  <c r="R91" i="21"/>
  <c r="R94" i="21"/>
  <c r="R97" i="21"/>
  <c r="R103" i="21"/>
  <c r="R90" i="21"/>
  <c r="R93" i="21"/>
  <c r="R99" i="21"/>
  <c r="R110" i="21"/>
  <c r="R118" i="21"/>
  <c r="R126" i="21"/>
  <c r="R134" i="21"/>
  <c r="R102" i="21"/>
  <c r="R113" i="21"/>
  <c r="R121" i="21"/>
  <c r="R129" i="21"/>
  <c r="R98" i="21"/>
  <c r="R106" i="21"/>
  <c r="R114" i="21"/>
  <c r="R122" i="21"/>
  <c r="R130" i="21"/>
  <c r="R128" i="21"/>
  <c r="R131" i="21"/>
  <c r="R139" i="21"/>
  <c r="R147" i="21"/>
  <c r="R155" i="21"/>
  <c r="R105" i="21"/>
  <c r="R109" i="21"/>
  <c r="R124" i="21"/>
  <c r="R142" i="21"/>
  <c r="R150" i="21"/>
  <c r="R101" i="21"/>
  <c r="R112" i="21"/>
  <c r="R115" i="21"/>
  <c r="R127" i="21"/>
  <c r="R133" i="21"/>
  <c r="R137" i="21"/>
  <c r="R145" i="21"/>
  <c r="R153" i="21"/>
  <c r="R108" i="21"/>
  <c r="R140" i="21"/>
  <c r="R148" i="21"/>
  <c r="R156" i="21"/>
  <c r="R164" i="21"/>
  <c r="R172" i="21"/>
  <c r="R180" i="21"/>
  <c r="R188" i="21"/>
  <c r="R111" i="21"/>
  <c r="R117" i="21"/>
  <c r="R132" i="21"/>
  <c r="R135" i="21"/>
  <c r="R143" i="21"/>
  <c r="R151" i="21"/>
  <c r="R159" i="21"/>
  <c r="R167" i="21"/>
  <c r="R175" i="21"/>
  <c r="R183" i="21"/>
  <c r="R120" i="21"/>
  <c r="R123" i="21"/>
  <c r="R138" i="21"/>
  <c r="R146" i="21"/>
  <c r="R154" i="21"/>
  <c r="R86" i="21"/>
  <c r="R107" i="21"/>
  <c r="R119" i="21"/>
  <c r="R125" i="21"/>
  <c r="R136" i="21"/>
  <c r="R144" i="21"/>
  <c r="R152" i="21"/>
  <c r="R160" i="21"/>
  <c r="R168" i="21"/>
  <c r="R176" i="21"/>
  <c r="R184" i="21"/>
  <c r="R174" i="21"/>
  <c r="R177" i="21"/>
  <c r="R192" i="21"/>
  <c r="R200" i="21"/>
  <c r="R89" i="21"/>
  <c r="R157" i="21"/>
  <c r="R170" i="21"/>
  <c r="R195" i="21"/>
  <c r="R203" i="21"/>
  <c r="R116" i="21"/>
  <c r="R149" i="21"/>
  <c r="R158" i="21"/>
  <c r="R161" i="21"/>
  <c r="R173" i="21"/>
  <c r="R179" i="21"/>
  <c r="R190" i="21"/>
  <c r="R198" i="21"/>
  <c r="R206" i="21"/>
  <c r="R141" i="21"/>
  <c r="R182" i="21"/>
  <c r="R185" i="21"/>
  <c r="R193" i="21"/>
  <c r="R201" i="21"/>
  <c r="R209" i="21"/>
  <c r="R217" i="21"/>
  <c r="R225" i="21"/>
  <c r="R233" i="21"/>
  <c r="R163" i="21"/>
  <c r="R178" i="21"/>
  <c r="R196" i="21"/>
  <c r="R204" i="21"/>
  <c r="R212" i="21"/>
  <c r="R220" i="21"/>
  <c r="R228" i="21"/>
  <c r="R236" i="21"/>
  <c r="R166" i="21"/>
  <c r="R169" i="21"/>
  <c r="R181" i="21"/>
  <c r="R187" i="21"/>
  <c r="R191" i="21"/>
  <c r="R199" i="21"/>
  <c r="R165" i="21"/>
  <c r="R171" i="21"/>
  <c r="R186" i="21"/>
  <c r="R189" i="21"/>
  <c r="R197" i="21"/>
  <c r="R205" i="21"/>
  <c r="R213" i="21"/>
  <c r="R221" i="21"/>
  <c r="R229" i="21"/>
  <c r="R237" i="21"/>
  <c r="R208" i="21"/>
  <c r="R211" i="21"/>
  <c r="R214" i="21"/>
  <c r="R226" i="21"/>
  <c r="R232" i="21"/>
  <c r="R240" i="21"/>
  <c r="R243" i="21"/>
  <c r="R251" i="21"/>
  <c r="R207" i="21"/>
  <c r="R202" i="21"/>
  <c r="R210" i="21"/>
  <c r="R216" i="21"/>
  <c r="R231" i="21"/>
  <c r="R238" i="21"/>
  <c r="R241" i="21"/>
  <c r="R194" i="21"/>
  <c r="R215" i="21"/>
  <c r="R247" i="21"/>
  <c r="R255" i="21"/>
  <c r="R224" i="21"/>
  <c r="R245" i="21"/>
  <c r="R249" i="21"/>
  <c r="R266" i="21"/>
  <c r="R274" i="21"/>
  <c r="R282" i="21"/>
  <c r="R248" i="21"/>
  <c r="R258" i="21"/>
  <c r="R261" i="21"/>
  <c r="R269" i="21"/>
  <c r="R277" i="21"/>
  <c r="R234" i="21"/>
  <c r="R244" i="21"/>
  <c r="R257" i="21"/>
  <c r="R264" i="21"/>
  <c r="R272" i="21"/>
  <c r="R280" i="21"/>
  <c r="R288" i="21"/>
  <c r="R296" i="21"/>
  <c r="R230" i="21"/>
  <c r="R256" i="21"/>
  <c r="R259" i="21"/>
  <c r="R267" i="21"/>
  <c r="R275" i="21"/>
  <c r="R283" i="21"/>
  <c r="R291" i="21"/>
  <c r="R299" i="21"/>
  <c r="R219" i="21"/>
  <c r="R235" i="21"/>
  <c r="R239" i="21"/>
  <c r="R254" i="21"/>
  <c r="R262" i="21"/>
  <c r="R270" i="21"/>
  <c r="R278" i="21"/>
  <c r="R162" i="21"/>
  <c r="R222" i="21"/>
  <c r="R253" i="21"/>
  <c r="R265" i="21"/>
  <c r="R273" i="21"/>
  <c r="R281" i="21"/>
  <c r="R242" i="21"/>
  <c r="R250" i="21"/>
  <c r="R263" i="21"/>
  <c r="R271" i="21"/>
  <c r="R279" i="21"/>
  <c r="R287" i="21"/>
  <c r="R295" i="21"/>
  <c r="R286" i="21"/>
  <c r="R289" i="21"/>
  <c r="R302" i="21"/>
  <c r="R310" i="21"/>
  <c r="R318" i="21"/>
  <c r="R326" i="21"/>
  <c r="R334" i="21"/>
  <c r="R342" i="21"/>
  <c r="R350" i="21"/>
  <c r="R246" i="21"/>
  <c r="R252" i="21"/>
  <c r="R292" i="21"/>
  <c r="R298" i="21"/>
  <c r="R305" i="21"/>
  <c r="R313" i="21"/>
  <c r="R321" i="21"/>
  <c r="R329" i="21"/>
  <c r="R337" i="21"/>
  <c r="R345" i="21"/>
  <c r="R353" i="21"/>
  <c r="R308" i="21"/>
  <c r="R316" i="21"/>
  <c r="R324" i="21"/>
  <c r="R332" i="21"/>
  <c r="R340" i="21"/>
  <c r="R348" i="21"/>
  <c r="R356" i="21"/>
  <c r="R364" i="21"/>
  <c r="R223" i="21"/>
  <c r="R294" i="21"/>
  <c r="R297" i="21"/>
  <c r="R303" i="21"/>
  <c r="R311" i="21"/>
  <c r="R319" i="21"/>
  <c r="R327" i="21"/>
  <c r="R335" i="21"/>
  <c r="R343" i="21"/>
  <c r="R351" i="21"/>
  <c r="R359" i="21"/>
  <c r="R276" i="21"/>
  <c r="R285" i="21"/>
  <c r="R306" i="21"/>
  <c r="R314" i="21"/>
  <c r="R322" i="21"/>
  <c r="R330" i="21"/>
  <c r="R338" i="21"/>
  <c r="R346" i="21"/>
  <c r="R227" i="21"/>
  <c r="R268" i="21"/>
  <c r="R300" i="21"/>
  <c r="R301" i="21"/>
  <c r="R309" i="21"/>
  <c r="R317" i="21"/>
  <c r="R325" i="21"/>
  <c r="R333" i="21"/>
  <c r="R341" i="21"/>
  <c r="R349" i="21"/>
  <c r="R218" i="21"/>
  <c r="R260" i="21"/>
  <c r="R284" i="21"/>
  <c r="R290" i="21"/>
  <c r="R304" i="21"/>
  <c r="R312" i="21"/>
  <c r="R320" i="21"/>
  <c r="R328" i="21"/>
  <c r="R336" i="21"/>
  <c r="R344" i="21"/>
  <c r="R352" i="21"/>
  <c r="R360" i="21"/>
  <c r="R368" i="21"/>
  <c r="R323" i="21"/>
  <c r="R367" i="21"/>
  <c r="R373" i="21"/>
  <c r="R381" i="21"/>
  <c r="R389" i="21"/>
  <c r="R397" i="21"/>
  <c r="R405" i="21"/>
  <c r="R413" i="21"/>
  <c r="R315" i="21"/>
  <c r="R354" i="21"/>
  <c r="R362" i="21"/>
  <c r="R366" i="21"/>
  <c r="R376" i="21"/>
  <c r="R384" i="21"/>
  <c r="R392" i="21"/>
  <c r="R400" i="21"/>
  <c r="R408" i="21"/>
  <c r="R416" i="21"/>
  <c r="R307" i="21"/>
  <c r="R365" i="21"/>
  <c r="R379" i="21"/>
  <c r="R387" i="21"/>
  <c r="R395" i="21"/>
  <c r="R403" i="21"/>
  <c r="R411" i="21"/>
  <c r="R419" i="21"/>
  <c r="R427" i="21"/>
  <c r="R435" i="21"/>
  <c r="R374" i="21"/>
  <c r="R382" i="21"/>
  <c r="R390" i="21"/>
  <c r="R398" i="21"/>
  <c r="R406" i="21"/>
  <c r="R414" i="21"/>
  <c r="R422" i="21"/>
  <c r="R430" i="21"/>
  <c r="R438" i="21"/>
  <c r="R293" i="21"/>
  <c r="R355" i="21"/>
  <c r="R377" i="21"/>
  <c r="R385" i="21"/>
  <c r="R393" i="21"/>
  <c r="R401" i="21"/>
  <c r="R409" i="21"/>
  <c r="R417" i="21"/>
  <c r="R347" i="21"/>
  <c r="R358" i="21"/>
  <c r="R361" i="21"/>
  <c r="R371" i="21"/>
  <c r="R372" i="21"/>
  <c r="R380" i="21"/>
  <c r="R388" i="21"/>
  <c r="R396" i="21"/>
  <c r="R404" i="21"/>
  <c r="R412" i="21"/>
  <c r="R331" i="21"/>
  <c r="R357" i="21"/>
  <c r="R363" i="21"/>
  <c r="R369" i="21"/>
  <c r="R378" i="21"/>
  <c r="R386" i="21"/>
  <c r="R394" i="21"/>
  <c r="R402" i="21"/>
  <c r="R410" i="21"/>
  <c r="R418" i="21"/>
  <c r="R426" i="21"/>
  <c r="R434" i="21"/>
  <c r="R407" i="21"/>
  <c r="R421" i="21"/>
  <c r="R433" i="21"/>
  <c r="R436" i="21"/>
  <c r="R440" i="21"/>
  <c r="R443" i="21"/>
  <c r="R451" i="21"/>
  <c r="R459" i="21"/>
  <c r="R467" i="21"/>
  <c r="R475" i="21"/>
  <c r="R483" i="21"/>
  <c r="R399" i="21"/>
  <c r="R424" i="21"/>
  <c r="R439" i="21"/>
  <c r="R446" i="21"/>
  <c r="R454" i="21"/>
  <c r="R462" i="21"/>
  <c r="R470" i="21"/>
  <c r="R478" i="21"/>
  <c r="R391" i="21"/>
  <c r="R420" i="21"/>
  <c r="R441" i="21"/>
  <c r="R449" i="21"/>
  <c r="R457" i="21"/>
  <c r="R465" i="21"/>
  <c r="R473" i="21"/>
  <c r="R481" i="21"/>
  <c r="R489" i="21"/>
  <c r="R497" i="21"/>
  <c r="R505" i="21"/>
  <c r="R383" i="21"/>
  <c r="R423" i="21"/>
  <c r="R429" i="21"/>
  <c r="R444" i="21"/>
  <c r="R452" i="21"/>
  <c r="R460" i="21"/>
  <c r="R468" i="21"/>
  <c r="R476" i="21"/>
  <c r="R484" i="21"/>
  <c r="R492" i="21"/>
  <c r="R500" i="21"/>
  <c r="R508" i="21"/>
  <c r="R339" i="21"/>
  <c r="R375" i="21"/>
  <c r="R432" i="21"/>
  <c r="R447" i="21"/>
  <c r="R455" i="21"/>
  <c r="R463" i="21"/>
  <c r="R471" i="21"/>
  <c r="R479" i="21"/>
  <c r="R425" i="21"/>
  <c r="R428" i="21"/>
  <c r="R442" i="21"/>
  <c r="R450" i="21"/>
  <c r="R458" i="21"/>
  <c r="R466" i="21"/>
  <c r="R474" i="21"/>
  <c r="R482" i="21"/>
  <c r="R370" i="21"/>
  <c r="R431" i="21"/>
  <c r="R437" i="21"/>
  <c r="R445" i="21"/>
  <c r="R453" i="21"/>
  <c r="R461" i="21"/>
  <c r="R469" i="21"/>
  <c r="R477" i="21"/>
  <c r="R485" i="21"/>
  <c r="R493" i="21"/>
  <c r="R501" i="21"/>
  <c r="R509" i="21"/>
  <c r="R488" i="21"/>
  <c r="R503" i="21"/>
  <c r="R510" i="21"/>
  <c r="R518" i="21"/>
  <c r="R526" i="21"/>
  <c r="R534" i="21"/>
  <c r="R542" i="21"/>
  <c r="R550" i="21"/>
  <c r="R491" i="21"/>
  <c r="R494" i="21"/>
  <c r="R506" i="21"/>
  <c r="R513" i="21"/>
  <c r="R521" i="21"/>
  <c r="R529" i="21"/>
  <c r="R537" i="21"/>
  <c r="R545" i="21"/>
  <c r="R553" i="21"/>
  <c r="R480" i="21"/>
  <c r="R487" i="21"/>
  <c r="R516" i="21"/>
  <c r="R524" i="21"/>
  <c r="R532" i="21"/>
  <c r="R540" i="21"/>
  <c r="R548" i="21"/>
  <c r="R556" i="21"/>
  <c r="R564" i="21"/>
  <c r="R572" i="21"/>
  <c r="R472" i="21"/>
  <c r="R490" i="21"/>
  <c r="R496" i="21"/>
  <c r="R511" i="21"/>
  <c r="R519" i="21"/>
  <c r="R527" i="21"/>
  <c r="R535" i="21"/>
  <c r="R543" i="21"/>
  <c r="R551" i="21"/>
  <c r="R559" i="21"/>
  <c r="R567" i="21"/>
  <c r="R575" i="21"/>
  <c r="R464" i="21"/>
  <c r="R499" i="21"/>
  <c r="R502" i="21"/>
  <c r="R514" i="21"/>
  <c r="R522" i="21"/>
  <c r="R530" i="21"/>
  <c r="R538" i="21"/>
  <c r="R546" i="21"/>
  <c r="R456" i="21"/>
  <c r="R495" i="21"/>
  <c r="R517" i="21"/>
  <c r="R525" i="21"/>
  <c r="R533" i="21"/>
  <c r="R541" i="21"/>
  <c r="R415" i="21"/>
  <c r="R448" i="21"/>
  <c r="R486" i="21"/>
  <c r="R498" i="21"/>
  <c r="R504" i="21"/>
  <c r="R512" i="21"/>
  <c r="R520" i="21"/>
  <c r="R528" i="21"/>
  <c r="R536" i="21"/>
  <c r="R544" i="21"/>
  <c r="R552" i="21"/>
  <c r="R560" i="21"/>
  <c r="R568" i="21"/>
  <c r="R576" i="21"/>
  <c r="R507" i="21"/>
  <c r="R547" i="21"/>
  <c r="R562" i="21"/>
  <c r="R579" i="21"/>
  <c r="R587" i="21"/>
  <c r="R595" i="21"/>
  <c r="R603" i="21"/>
  <c r="R611" i="21"/>
  <c r="R539" i="21"/>
  <c r="R565" i="21"/>
  <c r="R571" i="21"/>
  <c r="R582" i="21"/>
  <c r="R590" i="21"/>
  <c r="R598" i="21"/>
  <c r="R606" i="21"/>
  <c r="R531" i="21"/>
  <c r="R574" i="21"/>
  <c r="R577" i="21"/>
  <c r="R585" i="21"/>
  <c r="R593" i="21"/>
  <c r="R601" i="21"/>
  <c r="R609" i="21"/>
  <c r="R607" i="21"/>
  <c r="R602" i="21"/>
  <c r="R600" i="21"/>
  <c r="R523" i="21"/>
  <c r="R555" i="21"/>
  <c r="R570" i="21"/>
  <c r="R580" i="21"/>
  <c r="R588" i="21"/>
  <c r="R596" i="21"/>
  <c r="R604" i="21"/>
  <c r="R591" i="21"/>
  <c r="R610" i="21"/>
  <c r="R608" i="21"/>
  <c r="R515" i="21"/>
  <c r="R558" i="21"/>
  <c r="R561" i="21"/>
  <c r="R573" i="21"/>
  <c r="R583" i="21"/>
  <c r="R599" i="21"/>
  <c r="R549" i="21"/>
  <c r="R554" i="21"/>
  <c r="R586" i="21"/>
  <c r="R594" i="21"/>
  <c r="R592" i="21"/>
  <c r="R557" i="21"/>
  <c r="R563" i="21"/>
  <c r="R578" i="21"/>
  <c r="R581" i="21"/>
  <c r="R589" i="21"/>
  <c r="R597" i="21"/>
  <c r="R605" i="21"/>
  <c r="R566" i="21"/>
  <c r="R569" i="21"/>
  <c r="R584" i="21"/>
  <c r="P3" i="21"/>
  <c r="P11" i="21"/>
  <c r="P19" i="21"/>
  <c r="P27" i="21"/>
  <c r="P35" i="21"/>
  <c r="P43" i="21"/>
  <c r="P6" i="21"/>
  <c r="P14" i="21"/>
  <c r="P22" i="21"/>
  <c r="P30" i="21"/>
  <c r="P38" i="21"/>
  <c r="P9" i="21"/>
  <c r="P17" i="21"/>
  <c r="P25" i="21"/>
  <c r="P33" i="21"/>
  <c r="P41" i="21"/>
  <c r="P4" i="21"/>
  <c r="P12" i="21"/>
  <c r="P20" i="21"/>
  <c r="P28" i="21"/>
  <c r="P36" i="21"/>
  <c r="P7" i="21"/>
  <c r="P15" i="21"/>
  <c r="P23" i="21"/>
  <c r="P31" i="21"/>
  <c r="P39" i="21"/>
  <c r="P10" i="21"/>
  <c r="P18" i="21"/>
  <c r="P26" i="21"/>
  <c r="P34" i="21"/>
  <c r="P42" i="21"/>
  <c r="P5" i="21"/>
  <c r="P13" i="21"/>
  <c r="P21" i="21"/>
  <c r="P29" i="21"/>
  <c r="P37" i="21"/>
  <c r="P45" i="21"/>
  <c r="P46" i="21"/>
  <c r="P54" i="21"/>
  <c r="P62" i="21"/>
  <c r="P24" i="21"/>
  <c r="P55" i="21"/>
  <c r="P63" i="21"/>
  <c r="P71" i="21"/>
  <c r="P79" i="21"/>
  <c r="P16" i="21"/>
  <c r="P50" i="21"/>
  <c r="P58" i="21"/>
  <c r="P66" i="21"/>
  <c r="P74" i="21"/>
  <c r="P8" i="21"/>
  <c r="P53" i="21"/>
  <c r="P61" i="21"/>
  <c r="P40" i="21"/>
  <c r="P51" i="21"/>
  <c r="P59" i="21"/>
  <c r="P67" i="21"/>
  <c r="P75" i="21"/>
  <c r="P83" i="21"/>
  <c r="P49" i="21"/>
  <c r="P69" i="21"/>
  <c r="P72" i="21"/>
  <c r="P56" i="21"/>
  <c r="P60" i="21"/>
  <c r="P77" i="21"/>
  <c r="P90" i="21"/>
  <c r="P98" i="21"/>
  <c r="P106" i="21"/>
  <c r="P65" i="21"/>
  <c r="P68" i="21"/>
  <c r="P80" i="21"/>
  <c r="P85" i="21"/>
  <c r="P93" i="21"/>
  <c r="P101" i="21"/>
  <c r="P47" i="21"/>
  <c r="P57" i="21"/>
  <c r="P32" i="21"/>
  <c r="P44" i="21"/>
  <c r="P73" i="21"/>
  <c r="P76" i="21"/>
  <c r="P86" i="21"/>
  <c r="P94" i="21"/>
  <c r="P102" i="21"/>
  <c r="P100" i="21"/>
  <c r="P103" i="21"/>
  <c r="P96" i="21"/>
  <c r="P48" i="21"/>
  <c r="P81" i="21"/>
  <c r="P84" i="21"/>
  <c r="P87" i="21"/>
  <c r="P99" i="21"/>
  <c r="P108" i="21"/>
  <c r="P116" i="21"/>
  <c r="P124" i="21"/>
  <c r="P132" i="21"/>
  <c r="P52" i="21"/>
  <c r="P78" i="21"/>
  <c r="P82" i="21"/>
  <c r="P89" i="21"/>
  <c r="P111" i="21"/>
  <c r="P119" i="21"/>
  <c r="P127" i="21"/>
  <c r="P64" i="21"/>
  <c r="P70" i="21"/>
  <c r="P92" i="21"/>
  <c r="P95" i="21"/>
  <c r="P91" i="21"/>
  <c r="P97" i="21"/>
  <c r="P104" i="21"/>
  <c r="P112" i="21"/>
  <c r="P120" i="21"/>
  <c r="P128" i="21"/>
  <c r="P105" i="21"/>
  <c r="P109" i="21"/>
  <c r="P115" i="21"/>
  <c r="P130" i="21"/>
  <c r="P134" i="21"/>
  <c r="P137" i="21"/>
  <c r="P145" i="21"/>
  <c r="P153" i="21"/>
  <c r="P88" i="21"/>
  <c r="P118" i="21"/>
  <c r="P121" i="21"/>
  <c r="P133" i="21"/>
  <c r="P140" i="21"/>
  <c r="P148" i="21"/>
  <c r="P156" i="21"/>
  <c r="P114" i="21"/>
  <c r="P135" i="21"/>
  <c r="P143" i="21"/>
  <c r="P151" i="21"/>
  <c r="P117" i="21"/>
  <c r="P123" i="21"/>
  <c r="P138" i="21"/>
  <c r="P146" i="21"/>
  <c r="P154" i="21"/>
  <c r="P162" i="21"/>
  <c r="P170" i="21"/>
  <c r="P178" i="21"/>
  <c r="P186" i="21"/>
  <c r="P126" i="21"/>
  <c r="P129" i="21"/>
  <c r="P141" i="21"/>
  <c r="P149" i="21"/>
  <c r="P157" i="21"/>
  <c r="P165" i="21"/>
  <c r="P173" i="21"/>
  <c r="P181" i="21"/>
  <c r="P107" i="21"/>
  <c r="P122" i="21"/>
  <c r="P136" i="21"/>
  <c r="P144" i="21"/>
  <c r="P152" i="21"/>
  <c r="P142" i="21"/>
  <c r="P150" i="21"/>
  <c r="P158" i="21"/>
  <c r="P166" i="21"/>
  <c r="P174" i="21"/>
  <c r="P182" i="21"/>
  <c r="P161" i="21"/>
  <c r="P176" i="21"/>
  <c r="P190" i="21"/>
  <c r="P198" i="21"/>
  <c r="P206" i="21"/>
  <c r="P164" i="21"/>
  <c r="P167" i="21"/>
  <c r="P179" i="21"/>
  <c r="P185" i="21"/>
  <c r="P193" i="21"/>
  <c r="P201" i="21"/>
  <c r="P110" i="21"/>
  <c r="P113" i="21"/>
  <c r="P125" i="21"/>
  <c r="P131" i="21"/>
  <c r="P160" i="21"/>
  <c r="P196" i="21"/>
  <c r="P204" i="21"/>
  <c r="P163" i="21"/>
  <c r="P169" i="21"/>
  <c r="P184" i="21"/>
  <c r="P188" i="21"/>
  <c r="P191" i="21"/>
  <c r="P199" i="21"/>
  <c r="P207" i="21"/>
  <c r="P215" i="21"/>
  <c r="P223" i="21"/>
  <c r="P231" i="21"/>
  <c r="P239" i="21"/>
  <c r="P172" i="21"/>
  <c r="P175" i="21"/>
  <c r="P187" i="21"/>
  <c r="P194" i="21"/>
  <c r="P202" i="21"/>
  <c r="P210" i="21"/>
  <c r="P218" i="21"/>
  <c r="P226" i="21"/>
  <c r="P234" i="21"/>
  <c r="P155" i="21"/>
  <c r="P168" i="21"/>
  <c r="P189" i="21"/>
  <c r="P197" i="21"/>
  <c r="P205" i="21"/>
  <c r="P139" i="21"/>
  <c r="P180" i="21"/>
  <c r="P183" i="21"/>
  <c r="P195" i="21"/>
  <c r="P203" i="21"/>
  <c r="P211" i="21"/>
  <c r="P219" i="21"/>
  <c r="P227" i="21"/>
  <c r="P235" i="21"/>
  <c r="P200" i="21"/>
  <c r="P208" i="21"/>
  <c r="P214" i="21"/>
  <c r="P192" i="21"/>
  <c r="P217" i="21"/>
  <c r="P220" i="21"/>
  <c r="P213" i="21"/>
  <c r="P238" i="21"/>
  <c r="P241" i="21"/>
  <c r="P249" i="21"/>
  <c r="P257" i="21"/>
  <c r="P147" i="21"/>
  <c r="P216" i="21"/>
  <c r="P225" i="21"/>
  <c r="P228" i="21"/>
  <c r="P247" i="21"/>
  <c r="P209" i="21"/>
  <c r="P212" i="21"/>
  <c r="P224" i="21"/>
  <c r="P230" i="21"/>
  <c r="P245" i="21"/>
  <c r="P253" i="21"/>
  <c r="P159" i="21"/>
  <c r="P229" i="21"/>
  <c r="P258" i="21"/>
  <c r="P264" i="21"/>
  <c r="P272" i="21"/>
  <c r="P280" i="21"/>
  <c r="P244" i="21"/>
  <c r="P256" i="21"/>
  <c r="P259" i="21"/>
  <c r="P267" i="21"/>
  <c r="P275" i="21"/>
  <c r="P221" i="21"/>
  <c r="P255" i="21"/>
  <c r="P262" i="21"/>
  <c r="P270" i="21"/>
  <c r="P278" i="21"/>
  <c r="P286" i="21"/>
  <c r="P294" i="21"/>
  <c r="P254" i="21"/>
  <c r="P265" i="21"/>
  <c r="P273" i="21"/>
  <c r="P281" i="21"/>
  <c r="P289" i="21"/>
  <c r="P297" i="21"/>
  <c r="P171" i="21"/>
  <c r="P222" i="21"/>
  <c r="P236" i="21"/>
  <c r="P243" i="21"/>
  <c r="P252" i="21"/>
  <c r="P260" i="21"/>
  <c r="P268" i="21"/>
  <c r="P276" i="21"/>
  <c r="P246" i="21"/>
  <c r="P251" i="21"/>
  <c r="P263" i="21"/>
  <c r="P271" i="21"/>
  <c r="P279" i="21"/>
  <c r="P233" i="21"/>
  <c r="P248" i="21"/>
  <c r="P261" i="21"/>
  <c r="P269" i="21"/>
  <c r="P277" i="21"/>
  <c r="P285" i="21"/>
  <c r="P293" i="21"/>
  <c r="P177" i="21"/>
  <c r="P274" i="21"/>
  <c r="P295" i="21"/>
  <c r="P298" i="21"/>
  <c r="P308" i="21"/>
  <c r="P316" i="21"/>
  <c r="P324" i="21"/>
  <c r="P332" i="21"/>
  <c r="P340" i="21"/>
  <c r="P348" i="21"/>
  <c r="P266" i="21"/>
  <c r="P303" i="21"/>
  <c r="P311" i="21"/>
  <c r="P319" i="21"/>
  <c r="P327" i="21"/>
  <c r="P335" i="21"/>
  <c r="P343" i="21"/>
  <c r="P351" i="21"/>
  <c r="P240" i="21"/>
  <c r="P288" i="21"/>
  <c r="P291" i="21"/>
  <c r="P306" i="21"/>
  <c r="P314" i="21"/>
  <c r="P322" i="21"/>
  <c r="P330" i="21"/>
  <c r="P338" i="21"/>
  <c r="P346" i="21"/>
  <c r="P354" i="21"/>
  <c r="P362" i="21"/>
  <c r="P370" i="21"/>
  <c r="P282" i="21"/>
  <c r="P300" i="21"/>
  <c r="P301" i="21"/>
  <c r="P309" i="21"/>
  <c r="P317" i="21"/>
  <c r="P325" i="21"/>
  <c r="P333" i="21"/>
  <c r="P341" i="21"/>
  <c r="P349" i="21"/>
  <c r="P357" i="21"/>
  <c r="P365" i="21"/>
  <c r="P232" i="21"/>
  <c r="P237" i="21"/>
  <c r="P242" i="21"/>
  <c r="P284" i="21"/>
  <c r="P304" i="21"/>
  <c r="P312" i="21"/>
  <c r="P320" i="21"/>
  <c r="P328" i="21"/>
  <c r="P336" i="21"/>
  <c r="P344" i="21"/>
  <c r="P352" i="21"/>
  <c r="P250" i="21"/>
  <c r="P287" i="21"/>
  <c r="P290" i="21"/>
  <c r="P296" i="21"/>
  <c r="P299" i="21"/>
  <c r="P307" i="21"/>
  <c r="P315" i="21"/>
  <c r="P323" i="21"/>
  <c r="P331" i="21"/>
  <c r="P339" i="21"/>
  <c r="P347" i="21"/>
  <c r="P302" i="21"/>
  <c r="P310" i="21"/>
  <c r="P318" i="21"/>
  <c r="P326" i="21"/>
  <c r="P334" i="21"/>
  <c r="P342" i="21"/>
  <c r="P350" i="21"/>
  <c r="P358" i="21"/>
  <c r="P366" i="21"/>
  <c r="P379" i="21"/>
  <c r="P387" i="21"/>
  <c r="P395" i="21"/>
  <c r="P403" i="21"/>
  <c r="P411" i="21"/>
  <c r="P419" i="21"/>
  <c r="P345" i="21"/>
  <c r="P353" i="21"/>
  <c r="P356" i="21"/>
  <c r="P359" i="21"/>
  <c r="P374" i="21"/>
  <c r="P382" i="21"/>
  <c r="P390" i="21"/>
  <c r="P398" i="21"/>
  <c r="P406" i="21"/>
  <c r="P414" i="21"/>
  <c r="P337" i="21"/>
  <c r="P377" i="21"/>
  <c r="P385" i="21"/>
  <c r="P393" i="21"/>
  <c r="P401" i="21"/>
  <c r="P409" i="21"/>
  <c r="P417" i="21"/>
  <c r="P425" i="21"/>
  <c r="P433" i="21"/>
  <c r="P329" i="21"/>
  <c r="P355" i="21"/>
  <c r="P361" i="21"/>
  <c r="P372" i="21"/>
  <c r="P380" i="21"/>
  <c r="P388" i="21"/>
  <c r="P396" i="21"/>
  <c r="P404" i="21"/>
  <c r="P412" i="21"/>
  <c r="P420" i="21"/>
  <c r="P428" i="21"/>
  <c r="P436" i="21"/>
  <c r="P321" i="21"/>
  <c r="P364" i="21"/>
  <c r="P371" i="21"/>
  <c r="P375" i="21"/>
  <c r="P383" i="21"/>
  <c r="P391" i="21"/>
  <c r="P399" i="21"/>
  <c r="P407" i="21"/>
  <c r="P415" i="21"/>
  <c r="P313" i="21"/>
  <c r="P360" i="21"/>
  <c r="P369" i="21"/>
  <c r="P378" i="21"/>
  <c r="P386" i="21"/>
  <c r="P394" i="21"/>
  <c r="P402" i="21"/>
  <c r="P410" i="21"/>
  <c r="P283" i="21"/>
  <c r="P292" i="21"/>
  <c r="P367" i="21"/>
  <c r="P376" i="21"/>
  <c r="P384" i="21"/>
  <c r="P392" i="21"/>
  <c r="P400" i="21"/>
  <c r="P408" i="21"/>
  <c r="P416" i="21"/>
  <c r="P424" i="21"/>
  <c r="P432" i="21"/>
  <c r="P373" i="21"/>
  <c r="P441" i="21"/>
  <c r="P449" i="21"/>
  <c r="P457" i="21"/>
  <c r="P465" i="21"/>
  <c r="P473" i="21"/>
  <c r="P481" i="21"/>
  <c r="P363" i="21"/>
  <c r="P423" i="21"/>
  <c r="P444" i="21"/>
  <c r="P452" i="21"/>
  <c r="P460" i="21"/>
  <c r="P468" i="21"/>
  <c r="P476" i="21"/>
  <c r="P484" i="21"/>
  <c r="P426" i="21"/>
  <c r="P429" i="21"/>
  <c r="P435" i="21"/>
  <c r="P438" i="21"/>
  <c r="P447" i="21"/>
  <c r="P455" i="21"/>
  <c r="P463" i="21"/>
  <c r="P471" i="21"/>
  <c r="P479" i="21"/>
  <c r="P487" i="21"/>
  <c r="P495" i="21"/>
  <c r="P503" i="21"/>
  <c r="P368" i="21"/>
  <c r="P413" i="21"/>
  <c r="P442" i="21"/>
  <c r="P450" i="21"/>
  <c r="P458" i="21"/>
  <c r="P466" i="21"/>
  <c r="P474" i="21"/>
  <c r="P482" i="21"/>
  <c r="P490" i="21"/>
  <c r="P498" i="21"/>
  <c r="P506" i="21"/>
  <c r="P305" i="21"/>
  <c r="P405" i="21"/>
  <c r="P422" i="21"/>
  <c r="P431" i="21"/>
  <c r="P445" i="21"/>
  <c r="P453" i="21"/>
  <c r="P461" i="21"/>
  <c r="P469" i="21"/>
  <c r="P477" i="21"/>
  <c r="P397" i="21"/>
  <c r="P418" i="21"/>
  <c r="P434" i="21"/>
  <c r="P437" i="21"/>
  <c r="P448" i="21"/>
  <c r="P456" i="21"/>
  <c r="P464" i="21"/>
  <c r="P472" i="21"/>
  <c r="P480" i="21"/>
  <c r="P389" i="21"/>
  <c r="P440" i="21"/>
  <c r="P443" i="21"/>
  <c r="P451" i="21"/>
  <c r="P459" i="21"/>
  <c r="P467" i="21"/>
  <c r="P475" i="21"/>
  <c r="P483" i="21"/>
  <c r="P491" i="21"/>
  <c r="P499" i="21"/>
  <c r="P507" i="21"/>
  <c r="P462" i="21"/>
  <c r="P485" i="21"/>
  <c r="P497" i="21"/>
  <c r="P500" i="21"/>
  <c r="P516" i="21"/>
  <c r="P524" i="21"/>
  <c r="P532" i="21"/>
  <c r="P540" i="21"/>
  <c r="P548" i="21"/>
  <c r="P454" i="21"/>
  <c r="P493" i="21"/>
  <c r="P511" i="21"/>
  <c r="P519" i="21"/>
  <c r="P527" i="21"/>
  <c r="P535" i="21"/>
  <c r="P543" i="21"/>
  <c r="P551" i="21"/>
  <c r="P421" i="21"/>
  <c r="P427" i="21"/>
  <c r="P430" i="21"/>
  <c r="P439" i="21"/>
  <c r="P446" i="21"/>
  <c r="P496" i="21"/>
  <c r="P502" i="21"/>
  <c r="P514" i="21"/>
  <c r="P522" i="21"/>
  <c r="P530" i="21"/>
  <c r="P538" i="21"/>
  <c r="P546" i="21"/>
  <c r="P554" i="21"/>
  <c r="P562" i="21"/>
  <c r="P570" i="21"/>
  <c r="P578" i="21"/>
  <c r="P505" i="21"/>
  <c r="P508" i="21"/>
  <c r="P517" i="21"/>
  <c r="P525" i="21"/>
  <c r="P533" i="21"/>
  <c r="P541" i="21"/>
  <c r="P549" i="21"/>
  <c r="P557" i="21"/>
  <c r="P565" i="21"/>
  <c r="P573" i="21"/>
  <c r="P486" i="21"/>
  <c r="P501" i="21"/>
  <c r="P512" i="21"/>
  <c r="P520" i="21"/>
  <c r="P528" i="21"/>
  <c r="P536" i="21"/>
  <c r="P544" i="21"/>
  <c r="P489" i="21"/>
  <c r="P492" i="21"/>
  <c r="P504" i="21"/>
  <c r="P515" i="21"/>
  <c r="P523" i="21"/>
  <c r="P531" i="21"/>
  <c r="P539" i="21"/>
  <c r="P547" i="21"/>
  <c r="P381" i="21"/>
  <c r="P478" i="21"/>
  <c r="P510" i="21"/>
  <c r="P518" i="21"/>
  <c r="P526" i="21"/>
  <c r="P534" i="21"/>
  <c r="P542" i="21"/>
  <c r="P550" i="21"/>
  <c r="P558" i="21"/>
  <c r="P566" i="21"/>
  <c r="P574" i="21"/>
  <c r="P513" i="21"/>
  <c r="P556" i="21"/>
  <c r="P559" i="21"/>
  <c r="P571" i="21"/>
  <c r="P577" i="21"/>
  <c r="P585" i="21"/>
  <c r="P593" i="21"/>
  <c r="P601" i="21"/>
  <c r="P609" i="21"/>
  <c r="P580" i="21"/>
  <c r="P588" i="21"/>
  <c r="P596" i="21"/>
  <c r="P604" i="21"/>
  <c r="P509" i="21"/>
  <c r="P553" i="21"/>
  <c r="P555" i="21"/>
  <c r="P561" i="21"/>
  <c r="P576" i="21"/>
  <c r="P583" i="21"/>
  <c r="P591" i="21"/>
  <c r="P599" i="21"/>
  <c r="P607" i="21"/>
  <c r="P564" i="21"/>
  <c r="P567" i="21"/>
  <c r="P586" i="21"/>
  <c r="P594" i="21"/>
  <c r="P602" i="21"/>
  <c r="P610" i="21"/>
  <c r="P597" i="21"/>
  <c r="P605" i="21"/>
  <c r="P600" i="21"/>
  <c r="P582" i="21"/>
  <c r="P598" i="21"/>
  <c r="P470" i="21"/>
  <c r="P488" i="21"/>
  <c r="P494" i="21"/>
  <c r="P545" i="21"/>
  <c r="P560" i="21"/>
  <c r="P581" i="21"/>
  <c r="P589" i="21"/>
  <c r="P608" i="21"/>
  <c r="P568" i="21"/>
  <c r="P606" i="21"/>
  <c r="P537" i="21"/>
  <c r="P563" i="21"/>
  <c r="P569" i="21"/>
  <c r="P584" i="21"/>
  <c r="P592" i="21"/>
  <c r="P529" i="21"/>
  <c r="P552" i="21"/>
  <c r="P572" i="21"/>
  <c r="P575" i="21"/>
  <c r="P579" i="21"/>
  <c r="P587" i="21"/>
  <c r="P595" i="21"/>
  <c r="P603" i="21"/>
  <c r="P611" i="21"/>
  <c r="P521" i="21"/>
  <c r="P590" i="21"/>
  <c r="H15" i="35"/>
  <c r="O15" i="35" s="1"/>
  <c r="O8" i="35" s="1"/>
  <c r="N15" i="35"/>
  <c r="N8" i="35" s="1"/>
  <c r="I5" i="27"/>
  <c r="K5" i="27"/>
  <c r="K85" i="9"/>
  <c r="H5" i="27"/>
  <c r="J5" i="27"/>
  <c r="K92" i="20"/>
  <c r="K39" i="32"/>
  <c r="K69" i="32"/>
  <c r="K94" i="32"/>
  <c r="K15" i="32"/>
  <c r="K14" i="32"/>
  <c r="K102" i="32"/>
  <c r="K100" i="32"/>
  <c r="K103" i="32"/>
  <c r="H29" i="20"/>
  <c r="H33" i="20"/>
  <c r="H38" i="20"/>
  <c r="H42" i="20"/>
  <c r="H70" i="15"/>
  <c r="H69" i="15"/>
  <c r="H65" i="15"/>
  <c r="H68" i="15"/>
  <c r="H76" i="15"/>
  <c r="H67" i="15"/>
  <c r="H75" i="15"/>
  <c r="H74" i="15"/>
  <c r="H64" i="15"/>
  <c r="H73" i="15"/>
  <c r="H63" i="15"/>
  <c r="H71" i="15"/>
  <c r="H62" i="15"/>
  <c r="H40" i="31"/>
  <c r="H39" i="31"/>
  <c r="H37" i="31"/>
  <c r="K68" i="15"/>
  <c r="K67" i="15"/>
  <c r="V14" i="29"/>
  <c r="V20" i="29"/>
  <c r="V31" i="29"/>
  <c r="H13" i="29"/>
  <c r="K30" i="28"/>
  <c r="V42" i="29"/>
  <c r="H23" i="11"/>
  <c r="H34" i="5"/>
  <c r="H33" i="5"/>
  <c r="H37" i="5"/>
  <c r="H36" i="5"/>
  <c r="H35" i="5"/>
  <c r="H48" i="11"/>
  <c r="H24" i="28"/>
  <c r="K33" i="5"/>
  <c r="K35" i="5"/>
  <c r="K34" i="5"/>
  <c r="K37" i="5"/>
  <c r="K36" i="5"/>
  <c r="H64" i="32"/>
  <c r="H72" i="32"/>
  <c r="H81" i="32"/>
  <c r="H90" i="32"/>
  <c r="H99" i="32"/>
  <c r="H107" i="32"/>
  <c r="H15" i="11"/>
  <c r="H29" i="11"/>
  <c r="H39" i="11"/>
  <c r="H53" i="11"/>
  <c r="H20" i="28"/>
  <c r="H28" i="32"/>
  <c r="H39" i="32"/>
  <c r="H34" i="11"/>
  <c r="G82" i="9"/>
  <c r="F81" i="9"/>
  <c r="G81" i="9" s="1"/>
  <c r="H81" i="9" s="1"/>
  <c r="J19" i="36"/>
  <c r="T19" i="36"/>
  <c r="J24" i="35"/>
  <c r="J37" i="3"/>
  <c r="K37" i="3" s="1"/>
  <c r="J194" i="35"/>
  <c r="K194" i="35" s="1"/>
  <c r="J37" i="20"/>
  <c r="K37" i="20" s="1"/>
  <c r="H30" i="28"/>
  <c r="H12" i="28"/>
  <c r="H14" i="28"/>
  <c r="H27" i="28"/>
  <c r="H33" i="28"/>
  <c r="V193" i="9"/>
  <c r="K99" i="32"/>
  <c r="K44" i="32"/>
  <c r="K86" i="32"/>
  <c r="K26" i="32"/>
  <c r="K17" i="32"/>
  <c r="K87" i="32"/>
  <c r="V50" i="29"/>
  <c r="V52" i="29"/>
  <c r="V25" i="29"/>
  <c r="V37" i="29"/>
  <c r="K14" i="22"/>
  <c r="J143" i="9"/>
  <c r="K143" i="9" s="1"/>
  <c r="J32" i="20"/>
  <c r="K32" i="20" s="1"/>
  <c r="J41" i="20"/>
  <c r="K41" i="20" s="1"/>
  <c r="K93" i="20"/>
  <c r="V196" i="9"/>
  <c r="K141" i="9"/>
  <c r="K71" i="9"/>
  <c r="K39" i="9"/>
  <c r="K75" i="9"/>
  <c r="K32" i="9"/>
  <c r="V192" i="9"/>
  <c r="K151" i="9"/>
  <c r="K50" i="9"/>
  <c r="K60" i="9"/>
  <c r="K134" i="9"/>
  <c r="K40" i="9"/>
  <c r="K31" i="9"/>
  <c r="K29" i="15"/>
  <c r="H29" i="15"/>
  <c r="J36" i="11"/>
  <c r="K36" i="11" s="1"/>
  <c r="J49" i="29"/>
  <c r="K49" i="29" s="1"/>
  <c r="J60" i="15"/>
  <c r="K60" i="15" s="1"/>
  <c r="I23" i="3"/>
  <c r="J23" i="3" s="1"/>
  <c r="K23" i="3" s="1"/>
  <c r="J23" i="5"/>
  <c r="K23" i="5" s="1"/>
  <c r="J24" i="22"/>
  <c r="K24" i="22" s="1"/>
  <c r="J36" i="20"/>
  <c r="K36" i="20" s="1"/>
  <c r="J23" i="28"/>
  <c r="K23" i="28" s="1"/>
  <c r="J29" i="20"/>
  <c r="K29" i="20" s="1"/>
  <c r="J97" i="20"/>
  <c r="K97" i="20" s="1"/>
  <c r="J135" i="9"/>
  <c r="K135" i="9" s="1"/>
  <c r="J65" i="22"/>
  <c r="J60" i="22"/>
  <c r="K60" i="22" s="1"/>
  <c r="J41" i="32"/>
  <c r="K41" i="32" s="1"/>
  <c r="J51" i="32"/>
  <c r="K51" i="32" s="1"/>
  <c r="J116" i="20"/>
  <c r="K116" i="20" s="1"/>
  <c r="J103" i="9"/>
  <c r="J30" i="5"/>
  <c r="K30" i="5" s="1"/>
  <c r="J172" i="9"/>
  <c r="K172" i="9" s="1"/>
  <c r="J29" i="9"/>
  <c r="K29" i="9" s="1"/>
  <c r="J155" i="9"/>
  <c r="K155" i="9" s="1"/>
  <c r="J162" i="9"/>
  <c r="K162" i="9" s="1"/>
  <c r="J108" i="20"/>
  <c r="K108" i="20" s="1"/>
  <c r="K34" i="3"/>
  <c r="J38" i="20"/>
  <c r="K38" i="20" s="1"/>
  <c r="J40" i="20"/>
  <c r="K40" i="20" s="1"/>
  <c r="J13" i="9"/>
  <c r="K13" i="9" s="1"/>
  <c r="J31" i="20"/>
  <c r="K31" i="20" s="1"/>
  <c r="J121" i="20"/>
  <c r="J64" i="15"/>
  <c r="K64" i="15" s="1"/>
  <c r="J183" i="9"/>
  <c r="J39" i="31"/>
  <c r="K39" i="31" s="1"/>
  <c r="J70" i="15"/>
  <c r="K70" i="15" s="1"/>
  <c r="J46" i="32"/>
  <c r="K46" i="32" s="1"/>
  <c r="J45" i="11"/>
  <c r="J50" i="11"/>
  <c r="K50" i="11" s="1"/>
  <c r="J178" i="9"/>
  <c r="J129" i="20"/>
  <c r="K129" i="20" s="1"/>
  <c r="J74" i="15"/>
  <c r="K74" i="15" s="1"/>
  <c r="J126" i="20"/>
  <c r="J111" i="9"/>
  <c r="J88" i="20"/>
  <c r="J33" i="28"/>
  <c r="K33" i="28" s="1"/>
  <c r="J88" i="9"/>
  <c r="J80" i="20"/>
  <c r="J26" i="20"/>
  <c r="K26" i="20" s="1"/>
  <c r="J127" i="9"/>
  <c r="J54" i="11"/>
  <c r="K54" i="11" s="1"/>
  <c r="J59" i="32"/>
  <c r="K59" i="32" s="1"/>
  <c r="J119" i="9"/>
  <c r="J164" i="9"/>
  <c r="K164" i="9" s="1"/>
  <c r="J133" i="20"/>
  <c r="K133" i="20" s="1"/>
  <c r="J35" i="20"/>
  <c r="K35" i="20" s="1"/>
  <c r="J51" i="20"/>
  <c r="J72" i="20"/>
  <c r="J76" i="15"/>
  <c r="K76" i="15" s="1"/>
  <c r="J59" i="20"/>
  <c r="J94" i="20"/>
  <c r="K94" i="20" s="1"/>
  <c r="J154" i="9"/>
  <c r="K154" i="9" s="1"/>
  <c r="J56" i="32"/>
  <c r="K56" i="32" s="1"/>
  <c r="J66" i="22"/>
  <c r="J71" i="15"/>
  <c r="K71" i="15" s="1"/>
  <c r="J47" i="32"/>
  <c r="K47" i="32" s="1"/>
  <c r="J61" i="36"/>
  <c r="K61" i="36" s="1"/>
  <c r="J43" i="11"/>
  <c r="K27" i="31"/>
  <c r="J122" i="20"/>
  <c r="J65" i="15"/>
  <c r="K65" i="15" s="1"/>
  <c r="J177" i="9"/>
  <c r="J103" i="20"/>
  <c r="K103" i="20" s="1"/>
  <c r="J157" i="9"/>
  <c r="K157" i="9" s="1"/>
  <c r="J14" i="36"/>
  <c r="K14" i="36" s="1"/>
  <c r="J12" i="5"/>
  <c r="K12" i="5" s="1"/>
  <c r="J58" i="15"/>
  <c r="K58" i="15" s="1"/>
  <c r="K67" i="9"/>
  <c r="K36" i="9"/>
  <c r="K30" i="20"/>
  <c r="K66" i="9"/>
  <c r="K76" i="9"/>
  <c r="K146" i="9"/>
  <c r="K42" i="9"/>
  <c r="K38" i="9"/>
  <c r="K28" i="32"/>
  <c r="K16" i="32"/>
  <c r="K71" i="32"/>
  <c r="K90" i="32"/>
  <c r="K88" i="32"/>
  <c r="K91" i="32"/>
  <c r="K63" i="32"/>
  <c r="K21" i="32"/>
  <c r="K49" i="32"/>
  <c r="K30" i="9"/>
  <c r="K48" i="9"/>
  <c r="K41" i="9"/>
  <c r="K20" i="32"/>
  <c r="K18" i="32"/>
  <c r="K78" i="32"/>
  <c r="K76" i="32"/>
  <c r="K67" i="32"/>
  <c r="K75" i="32"/>
  <c r="K12" i="32"/>
  <c r="K39" i="20"/>
  <c r="K59" i="9"/>
  <c r="K63" i="9"/>
  <c r="K57" i="9"/>
  <c r="K93" i="32"/>
  <c r="K106" i="32"/>
  <c r="K92" i="32"/>
  <c r="K89" i="32"/>
  <c r="K96" i="32"/>
  <c r="K98" i="32"/>
  <c r="K62" i="9"/>
  <c r="K74" i="9"/>
  <c r="K68" i="9"/>
  <c r="K49" i="9"/>
  <c r="K72" i="9"/>
  <c r="K56" i="9"/>
  <c r="K131" i="9"/>
  <c r="K47" i="9"/>
  <c r="K105" i="32"/>
  <c r="K82" i="32"/>
  <c r="K95" i="32"/>
  <c r="K104" i="32"/>
  <c r="K101" i="32"/>
  <c r="K108" i="32"/>
  <c r="K22" i="32"/>
  <c r="K74" i="32"/>
  <c r="H12" i="32"/>
  <c r="H17" i="32"/>
  <c r="H22" i="32"/>
  <c r="H34" i="32"/>
  <c r="H42" i="32"/>
  <c r="H59" i="32"/>
  <c r="H68" i="32"/>
  <c r="H77" i="32"/>
  <c r="H86" i="32"/>
  <c r="H94" i="32"/>
  <c r="H103" i="32"/>
  <c r="K158" i="9"/>
  <c r="K26" i="9"/>
  <c r="K137" i="9"/>
  <c r="K77" i="9"/>
  <c r="K65" i="9"/>
  <c r="K58" i="9"/>
  <c r="K27" i="9"/>
  <c r="K144" i="9"/>
  <c r="K133" i="9"/>
  <c r="K45" i="9"/>
  <c r="K55" i="32"/>
  <c r="K81" i="32"/>
  <c r="K70" i="32"/>
  <c r="K107" i="32"/>
  <c r="K68" i="32"/>
  <c r="K77" i="32"/>
  <c r="K84" i="32"/>
  <c r="K62" i="32"/>
  <c r="K40" i="22"/>
  <c r="V19" i="31"/>
  <c r="V24" i="31"/>
  <c r="V30" i="31"/>
  <c r="V35" i="31"/>
  <c r="V36" i="31"/>
  <c r="V45" i="31"/>
  <c r="V14" i="32"/>
  <c r="V20" i="32"/>
  <c r="V26" i="32"/>
  <c r="V31" i="32"/>
  <c r="V36" i="32"/>
  <c r="V48" i="32"/>
  <c r="V56" i="32"/>
  <c r="V62" i="32"/>
  <c r="V66" i="32"/>
  <c r="V70" i="32"/>
  <c r="V96" i="32"/>
  <c r="V105" i="32"/>
  <c r="K47" i="22"/>
  <c r="H13" i="28"/>
  <c r="H29" i="28"/>
  <c r="H23" i="28"/>
  <c r="H11" i="28"/>
  <c r="H16" i="28"/>
  <c r="H22" i="28"/>
  <c r="H28" i="28"/>
  <c r="H32" i="28"/>
  <c r="H26" i="28"/>
  <c r="V15" i="29"/>
  <c r="V18" i="29"/>
  <c r="G184" i="35"/>
  <c r="H184" i="35" s="1"/>
  <c r="F183" i="35"/>
  <c r="G183" i="35" s="1"/>
  <c r="H183" i="35" s="1"/>
  <c r="V22" i="5"/>
  <c r="K19" i="32"/>
  <c r="G174" i="35"/>
  <c r="H174" i="35" s="1"/>
  <c r="F173" i="35"/>
  <c r="G173" i="35" s="1"/>
  <c r="H173" i="35" s="1"/>
  <c r="V26" i="9"/>
  <c r="V36" i="29"/>
  <c r="V23" i="29"/>
  <c r="V47" i="29"/>
  <c r="V61" i="29"/>
  <c r="V14" i="3"/>
  <c r="V17" i="3"/>
  <c r="V23" i="3"/>
  <c r="V27" i="3"/>
  <c r="V30" i="3"/>
  <c r="V33" i="3"/>
  <c r="V13" i="5"/>
  <c r="V17" i="5"/>
  <c r="V24" i="5"/>
  <c r="V29" i="5"/>
  <c r="V39" i="5"/>
  <c r="V13" i="9"/>
  <c r="V20" i="9"/>
  <c r="V44" i="9"/>
  <c r="V48" i="9"/>
  <c r="K76" i="22"/>
  <c r="K49" i="22"/>
  <c r="G52" i="16"/>
  <c r="G51" i="16"/>
  <c r="K110" i="20"/>
  <c r="K54" i="22"/>
  <c r="K25" i="5"/>
  <c r="K17" i="5"/>
  <c r="G48" i="16"/>
  <c r="V36" i="3"/>
  <c r="H16" i="11"/>
  <c r="H24" i="11"/>
  <c r="H30" i="11"/>
  <c r="H35" i="11"/>
  <c r="H40" i="11"/>
  <c r="H41" i="11"/>
  <c r="H49" i="11"/>
  <c r="H54" i="11"/>
  <c r="H28" i="20"/>
  <c r="H32" i="20"/>
  <c r="H37" i="20"/>
  <c r="H41" i="20"/>
  <c r="K48" i="22"/>
  <c r="K34" i="22"/>
  <c r="G53" i="16"/>
  <c r="K14" i="11"/>
  <c r="H13" i="11"/>
  <c r="H21" i="11"/>
  <c r="H26" i="11"/>
  <c r="H31" i="11"/>
  <c r="H36" i="11"/>
  <c r="H50" i="11"/>
  <c r="H55" i="11"/>
  <c r="H27" i="20"/>
  <c r="H31" i="20"/>
  <c r="H36" i="20"/>
  <c r="H40" i="20"/>
  <c r="K13" i="31"/>
  <c r="V12" i="32"/>
  <c r="H16" i="32"/>
  <c r="V17" i="32"/>
  <c r="V18" i="32"/>
  <c r="H21" i="32"/>
  <c r="V22" i="32"/>
  <c r="H27" i="32"/>
  <c r="V28" i="32"/>
  <c r="H33" i="32"/>
  <c r="V34" i="32"/>
  <c r="H38" i="32"/>
  <c r="V39" i="32"/>
  <c r="V42" i="32"/>
  <c r="H45" i="32"/>
  <c r="H53" i="32"/>
  <c r="V54" i="32"/>
  <c r="H58" i="32"/>
  <c r="V59" i="32"/>
  <c r="H63" i="32"/>
  <c r="V64" i="32"/>
  <c r="H67" i="32"/>
  <c r="V68" i="32"/>
  <c r="H71" i="32"/>
  <c r="V72" i="32"/>
  <c r="H76" i="32"/>
  <c r="V77" i="32"/>
  <c r="H80" i="32"/>
  <c r="V81" i="32"/>
  <c r="H84" i="32"/>
  <c r="H89" i="32"/>
  <c r="H93" i="32"/>
  <c r="V94" i="32"/>
  <c r="H98" i="32"/>
  <c r="V99" i="32"/>
  <c r="H102" i="32"/>
  <c r="V103" i="32"/>
  <c r="H106" i="32"/>
  <c r="H18" i="32"/>
  <c r="H15" i="28"/>
  <c r="H15" i="3"/>
  <c r="K51" i="11"/>
  <c r="H14" i="11"/>
  <c r="H22" i="11"/>
  <c r="H28" i="11"/>
  <c r="H33" i="11"/>
  <c r="H38" i="11"/>
  <c r="H47" i="11"/>
  <c r="H51" i="11"/>
  <c r="H26" i="20"/>
  <c r="H30" i="20"/>
  <c r="H35" i="20"/>
  <c r="H39" i="20"/>
  <c r="K32" i="5"/>
  <c r="K18" i="5"/>
  <c r="H13" i="5"/>
  <c r="H23" i="5"/>
  <c r="H28" i="5"/>
  <c r="H31" i="5"/>
  <c r="V15" i="15"/>
  <c r="V23" i="15"/>
  <c r="V28" i="15"/>
  <c r="V33" i="15"/>
  <c r="V38" i="15"/>
  <c r="V42" i="15"/>
  <c r="V47" i="15"/>
  <c r="V52" i="15"/>
  <c r="V57" i="15"/>
  <c r="V77" i="15"/>
  <c r="V82" i="15"/>
  <c r="V33" i="9"/>
  <c r="V42" i="9"/>
  <c r="V23" i="22"/>
  <c r="V36" i="20"/>
  <c r="K26" i="29"/>
  <c r="K27" i="29"/>
  <c r="K58" i="29"/>
  <c r="K51" i="29"/>
  <c r="H22" i="15"/>
  <c r="K15" i="5"/>
  <c r="H19" i="15"/>
  <c r="H16" i="15"/>
  <c r="V53" i="9"/>
  <c r="V57" i="9"/>
  <c r="V62" i="9"/>
  <c r="V66" i="9"/>
  <c r="V71" i="9"/>
  <c r="V75" i="9"/>
  <c r="V79" i="9"/>
  <c r="V92" i="9"/>
  <c r="V96" i="9"/>
  <c r="V100" i="9"/>
  <c r="V104" i="9"/>
  <c r="V108" i="9"/>
  <c r="V112" i="9"/>
  <c r="V116" i="9"/>
  <c r="V120" i="9"/>
  <c r="V124" i="9"/>
  <c r="V128" i="9"/>
  <c r="V133" i="9"/>
  <c r="V137" i="9"/>
  <c r="V142" i="9"/>
  <c r="V146" i="9"/>
  <c r="V152" i="9"/>
  <c r="V156" i="9"/>
  <c r="V164" i="9"/>
  <c r="V169" i="9"/>
  <c r="V184" i="9"/>
  <c r="V194" i="9"/>
  <c r="H13" i="20"/>
  <c r="V14" i="20"/>
  <c r="H18" i="20"/>
  <c r="V19" i="20"/>
  <c r="H21" i="20"/>
  <c r="V23" i="20"/>
  <c r="H52" i="20"/>
  <c r="V53" i="20"/>
  <c r="H56" i="20"/>
  <c r="V57" i="20"/>
  <c r="V65" i="20"/>
  <c r="V73" i="20"/>
  <c r="V81" i="20"/>
  <c r="V89" i="20"/>
  <c r="H92" i="20"/>
  <c r="V93" i="20"/>
  <c r="H98" i="20"/>
  <c r="V99" i="20"/>
  <c r="H102" i="20"/>
  <c r="V104" i="20"/>
  <c r="H110" i="20"/>
  <c r="V111" i="20"/>
  <c r="H115" i="20"/>
  <c r="V116" i="20"/>
  <c r="V123" i="20"/>
  <c r="H130" i="20"/>
  <c r="V132" i="20"/>
  <c r="V16" i="22"/>
  <c r="H30" i="22"/>
  <c r="V40" i="22"/>
  <c r="H70" i="22"/>
  <c r="V76" i="22"/>
  <c r="V13" i="11"/>
  <c r="V21" i="11"/>
  <c r="V26" i="11"/>
  <c r="V31" i="11"/>
  <c r="V36" i="11"/>
  <c r="V42" i="11"/>
  <c r="V50" i="11"/>
  <c r="V55" i="11"/>
  <c r="U14" i="15"/>
  <c r="U10" i="15" s="1"/>
  <c r="K22" i="15"/>
  <c r="V16" i="15"/>
  <c r="V20" i="15"/>
  <c r="V25" i="15"/>
  <c r="V35" i="15"/>
  <c r="V40" i="15"/>
  <c r="V59" i="15"/>
  <c r="V61" i="15"/>
  <c r="V79" i="15"/>
  <c r="K13" i="29"/>
  <c r="K18" i="29"/>
  <c r="K42" i="29"/>
  <c r="H14" i="29"/>
  <c r="H25" i="29"/>
  <c r="U8" i="5"/>
  <c r="U10" i="11"/>
  <c r="U8" i="32"/>
  <c r="V86" i="32"/>
  <c r="V90" i="32"/>
  <c r="V107" i="32"/>
  <c r="U8" i="3"/>
  <c r="V15" i="5"/>
  <c r="V23" i="5"/>
  <c r="V28" i="5"/>
  <c r="V31" i="5"/>
  <c r="V93" i="9"/>
  <c r="V185" i="9"/>
  <c r="V13" i="20"/>
  <c r="V18" i="20"/>
  <c r="V21" i="20"/>
  <c r="V52" i="20"/>
  <c r="V56" i="20"/>
  <c r="V98" i="20"/>
  <c r="V102" i="20"/>
  <c r="V110" i="20"/>
  <c r="V130" i="20"/>
  <c r="V30" i="22"/>
  <c r="V39" i="22"/>
  <c r="V43" i="22"/>
  <c r="V53" i="22"/>
  <c r="V62" i="22"/>
  <c r="V70" i="22"/>
  <c r="V75" i="22"/>
  <c r="V28" i="9"/>
  <c r="V32" i="9"/>
  <c r="V37" i="9"/>
  <c r="V28" i="20"/>
  <c r="V32" i="20"/>
  <c r="V37" i="20"/>
  <c r="V22" i="29"/>
  <c r="V26" i="29"/>
  <c r="V28" i="29"/>
  <c r="V33" i="29"/>
  <c r="V38" i="29"/>
  <c r="V43" i="29"/>
  <c r="V57" i="29"/>
  <c r="V63" i="29"/>
  <c r="V25" i="31"/>
  <c r="V31" i="31"/>
  <c r="V41" i="31"/>
  <c r="V46" i="31"/>
  <c r="V13" i="32"/>
  <c r="V19" i="32"/>
  <c r="V25" i="32"/>
  <c r="V29" i="32"/>
  <c r="V35" i="32"/>
  <c r="V40" i="32"/>
  <c r="V43" i="32"/>
  <c r="V55" i="32"/>
  <c r="V65" i="32"/>
  <c r="V69" i="32"/>
  <c r="V74" i="32"/>
  <c r="V78" i="32"/>
  <c r="V82" i="32"/>
  <c r="V87" i="32"/>
  <c r="V91" i="32"/>
  <c r="V95" i="32"/>
  <c r="V100" i="32"/>
  <c r="V104" i="32"/>
  <c r="V108" i="32"/>
  <c r="H13" i="31"/>
  <c r="H20" i="31"/>
  <c r="V41" i="9"/>
  <c r="V41" i="20"/>
  <c r="V14" i="28"/>
  <c r="V15" i="28"/>
  <c r="V20" i="28"/>
  <c r="K20" i="22"/>
  <c r="K67" i="22"/>
  <c r="K16" i="29"/>
  <c r="K23" i="29"/>
  <c r="K29" i="29"/>
  <c r="K33" i="22"/>
  <c r="K41" i="29"/>
  <c r="K71" i="22"/>
  <c r="K57" i="29"/>
  <c r="K38" i="22"/>
  <c r="K16" i="22"/>
  <c r="H31" i="29"/>
  <c r="H37" i="29"/>
  <c r="H42" i="29"/>
  <c r="H47" i="29"/>
  <c r="H50" i="29"/>
  <c r="H61" i="29"/>
  <c r="H14" i="31"/>
  <c r="H19" i="31"/>
  <c r="H24" i="31"/>
  <c r="H30" i="31"/>
  <c r="H35" i="31"/>
  <c r="H45" i="31"/>
  <c r="K27" i="32"/>
  <c r="H20" i="29"/>
  <c r="H18" i="28"/>
  <c r="H17" i="29"/>
  <c r="H17" i="15"/>
  <c r="H21" i="15"/>
  <c r="H26" i="15"/>
  <c r="H32" i="15"/>
  <c r="H36" i="15"/>
  <c r="H41" i="15"/>
  <c r="H46" i="15"/>
  <c r="H50" i="15"/>
  <c r="H55" i="15"/>
  <c r="H60" i="15"/>
  <c r="H81" i="15"/>
  <c r="V29" i="9"/>
  <c r="V38" i="9"/>
  <c r="H22" i="22"/>
  <c r="V27" i="20"/>
  <c r="V31" i="20"/>
  <c r="V40" i="20"/>
  <c r="V16" i="28"/>
  <c r="V22" i="28"/>
  <c r="V32" i="28"/>
  <c r="K31" i="22"/>
  <c r="K20" i="29"/>
  <c r="K38" i="29"/>
  <c r="K30" i="29"/>
  <c r="K28" i="29"/>
  <c r="K18" i="22"/>
  <c r="K25" i="29"/>
  <c r="K29" i="22"/>
  <c r="K28" i="22"/>
  <c r="K44" i="29"/>
  <c r="K53" i="22"/>
  <c r="K17" i="29"/>
  <c r="K72" i="22"/>
  <c r="K39" i="22"/>
  <c r="V17" i="29"/>
  <c r="H24" i="29"/>
  <c r="H30" i="29"/>
  <c r="H36" i="29"/>
  <c r="H41" i="29"/>
  <c r="H46" i="29"/>
  <c r="H60" i="29"/>
  <c r="V14" i="31"/>
  <c r="H18" i="31"/>
  <c r="H22" i="31"/>
  <c r="H29" i="31"/>
  <c r="H34" i="31"/>
  <c r="H43" i="31"/>
  <c r="V15" i="32"/>
  <c r="V41" i="32"/>
  <c r="V75" i="32"/>
  <c r="V79" i="32"/>
  <c r="V83" i="32"/>
  <c r="V101" i="32"/>
  <c r="K25" i="3"/>
  <c r="K18" i="3"/>
  <c r="K42" i="15"/>
  <c r="K19" i="3"/>
  <c r="H17" i="5"/>
  <c r="H24" i="5"/>
  <c r="H29" i="5"/>
  <c r="H39" i="5"/>
  <c r="H14" i="20"/>
  <c r="H19" i="20"/>
  <c r="H23" i="20"/>
  <c r="H53" i="20"/>
  <c r="H89" i="20"/>
  <c r="H99" i="20"/>
  <c r="H104" i="20"/>
  <c r="H111" i="20"/>
  <c r="H116" i="20"/>
  <c r="H132" i="20"/>
  <c r="H49" i="22"/>
  <c r="H67" i="22"/>
  <c r="H76" i="22"/>
  <c r="V17" i="15"/>
  <c r="V21" i="15"/>
  <c r="V26" i="15"/>
  <c r="V32" i="15"/>
  <c r="V36" i="15"/>
  <c r="V41" i="15"/>
  <c r="V46" i="15"/>
  <c r="V50" i="15"/>
  <c r="V55" i="15"/>
  <c r="V60" i="15"/>
  <c r="V66" i="15"/>
  <c r="V72" i="15"/>
  <c r="V81" i="15"/>
  <c r="V39" i="9"/>
  <c r="V22" i="22"/>
  <c r="V26" i="20"/>
  <c r="V35" i="20"/>
  <c r="V39" i="20"/>
  <c r="V12" i="28"/>
  <c r="V33" i="28"/>
  <c r="K24" i="29"/>
  <c r="K19" i="29"/>
  <c r="K14" i="29"/>
  <c r="K31" i="29"/>
  <c r="K22" i="29"/>
  <c r="K43" i="29"/>
  <c r="K15" i="29"/>
  <c r="V13" i="29"/>
  <c r="V24" i="29"/>
  <c r="V30" i="29"/>
  <c r="V41" i="29"/>
  <c r="V46" i="29"/>
  <c r="V60" i="29"/>
  <c r="V18" i="31"/>
  <c r="V22" i="31"/>
  <c r="H26" i="31"/>
  <c r="V29" i="31"/>
  <c r="H32" i="31"/>
  <c r="V34" i="31"/>
  <c r="H42" i="31"/>
  <c r="V43" i="31"/>
  <c r="H47" i="31"/>
  <c r="U10" i="20"/>
  <c r="K26" i="15"/>
  <c r="K21" i="3"/>
  <c r="K54" i="15"/>
  <c r="V32" i="3"/>
  <c r="V11" i="5"/>
  <c r="H22" i="5"/>
  <c r="H27" i="5"/>
  <c r="V14" i="9"/>
  <c r="V15" i="9"/>
  <c r="V21" i="9"/>
  <c r="V45" i="9"/>
  <c r="V49" i="9"/>
  <c r="V54" i="9"/>
  <c r="K13" i="28"/>
  <c r="K33" i="9"/>
  <c r="K28" i="9"/>
  <c r="K78" i="9"/>
  <c r="K73" i="9"/>
  <c r="K69" i="9"/>
  <c r="K64" i="9"/>
  <c r="K55" i="9"/>
  <c r="K51" i="9"/>
  <c r="K46" i="9"/>
  <c r="K16" i="15"/>
  <c r="K22" i="11"/>
  <c r="K52" i="15"/>
  <c r="K38" i="15"/>
  <c r="K31" i="15"/>
  <c r="K22" i="3"/>
  <c r="K27" i="3"/>
  <c r="K24" i="3"/>
  <c r="K17" i="15"/>
  <c r="U10" i="31"/>
  <c r="K47" i="15"/>
  <c r="K53" i="15"/>
  <c r="K28" i="3"/>
  <c r="K14" i="5"/>
  <c r="K15" i="3"/>
  <c r="V15" i="3"/>
  <c r="V18" i="3"/>
  <c r="V21" i="3"/>
  <c r="V25" i="3"/>
  <c r="H14" i="5"/>
  <c r="H20" i="5"/>
  <c r="H25" i="5"/>
  <c r="V27" i="5"/>
  <c r="H30" i="5"/>
  <c r="H40" i="5"/>
  <c r="V11" i="9"/>
  <c r="V16" i="9"/>
  <c r="V18" i="9"/>
  <c r="V23" i="9"/>
  <c r="V46" i="9"/>
  <c r="V50" i="9"/>
  <c r="V55" i="9"/>
  <c r="U8" i="28"/>
  <c r="K16" i="28"/>
  <c r="K12" i="28"/>
  <c r="K11" i="5"/>
  <c r="K142" i="9"/>
  <c r="K145" i="9"/>
  <c r="K136" i="9"/>
  <c r="K166" i="9"/>
  <c r="K16" i="11"/>
  <c r="K35" i="31"/>
  <c r="K55" i="15"/>
  <c r="K30" i="31"/>
  <c r="K13" i="11"/>
  <c r="K17" i="3"/>
  <c r="K20" i="15"/>
  <c r="K34" i="15"/>
  <c r="V12" i="3"/>
  <c r="V34" i="3"/>
  <c r="V37" i="3"/>
  <c r="V14" i="5"/>
  <c r="V20" i="5"/>
  <c r="V25" i="5"/>
  <c r="V30" i="5"/>
  <c r="V40" i="5"/>
  <c r="V12" i="9"/>
  <c r="V19" i="9"/>
  <c r="V24" i="9"/>
  <c r="V47" i="9"/>
  <c r="V51" i="9"/>
  <c r="V56" i="9"/>
  <c r="V60" i="9"/>
  <c r="V65" i="9"/>
  <c r="V69" i="9"/>
  <c r="V74" i="9"/>
  <c r="V78" i="9"/>
  <c r="V91" i="9"/>
  <c r="V95" i="9"/>
  <c r="V131" i="9"/>
  <c r="V136" i="9"/>
  <c r="V141" i="9"/>
  <c r="V145" i="9"/>
  <c r="V151" i="9"/>
  <c r="V155" i="9"/>
  <c r="V162" i="9"/>
  <c r="V167" i="9"/>
  <c r="V172" i="9"/>
  <c r="V179" i="9"/>
  <c r="V188" i="9"/>
  <c r="V15" i="20"/>
  <c r="V24" i="20"/>
  <c r="V48" i="20"/>
  <c r="V54" i="20"/>
  <c r="V90" i="20"/>
  <c r="V94" i="20"/>
  <c r="V100" i="20"/>
  <c r="V106" i="20"/>
  <c r="V113" i="20"/>
  <c r="V128" i="20"/>
  <c r="V133" i="20"/>
  <c r="V14" i="22"/>
  <c r="V17" i="22"/>
  <c r="V28" i="22"/>
  <c r="V32" i="22"/>
  <c r="V36" i="22"/>
  <c r="V41" i="22"/>
  <c r="V46" i="22"/>
  <c r="V50" i="22"/>
  <c r="V56" i="22"/>
  <c r="V60" i="22"/>
  <c r="V68" i="22"/>
  <c r="V72" i="22"/>
  <c r="V16" i="11"/>
  <c r="V17" i="11"/>
  <c r="V20" i="11"/>
  <c r="V24" i="11"/>
  <c r="V30" i="11"/>
  <c r="V35" i="11"/>
  <c r="V40" i="11"/>
  <c r="V41" i="11"/>
  <c r="V49" i="11"/>
  <c r="V54" i="11"/>
  <c r="H20" i="15"/>
  <c r="H25" i="15"/>
  <c r="H35" i="15"/>
  <c r="H40" i="15"/>
  <c r="H44" i="15"/>
  <c r="H49" i="15"/>
  <c r="H54" i="15"/>
  <c r="H59" i="15"/>
  <c r="H79" i="15"/>
  <c r="K47" i="11"/>
  <c r="K41" i="15"/>
  <c r="H11" i="5"/>
  <c r="H32" i="5"/>
  <c r="V58" i="9"/>
  <c r="V63" i="9"/>
  <c r="V67" i="9"/>
  <c r="V72" i="9"/>
  <c r="V76" i="9"/>
  <c r="V80" i="9"/>
  <c r="V129" i="9"/>
  <c r="V134" i="9"/>
  <c r="V139" i="9"/>
  <c r="V143" i="9"/>
  <c r="V147" i="9"/>
  <c r="V153" i="9"/>
  <c r="V158" i="9"/>
  <c r="V165" i="9"/>
  <c r="V170" i="9"/>
  <c r="V173" i="9"/>
  <c r="H16" i="20"/>
  <c r="H43" i="20"/>
  <c r="V44" i="20"/>
  <c r="H55" i="20"/>
  <c r="H91" i="20"/>
  <c r="V92" i="20"/>
  <c r="H97" i="20"/>
  <c r="H101" i="20"/>
  <c r="H108" i="20"/>
  <c r="H114" i="20"/>
  <c r="V115" i="20"/>
  <c r="H117" i="20"/>
  <c r="V118" i="20"/>
  <c r="H129" i="20"/>
  <c r="V48" i="22"/>
  <c r="H61" i="22"/>
  <c r="H69" i="22"/>
  <c r="H74" i="22"/>
  <c r="V14" i="11"/>
  <c r="V22" i="11"/>
  <c r="V28" i="11"/>
  <c r="V33" i="11"/>
  <c r="V38" i="11"/>
  <c r="V47" i="11"/>
  <c r="V51" i="11"/>
  <c r="H13" i="15"/>
  <c r="H24" i="15"/>
  <c r="H31" i="15"/>
  <c r="H34" i="15"/>
  <c r="H39" i="15"/>
  <c r="H43" i="15"/>
  <c r="V44" i="15"/>
  <c r="H48" i="15"/>
  <c r="V49" i="15"/>
  <c r="H53" i="15"/>
  <c r="V54" i="15"/>
  <c r="H58" i="15"/>
  <c r="H78" i="15"/>
  <c r="V30" i="9"/>
  <c r="V35" i="9"/>
  <c r="H25" i="22"/>
  <c r="V30" i="20"/>
  <c r="K29" i="28"/>
  <c r="K15" i="28"/>
  <c r="K30" i="22"/>
  <c r="K48" i="15"/>
  <c r="K25" i="15"/>
  <c r="K24" i="15"/>
  <c r="K30" i="3"/>
  <c r="K21" i="15"/>
  <c r="K167" i="9"/>
  <c r="K32" i="31"/>
  <c r="K13" i="22"/>
  <c r="K21" i="22"/>
  <c r="K25" i="22"/>
  <c r="K44" i="15"/>
  <c r="K40" i="15"/>
  <c r="K43" i="22"/>
  <c r="K36" i="15"/>
  <c r="K32" i="15"/>
  <c r="K15" i="22"/>
  <c r="U10" i="29"/>
  <c r="V59" i="9"/>
  <c r="V64" i="9"/>
  <c r="V68" i="9"/>
  <c r="V73" i="9"/>
  <c r="V77" i="9"/>
  <c r="V81" i="9"/>
  <c r="V85" i="9"/>
  <c r="V90" i="9"/>
  <c r="V94" i="9"/>
  <c r="V130" i="9"/>
  <c r="V135" i="9"/>
  <c r="V140" i="9"/>
  <c r="V144" i="9"/>
  <c r="V148" i="9"/>
  <c r="V154" i="9"/>
  <c r="V160" i="9"/>
  <c r="V166" i="9"/>
  <c r="V171" i="9"/>
  <c r="V174" i="9"/>
  <c r="V187" i="9"/>
  <c r="H15" i="20"/>
  <c r="V16" i="20"/>
  <c r="V20" i="20"/>
  <c r="H24" i="20"/>
  <c r="V43" i="20"/>
  <c r="H54" i="20"/>
  <c r="V55" i="20"/>
  <c r="V61" i="20"/>
  <c r="V69" i="20"/>
  <c r="V77" i="20"/>
  <c r="V85" i="20"/>
  <c r="H90" i="20"/>
  <c r="V91" i="20"/>
  <c r="H94" i="20"/>
  <c r="V97" i="20"/>
  <c r="H100" i="20"/>
  <c r="V101" i="20"/>
  <c r="H106" i="20"/>
  <c r="V108" i="20"/>
  <c r="H113" i="20"/>
  <c r="V114" i="20"/>
  <c r="V117" i="20"/>
  <c r="H128" i="20"/>
  <c r="V129" i="20"/>
  <c r="H133" i="20"/>
  <c r="V15" i="22"/>
  <c r="V18" i="22"/>
  <c r="V29" i="22"/>
  <c r="V33" i="22"/>
  <c r="V38" i="22"/>
  <c r="V42" i="22"/>
  <c r="V47" i="22"/>
  <c r="H50" i="22"/>
  <c r="V51" i="22"/>
  <c r="V57" i="22"/>
  <c r="H60" i="22"/>
  <c r="V69" i="22"/>
  <c r="V74" i="22"/>
  <c r="V23" i="11"/>
  <c r="V29" i="11"/>
  <c r="V34" i="11"/>
  <c r="V39" i="11"/>
  <c r="V48" i="11"/>
  <c r="V53" i="11"/>
  <c r="V13" i="15"/>
  <c r="H15" i="15"/>
  <c r="V19" i="15"/>
  <c r="H23" i="15"/>
  <c r="V24" i="15"/>
  <c r="H28" i="15"/>
  <c r="V31" i="15"/>
  <c r="H33" i="15"/>
  <c r="V34" i="15"/>
  <c r="H38" i="15"/>
  <c r="V39" i="15"/>
  <c r="H42" i="15"/>
  <c r="V43" i="15"/>
  <c r="H47" i="15"/>
  <c r="V48" i="15"/>
  <c r="H52" i="15"/>
  <c r="V53" i="15"/>
  <c r="H57" i="15"/>
  <c r="V58" i="15"/>
  <c r="H77" i="15"/>
  <c r="V78" i="15"/>
  <c r="H82" i="15"/>
  <c r="V27" i="9"/>
  <c r="V31" i="9"/>
  <c r="V36" i="9"/>
  <c r="V40" i="9"/>
  <c r="V29" i="20"/>
  <c r="V33" i="20"/>
  <c r="V38" i="20"/>
  <c r="V42" i="20"/>
  <c r="V13" i="28"/>
  <c r="K43" i="31"/>
  <c r="K24" i="28"/>
  <c r="K14" i="28"/>
  <c r="K17" i="22"/>
  <c r="K129" i="9"/>
  <c r="K19" i="22"/>
  <c r="K94" i="9"/>
  <c r="K32" i="22"/>
  <c r="K23" i="15"/>
  <c r="K19" i="15"/>
  <c r="K13" i="15"/>
  <c r="K15" i="15"/>
  <c r="K26" i="11"/>
  <c r="K15" i="11"/>
  <c r="K43" i="15"/>
  <c r="K39" i="15"/>
  <c r="K42" i="22"/>
  <c r="K35" i="15"/>
  <c r="K16" i="3"/>
  <c r="K14" i="3"/>
  <c r="K26" i="3"/>
  <c r="H16" i="29"/>
  <c r="H19" i="29"/>
  <c r="H23" i="29"/>
  <c r="H27" i="29"/>
  <c r="H29" i="29"/>
  <c r="H35" i="29"/>
  <c r="H39" i="29"/>
  <c r="H44" i="29"/>
  <c r="H49" i="29"/>
  <c r="H59" i="29"/>
  <c r="H64" i="29"/>
  <c r="H13" i="32"/>
  <c r="H19" i="32"/>
  <c r="H25" i="32"/>
  <c r="H29" i="32"/>
  <c r="H35" i="32"/>
  <c r="H40" i="32"/>
  <c r="H51" i="32"/>
  <c r="H55" i="32"/>
  <c r="H65" i="32"/>
  <c r="H69" i="32"/>
  <c r="H74" i="32"/>
  <c r="H78" i="32"/>
  <c r="H82" i="32"/>
  <c r="H87" i="32"/>
  <c r="V88" i="32"/>
  <c r="H91" i="32"/>
  <c r="V92" i="32"/>
  <c r="H95" i="32"/>
  <c r="H100" i="32"/>
  <c r="H104" i="32"/>
  <c r="H108" i="32"/>
  <c r="H27" i="31"/>
  <c r="H12" i="5"/>
  <c r="H103" i="20"/>
  <c r="H11" i="32"/>
  <c r="K36" i="32"/>
  <c r="H18" i="5"/>
  <c r="H18" i="3"/>
  <c r="H15" i="5"/>
  <c r="H17" i="11"/>
  <c r="K41" i="22"/>
  <c r="K33" i="15"/>
  <c r="K12" i="3"/>
  <c r="K13" i="3"/>
  <c r="K48" i="11"/>
  <c r="H15" i="29"/>
  <c r="V16" i="29"/>
  <c r="H18" i="29"/>
  <c r="V19" i="29"/>
  <c r="H22" i="29"/>
  <c r="H26" i="29"/>
  <c r="H28" i="29"/>
  <c r="V29" i="29"/>
  <c r="H33" i="29"/>
  <c r="V35" i="29"/>
  <c r="H38" i="29"/>
  <c r="V39" i="29"/>
  <c r="H43" i="29"/>
  <c r="V44" i="29"/>
  <c r="H48" i="29"/>
  <c r="V49" i="29"/>
  <c r="H51" i="29"/>
  <c r="H57" i="29"/>
  <c r="V59" i="29"/>
  <c r="H63" i="29"/>
  <c r="V64" i="29"/>
  <c r="V17" i="31"/>
  <c r="V20" i="31"/>
  <c r="H25" i="31"/>
  <c r="V26" i="31"/>
  <c r="H31" i="31"/>
  <c r="V32" i="31"/>
  <c r="H41" i="31"/>
  <c r="V42" i="31"/>
  <c r="H46" i="31"/>
  <c r="V47" i="31"/>
  <c r="V11" i="32"/>
  <c r="H14" i="32"/>
  <c r="V16" i="32"/>
  <c r="H20" i="32"/>
  <c r="V21" i="32"/>
  <c r="H26" i="32"/>
  <c r="V27" i="32"/>
  <c r="H31" i="32"/>
  <c r="V33" i="32"/>
  <c r="H36" i="32"/>
  <c r="V38" i="32"/>
  <c r="H41" i="32"/>
  <c r="H44" i="32"/>
  <c r="H52" i="32"/>
  <c r="V53" i="32"/>
  <c r="H56" i="32"/>
  <c r="V58" i="32"/>
  <c r="H62" i="32"/>
  <c r="V63" i="32"/>
  <c r="H66" i="32"/>
  <c r="V67" i="32"/>
  <c r="H70" i="32"/>
  <c r="V71" i="32"/>
  <c r="H75" i="32"/>
  <c r="V76" i="32"/>
  <c r="H79" i="32"/>
  <c r="V80" i="32"/>
  <c r="H83" i="32"/>
  <c r="V84" i="32"/>
  <c r="H88" i="32"/>
  <c r="V89" i="32"/>
  <c r="H92" i="32"/>
  <c r="V93" i="32"/>
  <c r="H96" i="32"/>
  <c r="V98" i="32"/>
  <c r="H101" i="32"/>
  <c r="V102" i="32"/>
  <c r="H105" i="32"/>
  <c r="V106" i="32"/>
  <c r="H58" i="29"/>
  <c r="K11" i="32"/>
  <c r="H20" i="20"/>
  <c r="H20" i="11"/>
  <c r="H17" i="31"/>
  <c r="H15" i="32"/>
  <c r="J115" i="36"/>
  <c r="K115" i="36" s="1"/>
  <c r="J34" i="31"/>
  <c r="K34" i="31" s="1"/>
  <c r="J46" i="29"/>
  <c r="K46" i="29" s="1"/>
  <c r="J169" i="9"/>
  <c r="K169" i="9" s="1"/>
  <c r="J56" i="22"/>
  <c r="K56" i="22" s="1"/>
  <c r="J26" i="28"/>
  <c r="K26" i="28" s="1"/>
  <c r="J171" i="9"/>
  <c r="K171" i="9" s="1"/>
  <c r="J58" i="22"/>
  <c r="K58" i="22" s="1"/>
  <c r="J115" i="20"/>
  <c r="K115" i="20" s="1"/>
  <c r="J40" i="11"/>
  <c r="K40" i="11" s="1"/>
  <c r="J75" i="15"/>
  <c r="K75" i="15" s="1"/>
  <c r="J114" i="20"/>
  <c r="K114" i="20" s="1"/>
  <c r="J39" i="11"/>
  <c r="K39" i="11" s="1"/>
  <c r="J57" i="22"/>
  <c r="K57" i="22" s="1"/>
  <c r="J33" i="20"/>
  <c r="K33" i="20" s="1"/>
  <c r="J47" i="29"/>
  <c r="K47" i="29" s="1"/>
  <c r="J125" i="20"/>
  <c r="J170" i="9"/>
  <c r="K170" i="9" s="1"/>
  <c r="J120" i="20"/>
  <c r="J28" i="5"/>
  <c r="K28" i="5" s="1"/>
  <c r="J27" i="28"/>
  <c r="K27" i="28" s="1"/>
  <c r="J37" i="9"/>
  <c r="K37" i="9" s="1"/>
  <c r="J42" i="20"/>
  <c r="K42" i="20" s="1"/>
  <c r="J28" i="20"/>
  <c r="K28" i="20" s="1"/>
  <c r="J150" i="35"/>
  <c r="K150" i="35" s="1"/>
  <c r="J96" i="36"/>
  <c r="K96" i="36" s="1"/>
  <c r="J29" i="31"/>
  <c r="K29" i="31" s="1"/>
  <c r="J33" i="11"/>
  <c r="K33" i="11" s="1"/>
  <c r="J83" i="9"/>
  <c r="J45" i="20"/>
  <c r="J191" i="35"/>
  <c r="K191" i="35" s="1"/>
  <c r="J132" i="36"/>
  <c r="K132" i="36" s="1"/>
  <c r="J167" i="35"/>
  <c r="K167" i="35" s="1"/>
  <c r="J109" i="36"/>
  <c r="K109" i="36" s="1"/>
  <c r="J79" i="9"/>
  <c r="K79" i="9" s="1"/>
  <c r="J54" i="36"/>
  <c r="K54" i="36" s="1"/>
  <c r="J148" i="9"/>
  <c r="K148" i="9" s="1"/>
  <c r="J85" i="36"/>
  <c r="K85" i="36" s="1"/>
  <c r="J186" i="35"/>
  <c r="K186" i="35" s="1"/>
  <c r="J127" i="36"/>
  <c r="K127" i="36" s="1"/>
  <c r="J117" i="36"/>
  <c r="K117" i="36" s="1"/>
  <c r="J193" i="35"/>
  <c r="K193" i="35" s="1"/>
  <c r="J134" i="36"/>
  <c r="K134" i="36" s="1"/>
  <c r="J32" i="35"/>
  <c r="K32" i="35" s="1"/>
  <c r="J154" i="35"/>
  <c r="K154" i="35" s="1"/>
  <c r="J100" i="36"/>
  <c r="K100" i="36" s="1"/>
  <c r="J189" i="35"/>
  <c r="K189" i="35" s="1"/>
  <c r="J130" i="36"/>
  <c r="K130" i="36" s="1"/>
  <c r="J39" i="35"/>
  <c r="K39" i="35" s="1"/>
  <c r="J56" i="36"/>
  <c r="K56" i="36" s="1"/>
  <c r="J187" i="35"/>
  <c r="K187" i="35" s="1"/>
  <c r="J128" i="36"/>
  <c r="K128" i="36" s="1"/>
  <c r="J118" i="36"/>
  <c r="K118" i="36" s="1"/>
  <c r="J142" i="35"/>
  <c r="K142" i="35" s="1"/>
  <c r="J89" i="36"/>
  <c r="K89" i="36" s="1"/>
  <c r="J108" i="36"/>
  <c r="K108" i="36" s="1"/>
  <c r="J59" i="15"/>
  <c r="K59" i="15" s="1"/>
  <c r="J110" i="36"/>
  <c r="K110" i="36" s="1"/>
  <c r="J47" i="35"/>
  <c r="K47" i="35" s="1"/>
  <c r="J62" i="36"/>
  <c r="K62" i="36" s="1"/>
  <c r="J75" i="36"/>
  <c r="J69" i="36"/>
  <c r="I105" i="36"/>
  <c r="J105" i="36" s="1"/>
  <c r="K105" i="36" s="1"/>
  <c r="I159" i="35"/>
  <c r="J159" i="35" s="1"/>
  <c r="K159" i="35" s="1"/>
  <c r="J116" i="36"/>
  <c r="K116" i="36" s="1"/>
  <c r="J51" i="35"/>
  <c r="J72" i="36"/>
  <c r="J66" i="36"/>
  <c r="J46" i="31"/>
  <c r="K46" i="31" s="1"/>
  <c r="J135" i="36"/>
  <c r="K135" i="36" s="1"/>
  <c r="G59" i="35"/>
  <c r="F58" i="35"/>
  <c r="G58" i="35" s="1"/>
  <c r="H58" i="35" s="1"/>
  <c r="G53" i="35"/>
  <c r="F52" i="35"/>
  <c r="G52" i="35" s="1"/>
  <c r="H52" i="35" s="1"/>
  <c r="G56" i="35"/>
  <c r="F55" i="35"/>
  <c r="G55" i="35" s="1"/>
  <c r="H55" i="35" s="1"/>
  <c r="J81" i="35"/>
  <c r="K81" i="35" s="1"/>
  <c r="J41" i="11"/>
  <c r="K41" i="11" s="1"/>
  <c r="J59" i="22"/>
  <c r="K59" i="22" s="1"/>
  <c r="J35" i="32"/>
  <c r="K35" i="32" s="1"/>
  <c r="J50" i="15"/>
  <c r="K50" i="15" s="1"/>
  <c r="J50" i="22"/>
  <c r="K50" i="22" s="1"/>
  <c r="J39" i="29"/>
  <c r="K39" i="29" s="1"/>
  <c r="J157" i="35"/>
  <c r="K157" i="35" s="1"/>
  <c r="J26" i="31"/>
  <c r="K26" i="31" s="1"/>
  <c r="J24" i="5"/>
  <c r="K24" i="5" s="1"/>
  <c r="J31" i="11"/>
  <c r="K31" i="11" s="1"/>
  <c r="J16" i="20"/>
  <c r="K16" i="20" s="1"/>
  <c r="J16" i="9"/>
  <c r="K16" i="9" s="1"/>
  <c r="J14" i="35"/>
  <c r="K14" i="35" s="1"/>
  <c r="J14" i="9"/>
  <c r="K14" i="9" s="1"/>
  <c r="J111" i="20"/>
  <c r="K111" i="20" s="1"/>
  <c r="J176" i="9"/>
  <c r="J69" i="15"/>
  <c r="K69" i="15" s="1"/>
  <c r="J181" i="9"/>
  <c r="J185" i="35"/>
  <c r="K185" i="35" s="1"/>
  <c r="J175" i="35"/>
  <c r="K175" i="35" s="1"/>
  <c r="J64" i="22"/>
  <c r="J63" i="15"/>
  <c r="K63" i="15" s="1"/>
  <c r="J23" i="11"/>
  <c r="K23" i="11" s="1"/>
  <c r="J19" i="31"/>
  <c r="K19" i="31" s="1"/>
  <c r="J18" i="31"/>
  <c r="K18" i="31" s="1"/>
  <c r="J21" i="11"/>
  <c r="K21" i="11" s="1"/>
  <c r="J57" i="35"/>
  <c r="J91" i="20"/>
  <c r="K91" i="20" s="1"/>
  <c r="J104" i="20"/>
  <c r="K104" i="20" s="1"/>
  <c r="J152" i="35"/>
  <c r="K152" i="35" s="1"/>
  <c r="J101" i="20"/>
  <c r="K101" i="20" s="1"/>
  <c r="J153" i="9"/>
  <c r="K153" i="9" s="1"/>
  <c r="J100" i="20"/>
  <c r="K100" i="20" s="1"/>
  <c r="J20" i="11"/>
  <c r="K20" i="11" s="1"/>
  <c r="J17" i="31"/>
  <c r="K17" i="31" s="1"/>
  <c r="J54" i="32"/>
  <c r="K54" i="32" s="1"/>
  <c r="J78" i="15"/>
  <c r="K78" i="15" s="1"/>
  <c r="J190" i="35"/>
  <c r="K190" i="35" s="1"/>
  <c r="J42" i="31"/>
  <c r="K42" i="31" s="1"/>
  <c r="J69" i="22"/>
  <c r="K69" i="22" s="1"/>
  <c r="J185" i="9"/>
  <c r="K185" i="9" s="1"/>
  <c r="J60" i="29"/>
  <c r="K60" i="29" s="1"/>
  <c r="J34" i="32"/>
  <c r="K34" i="32" s="1"/>
  <c r="K33" i="3"/>
  <c r="J46" i="22"/>
  <c r="K46" i="22" s="1"/>
  <c r="J36" i="29"/>
  <c r="K36" i="29" s="1"/>
  <c r="J11" i="28"/>
  <c r="K11" i="28" s="1"/>
  <c r="J168" i="35"/>
  <c r="K168" i="35" s="1"/>
  <c r="I11" i="35"/>
  <c r="J11" i="35" s="1"/>
  <c r="K11" i="35" s="1"/>
  <c r="J176" i="35"/>
  <c r="K176" i="35" s="1"/>
  <c r="J166" i="35"/>
  <c r="K166" i="35" s="1"/>
  <c r="J188" i="9"/>
  <c r="K188" i="9" s="1"/>
  <c r="J70" i="22"/>
  <c r="K70" i="22" s="1"/>
  <c r="J79" i="15"/>
  <c r="K79" i="15" s="1"/>
  <c r="J56" i="20"/>
  <c r="K56" i="20" s="1"/>
  <c r="J29" i="5"/>
  <c r="K29" i="5" s="1"/>
  <c r="J95" i="9"/>
  <c r="K95" i="9" s="1"/>
  <c r="J102" i="9"/>
  <c r="J113" i="20"/>
  <c r="K113" i="20" s="1"/>
  <c r="J34" i="11"/>
  <c r="K34" i="11" s="1"/>
  <c r="J64" i="29"/>
  <c r="K64" i="29" s="1"/>
  <c r="J38" i="32"/>
  <c r="K38" i="32" s="1"/>
  <c r="J177" i="35"/>
  <c r="K177" i="35" s="1"/>
  <c r="J82" i="15"/>
  <c r="K82" i="15" s="1"/>
  <c r="J156" i="9"/>
  <c r="K156" i="9" s="1"/>
  <c r="J27" i="5"/>
  <c r="K27" i="5" s="1"/>
  <c r="J38" i="11"/>
  <c r="K38" i="11" s="1"/>
  <c r="J57" i="15"/>
  <c r="K57" i="15" s="1"/>
  <c r="J40" i="5"/>
  <c r="K40" i="5" s="1"/>
  <c r="J75" i="22"/>
  <c r="K75" i="22" s="1"/>
  <c r="J52" i="20"/>
  <c r="K52" i="20" s="1"/>
  <c r="J130" i="20"/>
  <c r="K130" i="20" s="1"/>
  <c r="J61" i="29"/>
  <c r="K61" i="29" s="1"/>
  <c r="J60" i="35"/>
  <c r="J54" i="35"/>
  <c r="J84" i="35"/>
  <c r="K84" i="35" s="1"/>
  <c r="J86" i="35"/>
  <c r="K86" i="35" s="1"/>
  <c r="J71" i="35"/>
  <c r="K71" i="35" s="1"/>
  <c r="J151" i="35"/>
  <c r="K151" i="35" s="1"/>
  <c r="H160" i="35"/>
  <c r="H189" i="35"/>
  <c r="J73" i="35"/>
  <c r="K73" i="35" s="1"/>
  <c r="J82" i="35"/>
  <c r="K82" i="35" s="1"/>
  <c r="J70" i="35"/>
  <c r="K70" i="35" s="1"/>
  <c r="H85" i="35"/>
  <c r="H144" i="35"/>
  <c r="J67" i="35"/>
  <c r="K67" i="35" s="1"/>
  <c r="J65" i="35"/>
  <c r="K65" i="35" s="1"/>
  <c r="J85" i="35"/>
  <c r="K85" i="35" s="1"/>
  <c r="H136" i="35"/>
  <c r="H167" i="35"/>
  <c r="H61" i="35"/>
  <c r="H47" i="35"/>
  <c r="H67" i="35"/>
  <c r="H83" i="35"/>
  <c r="H142" i="35"/>
  <c r="H14" i="35"/>
  <c r="H45" i="35"/>
  <c r="H70" i="35"/>
  <c r="H81" i="35"/>
  <c r="H150" i="35"/>
  <c r="H80" i="35"/>
  <c r="H73" i="35"/>
  <c r="K83" i="35"/>
  <c r="H16" i="35"/>
  <c r="H43" i="35"/>
  <c r="H72" i="35"/>
  <c r="H132" i="35"/>
  <c r="H151" i="35"/>
  <c r="H168" i="35"/>
  <c r="H193" i="35"/>
  <c r="H154" i="35"/>
  <c r="H143" i="35"/>
  <c r="H84" i="35"/>
  <c r="J145" i="35"/>
  <c r="K145" i="35" s="1"/>
  <c r="J53" i="20"/>
  <c r="K53" i="20" s="1"/>
  <c r="J92" i="9"/>
  <c r="K92" i="9" s="1"/>
  <c r="J175" i="9"/>
  <c r="J119" i="20"/>
  <c r="J47" i="20"/>
  <c r="J115" i="9"/>
  <c r="J84" i="20"/>
  <c r="J123" i="9"/>
  <c r="J99" i="9"/>
  <c r="J84" i="9"/>
  <c r="J68" i="20"/>
  <c r="J76" i="20"/>
  <c r="J60" i="20"/>
  <c r="J107" i="9"/>
  <c r="J132" i="35"/>
  <c r="K132" i="35" s="1"/>
  <c r="J147" i="9"/>
  <c r="K147" i="9" s="1"/>
  <c r="J13" i="32"/>
  <c r="K13" i="32" s="1"/>
  <c r="J43" i="20"/>
  <c r="K43" i="20" s="1"/>
  <c r="J13" i="5"/>
  <c r="K13" i="5" s="1"/>
  <c r="J80" i="9"/>
  <c r="K80" i="9" s="1"/>
  <c r="J45" i="35"/>
  <c r="K45" i="35" s="1"/>
  <c r="J93" i="9"/>
  <c r="K93" i="9" s="1"/>
  <c r="J55" i="20"/>
  <c r="K55" i="20" s="1"/>
  <c r="J28" i="11"/>
  <c r="K28" i="11" s="1"/>
  <c r="J22" i="5"/>
  <c r="K22" i="5" s="1"/>
  <c r="J35" i="29"/>
  <c r="K35" i="29" s="1"/>
  <c r="J46" i="15"/>
  <c r="K46" i="15" s="1"/>
  <c r="J22" i="28"/>
  <c r="K22" i="28" s="1"/>
  <c r="K32" i="3"/>
  <c r="J45" i="22"/>
  <c r="K45" i="22" s="1"/>
  <c r="J98" i="20"/>
  <c r="K98" i="20" s="1"/>
  <c r="J36" i="3"/>
  <c r="K36" i="3" s="1"/>
  <c r="J53" i="11"/>
  <c r="K53" i="11" s="1"/>
  <c r="J32" i="28"/>
  <c r="K32" i="28" s="1"/>
  <c r="J187" i="9"/>
  <c r="K187" i="9" s="1"/>
  <c r="J132" i="20"/>
  <c r="K132" i="20" s="1"/>
  <c r="J58" i="32"/>
  <c r="K58" i="32" s="1"/>
  <c r="J74" i="22"/>
  <c r="K74" i="22" s="1"/>
  <c r="J39" i="5"/>
  <c r="K39" i="5" s="1"/>
  <c r="J81" i="15"/>
  <c r="K81" i="15" s="1"/>
  <c r="J18" i="35"/>
  <c r="K18" i="35" s="1"/>
  <c r="J18" i="9"/>
  <c r="K18" i="9" s="1"/>
  <c r="J18" i="20"/>
  <c r="K18" i="20" s="1"/>
  <c r="J126" i="9"/>
  <c r="J118" i="9"/>
  <c r="J75" i="20"/>
  <c r="J87" i="20"/>
  <c r="J122" i="9"/>
  <c r="J83" i="20"/>
  <c r="J114" i="9"/>
  <c r="J79" i="20"/>
  <c r="J128" i="9"/>
  <c r="K128" i="9" s="1"/>
  <c r="J89" i="20"/>
  <c r="K89" i="20" s="1"/>
  <c r="J47" i="31"/>
  <c r="K47" i="31" s="1"/>
  <c r="J55" i="11"/>
  <c r="K55" i="11" s="1"/>
  <c r="J37" i="29"/>
  <c r="K37" i="29" s="1"/>
  <c r="J49" i="15"/>
  <c r="K49" i="15" s="1"/>
  <c r="J29" i="11"/>
  <c r="K29" i="11" s="1"/>
  <c r="J24" i="31"/>
  <c r="K24" i="31" s="1"/>
  <c r="J51" i="22"/>
  <c r="K51" i="22" s="1"/>
  <c r="J143" i="35"/>
  <c r="K143" i="35" s="1"/>
  <c r="J152" i="9"/>
  <c r="K152" i="9" s="1"/>
  <c r="J169" i="35"/>
  <c r="K169" i="35" s="1"/>
  <c r="J31" i="5"/>
  <c r="K31" i="5" s="1"/>
  <c r="J28" i="28"/>
  <c r="K28" i="28" s="1"/>
  <c r="J61" i="22"/>
  <c r="K61" i="22" s="1"/>
  <c r="J117" i="20"/>
  <c r="K117" i="20" s="1"/>
  <c r="J42" i="32"/>
  <c r="K42" i="32" s="1"/>
  <c r="J173" i="9"/>
  <c r="K173" i="9" s="1"/>
  <c r="J50" i="29"/>
  <c r="K50" i="29" s="1"/>
  <c r="J31" i="31"/>
  <c r="K31" i="31" s="1"/>
  <c r="J35" i="11"/>
  <c r="K35" i="11" s="1"/>
  <c r="J15" i="35"/>
  <c r="J15" i="9"/>
  <c r="K15" i="9" s="1"/>
  <c r="J15" i="20"/>
  <c r="K15" i="20" s="1"/>
  <c r="J20" i="35"/>
  <c r="J20" i="20"/>
  <c r="K20" i="20" s="1"/>
  <c r="J20" i="9"/>
  <c r="K20" i="9" s="1"/>
  <c r="J24" i="20"/>
  <c r="K24" i="20" s="1"/>
  <c r="J24" i="9"/>
  <c r="K24" i="9" s="1"/>
  <c r="J113" i="9"/>
  <c r="J23" i="22"/>
  <c r="K23" i="22" s="1"/>
  <c r="J78" i="20"/>
  <c r="J117" i="9"/>
  <c r="J74" i="20"/>
  <c r="J50" i="20"/>
  <c r="J82" i="9"/>
  <c r="J86" i="9"/>
  <c r="J46" i="20"/>
  <c r="J49" i="11"/>
  <c r="K49" i="11" s="1"/>
  <c r="J184" i="9"/>
  <c r="K184" i="9" s="1"/>
  <c r="J68" i="22"/>
  <c r="K68" i="22" s="1"/>
  <c r="J53" i="32"/>
  <c r="K53" i="32" s="1"/>
  <c r="J128" i="20"/>
  <c r="K128" i="20" s="1"/>
  <c r="J41" i="31"/>
  <c r="K41" i="31" s="1"/>
  <c r="J59" i="29"/>
  <c r="K59" i="29" s="1"/>
  <c r="J77" i="15"/>
  <c r="K77" i="15" s="1"/>
  <c r="J90" i="20"/>
  <c r="K90" i="20" s="1"/>
  <c r="J25" i="31"/>
  <c r="K25" i="31" s="1"/>
  <c r="J30" i="11"/>
  <c r="K30" i="11" s="1"/>
  <c r="J14" i="31"/>
  <c r="K14" i="31" s="1"/>
  <c r="J17" i="11"/>
  <c r="K17" i="11" s="1"/>
  <c r="J99" i="20"/>
  <c r="K99" i="20" s="1"/>
  <c r="J43" i="35"/>
  <c r="K43" i="35" s="1"/>
  <c r="J91" i="9"/>
  <c r="K91" i="9" s="1"/>
  <c r="J12" i="9"/>
  <c r="K12" i="9" s="1"/>
  <c r="J14" i="20"/>
  <c r="K14" i="20" s="1"/>
  <c r="J124" i="20"/>
  <c r="J180" i="9"/>
  <c r="J20" i="5"/>
  <c r="K20" i="5" s="1"/>
  <c r="J36" i="22"/>
  <c r="K36" i="22" s="1"/>
  <c r="J20" i="28"/>
  <c r="K20" i="28" s="1"/>
  <c r="J31" i="32"/>
  <c r="K31" i="32" s="1"/>
  <c r="J106" i="20"/>
  <c r="K106" i="20" s="1"/>
  <c r="J33" i="29"/>
  <c r="K33" i="29" s="1"/>
  <c r="J28" i="15"/>
  <c r="K28" i="15" s="1"/>
  <c r="J160" i="9"/>
  <c r="K160" i="9" s="1"/>
  <c r="J66" i="20"/>
  <c r="J109" i="9"/>
  <c r="J105" i="9"/>
  <c r="J70" i="20"/>
  <c r="J139" i="9"/>
  <c r="K139" i="9" s="1"/>
  <c r="J79" i="35"/>
  <c r="K79" i="35" s="1"/>
  <c r="J140" i="9"/>
  <c r="K140" i="9" s="1"/>
  <c r="J80" i="35"/>
  <c r="K80" i="35" s="1"/>
  <c r="J130" i="9"/>
  <c r="K130" i="9" s="1"/>
  <c r="J66" i="35"/>
  <c r="K66" i="35" s="1"/>
  <c r="J46" i="35"/>
  <c r="K46" i="35" s="1"/>
  <c r="J136" i="35"/>
  <c r="K136" i="35" s="1"/>
  <c r="J165" i="9"/>
  <c r="K165" i="9" s="1"/>
  <c r="J160" i="35"/>
  <c r="K160" i="35" s="1"/>
  <c r="J27" i="20"/>
  <c r="K27" i="20" s="1"/>
  <c r="J35" i="9"/>
  <c r="K35" i="9" s="1"/>
  <c r="J53" i="9"/>
  <c r="K53" i="9" s="1"/>
  <c r="J54" i="9"/>
  <c r="K54" i="9" s="1"/>
  <c r="J44" i="9"/>
  <c r="K44" i="9" s="1"/>
  <c r="J102" i="20"/>
  <c r="K102" i="20" s="1"/>
  <c r="J144" i="35"/>
  <c r="K144" i="35" s="1"/>
  <c r="J16" i="35"/>
  <c r="K16" i="35" s="1"/>
  <c r="J54" i="20"/>
  <c r="K54" i="20" s="1"/>
  <c r="J90" i="9"/>
  <c r="K90" i="9" s="1"/>
  <c r="J41" i="35"/>
  <c r="K41" i="35" s="1"/>
  <c r="J21" i="9"/>
  <c r="K21" i="9" s="1"/>
  <c r="J21" i="35"/>
  <c r="J19" i="20"/>
  <c r="K19" i="20" s="1"/>
  <c r="J19" i="35"/>
  <c r="K19" i="35" s="1"/>
  <c r="J13" i="20"/>
  <c r="K13" i="20" s="1"/>
  <c r="J61" i="35"/>
  <c r="K61" i="35" s="1"/>
  <c r="J23" i="20"/>
  <c r="K23" i="20" s="1"/>
  <c r="J121" i="9"/>
  <c r="J110" i="9"/>
  <c r="J58" i="20"/>
  <c r="J87" i="9"/>
  <c r="H53" i="22"/>
  <c r="N10" i="22"/>
  <c r="V19" i="22"/>
  <c r="V31" i="22"/>
  <c r="V34" i="22"/>
  <c r="V45" i="22"/>
  <c r="V49" i="22"/>
  <c r="V54" i="22"/>
  <c r="V59" i="22"/>
  <c r="V67" i="22"/>
  <c r="V71" i="22"/>
  <c r="Q10" i="11"/>
  <c r="T10" i="11"/>
  <c r="F120" i="9"/>
  <c r="G120" i="9" s="1"/>
  <c r="H120" i="9" s="1"/>
  <c r="V195" i="9"/>
  <c r="U8" i="9"/>
  <c r="V48" i="29"/>
  <c r="U10" i="22"/>
  <c r="Q10" i="22"/>
  <c r="R10" i="22"/>
  <c r="K10" i="22" s="1"/>
  <c r="V58" i="22"/>
  <c r="H33" i="22"/>
  <c r="H51" i="22"/>
  <c r="H16" i="22"/>
  <c r="H75" i="22"/>
  <c r="H56" i="22"/>
  <c r="H39" i="22"/>
  <c r="H46" i="22"/>
  <c r="H21" i="22"/>
  <c r="H32" i="22"/>
  <c r="V13" i="22"/>
  <c r="H41" i="22"/>
  <c r="V61" i="22"/>
  <c r="H68" i="22"/>
  <c r="H72" i="22"/>
  <c r="H34" i="22"/>
  <c r="H19" i="22"/>
  <c r="H18" i="22"/>
  <c r="H47" i="22"/>
  <c r="F112" i="9"/>
  <c r="G112" i="9" s="1"/>
  <c r="H112" i="9" s="1"/>
  <c r="H48" i="22"/>
  <c r="H17" i="22"/>
  <c r="H71" i="22"/>
  <c r="H36" i="22"/>
  <c r="H58" i="22"/>
  <c r="H13" i="22"/>
  <c r="H31" i="22"/>
  <c r="H40" i="22"/>
  <c r="H45" i="22"/>
  <c r="H54" i="22"/>
  <c r="H59" i="22"/>
  <c r="V21" i="22"/>
  <c r="V25" i="22"/>
  <c r="H15" i="22"/>
  <c r="H29" i="22"/>
  <c r="H38" i="22"/>
  <c r="H42" i="22"/>
  <c r="H57" i="22"/>
  <c r="F108" i="9"/>
  <c r="G108" i="9" s="1"/>
  <c r="H108" i="9" s="1"/>
  <c r="H43" i="22"/>
  <c r="H14" i="22"/>
  <c r="H20" i="22"/>
  <c r="H24" i="22"/>
  <c r="H28" i="22"/>
  <c r="V20" i="22"/>
  <c r="H23" i="22"/>
  <c r="V24" i="22"/>
  <c r="V13" i="3"/>
  <c r="V16" i="3"/>
  <c r="V19" i="3"/>
  <c r="V22" i="3"/>
  <c r="V26" i="3"/>
  <c r="V24" i="3"/>
  <c r="V28" i="3"/>
  <c r="V191" i="9"/>
  <c r="F179" i="9"/>
  <c r="G179" i="9" s="1"/>
  <c r="H179" i="9" s="1"/>
  <c r="F81" i="20"/>
  <c r="G81" i="20" s="1"/>
  <c r="H81" i="20" s="1"/>
  <c r="F42" i="11"/>
  <c r="G42" i="11" s="1"/>
  <c r="H42" i="11" s="1"/>
  <c r="F66" i="15"/>
  <c r="G66" i="15" s="1"/>
  <c r="H66" i="15" s="1"/>
  <c r="F100" i="9"/>
  <c r="G100" i="9" s="1"/>
  <c r="H100" i="9" s="1"/>
  <c r="V15" i="11"/>
  <c r="F73" i="20"/>
  <c r="G73" i="20" s="1"/>
  <c r="H73" i="20" s="1"/>
  <c r="F174" i="9"/>
  <c r="G174" i="9" s="1"/>
  <c r="H174" i="9" s="1"/>
  <c r="F61" i="15"/>
  <c r="G61" i="15" s="1"/>
  <c r="H61" i="15" s="1"/>
  <c r="F72" i="15"/>
  <c r="G72" i="15" s="1"/>
  <c r="H72" i="15" s="1"/>
  <c r="F124" i="9"/>
  <c r="G124" i="9" s="1"/>
  <c r="H124" i="9" s="1"/>
  <c r="F62" i="22"/>
  <c r="G62" i="22" s="1"/>
  <c r="H62" i="22" s="1"/>
  <c r="F85" i="20"/>
  <c r="G85" i="20" s="1"/>
  <c r="H85" i="20" s="1"/>
  <c r="F77" i="20"/>
  <c r="G77" i="20" s="1"/>
  <c r="H77" i="20" s="1"/>
  <c r="F57" i="20"/>
  <c r="G57" i="20" s="1"/>
  <c r="H57" i="20" s="1"/>
  <c r="R8" i="5"/>
  <c r="K8" i="5" s="1"/>
  <c r="N8" i="5"/>
  <c r="O8" i="5"/>
  <c r="H8" i="5" s="1"/>
  <c r="J62" i="15"/>
  <c r="K62" i="15" s="1"/>
  <c r="J49" i="20"/>
  <c r="J82" i="20"/>
  <c r="J11" i="9"/>
  <c r="K11" i="9" s="1"/>
  <c r="J101" i="9"/>
  <c r="G66" i="20"/>
  <c r="F65" i="20"/>
  <c r="G65" i="20" s="1"/>
  <c r="H65" i="20" s="1"/>
  <c r="J86" i="20"/>
  <c r="J22" i="22"/>
  <c r="K22" i="22" s="1"/>
  <c r="J21" i="20"/>
  <c r="K21" i="20" s="1"/>
  <c r="J62" i="20"/>
  <c r="J23" i="9"/>
  <c r="K23" i="9" s="1"/>
  <c r="J33" i="32"/>
  <c r="K33" i="32" s="1"/>
  <c r="J22" i="31"/>
  <c r="K22" i="31" s="1"/>
  <c r="J45" i="31"/>
  <c r="K45" i="31" s="1"/>
  <c r="J63" i="29"/>
  <c r="K63" i="29" s="1"/>
  <c r="J20" i="31"/>
  <c r="K20" i="31" s="1"/>
  <c r="J24" i="11"/>
  <c r="K24" i="11" s="1"/>
  <c r="J98" i="9"/>
  <c r="J63" i="20"/>
  <c r="J19" i="9"/>
  <c r="K19" i="9" s="1"/>
  <c r="T10" i="22"/>
  <c r="F44" i="20"/>
  <c r="G44" i="20" s="1"/>
  <c r="H44" i="20" s="1"/>
  <c r="T8" i="5"/>
  <c r="F123" i="20"/>
  <c r="G123" i="20" s="1"/>
  <c r="H123" i="20" s="1"/>
  <c r="J45" i="32"/>
  <c r="K45" i="32" s="1"/>
  <c r="J38" i="31"/>
  <c r="K38" i="31" s="1"/>
  <c r="J50" i="32"/>
  <c r="K50" i="32" s="1"/>
  <c r="J54" i="29"/>
  <c r="J40" i="31"/>
  <c r="K40" i="31" s="1"/>
  <c r="J56" i="29"/>
  <c r="J52" i="32"/>
  <c r="K52" i="32" s="1"/>
  <c r="J40" i="32"/>
  <c r="K40" i="32" s="1"/>
  <c r="J48" i="29"/>
  <c r="K48" i="29" s="1"/>
  <c r="O8" i="3"/>
  <c r="H8" i="3" s="1"/>
  <c r="Q8" i="5"/>
  <c r="Q8" i="9"/>
  <c r="O10" i="20"/>
  <c r="H10" i="20" s="1"/>
  <c r="Q10" i="20"/>
  <c r="R10" i="20"/>
  <c r="K10" i="20" s="1"/>
  <c r="T10" i="20"/>
  <c r="R10" i="11"/>
  <c r="K10" i="11" s="1"/>
  <c r="Q8" i="28"/>
  <c r="O8" i="9"/>
  <c r="H8" i="9" s="1"/>
  <c r="T8" i="9"/>
  <c r="O10" i="29"/>
  <c r="H10" i="29" s="1"/>
  <c r="N14" i="15"/>
  <c r="N10" i="15" s="1"/>
  <c r="H14" i="15"/>
  <c r="O14" i="15" s="1"/>
  <c r="O10" i="15" s="1"/>
  <c r="H10" i="15" s="1"/>
  <c r="N10" i="31"/>
  <c r="V13" i="31"/>
  <c r="T10" i="31"/>
  <c r="J37" i="31"/>
  <c r="K37" i="31" s="1"/>
  <c r="F48" i="20"/>
  <c r="R8" i="28"/>
  <c r="K8" i="28" s="1"/>
  <c r="Q10" i="29"/>
  <c r="Q10" i="31"/>
  <c r="R10" i="31"/>
  <c r="K10" i="31" s="1"/>
  <c r="Q8" i="32"/>
  <c r="N10" i="11"/>
  <c r="N8" i="9"/>
  <c r="T10" i="15"/>
  <c r="J14" i="15"/>
  <c r="N10" i="20"/>
  <c r="O10" i="22"/>
  <c r="H10" i="22" s="1"/>
  <c r="R8" i="9"/>
  <c r="K8" i="9" s="1"/>
  <c r="R8" i="3"/>
  <c r="K8" i="3" s="1"/>
  <c r="N8" i="3"/>
  <c r="Q8" i="3"/>
  <c r="V11" i="28"/>
  <c r="T8" i="28"/>
  <c r="R10" i="29"/>
  <c r="K10" i="29" s="1"/>
  <c r="T10" i="29"/>
  <c r="G53" i="29"/>
  <c r="F52" i="29"/>
  <c r="G52" i="29" s="1"/>
  <c r="H52" i="29" s="1"/>
  <c r="R8" i="32"/>
  <c r="K8" i="32" s="1"/>
  <c r="G47" i="32"/>
  <c r="H47" i="32" s="1"/>
  <c r="F43" i="32"/>
  <c r="G43" i="32" s="1"/>
  <c r="H43" i="32" s="1"/>
  <c r="T8" i="32"/>
  <c r="N8" i="28"/>
  <c r="N8" i="32"/>
  <c r="N10" i="29"/>
  <c r="O10" i="31"/>
  <c r="H10" i="31" s="1"/>
  <c r="O8" i="32"/>
  <c r="H8" i="32" s="1"/>
  <c r="O2" i="21"/>
  <c r="R2" i="21"/>
  <c r="H2" i="21"/>
  <c r="J2" i="21"/>
  <c r="T8" i="3"/>
  <c r="F116" i="9"/>
  <c r="G116" i="9" s="1"/>
  <c r="H116" i="9" s="1"/>
  <c r="G38" i="31"/>
  <c r="H38" i="31" s="1"/>
  <c r="F36" i="31"/>
  <c r="G36" i="31" s="1"/>
  <c r="H36" i="31" s="1"/>
  <c r="F61" i="20"/>
  <c r="G61" i="20" s="1"/>
  <c r="H61" i="20" s="1"/>
  <c r="F85" i="9"/>
  <c r="G85" i="9" s="1"/>
  <c r="H85" i="9" s="1"/>
  <c r="F96" i="9"/>
  <c r="G96" i="9" s="1"/>
  <c r="H96" i="9" s="1"/>
  <c r="F118" i="20"/>
  <c r="G118" i="20" s="1"/>
  <c r="H118" i="20" s="1"/>
  <c r="F104" i="9"/>
  <c r="G104" i="9" s="1"/>
  <c r="H104" i="9" s="1"/>
  <c r="F69" i="20"/>
  <c r="G69" i="20" s="1"/>
  <c r="H69" i="20" s="1"/>
  <c r="G49" i="32"/>
  <c r="H49" i="32" s="1"/>
  <c r="F48" i="32"/>
  <c r="G48" i="32" s="1"/>
  <c r="H48" i="32" s="1"/>
  <c r="O8" i="28"/>
  <c r="H8" i="28" s="1"/>
  <c r="O10" i="11"/>
  <c r="H10" i="11" s="1"/>
  <c r="P2" i="21"/>
  <c r="I2" i="21"/>
  <c r="L2" i="21"/>
  <c r="Q2" i="21"/>
  <c r="M2" i="21"/>
  <c r="N2" i="21"/>
  <c r="K2" i="21"/>
  <c r="Z613" i="21" l="1"/>
  <c r="Z612" i="21"/>
  <c r="Z597" i="21"/>
  <c r="Z586" i="21"/>
  <c r="Z607" i="21"/>
  <c r="Z534" i="21"/>
  <c r="Z531" i="21"/>
  <c r="Z536" i="21"/>
  <c r="Z497" i="21"/>
  <c r="Z435" i="21"/>
  <c r="Z445" i="21"/>
  <c r="Z466" i="21"/>
  <c r="Z487" i="21"/>
  <c r="Z427" i="21"/>
  <c r="Z452" i="21"/>
  <c r="Z437" i="21"/>
  <c r="Z392" i="21"/>
  <c r="Z436" i="21"/>
  <c r="Z377" i="21"/>
  <c r="Z374" i="21"/>
  <c r="Z339" i="21"/>
  <c r="Z352" i="21"/>
  <c r="Z314" i="21"/>
  <c r="Z319" i="21"/>
  <c r="Z308" i="21"/>
  <c r="Z293" i="21"/>
  <c r="Z225" i="21"/>
  <c r="Z281" i="21"/>
  <c r="Z262" i="21"/>
  <c r="Z222" i="21"/>
  <c r="Z236" i="21"/>
  <c r="Z123" i="21"/>
  <c r="Z199" i="21"/>
  <c r="Z201" i="21"/>
  <c r="Z181" i="21"/>
  <c r="Z118" i="21"/>
  <c r="Z130" i="21"/>
  <c r="Z88" i="21"/>
  <c r="Z106" i="21"/>
  <c r="Z70" i="21"/>
  <c r="Z59" i="21"/>
  <c r="Z39" i="21"/>
  <c r="Z12" i="21"/>
  <c r="Z30" i="21"/>
  <c r="Z11" i="21"/>
  <c r="Z587" i="21"/>
  <c r="Z588" i="21"/>
  <c r="Z522" i="21"/>
  <c r="Z342" i="21"/>
  <c r="Z44" i="21"/>
  <c r="Z582" i="21"/>
  <c r="Z579" i="21"/>
  <c r="Z584" i="21"/>
  <c r="Z537" i="21"/>
  <c r="Z577" i="21"/>
  <c r="Z599" i="21"/>
  <c r="Z580" i="21"/>
  <c r="Z563" i="21"/>
  <c r="Z526" i="21"/>
  <c r="Z523" i="21"/>
  <c r="Z528" i="21"/>
  <c r="Z557" i="21"/>
  <c r="Z578" i="21"/>
  <c r="Z514" i="21"/>
  <c r="Z519" i="21"/>
  <c r="Z510" i="21"/>
  <c r="Z491" i="21"/>
  <c r="Z361" i="21"/>
  <c r="Z429" i="21"/>
  <c r="Z423" i="21"/>
  <c r="Z458" i="21"/>
  <c r="Z479" i="21"/>
  <c r="Z421" i="21"/>
  <c r="Z444" i="21"/>
  <c r="Z434" i="21"/>
  <c r="Z384" i="21"/>
  <c r="Z386" i="21"/>
  <c r="Z391" i="21"/>
  <c r="Z428" i="21"/>
  <c r="Z433" i="21"/>
  <c r="Z329" i="21"/>
  <c r="Z367" i="21"/>
  <c r="Z379" i="21"/>
  <c r="Z334" i="21"/>
  <c r="Z331" i="21"/>
  <c r="Z344" i="21"/>
  <c r="Z349" i="21"/>
  <c r="Z370" i="21"/>
  <c r="Z306" i="21"/>
  <c r="Z311" i="21"/>
  <c r="Z299" i="21"/>
  <c r="Z285" i="21"/>
  <c r="Z200" i="21"/>
  <c r="Z268" i="21"/>
  <c r="Z273" i="21"/>
  <c r="Z258" i="21"/>
  <c r="Z272" i="21"/>
  <c r="Z216" i="21"/>
  <c r="Z163" i="21"/>
  <c r="Z233" i="21"/>
  <c r="Z219" i="21"/>
  <c r="Z117" i="21"/>
  <c r="Z226" i="21"/>
  <c r="Z164" i="21"/>
  <c r="Z191" i="21"/>
  <c r="Z193" i="21"/>
  <c r="Z81" i="21"/>
  <c r="Z126" i="21"/>
  <c r="Z173" i="21"/>
  <c r="Z186" i="21"/>
  <c r="Z115" i="21"/>
  <c r="Z140" i="21"/>
  <c r="Z137" i="21"/>
  <c r="Z87" i="21"/>
  <c r="Z116" i="21"/>
  <c r="Z105" i="21"/>
  <c r="Z65" i="21"/>
  <c r="Z98" i="21"/>
  <c r="Z64" i="21"/>
  <c r="Z51" i="21"/>
  <c r="Z40" i="21"/>
  <c r="Z16" i="21"/>
  <c r="Z13" i="21"/>
  <c r="Z31" i="21"/>
  <c r="Z4" i="21"/>
  <c r="Z22" i="21"/>
  <c r="Z3" i="21"/>
  <c r="Z381" i="21"/>
  <c r="Z167" i="21"/>
  <c r="Z68" i="21"/>
  <c r="Z50" i="21"/>
  <c r="Z560" i="21"/>
  <c r="Z567" i="21"/>
  <c r="Z576" i="21"/>
  <c r="Z606" i="21"/>
  <c r="Z571" i="21"/>
  <c r="Z591" i="21"/>
  <c r="Z575" i="21"/>
  <c r="Z501" i="21"/>
  <c r="Z518" i="21"/>
  <c r="Z515" i="21"/>
  <c r="Z520" i="21"/>
  <c r="Z549" i="21"/>
  <c r="Z570" i="21"/>
  <c r="Z509" i="21"/>
  <c r="Z511" i="21"/>
  <c r="Z504" i="21"/>
  <c r="Z483" i="21"/>
  <c r="Z480" i="21"/>
  <c r="Z426" i="21"/>
  <c r="Z397" i="21"/>
  <c r="Z450" i="21"/>
  <c r="Z471" i="21"/>
  <c r="Z418" i="21"/>
  <c r="Z481" i="21"/>
  <c r="Z440" i="21"/>
  <c r="Z376" i="21"/>
  <c r="Z378" i="21"/>
  <c r="Z383" i="21"/>
  <c r="Z420" i="21"/>
  <c r="Z425" i="21"/>
  <c r="Z282" i="21"/>
  <c r="Z363" i="21"/>
  <c r="Z368" i="21"/>
  <c r="Z326" i="21"/>
  <c r="Z323" i="21"/>
  <c r="Z336" i="21"/>
  <c r="Z341" i="21"/>
  <c r="Z362" i="21"/>
  <c r="Z292" i="21"/>
  <c r="Z303" i="21"/>
  <c r="Z296" i="21"/>
  <c r="Z277" i="21"/>
  <c r="Z279" i="21"/>
  <c r="Z260" i="21"/>
  <c r="Z265" i="21"/>
  <c r="Z248" i="21"/>
  <c r="Z264" i="21"/>
  <c r="Z213" i="21"/>
  <c r="Z214" i="21"/>
  <c r="Z212" i="21"/>
  <c r="Z211" i="21"/>
  <c r="Z205" i="21"/>
  <c r="Z218" i="21"/>
  <c r="Z155" i="21"/>
  <c r="Z176" i="21"/>
  <c r="Z177" i="21"/>
  <c r="Z182" i="21"/>
  <c r="Z76" i="21"/>
  <c r="Z165" i="21"/>
  <c r="Z178" i="21"/>
  <c r="Z109" i="21"/>
  <c r="Z131" i="21"/>
  <c r="Z122" i="21"/>
  <c r="Z32" i="21"/>
  <c r="Z108" i="21"/>
  <c r="Z95" i="21"/>
  <c r="Z49" i="21"/>
  <c r="Z90" i="21"/>
  <c r="Z60" i="21"/>
  <c r="Z48" i="21"/>
  <c r="Z8" i="21"/>
  <c r="Z62" i="21"/>
  <c r="Z5" i="21"/>
  <c r="Z23" i="21"/>
  <c r="Z41" i="21"/>
  <c r="Z14" i="21"/>
  <c r="Z394" i="21"/>
  <c r="Z169" i="21"/>
  <c r="Z145" i="21"/>
  <c r="Z513" i="21"/>
  <c r="Z564" i="21"/>
  <c r="Z561" i="21"/>
  <c r="Z589" i="21"/>
  <c r="Z559" i="21"/>
  <c r="Z583" i="21"/>
  <c r="Z572" i="21"/>
  <c r="Z574" i="21"/>
  <c r="Z508" i="21"/>
  <c r="Z502" i="21"/>
  <c r="Z512" i="21"/>
  <c r="Z541" i="21"/>
  <c r="Z562" i="21"/>
  <c r="Z494" i="21"/>
  <c r="Z446" i="21"/>
  <c r="Z492" i="21"/>
  <c r="Z475" i="21"/>
  <c r="Z472" i="21"/>
  <c r="Z389" i="21"/>
  <c r="Z506" i="21"/>
  <c r="Z442" i="21"/>
  <c r="Z463" i="21"/>
  <c r="Z413" i="21"/>
  <c r="Z473" i="21"/>
  <c r="Z432" i="21"/>
  <c r="Z369" i="21"/>
  <c r="Z372" i="21"/>
  <c r="Z375" i="21"/>
  <c r="Z412" i="21"/>
  <c r="Z417" i="21"/>
  <c r="Z414" i="21"/>
  <c r="Z337" i="21"/>
  <c r="Z360" i="21"/>
  <c r="Z318" i="21"/>
  <c r="Z315" i="21"/>
  <c r="Z328" i="21"/>
  <c r="Z333" i="21"/>
  <c r="Z354" i="21"/>
  <c r="Z283" i="21"/>
  <c r="Z348" i="21"/>
  <c r="Z290" i="21"/>
  <c r="Z269" i="21"/>
  <c r="Z271" i="21"/>
  <c r="Z255" i="21"/>
  <c r="Z256" i="21"/>
  <c r="Z240" i="21"/>
  <c r="Z250" i="21"/>
  <c r="Z247" i="21"/>
  <c r="Z208" i="21"/>
  <c r="Z209" i="21"/>
  <c r="Z203" i="21"/>
  <c r="Z197" i="21"/>
  <c r="Z210" i="21"/>
  <c r="Z239" i="21"/>
  <c r="Z161" i="21"/>
  <c r="Z171" i="21"/>
  <c r="Z174" i="21"/>
  <c r="Z152" i="21"/>
  <c r="Z157" i="21"/>
  <c r="Z170" i="21"/>
  <c r="Z151" i="21"/>
  <c r="Z125" i="21"/>
  <c r="Z128" i="21"/>
  <c r="Z127" i="21"/>
  <c r="Z103" i="21"/>
  <c r="Z92" i="21"/>
  <c r="Z101" i="21"/>
  <c r="Z82" i="21"/>
  <c r="Z56" i="21"/>
  <c r="Z61" i="21"/>
  <c r="Z79" i="21"/>
  <c r="Z54" i="21"/>
  <c r="Z42" i="21"/>
  <c r="Z15" i="21"/>
  <c r="Z33" i="21"/>
  <c r="Z6" i="21"/>
  <c r="Z569" i="21"/>
  <c r="Z565" i="21"/>
  <c r="Z399" i="21"/>
  <c r="Z227" i="21"/>
  <c r="Z148" i="21"/>
  <c r="Z422" i="21"/>
  <c r="Z553" i="21"/>
  <c r="Z555" i="21"/>
  <c r="Z581" i="21"/>
  <c r="Z556" i="21"/>
  <c r="Z568" i="21"/>
  <c r="Z609" i="21"/>
  <c r="Z566" i="21"/>
  <c r="Z505" i="21"/>
  <c r="Z496" i="21"/>
  <c r="Z493" i="21"/>
  <c r="Z533" i="21"/>
  <c r="Z554" i="21"/>
  <c r="Z488" i="21"/>
  <c r="Z548" i="21"/>
  <c r="Z489" i="21"/>
  <c r="Z467" i="21"/>
  <c r="Z464" i="21"/>
  <c r="Z477" i="21"/>
  <c r="Z498" i="21"/>
  <c r="Z405" i="21"/>
  <c r="Z455" i="21"/>
  <c r="Z484" i="21"/>
  <c r="Z465" i="21"/>
  <c r="Z424" i="21"/>
  <c r="Z364" i="21"/>
  <c r="Z305" i="21"/>
  <c r="Z359" i="21"/>
  <c r="Z404" i="21"/>
  <c r="Z409" i="21"/>
  <c r="Z406" i="21"/>
  <c r="Z419" i="21"/>
  <c r="Z345" i="21"/>
  <c r="Z310" i="21"/>
  <c r="Z307" i="21"/>
  <c r="Z320" i="21"/>
  <c r="Z325" i="21"/>
  <c r="Z346" i="21"/>
  <c r="Z351" i="21"/>
  <c r="Z340" i="21"/>
  <c r="Z287" i="21"/>
  <c r="Z261" i="21"/>
  <c r="Z263" i="21"/>
  <c r="Z244" i="21"/>
  <c r="Z294" i="21"/>
  <c r="Z275" i="21"/>
  <c r="Z246" i="21"/>
  <c r="Z238" i="21"/>
  <c r="Z184" i="21"/>
  <c r="Z139" i="21"/>
  <c r="Z195" i="21"/>
  <c r="Z189" i="21"/>
  <c r="Z202" i="21"/>
  <c r="Z231" i="21"/>
  <c r="Z204" i="21"/>
  <c r="Z159" i="21"/>
  <c r="Z166" i="21"/>
  <c r="Z144" i="21"/>
  <c r="Z149" i="21"/>
  <c r="Z162" i="21"/>
  <c r="Z143" i="21"/>
  <c r="Z113" i="21"/>
  <c r="Z120" i="21"/>
  <c r="Z119" i="21"/>
  <c r="Z100" i="21"/>
  <c r="Z102" i="21"/>
  <c r="Z93" i="21"/>
  <c r="Z69" i="21"/>
  <c r="Z24" i="21"/>
  <c r="Z53" i="21"/>
  <c r="Z71" i="21"/>
  <c r="Z47" i="21"/>
  <c r="Z34" i="21"/>
  <c r="Z7" i="21"/>
  <c r="Z25" i="21"/>
  <c r="Z43" i="21"/>
  <c r="Z592" i="21"/>
  <c r="Z516" i="21"/>
  <c r="Z295" i="21"/>
  <c r="Z276" i="21"/>
  <c r="Z168" i="21"/>
  <c r="Z21" i="21"/>
  <c r="Z611" i="21"/>
  <c r="Z521" i="21"/>
  <c r="Z529" i="21"/>
  <c r="Z610" i="21"/>
  <c r="Z545" i="21"/>
  <c r="Z462" i="21"/>
  <c r="Z601" i="21"/>
  <c r="Z558" i="21"/>
  <c r="Z470" i="21"/>
  <c r="Z478" i="21"/>
  <c r="Z485" i="21"/>
  <c r="Z525" i="21"/>
  <c r="Z546" i="21"/>
  <c r="Z551" i="21"/>
  <c r="Z540" i="21"/>
  <c r="Z486" i="21"/>
  <c r="Z459" i="21"/>
  <c r="Z456" i="21"/>
  <c r="Z469" i="21"/>
  <c r="Z490" i="21"/>
  <c r="Z371" i="21"/>
  <c r="Z447" i="21"/>
  <c r="Z476" i="21"/>
  <c r="Z457" i="21"/>
  <c r="Z416" i="21"/>
  <c r="Z353" i="21"/>
  <c r="Z274" i="21"/>
  <c r="Z356" i="21"/>
  <c r="Z396" i="21"/>
  <c r="Z401" i="21"/>
  <c r="Z398" i="21"/>
  <c r="Z411" i="21"/>
  <c r="Z366" i="21"/>
  <c r="Z302" i="21"/>
  <c r="Z300" i="21"/>
  <c r="Z312" i="21"/>
  <c r="Z317" i="21"/>
  <c r="Z338" i="21"/>
  <c r="Z343" i="21"/>
  <c r="Z332" i="21"/>
  <c r="Z266" i="21"/>
  <c r="Z251" i="21"/>
  <c r="Z254" i="21"/>
  <c r="Z228" i="21"/>
  <c r="Z286" i="21"/>
  <c r="Z267" i="21"/>
  <c r="Z253" i="21"/>
  <c r="Z232" i="21"/>
  <c r="Z257" i="21"/>
  <c r="Z221" i="21"/>
  <c r="Z187" i="21"/>
  <c r="Z188" i="21"/>
  <c r="Z194" i="21"/>
  <c r="Z223" i="21"/>
  <c r="Z196" i="21"/>
  <c r="Z206" i="21"/>
  <c r="Z158" i="21"/>
  <c r="Z136" i="21"/>
  <c r="Z141" i="21"/>
  <c r="Z154" i="21"/>
  <c r="Z135" i="21"/>
  <c r="Z110" i="21"/>
  <c r="Z112" i="21"/>
  <c r="Z111" i="21"/>
  <c r="Z97" i="21"/>
  <c r="Z94" i="21"/>
  <c r="Z85" i="21"/>
  <c r="Z52" i="21"/>
  <c r="Z83" i="21"/>
  <c r="Z74" i="21"/>
  <c r="Z63" i="21"/>
  <c r="Z45" i="21"/>
  <c r="Z26" i="21"/>
  <c r="Z36" i="21"/>
  <c r="Z17" i="21"/>
  <c r="Z35" i="21"/>
  <c r="Z527" i="21"/>
  <c r="Z387" i="21"/>
  <c r="Z280" i="21"/>
  <c r="Z234" i="21"/>
  <c r="Z124" i="21"/>
  <c r="Z603" i="21"/>
  <c r="Z431" i="21"/>
  <c r="Z600" i="21"/>
  <c r="Z602" i="21"/>
  <c r="Z598" i="21"/>
  <c r="Z604" i="21"/>
  <c r="Z593" i="21"/>
  <c r="Z550" i="21"/>
  <c r="Z547" i="21"/>
  <c r="Z552" i="21"/>
  <c r="Z373" i="21"/>
  <c r="Z517" i="21"/>
  <c r="Z538" i="21"/>
  <c r="Z543" i="21"/>
  <c r="Z532" i="21"/>
  <c r="Z454" i="21"/>
  <c r="Z451" i="21"/>
  <c r="Z448" i="21"/>
  <c r="Z461" i="21"/>
  <c r="Z482" i="21"/>
  <c r="Z503" i="21"/>
  <c r="Z439" i="21"/>
  <c r="Z468" i="21"/>
  <c r="Z449" i="21"/>
  <c r="Z408" i="21"/>
  <c r="Z410" i="21"/>
  <c r="Z415" i="21"/>
  <c r="Z313" i="21"/>
  <c r="Z388" i="21"/>
  <c r="Z393" i="21"/>
  <c r="Z390" i="21"/>
  <c r="Z403" i="21"/>
  <c r="Z358" i="21"/>
  <c r="Z355" i="21"/>
  <c r="Z291" i="21"/>
  <c r="Z304" i="21"/>
  <c r="Z309" i="21"/>
  <c r="Z330" i="21"/>
  <c r="Z335" i="21"/>
  <c r="Z324" i="21"/>
  <c r="Z252" i="21"/>
  <c r="Z243" i="21"/>
  <c r="Z229" i="21"/>
  <c r="Z297" i="21"/>
  <c r="Z278" i="21"/>
  <c r="Z259" i="21"/>
  <c r="Z245" i="21"/>
  <c r="Z220" i="21"/>
  <c r="Z249" i="21"/>
  <c r="Z192" i="21"/>
  <c r="Z175" i="21"/>
  <c r="Z160" i="21"/>
  <c r="Z185" i="21"/>
  <c r="Z215" i="21"/>
  <c r="Z183" i="21"/>
  <c r="Z198" i="21"/>
  <c r="Z150" i="21"/>
  <c r="Z114" i="21"/>
  <c r="Z133" i="21"/>
  <c r="Z146" i="21"/>
  <c r="Z134" i="21"/>
  <c r="Z107" i="21"/>
  <c r="Z89" i="21"/>
  <c r="Z96" i="21"/>
  <c r="Z91" i="21"/>
  <c r="Z86" i="21"/>
  <c r="Z78" i="21"/>
  <c r="Z73" i="21"/>
  <c r="Z75" i="21"/>
  <c r="Z66" i="21"/>
  <c r="Z55" i="21"/>
  <c r="Z37" i="21"/>
  <c r="Z18" i="21"/>
  <c r="Z28" i="21"/>
  <c r="Z9" i="21"/>
  <c r="Z27" i="21"/>
  <c r="Z499" i="21"/>
  <c r="Z321" i="21"/>
  <c r="Z357" i="21"/>
  <c r="Z129" i="21"/>
  <c r="Z99" i="21"/>
  <c r="Z595" i="21"/>
  <c r="Z590" i="21"/>
  <c r="Z605" i="21"/>
  <c r="Z594" i="21"/>
  <c r="Z608" i="21"/>
  <c r="Z596" i="21"/>
  <c r="Z585" i="21"/>
  <c r="Z542" i="21"/>
  <c r="Z539" i="21"/>
  <c r="Z544" i="21"/>
  <c r="Z573" i="21"/>
  <c r="Z500" i="21"/>
  <c r="Z530" i="21"/>
  <c r="Z535" i="21"/>
  <c r="Z524" i="21"/>
  <c r="Z507" i="21"/>
  <c r="Z443" i="21"/>
  <c r="Z438" i="21"/>
  <c r="Z453" i="21"/>
  <c r="Z474" i="21"/>
  <c r="Z495" i="21"/>
  <c r="Z430" i="21"/>
  <c r="Z460" i="21"/>
  <c r="Z441" i="21"/>
  <c r="Z400" i="21"/>
  <c r="Z402" i="21"/>
  <c r="Z407" i="21"/>
  <c r="Z284" i="21"/>
  <c r="Z380" i="21"/>
  <c r="Z385" i="21"/>
  <c r="Z382" i="21"/>
  <c r="Z395" i="21"/>
  <c r="Z350" i="21"/>
  <c r="Z347" i="21"/>
  <c r="Z288" i="21"/>
  <c r="Z365" i="21"/>
  <c r="Z298" i="21"/>
  <c r="Z322" i="21"/>
  <c r="Z327" i="21"/>
  <c r="Z316" i="21"/>
  <c r="Z301" i="21"/>
  <c r="Z230" i="21"/>
  <c r="Z224" i="21"/>
  <c r="Z289" i="21"/>
  <c r="Z270" i="21"/>
  <c r="Z242" i="21"/>
  <c r="Z237" i="21"/>
  <c r="Z217" i="21"/>
  <c r="Z241" i="21"/>
  <c r="Z235" i="21"/>
  <c r="Z172" i="21"/>
  <c r="Z147" i="21"/>
  <c r="Z179" i="21"/>
  <c r="Z207" i="21"/>
  <c r="Z180" i="21"/>
  <c r="Z190" i="21"/>
  <c r="Z142" i="21"/>
  <c r="Z84" i="21"/>
  <c r="Z121" i="21"/>
  <c r="Z138" i="21"/>
  <c r="Z156" i="21"/>
  <c r="Z153" i="21"/>
  <c r="Z77" i="21"/>
  <c r="Z132" i="21"/>
  <c r="Z104" i="21"/>
  <c r="Z80" i="21"/>
  <c r="Z72" i="21"/>
  <c r="Z57" i="21"/>
  <c r="Z67" i="21"/>
  <c r="Z58" i="21"/>
  <c r="Z46" i="21"/>
  <c r="Z29" i="21"/>
  <c r="Z10" i="21"/>
  <c r="Z20" i="21"/>
  <c r="Z38" i="21"/>
  <c r="Z19" i="21"/>
  <c r="K15" i="35"/>
  <c r="R15" i="35" s="1"/>
  <c r="R8" i="35" s="1"/>
  <c r="Q15" i="35"/>
  <c r="Q8" i="35" s="1"/>
  <c r="H8" i="35"/>
  <c r="Z2" i="21"/>
  <c r="K20" i="35"/>
  <c r="K24" i="35"/>
  <c r="T8" i="36"/>
  <c r="V19" i="36"/>
  <c r="V8" i="36" s="1"/>
  <c r="K19" i="36"/>
  <c r="R19" i="36" s="1"/>
  <c r="R8" i="36" s="1"/>
  <c r="K8" i="36" s="1"/>
  <c r="Q19" i="36"/>
  <c r="Q8" i="36" s="1"/>
  <c r="J114" i="36"/>
  <c r="K114" i="36" s="1"/>
  <c r="V14" i="15"/>
  <c r="V10" i="15" s="1"/>
  <c r="J42" i="11"/>
  <c r="K42" i="11" s="1"/>
  <c r="I124" i="9"/>
  <c r="J124" i="9" s="1"/>
  <c r="K124" i="9" s="1"/>
  <c r="I108" i="9"/>
  <c r="J108" i="9" s="1"/>
  <c r="K108" i="9" s="1"/>
  <c r="I123" i="20"/>
  <c r="J123" i="20" s="1"/>
  <c r="K123" i="20" s="1"/>
  <c r="J62" i="22"/>
  <c r="K62" i="22" s="1"/>
  <c r="J66" i="15"/>
  <c r="K66" i="15" s="1"/>
  <c r="J173" i="35"/>
  <c r="K173" i="35" s="1"/>
  <c r="J183" i="35"/>
  <c r="K183" i="35" s="1"/>
  <c r="V10" i="20"/>
  <c r="V8" i="32"/>
  <c r="V8" i="5"/>
  <c r="V10" i="11"/>
  <c r="V8" i="9"/>
  <c r="J126" i="36"/>
  <c r="I44" i="20"/>
  <c r="J44" i="20" s="1"/>
  <c r="K44" i="20" s="1"/>
  <c r="I57" i="20"/>
  <c r="J57" i="20" s="1"/>
  <c r="K57" i="20" s="1"/>
  <c r="I118" i="20"/>
  <c r="J118" i="20" s="1"/>
  <c r="K118" i="20" s="1"/>
  <c r="I112" i="9"/>
  <c r="J112" i="9" s="1"/>
  <c r="K112" i="9" s="1"/>
  <c r="I120" i="9"/>
  <c r="J120" i="9" s="1"/>
  <c r="K120" i="9" s="1"/>
  <c r="I73" i="20"/>
  <c r="J73" i="20" s="1"/>
  <c r="K73" i="20" s="1"/>
  <c r="J50" i="35"/>
  <c r="J49" i="35"/>
  <c r="V8" i="3"/>
  <c r="J67" i="36"/>
  <c r="K67" i="36" s="1"/>
  <c r="J68" i="36"/>
  <c r="J71" i="36"/>
  <c r="J70" i="36"/>
  <c r="K70" i="36" s="1"/>
  <c r="J65" i="36"/>
  <c r="J64" i="36"/>
  <c r="K64" i="36" s="1"/>
  <c r="J73" i="36"/>
  <c r="K73" i="36" s="1"/>
  <c r="J74" i="36"/>
  <c r="J43" i="32"/>
  <c r="K43" i="32" s="1"/>
  <c r="J81" i="9"/>
  <c r="K81" i="9" s="1"/>
  <c r="I77" i="20"/>
  <c r="J77" i="20" s="1"/>
  <c r="K77" i="20" s="1"/>
  <c r="I116" i="9"/>
  <c r="J116" i="9" s="1"/>
  <c r="K116" i="9" s="1"/>
  <c r="I179" i="9"/>
  <c r="J179" i="9" s="1"/>
  <c r="K179" i="9" s="1"/>
  <c r="J61" i="15"/>
  <c r="K61" i="15" s="1"/>
  <c r="I174" i="9"/>
  <c r="J174" i="9" s="1"/>
  <c r="K174" i="9" s="1"/>
  <c r="I69" i="20"/>
  <c r="J69" i="20" s="1"/>
  <c r="K69" i="20" s="1"/>
  <c r="J48" i="32"/>
  <c r="K48" i="32" s="1"/>
  <c r="G48" i="20"/>
  <c r="H48" i="20" s="1"/>
  <c r="J55" i="35"/>
  <c r="K55" i="35" s="1"/>
  <c r="J58" i="35"/>
  <c r="K58" i="35" s="1"/>
  <c r="J52" i="35"/>
  <c r="K52" i="35" s="1"/>
  <c r="V10" i="31"/>
  <c r="V8" i="28"/>
  <c r="I96" i="9"/>
  <c r="J96" i="9" s="1"/>
  <c r="K96" i="9" s="1"/>
  <c r="K21" i="35"/>
  <c r="J56" i="35"/>
  <c r="J184" i="35"/>
  <c r="K184" i="35" s="1"/>
  <c r="I48" i="20"/>
  <c r="J48" i="20" s="1"/>
  <c r="K48" i="20" s="1"/>
  <c r="I85" i="20"/>
  <c r="J85" i="20" s="1"/>
  <c r="K85" i="20" s="1"/>
  <c r="J174" i="35"/>
  <c r="K174" i="35" s="1"/>
  <c r="J59" i="35"/>
  <c r="J53" i="35"/>
  <c r="V10" i="22"/>
  <c r="V10" i="29"/>
  <c r="J36" i="31"/>
  <c r="K36" i="31" s="1"/>
  <c r="I81" i="20"/>
  <c r="J81" i="20" s="1"/>
  <c r="K81" i="20" s="1"/>
  <c r="I52" i="29"/>
  <c r="J52" i="29" s="1"/>
  <c r="K52" i="29" s="1"/>
  <c r="I100" i="9"/>
  <c r="J100" i="9" s="1"/>
  <c r="K100" i="9" s="1"/>
  <c r="J106" i="9"/>
  <c r="I104" i="9"/>
  <c r="J104" i="9" s="1"/>
  <c r="K104" i="9" s="1"/>
  <c r="I61" i="20"/>
  <c r="J61" i="20" s="1"/>
  <c r="K61" i="20" s="1"/>
  <c r="J67" i="20"/>
  <c r="I65" i="20"/>
  <c r="J65" i="20" s="1"/>
  <c r="K65" i="20" s="1"/>
  <c r="J73" i="15"/>
  <c r="K73" i="15" s="1"/>
  <c r="J72" i="15"/>
  <c r="K72" i="15" s="1"/>
  <c r="Q14" i="15"/>
  <c r="Q10" i="15" s="1"/>
  <c r="K14" i="15"/>
  <c r="R14" i="15" s="1"/>
  <c r="R10" i="15" s="1"/>
  <c r="K10" i="15" s="1"/>
  <c r="J124" i="36" l="1"/>
  <c r="K124" i="36" s="1"/>
  <c r="K126" i="36"/>
  <c r="K8" i="35"/>
  <c r="K49" i="35"/>
  <c r="H49" i="35"/>
</calcChain>
</file>

<file path=xl/sharedStrings.xml><?xml version="1.0" encoding="utf-8"?>
<sst xmlns="http://schemas.openxmlformats.org/spreadsheetml/2006/main" count="6511" uniqueCount="2075">
  <si>
    <t>370Z - Z34</t>
  </si>
  <si>
    <t>First Aid Kit</t>
  </si>
  <si>
    <t xml:space="preserve">Luggage Area Storage Bag (Gear-Safe®) </t>
  </si>
  <si>
    <t>RCA Cable</t>
  </si>
  <si>
    <t>Rear Protection Mat (Roadster)</t>
  </si>
  <si>
    <t>AUX Cable</t>
  </si>
  <si>
    <t>Rear Protection Tray</t>
  </si>
  <si>
    <t>Roof Bars</t>
  </si>
  <si>
    <t>Roof Bar Accessories:</t>
  </si>
  <si>
    <t>Headlamp Protectors</t>
  </si>
  <si>
    <t>Tow Carry Bag</t>
  </si>
  <si>
    <t>Wheel Lock Nut Set</t>
  </si>
  <si>
    <t>Cargo Area Net</t>
  </si>
  <si>
    <t>Cargo Barrier</t>
  </si>
  <si>
    <t>Rear Park Assist</t>
  </si>
  <si>
    <t>Armrest (Premium Style)</t>
  </si>
  <si>
    <t>Armrest (Fabric Style)</t>
  </si>
  <si>
    <t>Carpet Floor Mats (White)</t>
  </si>
  <si>
    <t>Door Handle Protection Film (Set of 2)</t>
  </si>
  <si>
    <t>Roof Spoiler</t>
  </si>
  <si>
    <t>Scuff Plate (Hatch)</t>
  </si>
  <si>
    <t>Towbar Safety Chain Kit</t>
  </si>
  <si>
    <t>Carpet Floor Mats</t>
  </si>
  <si>
    <t>Alloy Nudge Bar</t>
  </si>
  <si>
    <t>Brilliant Silver (K23)</t>
  </si>
  <si>
    <t>Burning Red (AX6)</t>
  </si>
  <si>
    <t>Cosmic Black (G42)</t>
  </si>
  <si>
    <t>Deep Sapphire (RAA)</t>
  </si>
  <si>
    <t xml:space="preserve">Hornet Gold (EAU) </t>
  </si>
  <si>
    <t>Polar White (QM1)</t>
  </si>
  <si>
    <t>Slate Gray (K21)</t>
  </si>
  <si>
    <t>White Diamond (QX1)</t>
  </si>
  <si>
    <t>Door Cup Protection Film</t>
  </si>
  <si>
    <t>Antenna Adaptor</t>
  </si>
  <si>
    <t>Bike Carrier</t>
  </si>
  <si>
    <t xml:space="preserve">Roof Pod </t>
  </si>
  <si>
    <t>T-Track Adaptor</t>
  </si>
  <si>
    <t>Side Steps</t>
  </si>
  <si>
    <t>Tow Carry  Bag</t>
  </si>
  <si>
    <t>G9180GEN20AU</t>
  </si>
  <si>
    <t>Towbar D Shackle</t>
  </si>
  <si>
    <t>Roof Pod (Rp440)</t>
  </si>
  <si>
    <t>TY61 Patrol - (2250mm Length) (Coil &amp; Leaf) - HTH:</t>
  </si>
  <si>
    <t>TY61 Patrol - (2400mm Length) (Leaf only) - HTH:</t>
  </si>
  <si>
    <t>Rear Protection Carpet Mat (inc 3rd row seat back)</t>
  </si>
  <si>
    <t>Boot Storage Bag (6 Compartment)</t>
  </si>
  <si>
    <t>Rear Protection Carpet Mat (Flexi-Floor)</t>
  </si>
  <si>
    <t>Rear Protection Carpet Mat (Standard Floor)</t>
  </si>
  <si>
    <t>Roof Cross Bars (Flush Style)</t>
  </si>
  <si>
    <t>Roof Cross Bars (Through Style)</t>
  </si>
  <si>
    <t>Roof Bars (Flush Style)</t>
  </si>
  <si>
    <t>Roof Bars (Through Style)</t>
  </si>
  <si>
    <t>Tyre Pressure Gauge (Analogue)</t>
  </si>
  <si>
    <t>Roof Pod</t>
  </si>
  <si>
    <t>Various</t>
  </si>
  <si>
    <t>WPCF18</t>
  </si>
  <si>
    <t>WPCF-25VERA</t>
  </si>
  <si>
    <t>WPCFX-35</t>
  </si>
  <si>
    <t>WPCFX-40</t>
  </si>
  <si>
    <t>WPCFX-50</t>
  </si>
  <si>
    <t>WPCFX-65</t>
  </si>
  <si>
    <t>Towball (Chrome)</t>
  </si>
  <si>
    <t>THIS GUIDE IS FOR NISSAN DEALERSHIP INTERNAL USE ONLY</t>
  </si>
  <si>
    <t>Fit Time</t>
  </si>
  <si>
    <t>List Price</t>
  </si>
  <si>
    <t>Fitted RRP (Inc. GST)</t>
  </si>
  <si>
    <t>85010GEN10AU</t>
  </si>
  <si>
    <t>H4920GEN06AU</t>
  </si>
  <si>
    <t>G49001E100AU</t>
  </si>
  <si>
    <t>G49001E000AU</t>
  </si>
  <si>
    <t>F6666GEN00AU</t>
  </si>
  <si>
    <t>H4920GS390AU</t>
  </si>
  <si>
    <t/>
  </si>
  <si>
    <t>999J2ZYK2303</t>
  </si>
  <si>
    <t>999J2ZYG4103</t>
  </si>
  <si>
    <t>999J2ZYKAD03</t>
  </si>
  <si>
    <t>999J2ZYQAB03</t>
  </si>
  <si>
    <t>999J2ZYK2304</t>
  </si>
  <si>
    <t>999J2ZZNAM04</t>
  </si>
  <si>
    <t>B84H0GEN00AU</t>
  </si>
  <si>
    <t>B85A51E000AU</t>
  </si>
  <si>
    <t>B85A51E100AU</t>
  </si>
  <si>
    <t>H49021E000AU</t>
  </si>
  <si>
    <t>H49021ER00AU</t>
  </si>
  <si>
    <t>9956046502AU</t>
  </si>
  <si>
    <t>B84H0AUX00AU</t>
  </si>
  <si>
    <t>G3400RHWR8AU</t>
  </si>
  <si>
    <t>AY320T1210AU</t>
  </si>
  <si>
    <t>G3400AT300AU</t>
  </si>
  <si>
    <t>G9180NCR00AU</t>
  </si>
  <si>
    <t>G916889900A</t>
  </si>
  <si>
    <t>G917089900A</t>
  </si>
  <si>
    <t>H4930GEN00AU</t>
  </si>
  <si>
    <t>G31251A300AU</t>
  </si>
  <si>
    <t>G3400RHWR1AU</t>
  </si>
  <si>
    <t>B4134GENRLAU</t>
  </si>
  <si>
    <t>B4134GENRSAU</t>
  </si>
  <si>
    <t>MK0253YM0AAU</t>
  </si>
  <si>
    <t>KE8771K160</t>
  </si>
  <si>
    <t>F51601X60AAU</t>
  </si>
  <si>
    <t>G49001X60BAU</t>
  </si>
  <si>
    <t>G49001X60AAU</t>
  </si>
  <si>
    <t>KE7601KA00</t>
  </si>
  <si>
    <t>KE7911KA50</t>
  </si>
  <si>
    <t>KE7911KA20</t>
  </si>
  <si>
    <t>KE7881K08501</t>
  </si>
  <si>
    <t>KE5371KA00</t>
  </si>
  <si>
    <t>KE6151KA00</t>
  </si>
  <si>
    <t>KE7301K010</t>
  </si>
  <si>
    <t>KE7581K089</t>
  </si>
  <si>
    <t>KE9671K020</t>
  </si>
  <si>
    <t>E11703YM0BAU</t>
  </si>
  <si>
    <t>99999NFLS0AU</t>
  </si>
  <si>
    <t>H08001X60AAU</t>
  </si>
  <si>
    <t>F20644KE0AAU</t>
  </si>
  <si>
    <t>F51604KE0AAU</t>
  </si>
  <si>
    <t>F51604KE0BAU</t>
  </si>
  <si>
    <t>F21604KE0BAU</t>
  </si>
  <si>
    <t>F21604KE0AAU</t>
  </si>
  <si>
    <t>F21604KE1BAU</t>
  </si>
  <si>
    <t>F21604KE1AAU</t>
  </si>
  <si>
    <t>J46A04KE0AAU</t>
  </si>
  <si>
    <t>J46B04KE0AAU</t>
  </si>
  <si>
    <t>J46C04KE0AAU</t>
  </si>
  <si>
    <t>J46D04KE0AAU</t>
  </si>
  <si>
    <t>G49014KE0AAU</t>
  </si>
  <si>
    <t>B40674KE0AAU</t>
  </si>
  <si>
    <t>B661089901AU</t>
  </si>
  <si>
    <t>B661089902AU</t>
  </si>
  <si>
    <t>B40674KE0BAU</t>
  </si>
  <si>
    <t>B63004KE0AAU</t>
  </si>
  <si>
    <t>G69504KE0AAU</t>
  </si>
  <si>
    <t>G31574KE0AAU</t>
  </si>
  <si>
    <t>G31574KE0BAU</t>
  </si>
  <si>
    <t>G31574KE0CAU</t>
  </si>
  <si>
    <t>J46T04KE0AAU</t>
  </si>
  <si>
    <t>B8236C9990</t>
  </si>
  <si>
    <t>MK0254KE1AAU</t>
  </si>
  <si>
    <t>J44104KE0AAU</t>
  </si>
  <si>
    <t>E401A4KE1AAU</t>
  </si>
  <si>
    <t>E401A4KE2AAU</t>
  </si>
  <si>
    <t xml:space="preserve">Tonneau Cover D/C, Soft  (Front Sports Bar Only) </t>
  </si>
  <si>
    <t>J77A04KE0AAU</t>
  </si>
  <si>
    <t>Towball - Chrome</t>
  </si>
  <si>
    <t>E11704KE1AAU</t>
  </si>
  <si>
    <t>MK0254KE0AAU</t>
  </si>
  <si>
    <t>G49024KE1BAU</t>
  </si>
  <si>
    <t>Alloy Nudge Bar - Black</t>
  </si>
  <si>
    <t>F20644KE0BAU</t>
  </si>
  <si>
    <t>G49024KE0BAU</t>
  </si>
  <si>
    <t>G69504KE0BAU</t>
  </si>
  <si>
    <t>G31574KE0DAU</t>
  </si>
  <si>
    <t>MK0254KE2AAU</t>
  </si>
  <si>
    <t>J77004KE1AAU</t>
  </si>
  <si>
    <t>J77004KE1CAU</t>
  </si>
  <si>
    <t>MK0264KE1AAU</t>
  </si>
  <si>
    <t>J31003KR0AAU</t>
  </si>
  <si>
    <t>MK0103KA02AU</t>
  </si>
  <si>
    <t>999J2X2003</t>
  </si>
  <si>
    <t>999N3XZ000</t>
  </si>
  <si>
    <t>H49043KR0AAU</t>
  </si>
  <si>
    <t>H49063KR0AAU</t>
  </si>
  <si>
    <t>999R1XZ500</t>
  </si>
  <si>
    <t>G49013KR1AAU</t>
  </si>
  <si>
    <t>G49023KR0AAU</t>
  </si>
  <si>
    <t>F51661L000AU</t>
  </si>
  <si>
    <t>F51661L100AU</t>
  </si>
  <si>
    <t>H76001L000AU</t>
  </si>
  <si>
    <t>B63101L000AU</t>
  </si>
  <si>
    <t>G69501LK1A</t>
  </si>
  <si>
    <t>H49041L000AU</t>
  </si>
  <si>
    <t>H59101L000AU</t>
  </si>
  <si>
    <t>G31251L100AU</t>
  </si>
  <si>
    <t>G31261L100AU</t>
  </si>
  <si>
    <t>G31251L000AU</t>
  </si>
  <si>
    <t>G31261L000AU</t>
  </si>
  <si>
    <t>G36001L000AU</t>
  </si>
  <si>
    <t>G49001LRFRAU</t>
  </si>
  <si>
    <t>G49001LRRRAU</t>
  </si>
  <si>
    <t>G91621L000AU</t>
  </si>
  <si>
    <t>H08501L000AU</t>
  </si>
  <si>
    <t>AY320T1400AU</t>
  </si>
  <si>
    <t>J31004EN0AAU</t>
  </si>
  <si>
    <t>KE7914E55C</t>
  </si>
  <si>
    <t>G69504EN0AAU</t>
  </si>
  <si>
    <t>H49044EN0AAU</t>
  </si>
  <si>
    <t>H49044EN0BAU</t>
  </si>
  <si>
    <t>H49064EN0AAU</t>
  </si>
  <si>
    <t>G31574EN0AAU</t>
  </si>
  <si>
    <t>G31574EN0BAU</t>
  </si>
  <si>
    <t>G31574EN1AAU</t>
  </si>
  <si>
    <t>G31574EN1BAU</t>
  </si>
  <si>
    <t>H50644EN0AAU</t>
  </si>
  <si>
    <t>Towbar</t>
  </si>
  <si>
    <t>J31004CF0AAU</t>
  </si>
  <si>
    <t>G69504CF0AAU</t>
  </si>
  <si>
    <t>H49044CF0AAU</t>
  </si>
  <si>
    <t>H49044CF0BAU</t>
  </si>
  <si>
    <t>H49064CF0AAU</t>
  </si>
  <si>
    <t>G31574CF0AAU</t>
  </si>
  <si>
    <t>G31574CF0BAU</t>
  </si>
  <si>
    <t>G31574CF1AAU</t>
  </si>
  <si>
    <t>G31574CF1BAU</t>
  </si>
  <si>
    <t>G49004CF1AAU</t>
  </si>
  <si>
    <t>J46A04KE0FAU</t>
  </si>
  <si>
    <t>J46A04KE0DAU</t>
  </si>
  <si>
    <t>J46A04KE0JAU</t>
  </si>
  <si>
    <t>J46A04KE0CAU</t>
  </si>
  <si>
    <t>J46A04KE0GAU</t>
  </si>
  <si>
    <t>J46A04KE0EAU</t>
  </si>
  <si>
    <t>J46A04KE0HAU</t>
  </si>
  <si>
    <t>J46B04KE0FAU</t>
  </si>
  <si>
    <t>J46B04KE0DAU</t>
  </si>
  <si>
    <t>J46B04KE0JAU</t>
  </si>
  <si>
    <t>J46B04KE0CAU</t>
  </si>
  <si>
    <t>J46B04KE0GAU</t>
  </si>
  <si>
    <t>J46B04KE0EAU</t>
  </si>
  <si>
    <t>J46B04KE0HAU</t>
  </si>
  <si>
    <t>J46C04KE0FAU</t>
  </si>
  <si>
    <t>J46C04KE0DAU</t>
  </si>
  <si>
    <t>J46C04KE0JAU</t>
  </si>
  <si>
    <t>J46C04KE0CAU</t>
  </si>
  <si>
    <t>J46C04KE0GAU</t>
  </si>
  <si>
    <t>J46C04KE0EAU</t>
  </si>
  <si>
    <t>J46C04KE0HAU</t>
  </si>
  <si>
    <t>J46D04KE0FAU</t>
  </si>
  <si>
    <t>J46D04KE0DAU</t>
  </si>
  <si>
    <t>J46D04KE0JAU</t>
  </si>
  <si>
    <t>J46D04KE0CAU</t>
  </si>
  <si>
    <t>J46D04KE0GAU</t>
  </si>
  <si>
    <t>J46D04KE0EAU</t>
  </si>
  <si>
    <t>J46D04KE0HAU</t>
  </si>
  <si>
    <t>Safety and Security</t>
  </si>
  <si>
    <t>Interior</t>
  </si>
  <si>
    <t>Exterior</t>
  </si>
  <si>
    <t>Technology</t>
  </si>
  <si>
    <t>Cargo</t>
  </si>
  <si>
    <t xml:space="preserve">Diamond Black (G41)  </t>
  </si>
  <si>
    <t>Eau Rouge Red (A54)</t>
  </si>
  <si>
    <t>Gun Metallic (KAD)</t>
  </si>
  <si>
    <t>Shiro White (QAB)</t>
  </si>
  <si>
    <t xml:space="preserve"> Shiro White (QAB)</t>
  </si>
  <si>
    <t>Part Description</t>
  </si>
  <si>
    <t>Part Number</t>
  </si>
  <si>
    <t>J46U04KE0AAU</t>
  </si>
  <si>
    <t>G49014KE1CAU</t>
  </si>
  <si>
    <t>E117A4CF1AAU</t>
  </si>
  <si>
    <t>999J2Z4A5404</t>
  </si>
  <si>
    <t>KE788BV587</t>
  </si>
  <si>
    <t>E11703YM0AAU</t>
  </si>
  <si>
    <t>KE5431KA32</t>
  </si>
  <si>
    <t>KE4091K200BK</t>
  </si>
  <si>
    <t>KE40900Z11</t>
  </si>
  <si>
    <t>KE6051K051BK</t>
  </si>
  <si>
    <t>KE610BV260BZ</t>
  </si>
  <si>
    <t>KE610BV280BZ</t>
  </si>
  <si>
    <t>KE6001K10B</t>
  </si>
  <si>
    <t>KE960BV030BK</t>
  </si>
  <si>
    <t>KE7911KA50BK</t>
  </si>
  <si>
    <t>KE7601KA00BK</t>
  </si>
  <si>
    <t>KE600BV009BK</t>
  </si>
  <si>
    <t>KE4091K200EB</t>
  </si>
  <si>
    <t>KE40900B51</t>
  </si>
  <si>
    <t>KE6051K051EB</t>
  </si>
  <si>
    <t>KE610BV260EB</t>
  </si>
  <si>
    <t>KE610BV280EB</t>
  </si>
  <si>
    <t>KE6001K100EB</t>
  </si>
  <si>
    <t>KE6151KA00EB</t>
  </si>
  <si>
    <t>KE960BV030EB</t>
  </si>
  <si>
    <t>KE7911KA50EB</t>
  </si>
  <si>
    <t>KE7601KA00EB</t>
  </si>
  <si>
    <t>KE600BV009EB</t>
  </si>
  <si>
    <t>KE4091K200YW</t>
  </si>
  <si>
    <t>KE4090BEAV</t>
  </si>
  <si>
    <t>KE6051K051YW</t>
  </si>
  <si>
    <t>KE610BV260YW</t>
  </si>
  <si>
    <t>KE610BV280YW</t>
  </si>
  <si>
    <t>KE6001K10Y</t>
  </si>
  <si>
    <t>KE960BV030YE</t>
  </si>
  <si>
    <t>KE7911KA50YW</t>
  </si>
  <si>
    <t>KE7601KA00YW</t>
  </si>
  <si>
    <t>KE600BV009YE</t>
  </si>
  <si>
    <t>KE4091K200R1</t>
  </si>
  <si>
    <t>KE40900RED</t>
  </si>
  <si>
    <t>KE6051K051RD</t>
  </si>
  <si>
    <t>KE610BV260RD</t>
  </si>
  <si>
    <t>KE610BV280RD</t>
  </si>
  <si>
    <t>KE6001K10R</t>
  </si>
  <si>
    <t>KE6151KA00RD</t>
  </si>
  <si>
    <t>KE960BV030RD</t>
  </si>
  <si>
    <t>KE7911KA50RD</t>
  </si>
  <si>
    <t>KE7601KA00RD</t>
  </si>
  <si>
    <t>KE600BV009RD</t>
  </si>
  <si>
    <t xml:space="preserve">Alloy Wheel 17"  </t>
  </si>
  <si>
    <t>Centre Cap</t>
  </si>
  <si>
    <t>Headlamp Finisher (W/O Headlamp Washer)</t>
  </si>
  <si>
    <t>Headlamp Finisher  (With Headlamp Washer)</t>
  </si>
  <si>
    <t>Interior Inserts Kit</t>
  </si>
  <si>
    <t>Mirror Caps</t>
  </si>
  <si>
    <t>Trunk Handle Finisher</t>
  </si>
  <si>
    <t>Door Sill Strips</t>
  </si>
  <si>
    <t>Bumper Lower Panel Finisher</t>
  </si>
  <si>
    <t>Door Handle Cover (W/O ikey)</t>
  </si>
  <si>
    <t>J77A04KE0FAU</t>
  </si>
  <si>
    <t>J77A04KE0DAU</t>
  </si>
  <si>
    <t>J77A04KE0JAU</t>
  </si>
  <si>
    <t>J77A04KE0GAU</t>
  </si>
  <si>
    <t>J77B04KE0FAU</t>
  </si>
  <si>
    <t>J77B04KE0AAU</t>
  </si>
  <si>
    <t>J77B04KE0DAU</t>
  </si>
  <si>
    <t>J77B04KE0JAU</t>
  </si>
  <si>
    <t>J77B04KE0CAU</t>
  </si>
  <si>
    <t>J77B04KE0GAU</t>
  </si>
  <si>
    <t>J77B04KE0EAU</t>
  </si>
  <si>
    <t>J77B04KE0HAU</t>
  </si>
  <si>
    <t>J46V04KE0AAU</t>
  </si>
  <si>
    <t xml:space="preserve">Bike Carrier </t>
  </si>
  <si>
    <t>Ivory Pearl (QAB)</t>
  </si>
  <si>
    <t>Alloy (Narrow)</t>
  </si>
  <si>
    <t>Alloy (Wide)</t>
  </si>
  <si>
    <t>LUGGAGE AREA STORAGE BAG (6 COMPARTMENT)</t>
  </si>
  <si>
    <t>ADAPTER TRAILER CONNECTOR (ROUND 7 PIN L</t>
  </si>
  <si>
    <t>ADAPTER TRAILER CONNECTOR (ROUND 7 PIN S</t>
  </si>
  <si>
    <t>7 PIN TRAILER SOCKET (FLAT WITH REED SWI</t>
  </si>
  <si>
    <t>CROSSBARS ASSY-SET(FLUSH TYPE)RAIL MOUNT</t>
  </si>
  <si>
    <t>CROSSBARS ASSY-SET(THROUGH ST)RAIL MOUNT</t>
  </si>
  <si>
    <t>CROSSBAR ASSY,SET(FLUSH STYLE)RAIL MOUNT</t>
  </si>
  <si>
    <t>CROSSBAR ASSY,SET(THROUGH STY)RAIL MOUNT</t>
  </si>
  <si>
    <t>ROOF BAR ASSY-SET(FLUSH STYLE)ROOF MOUNT</t>
  </si>
  <si>
    <t>ROOF BAR ASSY-SET(THROUGH STY)ROOF MOUNT</t>
  </si>
  <si>
    <t>PATROL WAGON - Y62</t>
  </si>
  <si>
    <t xml:space="preserve">                       NISSAN GENUINE ACCESSORIES</t>
  </si>
  <si>
    <t>Personalisation Accessories</t>
  </si>
  <si>
    <t>E117A4KE0AAU</t>
  </si>
  <si>
    <t>Canopy Roof Vent</t>
  </si>
  <si>
    <t>Bullbars:</t>
  </si>
  <si>
    <t xml:space="preserve">Heavy Duty Aluminium - Standard Angled H/board </t>
  </si>
  <si>
    <t xml:space="preserve">Gal Steel, Smooth Floor - Rectangular Hollow Square H/board </t>
  </si>
  <si>
    <t xml:space="preserve">Gal Steel, Checkerplate Floor - Round Tube H/board </t>
  </si>
  <si>
    <t>Wrap-around, Roof Bar</t>
  </si>
  <si>
    <t>Part No</t>
  </si>
  <si>
    <t>Driving Light Harness (Halogen)</t>
  </si>
  <si>
    <t>Diamond Black (G41)</t>
  </si>
  <si>
    <t>Towbar Kit - 2WD (Includes Towbar Wiring Harness -  B40973YM0AAU)</t>
  </si>
  <si>
    <t>Towbar Kit - AWD (Includes Towbar Wiring Harness -  B40973YM0AAU)</t>
  </si>
  <si>
    <t>Driving Light Harness Kit  (LED Headlights)</t>
  </si>
  <si>
    <t>Towbar Kit - Pick Up  (Includes Towbar Wiring Harness - B40974KE0AAU)</t>
  </si>
  <si>
    <t>Towbar Kit - Cab Chassis (Includes Towbar Wiring Harness - B40974KE0AAU)</t>
  </si>
  <si>
    <t>Towbar Kit - Pick Up (Includes Towbar Wiring Harness - B40974KE0AAU)</t>
  </si>
  <si>
    <t>Towbar (Includes Towbar Wiring Harness, Towbar Trailer Socket (7 Pin) &amp; Towbar Hitch Box Insert)</t>
  </si>
  <si>
    <t>Roofbar Accessories:</t>
  </si>
  <si>
    <t>TTND23G165</t>
  </si>
  <si>
    <t>TTND23HT165</t>
  </si>
  <si>
    <t>TTND23CT165</t>
  </si>
  <si>
    <t>TTND23G180</t>
  </si>
  <si>
    <t>TTND23HT180</t>
  </si>
  <si>
    <t>TTND23CT180</t>
  </si>
  <si>
    <t>TTND23G210</t>
  </si>
  <si>
    <t>TTND23HT210</t>
  </si>
  <si>
    <t>TTND23CT210</t>
  </si>
  <si>
    <t>TTND23G255</t>
  </si>
  <si>
    <t>TTND23HT255</t>
  </si>
  <si>
    <t>TTND23CT255</t>
  </si>
  <si>
    <t>General Purpose Aluminium (King Cab) (2100 x 1842)</t>
  </si>
  <si>
    <t>Heavy Duty Aluminium (King Cab) (2100 x 1842)</t>
  </si>
  <si>
    <t>Galvanised Steel, Checkerplate Floor (King Cab) (2100 x 1840)</t>
  </si>
  <si>
    <t>General Purpose Aluminium (Single Cab) (2550 x 1842)</t>
  </si>
  <si>
    <t>Heavy Duty Aluminium (Single Cab) (2550 x 1842)</t>
  </si>
  <si>
    <t>General Purpose Aluminium (Dual Cab) (1650 x 1842)</t>
  </si>
  <si>
    <t>Heavy Duty Aluminium (Dual Cab) (1650 x 1842)</t>
  </si>
  <si>
    <t>Galvanised Steel, Checkerplate Floor (Dual Cab) (1650 x 1840)</t>
  </si>
  <si>
    <t>General Purpose Aluminium (Dual Cab) (1800 x 1842)</t>
  </si>
  <si>
    <t>Heavy Duty Aluminium (Dual Cab) (1800 x 1842)</t>
  </si>
  <si>
    <t>Galvanised Steel, Checkerplate Floor (Dual Cab) (1800 x 1840)</t>
  </si>
  <si>
    <t>Galvanised Steel, Checkerplate Floor (Single Cab) (2550 x 1840)</t>
  </si>
  <si>
    <t>AUTOMATE</t>
  </si>
  <si>
    <t>Fitted</t>
  </si>
  <si>
    <t>Unfitted</t>
  </si>
  <si>
    <t>Unfitted RRP (Inc. GST)</t>
  </si>
  <si>
    <t>TTNPATH225H</t>
  </si>
  <si>
    <t>TTNPATF225H</t>
  </si>
  <si>
    <t>TTNPATCT225H</t>
  </si>
  <si>
    <t>TTNPATH240H</t>
  </si>
  <si>
    <t>TTNPATF240H</t>
  </si>
  <si>
    <t>TTNPATCT240H</t>
  </si>
  <si>
    <t>TTNPATH225U</t>
  </si>
  <si>
    <t>TTNPATF225U</t>
  </si>
  <si>
    <t>TTNPATCT225U</t>
  </si>
  <si>
    <t>TTNPATH240U</t>
  </si>
  <si>
    <t>TTNPATF240U</t>
  </si>
  <si>
    <t>TTNPATCT240U</t>
  </si>
  <si>
    <t>Personalisation  "Black " Accessories (Z11):</t>
  </si>
  <si>
    <t>Personalisation  "Blue" Accessories (B51):</t>
  </si>
  <si>
    <t>Personalisation  "Yellow" Accessories (EAV):</t>
  </si>
  <si>
    <t>Personalisation  "Red" Accessories (NAH):</t>
  </si>
  <si>
    <t>Spring Kits:</t>
  </si>
  <si>
    <t>Tonneau Cover, Hard (1 Piece):</t>
  </si>
  <si>
    <t>Tonneau Cover, Hard (3 Piece):</t>
  </si>
  <si>
    <t>TY61 Patrol - (2250mm Length) (Coil &amp; Leaf) - UTH:</t>
  </si>
  <si>
    <t>TY61 Patrol - (2400mm Length) (Leaf only) - UTH:</t>
  </si>
  <si>
    <t>Mudflaps (Front):</t>
  </si>
  <si>
    <t>Mudflaps (Rear):</t>
  </si>
  <si>
    <t>Bonnet Protector (Smoked)</t>
  </si>
  <si>
    <t>Door Sill Strips (Chrome)</t>
  </si>
  <si>
    <t>Mudguard (Front)</t>
  </si>
  <si>
    <t>Mudguard (Rear)</t>
  </si>
  <si>
    <t>Side Styling Bars - Illuminated</t>
  </si>
  <si>
    <t>Scuff Plate (Rear Bumper)</t>
  </si>
  <si>
    <t>Bootlip Protector (Reflective)</t>
  </si>
  <si>
    <t>Roof Bars:</t>
  </si>
  <si>
    <t>Roof Rails (Adventure Canopy)</t>
  </si>
  <si>
    <t>Roof Cross Bars (Adventure Canopy)</t>
  </si>
  <si>
    <t>Roof Bars (Tradesman Canopy)</t>
  </si>
  <si>
    <t>Roof Bars (King Cab)</t>
  </si>
  <si>
    <t>Roof Bars (Touring, 2 Bar Set)</t>
  </si>
  <si>
    <t>Roof Bars (Adventure, 2 Bar Set)</t>
  </si>
  <si>
    <t>Trailer Socket (7 Pin Flat)</t>
  </si>
  <si>
    <t>Towbar Harness Adaptor (Large Round)</t>
  </si>
  <si>
    <t>Towbar Harness Adaptor (Small Round)</t>
  </si>
  <si>
    <t>Kick Plates (Front and Rear)</t>
  </si>
  <si>
    <t>Kick Plates (Illuminated, Front and Rear)</t>
  </si>
  <si>
    <t>Weathershields (Slimline, Front Pair)</t>
  </si>
  <si>
    <t>Weathershields (Slimline, Front and Rear)</t>
  </si>
  <si>
    <t>Weathershield (Slimline, Front and Rear)</t>
  </si>
  <si>
    <t>Bonnet Protector (Clear)</t>
  </si>
  <si>
    <t>Front Sports Bar (Polished)</t>
  </si>
  <si>
    <t>Spring Kit (2WD Diesel)</t>
  </si>
  <si>
    <t>Spring Kit (4WD Diesel)</t>
  </si>
  <si>
    <t xml:space="preserve">Tonneau Cover - D/C, Soft  (No Sports Bar) </t>
  </si>
  <si>
    <t xml:space="preserve">Tonneau Cover - K/C, Soft  (Front Sports Bar Only) </t>
  </si>
  <si>
    <t xml:space="preserve">Tonneau Cover - K/C, Soft  (No Sports Bar) </t>
  </si>
  <si>
    <t>Tubliner - K/C (Underlip, Tie Down)</t>
  </si>
  <si>
    <t>Tubliner - D/C (Underlip, Tie Down)</t>
  </si>
  <si>
    <t>Floor Mats:</t>
  </si>
  <si>
    <t>All-Weather Floor Mats (Front)</t>
  </si>
  <si>
    <t>All-Weather Floor Mats (Front and Rear)</t>
  </si>
  <si>
    <t>All-Weather Floor Mats (Rear)</t>
  </si>
  <si>
    <t>Compound Fit</t>
  </si>
  <si>
    <t>Roof Bar  - Supplementary (Touring, 1 Bar)</t>
  </si>
  <si>
    <t>Roof Bar  - Supplementary (Adventure, 1 Bar)</t>
  </si>
  <si>
    <t>Chrome Finisher (Tailgate Hatch)</t>
  </si>
  <si>
    <t>Chrome Finisher (Tailgate Handle)</t>
  </si>
  <si>
    <t>Chrome Finisher (Rear Glass)</t>
  </si>
  <si>
    <t>Rear Protection Carpet Mat (5 Seat)</t>
  </si>
  <si>
    <t>Rear Protection Carpet Mat (7 Seat)</t>
  </si>
  <si>
    <t>Round, Spread (R3003)</t>
  </si>
  <si>
    <t>Round, Pencil (R3003)</t>
  </si>
  <si>
    <t>Driving Light Harness (LED Headlights)</t>
  </si>
  <si>
    <t>999J2Z4G4104</t>
  </si>
  <si>
    <t>999J2Z4QAB04</t>
  </si>
  <si>
    <t>KE8771K3RE</t>
  </si>
  <si>
    <t>999J2ZYA5403</t>
  </si>
  <si>
    <t>999C1RZ001AU</t>
  </si>
  <si>
    <t>Roof Bars (Dual Cab - DX, RX, ST)</t>
  </si>
  <si>
    <t>Roof Cross Bars (Dual Cab - ST-X)</t>
  </si>
  <si>
    <t>List Price (Excl. GST)</t>
  </si>
  <si>
    <t>18 Litre</t>
  </si>
  <si>
    <t>23 Litre</t>
  </si>
  <si>
    <t xml:space="preserve">34.5 Litre </t>
  </si>
  <si>
    <t xml:space="preserve">41 Litre </t>
  </si>
  <si>
    <t>50 Litre</t>
  </si>
  <si>
    <t>65 Litre</t>
  </si>
  <si>
    <t>Fitted List Price (Excl. GST)</t>
  </si>
  <si>
    <t xml:space="preserve">Kick Plates (Front and Rear) </t>
  </si>
  <si>
    <t xml:space="preserve">Kick Plates (Front) </t>
  </si>
  <si>
    <t>Automate Products</t>
  </si>
  <si>
    <t>From $50</t>
  </si>
  <si>
    <t>From $130</t>
  </si>
  <si>
    <t>From $155</t>
  </si>
  <si>
    <r>
      <rPr>
        <vertAlign val="superscript"/>
        <sz val="11"/>
        <color theme="1"/>
        <rFont val="Calibri"/>
        <family val="2"/>
        <scheme val="minor"/>
      </rPr>
      <t>1</t>
    </r>
    <r>
      <rPr>
        <sz val="11"/>
        <color theme="1"/>
        <rFont val="Calibri"/>
        <family val="2"/>
        <scheme val="minor"/>
      </rPr>
      <t xml:space="preserve"> Arrives unpainted. Includes a paint allowance of $250.</t>
    </r>
  </si>
  <si>
    <r>
      <rPr>
        <vertAlign val="superscript"/>
        <sz val="11"/>
        <color theme="1"/>
        <rFont val="Calibri"/>
        <family val="2"/>
        <scheme val="minor"/>
      </rPr>
      <t>2</t>
    </r>
    <r>
      <rPr>
        <sz val="11"/>
        <color theme="1"/>
        <rFont val="Calibri"/>
        <family val="2"/>
        <scheme val="minor"/>
      </rPr>
      <t xml:space="preserve"> Fitted price includes Towbar Kit, Towbar D Shackle and Towbar Safety Chain Kit. Please order all three part numbers.</t>
    </r>
  </si>
  <si>
    <r>
      <t>Steel (Narrow)</t>
    </r>
    <r>
      <rPr>
        <vertAlign val="superscript"/>
        <sz val="11"/>
        <color theme="1"/>
        <rFont val="Calibri"/>
        <family val="2"/>
        <scheme val="minor"/>
      </rPr>
      <t>1</t>
    </r>
  </si>
  <si>
    <r>
      <t>Steel (Wide)</t>
    </r>
    <r>
      <rPr>
        <vertAlign val="superscript"/>
        <sz val="11"/>
        <color theme="1"/>
        <rFont val="Calibri"/>
        <family val="2"/>
        <scheme val="minor"/>
      </rPr>
      <t>1</t>
    </r>
  </si>
  <si>
    <r>
      <rPr>
        <vertAlign val="superscript"/>
        <sz val="11"/>
        <rFont val="Calibri"/>
        <family val="2"/>
        <scheme val="minor"/>
      </rPr>
      <t>1</t>
    </r>
    <r>
      <rPr>
        <sz val="11"/>
        <rFont val="Calibri"/>
        <family val="2"/>
        <scheme val="minor"/>
      </rPr>
      <t xml:space="preserve"> All Steel Bullbars require the fitment of heavy duty springs. For full breakdown, please see Spring Applicability List (separate document).</t>
    </r>
  </si>
  <si>
    <r>
      <rPr>
        <vertAlign val="superscript"/>
        <sz val="11"/>
        <color theme="1"/>
        <rFont val="Calibri"/>
        <family val="2"/>
        <scheme val="minor"/>
      </rPr>
      <t>2</t>
    </r>
    <r>
      <rPr>
        <sz val="11"/>
        <color theme="1"/>
        <rFont val="Calibri"/>
        <family val="2"/>
        <scheme val="minor"/>
      </rPr>
      <t xml:space="preserve"> Fitment of Canopy on ST-X is an additional cost of $45</t>
    </r>
  </si>
  <si>
    <r>
      <t>Driving Lights - LED Headlights (ST, ST-X)</t>
    </r>
    <r>
      <rPr>
        <vertAlign val="superscript"/>
        <sz val="11"/>
        <rFont val="Calibri"/>
        <family val="2"/>
        <scheme val="minor"/>
      </rPr>
      <t>3</t>
    </r>
  </si>
  <si>
    <r>
      <rPr>
        <vertAlign val="superscript"/>
        <sz val="11"/>
        <color theme="1"/>
        <rFont val="Calibri"/>
        <family val="2"/>
        <scheme val="minor"/>
      </rPr>
      <t>3</t>
    </r>
    <r>
      <rPr>
        <sz val="11"/>
        <color theme="1"/>
        <rFont val="Calibri"/>
        <family val="2"/>
        <scheme val="minor"/>
      </rPr>
      <t xml:space="preserve"> Fitted price is for a pair of lights and one harness. Driving light part numbers are for one light. </t>
    </r>
  </si>
  <si>
    <r>
      <t>Towbar - Pick Up</t>
    </r>
    <r>
      <rPr>
        <vertAlign val="superscript"/>
        <sz val="11"/>
        <color theme="1"/>
        <rFont val="Calibri"/>
        <family val="2"/>
        <scheme val="minor"/>
      </rPr>
      <t>4</t>
    </r>
    <r>
      <rPr>
        <sz val="11"/>
        <color theme="1"/>
        <rFont val="Calibri"/>
        <family val="2"/>
        <scheme val="minor"/>
      </rPr>
      <t xml:space="preserve"> (Max. Braked Towing Capacity: Petrol = 1500kg, Diesel = 3500kg)</t>
    </r>
  </si>
  <si>
    <r>
      <t>Towbar - Cab Chasiss</t>
    </r>
    <r>
      <rPr>
        <vertAlign val="superscript"/>
        <sz val="11"/>
        <color theme="1"/>
        <rFont val="Calibri"/>
        <family val="2"/>
        <scheme val="minor"/>
      </rPr>
      <t>4</t>
    </r>
    <r>
      <rPr>
        <sz val="11"/>
        <color theme="1"/>
        <rFont val="Calibri"/>
        <family val="2"/>
        <scheme val="minor"/>
      </rPr>
      <t xml:space="preserve"> (Max. Braked Towing Capacity: Petrol = 1500kg, Diesel = 3500kg)</t>
    </r>
  </si>
  <si>
    <r>
      <rPr>
        <vertAlign val="superscript"/>
        <sz val="11"/>
        <color theme="1"/>
        <rFont val="Calibri"/>
        <family val="2"/>
        <scheme val="minor"/>
      </rPr>
      <t>4</t>
    </r>
    <r>
      <rPr>
        <sz val="11"/>
        <color theme="1"/>
        <rFont val="Calibri"/>
        <family val="2"/>
        <scheme val="minor"/>
      </rPr>
      <t xml:space="preserve"> Fitted price includes Towbar Kit, Towball (Chrome), Towbar D Shackle and Towbar Safety Chain Kit. Please order all four part numbers.</t>
    </r>
  </si>
  <si>
    <r>
      <rPr>
        <vertAlign val="superscript"/>
        <sz val="11"/>
        <color theme="1"/>
        <rFont val="Calibri"/>
        <family val="2"/>
        <scheme val="minor"/>
      </rPr>
      <t>5</t>
    </r>
    <r>
      <rPr>
        <sz val="11"/>
        <color theme="1"/>
        <rFont val="Calibri"/>
        <family val="2"/>
        <scheme val="minor"/>
      </rPr>
      <t xml:space="preserve"> For vehicles requiring tub removal, the appropriate conversion kit needs to be ordered additionally (extra cost).</t>
    </r>
  </si>
  <si>
    <r>
      <rPr>
        <vertAlign val="superscript"/>
        <sz val="11"/>
        <rFont val="Calibri"/>
        <family val="2"/>
        <scheme val="minor"/>
      </rPr>
      <t>2</t>
    </r>
    <r>
      <rPr>
        <sz val="11"/>
        <rFont val="Calibri"/>
        <family val="2"/>
        <scheme val="minor"/>
      </rPr>
      <t xml:space="preserve"> Fitment of Canopy on ST-X is an additional cost of $45</t>
    </r>
  </si>
  <si>
    <r>
      <rPr>
        <vertAlign val="superscript"/>
        <sz val="11"/>
        <rFont val="Calibri"/>
        <family val="2"/>
        <scheme val="minor"/>
      </rPr>
      <t>3</t>
    </r>
    <r>
      <rPr>
        <sz val="11"/>
        <rFont val="Calibri"/>
        <family val="2"/>
        <scheme val="minor"/>
      </rPr>
      <t xml:space="preserve"> Fitted price is for a pair of lights and one harness. Driving light part numbers are for one light. </t>
    </r>
  </si>
  <si>
    <r>
      <t>Towbar - Pick Up</t>
    </r>
    <r>
      <rPr>
        <vertAlign val="superscript"/>
        <sz val="11"/>
        <color theme="1"/>
        <rFont val="Calibri"/>
        <family val="2"/>
        <scheme val="minor"/>
      </rPr>
      <t>4</t>
    </r>
    <r>
      <rPr>
        <sz val="11"/>
        <color theme="1"/>
        <rFont val="Calibri"/>
        <family val="2"/>
        <scheme val="minor"/>
      </rPr>
      <t xml:space="preserve"> (Max. Braked Towing Capacity: Diesel = 3500kg)</t>
    </r>
  </si>
  <si>
    <r>
      <t>Towbar - Cab Chassis</t>
    </r>
    <r>
      <rPr>
        <vertAlign val="superscript"/>
        <sz val="11"/>
        <color theme="1"/>
        <rFont val="Calibri"/>
        <family val="2"/>
        <scheme val="minor"/>
      </rPr>
      <t>4</t>
    </r>
    <r>
      <rPr>
        <sz val="11"/>
        <color theme="1"/>
        <rFont val="Calibri"/>
        <family val="2"/>
        <scheme val="minor"/>
      </rPr>
      <t xml:space="preserve"> (Max. Braked Towing Capacity: Diesel = 3500kg)</t>
    </r>
  </si>
  <si>
    <r>
      <rPr>
        <vertAlign val="superscript"/>
        <sz val="11"/>
        <rFont val="Calibri"/>
        <family val="2"/>
        <scheme val="minor"/>
      </rPr>
      <t>4</t>
    </r>
    <r>
      <rPr>
        <sz val="11"/>
        <rFont val="Calibri"/>
        <family val="2"/>
        <scheme val="minor"/>
      </rPr>
      <t xml:space="preserve"> Fitted price includes Towbar Kit, Towball (Chrome), Towbar D Shackle and Towbar Safety Chain Kit. Please order all four part numbers.</t>
    </r>
  </si>
  <si>
    <r>
      <t>Towbar</t>
    </r>
    <r>
      <rPr>
        <vertAlign val="superscript"/>
        <sz val="11"/>
        <color theme="1"/>
        <rFont val="Calibri"/>
        <family val="2"/>
        <scheme val="minor"/>
      </rPr>
      <t>1</t>
    </r>
    <r>
      <rPr>
        <sz val="11"/>
        <color theme="1"/>
        <rFont val="Calibri"/>
        <family val="2"/>
        <scheme val="minor"/>
      </rPr>
      <t xml:space="preserve"> (Max Braked Towing Capacity = 3500kg)</t>
    </r>
  </si>
  <si>
    <r>
      <rPr>
        <vertAlign val="superscript"/>
        <sz val="11"/>
        <rFont val="Calibri"/>
        <family val="2"/>
        <scheme val="minor"/>
      </rPr>
      <t xml:space="preserve">1 </t>
    </r>
    <r>
      <rPr>
        <sz val="11"/>
        <rFont val="Calibri"/>
        <family val="2"/>
        <scheme val="minor"/>
      </rPr>
      <t>Fitted price includes Towbar, Towball (Chrome), Towbar D Shackle and Towbar Safety Chain Kit. Please order all four part numbers.</t>
    </r>
  </si>
  <si>
    <r>
      <t>NP300 Navara Tray Bodies (Compound Fit)</t>
    </r>
    <r>
      <rPr>
        <vertAlign val="superscript"/>
        <sz val="11"/>
        <color theme="1"/>
        <rFont val="Calibri"/>
        <family val="2"/>
        <scheme val="minor"/>
      </rPr>
      <t>1</t>
    </r>
    <r>
      <rPr>
        <sz val="11"/>
        <color theme="1"/>
        <rFont val="Calibri"/>
        <family val="2"/>
        <scheme val="minor"/>
      </rPr>
      <t>:</t>
    </r>
  </si>
  <si>
    <r>
      <rPr>
        <vertAlign val="superscript"/>
        <sz val="11"/>
        <color theme="1"/>
        <rFont val="Calibri"/>
        <family val="2"/>
        <scheme val="minor"/>
      </rPr>
      <t>1</t>
    </r>
    <r>
      <rPr>
        <sz val="11"/>
        <color theme="1"/>
        <rFont val="Calibri"/>
        <family val="2"/>
        <scheme val="minor"/>
      </rPr>
      <t xml:space="preserve"> For vehicles requiring tub removal, the appropriate conversion kit needs to be ordered additionally (extra cost).</t>
    </r>
  </si>
  <si>
    <r>
      <rPr>
        <vertAlign val="superscript"/>
        <sz val="11"/>
        <color theme="1"/>
        <rFont val="Calibri"/>
        <family val="2"/>
        <scheme val="minor"/>
      </rPr>
      <t>2</t>
    </r>
    <r>
      <rPr>
        <sz val="11"/>
        <color theme="1"/>
        <rFont val="Calibri"/>
        <family val="2"/>
        <scheme val="minor"/>
      </rPr>
      <t xml:space="preserve"> Does not include paint charges to tray bodies.</t>
    </r>
  </si>
  <si>
    <r>
      <t>Y61 Patrol Cab Chassis Tray Bodies - Compound Fit</t>
    </r>
    <r>
      <rPr>
        <vertAlign val="superscript"/>
        <sz val="11"/>
        <rFont val="Calibri"/>
        <family val="2"/>
        <scheme val="minor"/>
      </rPr>
      <t>2</t>
    </r>
    <r>
      <rPr>
        <sz val="11"/>
        <rFont val="Calibri"/>
        <family val="2"/>
        <scheme val="minor"/>
      </rPr>
      <t>:</t>
    </r>
  </si>
  <si>
    <r>
      <rPr>
        <vertAlign val="superscript"/>
        <sz val="11"/>
        <color theme="1"/>
        <rFont val="Calibri"/>
        <family val="2"/>
        <scheme val="minor"/>
      </rPr>
      <t>3</t>
    </r>
    <r>
      <rPr>
        <sz val="11"/>
        <color theme="1"/>
        <rFont val="Calibri"/>
        <family val="2"/>
        <scheme val="minor"/>
      </rPr>
      <t xml:space="preserve"> SAFETY WARNING: Seat Covers &amp; Dashmats - Nissan advises that fitment of seat covers that are non seat side airbag compatible to vehicles with seat side airbags or dashmats that are non airbag compatible to vehicles fitted with driver and/or passenger airbags, may adversely affect airbag deployment, which may result in serious injury and should therefore NOT be fitted.</t>
    </r>
  </si>
  <si>
    <t>Waeco Fridge/Freezer:</t>
  </si>
  <si>
    <t xml:space="preserve">All price are inclusive of GST unless otherwise indicated. </t>
  </si>
  <si>
    <t>Any reference to application details is a guide only. Refer to the relevant accessory applicability guide on the Nissan dealer intranet.</t>
  </si>
  <si>
    <t xml:space="preserve">All accessories are Nissan Genuine Accessories unless otherwise listed by indication under an Automate Products heading and are subject to availability. </t>
  </si>
  <si>
    <r>
      <rPr>
        <b/>
        <sz val="11"/>
        <rFont val="Calibri"/>
        <family val="2"/>
        <scheme val="minor"/>
      </rPr>
      <t>Note:</t>
    </r>
    <r>
      <rPr>
        <sz val="11"/>
        <rFont val="Calibri"/>
        <family val="2"/>
        <scheme val="minor"/>
      </rPr>
      <t xml:space="preserve"> Our goods come with guarantees that cannot be excluded under the Australian Consumer Law. The customer is entitled to a replacement or refund for a major failure and compensation for any other reasonably foreseeable loss or damage. The customer is also entitled to have the goods repaired or replaced if goods fail to be of acceptable quality and the failure does not amount to a major failure.  Automate products are distributed by Nissan and are covered by the manufacturer’s warranty. Nissan reserves the right to change, alter and modify accessories without prior notice. Prices set out or referred to herein are recommended prices only, and there is no obligation to comply with this recommendation. The prices are subject to variation without notice.</t>
    </r>
  </si>
  <si>
    <t>Fender Flares:</t>
  </si>
  <si>
    <t>Fender Flares (Wide Body)</t>
  </si>
  <si>
    <t>Fender Flares (Narrow Body)</t>
  </si>
  <si>
    <t>F38004KE0AAU</t>
  </si>
  <si>
    <t>F38004KE0BAU</t>
  </si>
  <si>
    <t>F38104KE0BAU</t>
  </si>
  <si>
    <t>Fender Flares (Narrow Body, Front Only)</t>
  </si>
  <si>
    <t>G3400RH574AU</t>
  </si>
  <si>
    <t>Labour Rate (inc. GST)</t>
  </si>
  <si>
    <t>Kick Plates (Rear)</t>
  </si>
  <si>
    <t>MK0103KA03AU</t>
  </si>
  <si>
    <t>G3400RH580AU</t>
  </si>
  <si>
    <t>Kayak/Canoe Carrier</t>
  </si>
  <si>
    <t>Towbar (Includes Towbar Wiring Harness B40974CF1AAU)</t>
  </si>
  <si>
    <t>G3400RHTD31AU</t>
  </si>
  <si>
    <t>G49014KE3AAU</t>
  </si>
  <si>
    <t>J77004KE4AAU</t>
  </si>
  <si>
    <t>J77004KE4CAU</t>
  </si>
  <si>
    <t>G3400TH598AU</t>
  </si>
  <si>
    <t>G3400RHMP1AU</t>
  </si>
  <si>
    <t>Load Strap</t>
  </si>
  <si>
    <t>KE4094E200BZ</t>
  </si>
  <si>
    <t>KE4094C400BZ</t>
  </si>
  <si>
    <t>KE4094C200B1</t>
  </si>
  <si>
    <t>KE4094K300BT</t>
  </si>
  <si>
    <t>Roof Cross Bar Set, Through</t>
  </si>
  <si>
    <t>Roof Rail Cross Bar Set,  Slimline</t>
  </si>
  <si>
    <t>Load Strap (3Mtrs)</t>
  </si>
  <si>
    <t>Roof Bar Wrap-Around</t>
  </si>
  <si>
    <t>Rubber Floor Mats - Front</t>
  </si>
  <si>
    <t>Rubber Floor Mats - Rear</t>
  </si>
  <si>
    <t xml:space="preserve">Electric Brake Controller </t>
  </si>
  <si>
    <t>Towbar - D Shackle</t>
  </si>
  <si>
    <t>Towbar - Safety Chain (Kit)</t>
  </si>
  <si>
    <t>Bonnet Protector - Smoked</t>
  </si>
  <si>
    <t>Mud Guard - Front</t>
  </si>
  <si>
    <t>Weathershields, Slimline</t>
  </si>
  <si>
    <t>Kick Plates (Front &amp; Rear)</t>
  </si>
  <si>
    <t>Rear Protection Carpet Mat (7 Seats)</t>
  </si>
  <si>
    <t>Boot Lip Protector - Reflective</t>
  </si>
  <si>
    <t>Cargo Cover (Rear)</t>
  </si>
  <si>
    <t>Cargo Net, Rear Hatch</t>
  </si>
  <si>
    <t>Luggage Area Storage Bag (Gear Safe®)</t>
  </si>
  <si>
    <t>Towbar - Harness Adaptor, Large Round</t>
  </si>
  <si>
    <t>Towbar - Harness Adaport, Small Round</t>
  </si>
  <si>
    <t>Wheel Lock Nuts</t>
  </si>
  <si>
    <t>F51606KA0AAU</t>
  </si>
  <si>
    <t>F51606KA0BAU</t>
  </si>
  <si>
    <t>B63006KA0AAU</t>
  </si>
  <si>
    <t>T99B19PJ0A</t>
  </si>
  <si>
    <t>H08003KR1AAU</t>
  </si>
  <si>
    <t>B40336KA0DAU</t>
  </si>
  <si>
    <t>B40336KA0FAU</t>
  </si>
  <si>
    <t>B40336KA0HAU</t>
  </si>
  <si>
    <t>B40336KA0CAU</t>
  </si>
  <si>
    <t>B40336KA0EAU</t>
  </si>
  <si>
    <t>B40336KA0GAU</t>
  </si>
  <si>
    <t>B40336KA0BAU</t>
  </si>
  <si>
    <t>D76606KA0AAU</t>
  </si>
  <si>
    <t>E117A6KA0AAU</t>
  </si>
  <si>
    <t>B41673KR0AAU</t>
  </si>
  <si>
    <t>J75106KA0AAU</t>
  </si>
  <si>
    <t>Sunshades</t>
  </si>
  <si>
    <t>H08004CF2AAU</t>
  </si>
  <si>
    <r>
      <t xml:space="preserve">Alloy Wheel - Ibiscus 19" </t>
    </r>
    <r>
      <rPr>
        <vertAlign val="superscript"/>
        <sz val="11"/>
        <color theme="1"/>
        <rFont val="Calibri"/>
        <family val="2"/>
        <scheme val="minor"/>
      </rPr>
      <t>1</t>
    </r>
  </si>
  <si>
    <r>
      <rPr>
        <vertAlign val="superscript"/>
        <sz val="11"/>
        <color theme="1"/>
        <rFont val="Calibri"/>
        <family val="2"/>
        <scheme val="minor"/>
      </rPr>
      <t>1</t>
    </r>
    <r>
      <rPr>
        <sz val="11"/>
        <color theme="1"/>
        <rFont val="Calibri"/>
        <family val="2"/>
        <scheme val="minor"/>
      </rPr>
      <t xml:space="preserve"> Fitted price includes single wheel and fitment of single wheel only </t>
    </r>
  </si>
  <si>
    <r>
      <t>Towbar</t>
    </r>
    <r>
      <rPr>
        <vertAlign val="superscript"/>
        <sz val="11"/>
        <rFont val="Calibri"/>
        <family val="2"/>
        <scheme val="minor"/>
      </rPr>
      <t>2</t>
    </r>
    <r>
      <rPr>
        <sz val="11"/>
        <rFont val="Calibri"/>
        <family val="2"/>
        <scheme val="minor"/>
      </rPr>
      <t xml:space="preserve"> (Max  Braked Towing Capacity: Petrol Manual = 1400kg, Petrol CVT = 1200kg, Diesel CVT = 1400kg)</t>
    </r>
  </si>
  <si>
    <r>
      <rPr>
        <vertAlign val="superscript"/>
        <sz val="11"/>
        <rFont val="Calibri"/>
        <family val="2"/>
        <scheme val="minor"/>
      </rPr>
      <t>2</t>
    </r>
    <r>
      <rPr>
        <sz val="11"/>
        <rFont val="Calibri"/>
        <family val="2"/>
        <scheme val="minor"/>
      </rPr>
      <t xml:space="preserve"> Fitted price includes Towbar Kit, Towball (Chrome), Towbar D Shackle and Towbar Safety Chain Kit. Please order all four part numbers.</t>
    </r>
  </si>
  <si>
    <t>B66B08990CAU</t>
  </si>
  <si>
    <t>B66A28990AAU</t>
  </si>
  <si>
    <t>LED Light Bar Bracket 470mm</t>
  </si>
  <si>
    <t>LED Light Bar (Combo - 470mm)</t>
  </si>
  <si>
    <t>LED Light Bar Combo 470mm - Halogen Headlights (DX &amp; RX)</t>
  </si>
  <si>
    <t>Driving Light Harness Kit (Halogen Headlights)</t>
  </si>
  <si>
    <t>Driving Light Harness Kit (LED Headlights)</t>
  </si>
  <si>
    <t>LED Light Bar Combo 350mm - Halogen Headlights (DX &amp; RX)</t>
  </si>
  <si>
    <t>LED Light Bar (Pencil - 350mm)</t>
  </si>
  <si>
    <t>LED Light Bar Bracket 350mm</t>
  </si>
  <si>
    <t>LED Light Bar (Pencil - 470mm)</t>
  </si>
  <si>
    <t>B66B08990PAU</t>
  </si>
  <si>
    <t>LED Light Bar Combo 350mm - LED Headlights (SL, ST &amp; ST-X)</t>
  </si>
  <si>
    <t>LED Light Bar Combo 470mm - LED Headlights (SL, ST &amp; ST-X)</t>
  </si>
  <si>
    <t>LED Light Bar Pencil 470mm - Halogen Headlights (DX &amp; RX)</t>
  </si>
  <si>
    <t>LED Light Bar Pencil 470mm - LED Headlights (SL, ST &amp; ST-X)</t>
  </si>
  <si>
    <t>LED Light Bar Pencil 350mm - Halogen Headlights (DX &amp; RX)</t>
  </si>
  <si>
    <t>LED Light Bar Pencil 350mm - LED Headlights (SL, ST &amp; ST-X)</t>
  </si>
  <si>
    <t>LED Light Bar (Combo - 350mm)</t>
  </si>
  <si>
    <t>B66A08990PAU</t>
  </si>
  <si>
    <t>B66A18990AAU</t>
  </si>
  <si>
    <t>B66A08990CAU</t>
  </si>
  <si>
    <t>LED Light Bar Pencil 350mm - LED Headlights (ST &amp; ST-X)</t>
  </si>
  <si>
    <t>LED Light Bar Combo 350mm - LED Headlights (ST &amp; ST-X)</t>
  </si>
  <si>
    <t>LED Light Bar Pencil 470mm - LED Headlights (ST &amp; ST-X)</t>
  </si>
  <si>
    <t>LED Light Bar Combo 470mm - LED Headlights (ST &amp; ST-X)</t>
  </si>
  <si>
    <r>
      <t>Driving Lights - Halogen Headlights (DX, RX)</t>
    </r>
    <r>
      <rPr>
        <vertAlign val="superscript"/>
        <sz val="11"/>
        <rFont val="Calibri"/>
        <family val="2"/>
        <scheme val="minor"/>
      </rPr>
      <t>3</t>
    </r>
  </si>
  <si>
    <t>B40934KE0AAU</t>
  </si>
  <si>
    <t>Alloy Nudge Bar (Black)</t>
  </si>
  <si>
    <t>G49014KE2BAU</t>
  </si>
  <si>
    <t>G49014KE3BAU</t>
  </si>
  <si>
    <t>G49024KE2AAU</t>
  </si>
  <si>
    <t>H08004KE1AAU</t>
  </si>
  <si>
    <t>999J2Z4KAD04</t>
  </si>
  <si>
    <t>F20646FL0AAU</t>
  </si>
  <si>
    <t>Nudge Bar</t>
  </si>
  <si>
    <t>B63006FL0AAU</t>
  </si>
  <si>
    <t>F51604CF1BAU</t>
  </si>
  <si>
    <t>B40336FL0BAU</t>
  </si>
  <si>
    <t>B40336FL0CAU</t>
  </si>
  <si>
    <t>B40336FL0DAU</t>
  </si>
  <si>
    <t>B40336FL0EAU</t>
  </si>
  <si>
    <t>B40336FL0FAU</t>
  </si>
  <si>
    <t>B40336FL0GAU</t>
  </si>
  <si>
    <t>B40336FL0HAU</t>
  </si>
  <si>
    <t>Copper Blaze (EBB)</t>
  </si>
  <si>
    <t>Ruby Red (NBF)</t>
  </si>
  <si>
    <t>Marine Blue (RAW)</t>
  </si>
  <si>
    <r>
      <t>Front Corner Park Assist</t>
    </r>
    <r>
      <rPr>
        <sz val="11"/>
        <color theme="1"/>
        <rFont val="Calibri"/>
        <family val="2"/>
        <scheme val="minor"/>
      </rPr>
      <t>:</t>
    </r>
  </si>
  <si>
    <r>
      <t>Rear Park Assist</t>
    </r>
    <r>
      <rPr>
        <sz val="11"/>
        <color theme="1"/>
        <rFont val="Calibri"/>
        <family val="2"/>
        <scheme val="minor"/>
      </rPr>
      <t>:</t>
    </r>
  </si>
  <si>
    <t>B40936FL0BAU</t>
  </si>
  <si>
    <t>B40936FL0CAU</t>
  </si>
  <si>
    <t>B40936FL0DAU</t>
  </si>
  <si>
    <t>B40936FL0EAU</t>
  </si>
  <si>
    <t>B40936FL0FAU</t>
  </si>
  <si>
    <t>B40936FL0GAU</t>
  </si>
  <si>
    <t>B40936FL0HAU</t>
  </si>
  <si>
    <t>E117A6FL0AAU</t>
  </si>
  <si>
    <t>Towbar (Includes Towbar Wiring Harness B40974CF2AAU)</t>
  </si>
  <si>
    <t>999T6X5050</t>
  </si>
  <si>
    <t>PATHFINDER MY17 - R52</t>
  </si>
  <si>
    <r>
      <t>Towbar - Petrol (ST &amp; ST-L)</t>
    </r>
    <r>
      <rPr>
        <vertAlign val="superscript"/>
        <sz val="11"/>
        <rFont val="Calibri"/>
        <family val="2"/>
        <scheme val="minor"/>
      </rPr>
      <t>2</t>
    </r>
    <r>
      <rPr>
        <sz val="11"/>
        <rFont val="Calibri"/>
        <family val="2"/>
        <scheme val="minor"/>
      </rPr>
      <t xml:space="preserve"> </t>
    </r>
  </si>
  <si>
    <r>
      <t>Towbar (Ti &amp; TL)</t>
    </r>
    <r>
      <rPr>
        <vertAlign val="superscript"/>
        <sz val="11"/>
        <rFont val="Calibri"/>
        <family val="2"/>
        <scheme val="minor"/>
      </rPr>
      <t>2</t>
    </r>
  </si>
  <si>
    <r>
      <t>Towbar - Diesel (TS)</t>
    </r>
    <r>
      <rPr>
        <vertAlign val="superscript"/>
        <sz val="11"/>
        <rFont val="Calibri"/>
        <family val="2"/>
        <scheme val="minor"/>
      </rPr>
      <t>3</t>
    </r>
  </si>
  <si>
    <r>
      <t>Brilliant Silver (K23)</t>
    </r>
    <r>
      <rPr>
        <vertAlign val="superscript"/>
        <sz val="11"/>
        <rFont val="Calibri"/>
        <family val="2"/>
        <scheme val="minor"/>
      </rPr>
      <t>1</t>
    </r>
  </si>
  <si>
    <r>
      <t>Caspian Blue (RBY)</t>
    </r>
    <r>
      <rPr>
        <vertAlign val="superscript"/>
        <sz val="11"/>
        <rFont val="Calibri"/>
        <family val="2"/>
        <scheme val="minor"/>
      </rPr>
      <t>1</t>
    </r>
  </si>
  <si>
    <r>
      <t>Diamond Black (G41)</t>
    </r>
    <r>
      <rPr>
        <vertAlign val="superscript"/>
        <sz val="11"/>
        <rFont val="Calibri"/>
        <family val="2"/>
        <scheme val="minor"/>
      </rPr>
      <t>1</t>
    </r>
  </si>
  <si>
    <r>
      <t>Gun Metallic (KAD)</t>
    </r>
    <r>
      <rPr>
        <vertAlign val="superscript"/>
        <sz val="11"/>
        <rFont val="Calibri"/>
        <family val="2"/>
        <scheme val="minor"/>
      </rPr>
      <t>1</t>
    </r>
  </si>
  <si>
    <r>
      <t>Ivory Pearl (QAB)</t>
    </r>
    <r>
      <rPr>
        <vertAlign val="superscript"/>
        <sz val="11"/>
        <rFont val="Calibri"/>
        <family val="2"/>
        <scheme val="minor"/>
      </rPr>
      <t>1</t>
    </r>
  </si>
  <si>
    <r>
      <t>Front Park Assist</t>
    </r>
    <r>
      <rPr>
        <sz val="11"/>
        <color theme="1"/>
        <rFont val="Calibri"/>
        <family val="2"/>
        <scheme val="minor"/>
      </rPr>
      <t>:</t>
    </r>
  </si>
  <si>
    <r>
      <rPr>
        <vertAlign val="superscript"/>
        <sz val="11"/>
        <color theme="1"/>
        <rFont val="Calibri"/>
        <family val="2"/>
        <scheme val="minor"/>
      </rPr>
      <t xml:space="preserve">1 </t>
    </r>
    <r>
      <rPr>
        <sz val="11"/>
        <color theme="1"/>
        <rFont val="Calibri"/>
        <family val="2"/>
        <scheme val="minor"/>
      </rPr>
      <t>Front Park Assist converts to Front Corner Park Assist (ie. Corner sensors installed only) when installed with nudge bar.</t>
    </r>
  </si>
  <si>
    <r>
      <t>Towbar - ST &amp; ST-L (Max Braked Towing Capacity: Petrol = 2700kg, Hybrid = 1650kg)</t>
    </r>
    <r>
      <rPr>
        <vertAlign val="superscript"/>
        <sz val="11"/>
        <color theme="1"/>
        <rFont val="Calibri"/>
        <family val="2"/>
        <scheme val="minor"/>
      </rPr>
      <t>2</t>
    </r>
  </si>
  <si>
    <r>
      <rPr>
        <vertAlign val="superscript"/>
        <sz val="11"/>
        <color theme="1"/>
        <rFont val="Calibri"/>
        <family val="2"/>
        <scheme val="minor"/>
      </rPr>
      <t>2</t>
    </r>
    <r>
      <rPr>
        <sz val="11"/>
        <color theme="1"/>
        <rFont val="Calibri"/>
        <family val="2"/>
        <scheme val="minor"/>
      </rPr>
      <t xml:space="preserve"> Fitted price includes Towbar Kit, Towball (Chrome), Towbar D Shackle and Towbar Safety Chain Kit. Please order all five part numbers.</t>
    </r>
  </si>
  <si>
    <r>
      <t>Towbar - Ti (Max Braked Towing Capacity: Petrol = 2700kg, Hybrid = 1650kg)</t>
    </r>
    <r>
      <rPr>
        <vertAlign val="superscript"/>
        <sz val="11"/>
        <color theme="1"/>
        <rFont val="Calibri"/>
        <family val="2"/>
        <scheme val="minor"/>
      </rPr>
      <t>3</t>
    </r>
  </si>
  <si>
    <r>
      <t>Trailer Brake Harness</t>
    </r>
    <r>
      <rPr>
        <vertAlign val="superscript"/>
        <sz val="11"/>
        <rFont val="Calibri"/>
        <family val="2"/>
        <scheme val="minor"/>
      </rPr>
      <t>4</t>
    </r>
  </si>
  <si>
    <r>
      <rPr>
        <vertAlign val="superscript"/>
        <sz val="11"/>
        <color theme="1"/>
        <rFont val="Calibri"/>
        <family val="2"/>
        <scheme val="minor"/>
      </rPr>
      <t>4</t>
    </r>
    <r>
      <rPr>
        <sz val="11"/>
        <color theme="1"/>
        <rFont val="Calibri"/>
        <family val="2"/>
        <scheme val="minor"/>
      </rPr>
      <t xml:space="preserve"> Not required for genuine brake controller.</t>
    </r>
  </si>
  <si>
    <r>
      <rPr>
        <vertAlign val="superscript"/>
        <sz val="11"/>
        <color theme="1"/>
        <rFont val="Calibri"/>
        <family val="2"/>
        <scheme val="minor"/>
      </rPr>
      <t>1</t>
    </r>
    <r>
      <rPr>
        <sz val="11"/>
        <color theme="1"/>
        <rFont val="Calibri"/>
        <family val="2"/>
        <scheme val="minor"/>
      </rPr>
      <t xml:space="preserve"> Fitted price includes single wheel and fitment of single wheel only.</t>
    </r>
  </si>
  <si>
    <t>MK017R52TOWB</t>
  </si>
  <si>
    <t>999J2Z5EAC03</t>
  </si>
  <si>
    <t>999J2Z4RAY03</t>
  </si>
  <si>
    <t>Cherry Red (NBA)</t>
  </si>
  <si>
    <t>Chicane Yellow (EAC)</t>
  </si>
  <si>
    <t>999J2Z5EAC04</t>
  </si>
  <si>
    <t>999J2Z4RAY04</t>
  </si>
  <si>
    <t>Midnight Blue (RAY)</t>
  </si>
  <si>
    <t>TOWBALL - CHROME</t>
  </si>
  <si>
    <t>G9180GEN10AU</t>
  </si>
  <si>
    <t>KE6151KA00BK</t>
  </si>
  <si>
    <t>KE6151KA00YW</t>
  </si>
  <si>
    <t>G49001L000AU</t>
  </si>
  <si>
    <t>G3600EA821AU</t>
  </si>
  <si>
    <t>B40971L000AU</t>
  </si>
  <si>
    <t>PHONE HOLDER</t>
  </si>
  <si>
    <t>J69506KA0AAU</t>
  </si>
  <si>
    <t>AY320T1300AU</t>
  </si>
  <si>
    <t>G49004CF0AAU</t>
  </si>
  <si>
    <t>999B1G500A</t>
  </si>
  <si>
    <t>J75106FL0AAU</t>
  </si>
  <si>
    <t>J69504KE0AAU</t>
  </si>
  <si>
    <t>G49024KE3AAU</t>
  </si>
  <si>
    <t>J46J04KE0FAU</t>
  </si>
  <si>
    <t>J46J04KE0CAU</t>
  </si>
  <si>
    <t>J46J04KE0GAU</t>
  </si>
  <si>
    <t>J46J04KE0EAU</t>
  </si>
  <si>
    <t>J46J04KE0HAU</t>
  </si>
  <si>
    <t>J46J04KE0AAU</t>
  </si>
  <si>
    <t>J46J04KE0DAU</t>
  </si>
  <si>
    <t>J46J04KE0JAU</t>
  </si>
  <si>
    <t>J46K04KE0FAU</t>
  </si>
  <si>
    <t>J46K04KE0AAU</t>
  </si>
  <si>
    <t>J46K04KE0DAU</t>
  </si>
  <si>
    <t>J46K04KE0JAU</t>
  </si>
  <si>
    <t>J46K04KE0CAU</t>
  </si>
  <si>
    <t>J46K04KE0GAU</t>
  </si>
  <si>
    <t>J46K04KE0EAU</t>
  </si>
  <si>
    <t>J46K04KE0HAU</t>
  </si>
  <si>
    <t>F38004KE0CAU</t>
  </si>
  <si>
    <t>J44104KE0BAU</t>
  </si>
  <si>
    <t xml:space="preserve">Dealer Retail Price Total </t>
  </si>
  <si>
    <t>Hide</t>
  </si>
  <si>
    <t>NISSAN GENUINE ACCESSORIES</t>
  </si>
  <si>
    <t>Gap</t>
  </si>
  <si>
    <t xml:space="preserve">CANOPY ASSY-DUAL MID, LIFT/LIFT K23     </t>
  </si>
  <si>
    <t xml:space="preserve">CANOPY ASSY-DUAL MID, LIFT/LIFT AX6     </t>
  </si>
  <si>
    <t xml:space="preserve">CANOPY ASSY-DUAL MID, LIFT/LIFT G42     </t>
  </si>
  <si>
    <t xml:space="preserve">CANOPY ASSY-DUAL MID, LIFT/LIFT RAA     </t>
  </si>
  <si>
    <t xml:space="preserve">CANOPY ASSY-DUAL MID, LIFT/LIFT EAU     </t>
  </si>
  <si>
    <t xml:space="preserve">CANOPY ASSY-DUAL MID, LIFT/LIFT QM1     </t>
  </si>
  <si>
    <t xml:space="preserve">CANOPY ASSY-DUAL MID, LIFT/LIFT K21     </t>
  </si>
  <si>
    <t xml:space="preserve">CANOPY ASSY-DUAL MID, LIFT/LIFT QX1     </t>
  </si>
  <si>
    <t xml:space="preserve">CANOPY ASSY-DUAL MID, LIFT/POP K23      </t>
  </si>
  <si>
    <t xml:space="preserve">CANOPY ASSY-DUAL MID, LIFT/POP AX6      </t>
  </si>
  <si>
    <t xml:space="preserve">CANOPY ASSY-DUAL MID, LIFT/POP G42      </t>
  </si>
  <si>
    <t xml:space="preserve">CANOPY ASSY-DUAL MID, LIFT/POP RAA      </t>
  </si>
  <si>
    <t xml:space="preserve">CANOPY ASSY-DUAL MID, LIFT/POP EAU      </t>
  </si>
  <si>
    <t xml:space="preserve">CANOPY ASSY-DUAL MID, LIFT/POP QM1      </t>
  </si>
  <si>
    <t xml:space="preserve">CANOPY ASSY-DUAL MID, LIFT/POP K21      </t>
  </si>
  <si>
    <t xml:space="preserve">CANOPY ASSY-DUAL MID, LIFT/POP QX1      </t>
  </si>
  <si>
    <t>F21604KE3AAU</t>
  </si>
  <si>
    <r>
      <t>Canopy D/C - Adventure Standard (LH Lift &amp; RH Lift)</t>
    </r>
    <r>
      <rPr>
        <vertAlign val="superscript"/>
        <sz val="11"/>
        <color theme="1"/>
        <rFont val="Calibri"/>
        <family val="2"/>
        <scheme val="minor"/>
      </rPr>
      <t>2</t>
    </r>
    <r>
      <rPr>
        <sz val="11"/>
        <color theme="1"/>
        <rFont val="Calibri"/>
        <family val="2"/>
        <scheme val="minor"/>
      </rPr>
      <t>:</t>
    </r>
  </si>
  <si>
    <r>
      <t>Canopy D/C - Adventure Standard (LH Lift &amp; RH Popout)</t>
    </r>
    <r>
      <rPr>
        <vertAlign val="superscript"/>
        <sz val="11"/>
        <color theme="1"/>
        <rFont val="Calibri"/>
        <family val="2"/>
        <scheme val="minor"/>
      </rPr>
      <t>2</t>
    </r>
    <r>
      <rPr>
        <sz val="11"/>
        <color theme="1"/>
        <rFont val="Calibri"/>
        <family val="2"/>
        <scheme val="minor"/>
      </rPr>
      <t>:</t>
    </r>
  </si>
  <si>
    <r>
      <t>Canopy D/C - Adventure Premium with Remote Central Locking (RCL) and Roof Rails (LH Lift &amp; RH Popout)</t>
    </r>
    <r>
      <rPr>
        <vertAlign val="superscript"/>
        <sz val="11"/>
        <color theme="1"/>
        <rFont val="Calibri"/>
        <family val="2"/>
        <scheme val="minor"/>
      </rPr>
      <t>2</t>
    </r>
    <r>
      <rPr>
        <sz val="11"/>
        <color theme="1"/>
        <rFont val="Calibri"/>
        <family val="2"/>
        <scheme val="minor"/>
      </rPr>
      <t>:</t>
    </r>
  </si>
  <si>
    <t xml:space="preserve">Fender Flares (Wide Body) </t>
  </si>
  <si>
    <t>Front Sports Bar - Black</t>
  </si>
  <si>
    <t>Phone Holder</t>
  </si>
  <si>
    <t>Carpet Floor Mats (3 Rows)</t>
  </si>
  <si>
    <t>Towbar - Wiring Harness</t>
  </si>
  <si>
    <t>Towbar - Trailer Socket (7 Pin)</t>
  </si>
  <si>
    <t xml:space="preserve">Rear Bumper Protector </t>
  </si>
  <si>
    <t>Rear Sunshade</t>
  </si>
  <si>
    <t>KE7584E289</t>
  </si>
  <si>
    <t>KE543HV560</t>
  </si>
  <si>
    <t>F5160HV40BAU</t>
  </si>
  <si>
    <t>G49004EN2AAU</t>
  </si>
  <si>
    <t>KE7604E52B</t>
  </si>
  <si>
    <t>B6300HV40AAU</t>
  </si>
  <si>
    <t>KE967HV540</t>
  </si>
  <si>
    <t>KE960HV00N</t>
  </si>
  <si>
    <t>J6950HV40AAU</t>
  </si>
  <si>
    <t>J7510HV40AAU</t>
  </si>
  <si>
    <t>E117A4EN0AAU</t>
  </si>
  <si>
    <t>H08004EN3AAU</t>
  </si>
  <si>
    <t>hide</t>
  </si>
  <si>
    <t xml:space="preserve">Aluminium Side Steps </t>
  </si>
  <si>
    <t>Mirror Caps - Black</t>
  </si>
  <si>
    <t>All Weather Floor Mats</t>
  </si>
  <si>
    <t>Door Mouldings</t>
  </si>
  <si>
    <t>Rear Sunshades</t>
  </si>
  <si>
    <t>*Drilling into Rear Quarter Panel is required  for vehicles with SOW</t>
  </si>
  <si>
    <t>Supersession Ind</t>
  </si>
  <si>
    <t>Dealer Price</t>
  </si>
  <si>
    <t xml:space="preserve">PROTR-RR BODY D/C,INR TIE DOWN          </t>
  </si>
  <si>
    <t xml:space="preserve"> </t>
  </si>
  <si>
    <t>G</t>
  </si>
  <si>
    <t xml:space="preserve">VISOR-DOOR, SET                         </t>
  </si>
  <si>
    <t xml:space="preserve">VISOR-DOOR,SET                          </t>
  </si>
  <si>
    <t>Y</t>
  </si>
  <si>
    <t xml:space="preserve">VISOR-DOOR,SET FR                       </t>
  </si>
  <si>
    <t xml:space="preserve">TOWBAR                                  </t>
  </si>
  <si>
    <t xml:space="preserve">MULTI-PURPOSE HOLDER                    </t>
  </si>
  <si>
    <t xml:space="preserve">SKI CARRIER                             </t>
  </si>
  <si>
    <t xml:space="preserve">KAYAK CARRIER                           </t>
  </si>
  <si>
    <t xml:space="preserve">TOWBALL-CHROME,NISSAN BRANDED           </t>
  </si>
  <si>
    <t xml:space="preserve">HARNESS-TOWBAR,WIRING                   </t>
  </si>
  <si>
    <t xml:space="preserve">PLATE-KICKING                           </t>
  </si>
  <si>
    <t xml:space="preserve">MBR ASSY-HITCH                          </t>
  </si>
  <si>
    <t xml:space="preserve">MUDGUARD SET-REAR                       </t>
  </si>
  <si>
    <t xml:space="preserve">MUDGUARD-FR                             </t>
  </si>
  <si>
    <t xml:space="preserve">MUDGUARD-RR SET                         </t>
  </si>
  <si>
    <t xml:space="preserve">CARPET MATS-AUTO (2PC)                  </t>
  </si>
  <si>
    <t xml:space="preserve">CARPET MATS-MANUAL (2 PC)               </t>
  </si>
  <si>
    <t xml:space="preserve">REAR PROTECTION CARPET MAT              </t>
  </si>
  <si>
    <t xml:space="preserve">RCA CABLE, 3.2MM MALE RCA               </t>
  </si>
  <si>
    <t xml:space="preserve">REAR PARK ASSIST                        </t>
  </si>
  <si>
    <t xml:space="preserve">REAR PARKING SENSOR KIT                 </t>
  </si>
  <si>
    <t xml:space="preserve">PROTECTOR HEADLAMP SET                  </t>
  </si>
  <si>
    <t xml:space="preserve">PROTR-LUG FLOOR,CTR                     </t>
  </si>
  <si>
    <t xml:space="preserve">MAT KIT-FLOOR,RR RUB                    </t>
  </si>
  <si>
    <t xml:space="preserve">PROTR-RR BMPR                           </t>
  </si>
  <si>
    <t xml:space="preserve">AUX CABLE, 3.5MM MALE TO MALE           </t>
  </si>
  <si>
    <t xml:space="preserve">ROOF LUGGAGE POD:410LTR                 </t>
  </si>
  <si>
    <t xml:space="preserve">R/BAR T-TRACK ADAPTOR                   </t>
  </si>
  <si>
    <t xml:space="preserve">D SHACKLE                               </t>
  </si>
  <si>
    <t xml:space="preserve">KIT-SAFETY CHAIN                        </t>
  </si>
  <si>
    <t xml:space="preserve">KIT-ALLOY WHEEL,18 BLACK                </t>
  </si>
  <si>
    <t xml:space="preserve">PROTECTOR-BONNET SMOKED                 </t>
  </si>
  <si>
    <t xml:space="preserve">CHROMBODYSD MOD                         </t>
  </si>
  <si>
    <t xml:space="preserve">TRUNK HANDLE CH                         </t>
  </si>
  <si>
    <t xml:space="preserve">INSERTFOR HATCH                         </t>
  </si>
  <si>
    <t xml:space="preserve">DR HANDLE PROTC                         </t>
  </si>
  <si>
    <t xml:space="preserve">ROOF SPOILER                            </t>
  </si>
  <si>
    <t xml:space="preserve">ARMREST FABRICA                         </t>
  </si>
  <si>
    <t xml:space="preserve">MAT SET-FLOOR,CARPET RED                </t>
  </si>
  <si>
    <t xml:space="preserve">MATSET-FLOOR,CARPETWHITE                </t>
  </si>
  <si>
    <t xml:space="preserve">RHD RUBBERMATS                          </t>
  </si>
  <si>
    <t xml:space="preserve">TRK ENTRY GUARD                         </t>
  </si>
  <si>
    <t xml:space="preserve">ALU LOADCARRIER                         </t>
  </si>
  <si>
    <t xml:space="preserve">MBR ASSY-HITCH,2WD                      </t>
  </si>
  <si>
    <t xml:space="preserve">MBR ASSY-HITCH,AWD                      </t>
  </si>
  <si>
    <t xml:space="preserve">AW 17 BLACK                             </t>
  </si>
  <si>
    <t xml:space="preserve">ORANAMENT BZ11                          </t>
  </si>
  <si>
    <t xml:space="preserve">FR HCOV WOIK BK                         </t>
  </si>
  <si>
    <t xml:space="preserve">H/L FIN BLK                             </t>
  </si>
  <si>
    <t xml:space="preserve">H/L FIN BLK HLC                         </t>
  </si>
  <si>
    <t xml:space="preserve">INT KIT BLACK                           </t>
  </si>
  <si>
    <t xml:space="preserve">MIRROR CAPS BK                          </t>
  </si>
  <si>
    <t xml:space="preserve">TRUNK HANDLE BK                         </t>
  </si>
  <si>
    <t xml:space="preserve">SIDESILLS BLACK                         </t>
  </si>
  <si>
    <t xml:space="preserve">F/R BMPR PAN BK                         </t>
  </si>
  <si>
    <t xml:space="preserve">AW 17 BB51 BLUE                         </t>
  </si>
  <si>
    <t xml:space="preserve">ORNAMENT EB B51                         </t>
  </si>
  <si>
    <t xml:space="preserve">FR HCOV WOIK EB                         </t>
  </si>
  <si>
    <t xml:space="preserve">H/L FIN BLUE                            </t>
  </si>
  <si>
    <t xml:space="preserve">H/L FIN BLU HLC                         </t>
  </si>
  <si>
    <t xml:space="preserve">INT INSERTS EB                          </t>
  </si>
  <si>
    <t xml:space="preserve">ROOFSPOILER B51                         </t>
  </si>
  <si>
    <t xml:space="preserve">MIRROR CAPS EB                          </t>
  </si>
  <si>
    <t xml:space="preserve">TRUNK HANDLE EB                         </t>
  </si>
  <si>
    <t xml:space="preserve">SIDE SILLS EB                           </t>
  </si>
  <si>
    <t xml:space="preserve">F/R BMPR PAN EB                         </t>
  </si>
  <si>
    <t xml:space="preserve">AW17 D/C YELLOW                         </t>
  </si>
  <si>
    <t xml:space="preserve">ORNAMENT BEAV                           </t>
  </si>
  <si>
    <t xml:space="preserve">FR HCOV WOIK YW                         </t>
  </si>
  <si>
    <t xml:space="preserve">H/L FIN YEL                             </t>
  </si>
  <si>
    <t xml:space="preserve">H/L FIN YEL HLC                         </t>
  </si>
  <si>
    <t xml:space="preserve">INT KIT YELLOW                          </t>
  </si>
  <si>
    <t xml:space="preserve">MIRROR CAPS YE                          </t>
  </si>
  <si>
    <t xml:space="preserve">TRUNK HANDLE YW                         </t>
  </si>
  <si>
    <t xml:space="preserve">SIDE SILLS_YW                           </t>
  </si>
  <si>
    <t xml:space="preserve">F/R BMPR PAN YE                         </t>
  </si>
  <si>
    <t xml:space="preserve">AW 17 RD W-CCAP                         </t>
  </si>
  <si>
    <t xml:space="preserve">ORNAMENT RED                            </t>
  </si>
  <si>
    <t xml:space="preserve">FR HCOV WOIK RD                         </t>
  </si>
  <si>
    <t xml:space="preserve">H/L FIN RED HLC                         </t>
  </si>
  <si>
    <t xml:space="preserve">INT KIT RED                             </t>
  </si>
  <si>
    <t xml:space="preserve">ROOF SPOILER RD                         </t>
  </si>
  <si>
    <t xml:space="preserve">MIRROR CAPS RD                          </t>
  </si>
  <si>
    <t xml:space="preserve">TRUNKHANDLE_RED                         </t>
  </si>
  <si>
    <t xml:space="preserve">SIDE SILLS RED                          </t>
  </si>
  <si>
    <t xml:space="preserve">F/R BMPR PAN RD                         </t>
  </si>
  <si>
    <t xml:space="preserve">SCUFF PLATE-REAR BUMPER                 </t>
  </si>
  <si>
    <t xml:space="preserve">KIT-FLOOR MATS,FRONT &amp; REAR,CARPET      </t>
  </si>
  <si>
    <t xml:space="preserve">MAT-FLR, FR DC KC AWM                   </t>
  </si>
  <si>
    <t xml:space="preserve">MAT KIT-FLR, RR DC AWM                  </t>
  </si>
  <si>
    <t xml:space="preserve">GUARD ASSY-FR BMPR                      </t>
  </si>
  <si>
    <t xml:space="preserve">PROTECTOR-BONNET CLEAR                  </t>
  </si>
  <si>
    <t xml:space="preserve">PROTECTOR-BONNET,SMOKED                 </t>
  </si>
  <si>
    <t xml:space="preserve">BULL BAR-ALLOY NARROW                   </t>
  </si>
  <si>
    <t xml:space="preserve">GUARD COMPL-FR, ALLOY WIDE              </t>
  </si>
  <si>
    <t xml:space="preserve">GUARD COMPL-FR, STEEL NARROW            </t>
  </si>
  <si>
    <t xml:space="preserve">GUARD COMPL-FR, STEEL WIDE              </t>
  </si>
  <si>
    <t xml:space="preserve">CANOPY ASSY-DUAL HI,LIFT/LIFT K23       </t>
  </si>
  <si>
    <t xml:space="preserve">CANOPY ASSY-DUAL HI,LIFT/LIFT AX6       </t>
  </si>
  <si>
    <t xml:space="preserve">CANOPY ASSY-DUAL HI,LIFT/LIFT G42       </t>
  </si>
  <si>
    <t xml:space="preserve">CANOPY ASSY-DUAL HI,LIFT/LIFT RAA       </t>
  </si>
  <si>
    <t xml:space="preserve">CANOPY ASSY-DUAL HI,LIFT/LIFT EAU       </t>
  </si>
  <si>
    <t xml:space="preserve">CANOPY ASSY-DUAL HI,LIFT/LIFT QM1       </t>
  </si>
  <si>
    <t xml:space="preserve">CANOPY ASSY-DUAL HI,LIFT/LIFT K21       </t>
  </si>
  <si>
    <t xml:space="preserve">CANOPY ASSY-DUAL HI,LIFT/LIFT QX1       </t>
  </si>
  <si>
    <t xml:space="preserve">CANOPY ASSY-DUAL, LIFT/POP K23          </t>
  </si>
  <si>
    <t xml:space="preserve">CANOPY ASSY-DUAL, LIFT/POP AX6          </t>
  </si>
  <si>
    <t xml:space="preserve">CANOPY ASSY-DUAL HI,LIFT/POP G42        </t>
  </si>
  <si>
    <t xml:space="preserve">CANOPY ASSY-DUAL HI,LIFT/POP RAA        </t>
  </si>
  <si>
    <t xml:space="preserve">CANOPY ASSY-DUAL HI,LIFT/POP EAU        </t>
  </si>
  <si>
    <t xml:space="preserve">CANOPY ASSY-DUAL HI,LIFT/POP QM1        </t>
  </si>
  <si>
    <t xml:space="preserve">CANOPY ASSY-DUAL HI,LIFT/POP K21        </t>
  </si>
  <si>
    <t xml:space="preserve">CANOPY ASSY-DUAL HI,LIFT/POP QX1        </t>
  </si>
  <si>
    <t xml:space="preserve">CANOPY ASSY-DUAL SHI,LIFT/LIFT K23      </t>
  </si>
  <si>
    <t xml:space="preserve">CANOPY ASSY-DUAL SHI,LIFT/LIFT AX6      </t>
  </si>
  <si>
    <t xml:space="preserve">CANOPY ASSY-DUAL SHI,LIFT/LIFT G42      </t>
  </si>
  <si>
    <t xml:space="preserve">CANOPY ASSY-DUAL SHI,LIFT/LIFT RAA      </t>
  </si>
  <si>
    <t xml:space="preserve">CANOPY ASSY-DUAL SHI,LIFT/LIFT EAU      </t>
  </si>
  <si>
    <t xml:space="preserve">CANOPY ASSY-DUAL SHI,LIFT/LIFT QM1      </t>
  </si>
  <si>
    <t xml:space="preserve">CANOPY ASSY-DUAL SHI,LIFT/LIFT K21      </t>
  </si>
  <si>
    <t xml:space="preserve">CANOPY ASSY-DUAL SHI,LIFT/LIFT QX1      </t>
  </si>
  <si>
    <t xml:space="preserve">CANOPY ASSY-DUAL SHI,LIFT/POP K23       </t>
  </si>
  <si>
    <t xml:space="preserve">CANOPY ASSY-DUAL SHI,LIFT/POP AX6       </t>
  </si>
  <si>
    <t xml:space="preserve">CANOPY ASSY-DUAL SHI,LIFT/POP G42       </t>
  </si>
  <si>
    <t xml:space="preserve">CANOPY ASSY-DUAL SHI,LIFT/POP RAA       </t>
  </si>
  <si>
    <t xml:space="preserve">CANOPY ASSY-DUAL SHI,LIFT/POP EAU       </t>
  </si>
  <si>
    <t xml:space="preserve">CANOPY ASSY-DUAL SHI,LIFT/POP QM1       </t>
  </si>
  <si>
    <t xml:space="preserve">CANOPY ASSY-DUAL SHI,LIFT/POP K21       </t>
  </si>
  <si>
    <t xml:space="preserve">CANOPY ASSY-DUAL SHI,LIFT/POP QX1       </t>
  </si>
  <si>
    <t xml:space="preserve">MAT-FLR,FR DC KC AT CAR                 </t>
  </si>
  <si>
    <t xml:space="preserve">MAT-FLR,FR DC KC MT CAR                 </t>
  </si>
  <si>
    <t xml:space="preserve">MAT KIT-FLR, RR DC CAR                  </t>
  </si>
  <si>
    <t xml:space="preserve">VENT-CANOPY                             </t>
  </si>
  <si>
    <t xml:space="preserve">LAMP ASSY-DRIVING,3003 SPREAD           </t>
  </si>
  <si>
    <t xml:space="preserve">LAMP ASSY-DRIVING,3003 PENCIL           </t>
  </si>
  <si>
    <t xml:space="preserve">HARN-DRIVING LAMP, HALOGEN              </t>
  </si>
  <si>
    <t xml:space="preserve">HARN-DRIVING LAMP, LED                  </t>
  </si>
  <si>
    <t xml:space="preserve">PROTR-HEAD LAMP, SET                    </t>
  </si>
  <si>
    <t xml:space="preserve">PLATE-KICKING, SET 4                    </t>
  </si>
  <si>
    <t xml:space="preserve">ROOFBAR ASSY, SET D/C                   </t>
  </si>
  <si>
    <t xml:space="preserve">CROSSBAR ASSY, SET D/C                  </t>
  </si>
  <si>
    <t xml:space="preserve">RAIL ASSY SET-CANOPY                    </t>
  </si>
  <si>
    <t xml:space="preserve">CROSSBAR ASSY, SET-CANOPY               </t>
  </si>
  <si>
    <t xml:space="preserve">ROOFBAR ASSY,SET-CANOPY                 </t>
  </si>
  <si>
    <t xml:space="preserve">ATCH-ANTENNA                            </t>
  </si>
  <si>
    <t xml:space="preserve">SIDE STEPS DX-DUALCAB RX-DUALCAB        </t>
  </si>
  <si>
    <t xml:space="preserve">FASHION ASSY-BAR,FRONT(POL LFI)         </t>
  </si>
  <si>
    <t xml:space="preserve">KIT-SPR,FR,2WD DIESEL                   </t>
  </si>
  <si>
    <t xml:space="preserve">KIT-SPR,FR,4WD DIESEL                   </t>
  </si>
  <si>
    <t xml:space="preserve">COVER ASSY-TONNEAU-DUAL,1 PIECE K23     </t>
  </si>
  <si>
    <t xml:space="preserve">COVER ASSY-TONNEAU-DUAL,1 PIECE AX6     </t>
  </si>
  <si>
    <t xml:space="preserve">COVER ASSY-TONNEAU-DUAL,1 PIECE G42     </t>
  </si>
  <si>
    <t xml:space="preserve">COVER ASSY-TONNEAU-DUAL,1 PIECE RAA     </t>
  </si>
  <si>
    <t xml:space="preserve">COVER ASSY-TONNEAU-DUAL,1 PIECE QM1     </t>
  </si>
  <si>
    <t xml:space="preserve">COVER ASSY-TONNEAU-DUAL,3 PIECE K23     </t>
  </si>
  <si>
    <t xml:space="preserve">COVER ASSY-TONNEAU-DUAL,3 PIECE AX6     </t>
  </si>
  <si>
    <t xml:space="preserve">COVER ASSY-TONNEAU-DUAL,3 PIECE G42     </t>
  </si>
  <si>
    <t xml:space="preserve">COVER ASSY-TONNEAU-DUAL,3 PIECE RAA     </t>
  </si>
  <si>
    <t xml:space="preserve">COVER ASSY-TONNEAU-DUAL,3 PIECE EAU     </t>
  </si>
  <si>
    <t xml:space="preserve">COVER ASSY-TONNEAU-DUAL,3 PIECE QM1     </t>
  </si>
  <si>
    <t xml:space="preserve">COVER ASSY-TONNEAU-DUAL,3 PIECE K21     </t>
  </si>
  <si>
    <t xml:space="preserve">COVER ASSY-TONNEAU-DUAL,3 PIECE QX1     </t>
  </si>
  <si>
    <t xml:space="preserve">MAT KIT-FLR,FR SC MT AT AWM             </t>
  </si>
  <si>
    <t xml:space="preserve">MAT KIT-FLR, RR KC AWM                  </t>
  </si>
  <si>
    <t xml:space="preserve">MAT KIT-FLR, RR KC CAR                  </t>
  </si>
  <si>
    <t xml:space="preserve">PLATE-KICKING, SET 2                    </t>
  </si>
  <si>
    <t xml:space="preserve">ROOFBAR ASSY, SET K/C                   </t>
  </si>
  <si>
    <t xml:space="preserve">SIDE STEPS                              </t>
  </si>
  <si>
    <t xml:space="preserve">COVER ASSY-TONNEAU,K/C FR SBAR          </t>
  </si>
  <si>
    <t xml:space="preserve">COVER ASSY-TONNEAU,K/C STD              </t>
  </si>
  <si>
    <t xml:space="preserve">PROTR-RR BODY K/C, INR TIE DOWN         </t>
  </si>
  <si>
    <t xml:space="preserve">FRAME ASSY-GUARD                        </t>
  </si>
  <si>
    <t xml:space="preserve">CARGO COVER-REAR                        </t>
  </si>
  <si>
    <t xml:space="preserve">CARPET-LUG ROOM                         </t>
  </si>
  <si>
    <t xml:space="preserve">ROOF RAIL CROSS BARS                    </t>
  </si>
  <si>
    <t xml:space="preserve">WRAP AROUND, ROOF BAR RH1               </t>
  </si>
  <si>
    <t xml:space="preserve">CARGO BARRIER                           </t>
  </si>
  <si>
    <t xml:space="preserve">KICK PLATE KIT                          </t>
  </si>
  <si>
    <t xml:space="preserve">ROOF RACK                               </t>
  </si>
  <si>
    <t xml:space="preserve">KIT-SIDE STEP                           </t>
  </si>
  <si>
    <t xml:space="preserve">PROTECTOR-BONNET (SMOKED)               </t>
  </si>
  <si>
    <t xml:space="preserve">KIT-CARGO AREA NET                      </t>
  </si>
  <si>
    <t xml:space="preserve">REAR PROTECTION COVER                   </t>
  </si>
  <si>
    <t xml:space="preserve">ROOF BARS-TOURING                       </t>
  </si>
  <si>
    <t xml:space="preserve">ROOF BARS (3RD)-TOURING                 </t>
  </si>
  <si>
    <t xml:space="preserve">ROOF BARS-ADVENTURE                     </t>
  </si>
  <si>
    <t xml:space="preserve">ROOF BARS (3RD) ADVENTURE               </t>
  </si>
  <si>
    <t xml:space="preserve">ROOF RACK-ALLOY,LARGE                   </t>
  </si>
  <si>
    <t xml:space="preserve">RUBBER MATS-FRONT                       </t>
  </si>
  <si>
    <t xml:space="preserve">RUBBER MATS-REAR                        </t>
  </si>
  <si>
    <t xml:space="preserve">WEATHERSHIELD-SLIMLINE(SET 4)           </t>
  </si>
  <si>
    <t xml:space="preserve">WHEEL LOCK NUT SET-14MM                 </t>
  </si>
  <si>
    <t xml:space="preserve">PROTECTOR-HEADLAMP                      </t>
  </si>
  <si>
    <t xml:space="preserve">MAT SET-FLOOR,CARPET FR/RR              </t>
  </si>
  <si>
    <t xml:space="preserve">RR GLASS FIN CR                         </t>
  </si>
  <si>
    <t xml:space="preserve">PLATE-KICKING,SET OF 4                  </t>
  </si>
  <si>
    <t xml:space="preserve">HARN-CORNER SEN, RR                     </t>
  </si>
  <si>
    <t xml:space="preserve">ROOF BARS (FLUSH STYLE) ROOF MOUNT      </t>
  </si>
  <si>
    <t xml:space="preserve">ROOF BARS (THROUGH STYLE) ROOF MOUNT    </t>
  </si>
  <si>
    <t xml:space="preserve">CARPET-LUG ROOM/5 SEATER                </t>
  </si>
  <si>
    <t xml:space="preserve">CARPET-LUG ROOM/7 SEATER                </t>
  </si>
  <si>
    <t xml:space="preserve">PROTR-LUG FLOOR, CTR                    </t>
  </si>
  <si>
    <t xml:space="preserve">MAT KIT-FLOOR,RUB SET OF 4              </t>
  </si>
  <si>
    <t xml:space="preserve">MBR ASSY-HITCH,SUPP NCAP                </t>
  </si>
  <si>
    <t xml:space="preserve">LOAD STRAP                              </t>
  </si>
  <si>
    <t xml:space="preserve">MUDGUARD-SET FRONT                      </t>
  </si>
  <si>
    <t xml:space="preserve">ARMREST LEATH R                         </t>
  </si>
  <si>
    <t xml:space="preserve">KIT-COMPL,OVER FDR WIDE                 </t>
  </si>
  <si>
    <t xml:space="preserve">KIT-COMPL,OVER FDR NARROW               </t>
  </si>
  <si>
    <t xml:space="preserve">KIT-FR OVER FDR,NARROW                  </t>
  </si>
  <si>
    <t xml:space="preserve">WHEEL LOCK NUTS                         </t>
  </si>
  <si>
    <t xml:space="preserve">FRONT MUDGUARDS                         </t>
  </si>
  <si>
    <t xml:space="preserve">RR MUDGUARD SET                         </t>
  </si>
  <si>
    <t xml:space="preserve">ILL SIDE BARS                           </t>
  </si>
  <si>
    <t xml:space="preserve">COVER ASSY-TONNEAU,D/C FR SBAR          </t>
  </si>
  <si>
    <t xml:space="preserve">COVER ASSY-TONNEAUS,D/C STD             </t>
  </si>
  <si>
    <t xml:space="preserve">MUDGUARD SET-FRONT FENDER,RH            </t>
  </si>
  <si>
    <t xml:space="preserve">CARGO NET WITH SAFETY LABEL             </t>
  </si>
  <si>
    <t xml:space="preserve">MUDGUARD SET-FRONT                      </t>
  </si>
  <si>
    <t xml:space="preserve">MUDGUARD SET-REAR,RH                    </t>
  </si>
  <si>
    <t xml:space="preserve">BOOT LIP PROTECTOR-REFLECTIVE TYPE      </t>
  </si>
  <si>
    <t xml:space="preserve">LUGGAGE AREA STORAGE BAG 39L            </t>
  </si>
  <si>
    <t xml:space="preserve">KIT-FIRST AID                           </t>
  </si>
  <si>
    <t xml:space="preserve">GAUGE-TYRE                              </t>
  </si>
  <si>
    <t xml:space="preserve">TOW CARRY BAG                           </t>
  </si>
  <si>
    <t xml:space="preserve">BIKE CARRIER - SILVER                   </t>
  </si>
  <si>
    <t xml:space="preserve">CROSS BARS                              </t>
  </si>
  <si>
    <t xml:space="preserve">KIT-FLOOR MATS, FRONT, RUBBER           </t>
  </si>
  <si>
    <t xml:space="preserve">ALLY WHL 17 BLK                         </t>
  </si>
  <si>
    <t xml:space="preserve">AW19BLACK_BZ11                          </t>
  </si>
  <si>
    <t xml:space="preserve">AW17BLACK DC                            </t>
  </si>
  <si>
    <t xml:space="preserve">PROTR-HOOD, CLEAR                       </t>
  </si>
  <si>
    <t xml:space="preserve">PROTR-HOOD, SMOKED                      </t>
  </si>
  <si>
    <t xml:space="preserve">HARN-CORNER SEN, FR EAN                 </t>
  </si>
  <si>
    <t xml:space="preserve">HARN-CORNER SEN, FR G41                 </t>
  </si>
  <si>
    <t xml:space="preserve">HARN-CORNER SEN, FR K23                 </t>
  </si>
  <si>
    <t xml:space="preserve">HARN-CORNER SEN, FR KAD                 </t>
  </si>
  <si>
    <t xml:space="preserve">HARN-CORNER SEN, FR NAH                 </t>
  </si>
  <si>
    <t xml:space="preserve">HARN-CORNER SEN, FR QAB                 </t>
  </si>
  <si>
    <t xml:space="preserve">HARN-CORNER SEN, FR RBY                 </t>
  </si>
  <si>
    <t xml:space="preserve">SHADE ASSY-WINDOW RR                    </t>
  </si>
  <si>
    <t xml:space="preserve">ELECTRIC TRAILER BRAKE CONTROLLER       </t>
  </si>
  <si>
    <t xml:space="preserve">HARN-JUMPER,ELECTRIC BRAKE              </t>
  </si>
  <si>
    <t xml:space="preserve">LED LIGHT BAR CMB470                    </t>
  </si>
  <si>
    <t xml:space="preserve">LIGHT BAR BRKT 470 U                    </t>
  </si>
  <si>
    <t xml:space="preserve">LED LIGHT BAR PEN470                    </t>
  </si>
  <si>
    <t xml:space="preserve">LED LIGHT BAR PEN350                    </t>
  </si>
  <si>
    <t xml:space="preserve">LIGHT BAR BRKT 350 U                    </t>
  </si>
  <si>
    <t xml:space="preserve">LED LIGHT BAR CMB350                    </t>
  </si>
  <si>
    <t xml:space="preserve">GUARD ASSY-FR BMPR BLACK                </t>
  </si>
  <si>
    <t xml:space="preserve">PROTECTOR-BONNET                        </t>
  </si>
  <si>
    <t xml:space="preserve">HARN-CORNER SEN, FR EBB                 </t>
  </si>
  <si>
    <t xml:space="preserve">HARN-CORNER SEN, FR NBF                 </t>
  </si>
  <si>
    <t xml:space="preserve">HARN-CORNER SEN, FR RAW                 </t>
  </si>
  <si>
    <t xml:space="preserve">HARN-CORNER SEN, RR EBB                 </t>
  </si>
  <si>
    <t xml:space="preserve">HARN-CORNER SEN, RR G41                 </t>
  </si>
  <si>
    <t xml:space="preserve">HARN-CORNER SEN, RR K23                 </t>
  </si>
  <si>
    <t xml:space="preserve">HARN-CORNER SEN, RR KAD                 </t>
  </si>
  <si>
    <t xml:space="preserve">HARN-CORNER SEN, RR NBF                 </t>
  </si>
  <si>
    <t xml:space="preserve">HARN-CORNER SEN, RR QAB                 </t>
  </si>
  <si>
    <t xml:space="preserve">HARN-CORNER SEN, RR RAW                 </t>
  </si>
  <si>
    <t xml:space="preserve">R52 TOWBAR W/ KICK SENSOR               </t>
  </si>
  <si>
    <t xml:space="preserve">SPLASH GUARD, FRONT                     </t>
  </si>
  <si>
    <t xml:space="preserve">FRONT SPLASH GUARDS-RAY                 </t>
  </si>
  <si>
    <t xml:space="preserve">SPLASH GUARD, REAR                      </t>
  </si>
  <si>
    <t xml:space="preserve">REAR SPLASH GUARDS-RAY                  </t>
  </si>
  <si>
    <t xml:space="preserve">ACCESSORY TOW CARRY BAG                 </t>
  </si>
  <si>
    <t xml:space="preserve">ROOF SPOILER BK                         </t>
  </si>
  <si>
    <t xml:space="preserve">ROOF SPOILER YW                         </t>
  </si>
  <si>
    <t xml:space="preserve">HOLDER ASSY-PHONE                       </t>
  </si>
  <si>
    <t xml:space="preserve">LOCKING WHEEL NUT SET                   </t>
  </si>
  <si>
    <t xml:space="preserve">REAR BUMPER PROTECTOR                   </t>
  </si>
  <si>
    <t xml:space="preserve">MAT SET-FLOOR, CARPET                   </t>
  </si>
  <si>
    <t xml:space="preserve">KIT-COMPL,OVER FDR WIDE,K/C             </t>
  </si>
  <si>
    <t xml:space="preserve">FASHION ASSY-BAR,FRONT(BLACK)           </t>
  </si>
  <si>
    <t xml:space="preserve">ALUMINIUM SIDE STEPS                    </t>
  </si>
  <si>
    <t xml:space="preserve">MIRROR CAPS GLOSS BLACK                 </t>
  </si>
  <si>
    <t xml:space="preserve">RUBBER MATS RHD                         </t>
  </si>
  <si>
    <t xml:space="preserve">DOOR MOULDINGS GLOSS BLACK              </t>
  </si>
  <si>
    <t xml:space="preserve">ILLUMINATED ALUMINIUM ENTRY GUARDS      </t>
  </si>
  <si>
    <t xml:space="preserve">REAR-SUNSHADE                           </t>
  </si>
  <si>
    <t>370Z</t>
  </si>
  <si>
    <t>Juke</t>
  </si>
  <si>
    <t>Navara DC</t>
  </si>
  <si>
    <t>Navara KC &amp; SC</t>
  </si>
  <si>
    <t>Pathfinder</t>
  </si>
  <si>
    <t>Patrol</t>
  </si>
  <si>
    <t>Qashqai</t>
  </si>
  <si>
    <t>X-Trail</t>
  </si>
  <si>
    <t>Diff</t>
  </si>
  <si>
    <t>Diff %</t>
  </si>
  <si>
    <t>Adjusted</t>
  </si>
  <si>
    <t>Actual</t>
  </si>
  <si>
    <t>NMA APNUR</t>
  </si>
  <si>
    <t>Dealer APNUR</t>
  </si>
  <si>
    <t>Dealer APNUR (inc GST)</t>
  </si>
  <si>
    <r>
      <t>Tray Bodies (Compound Fit)</t>
    </r>
    <r>
      <rPr>
        <vertAlign val="superscript"/>
        <sz val="11"/>
        <rFont val="Calibri"/>
        <family val="2"/>
        <scheme val="minor"/>
      </rPr>
      <t>5</t>
    </r>
    <r>
      <rPr>
        <sz val="11"/>
        <rFont val="Calibri"/>
        <family val="2"/>
        <scheme val="minor"/>
      </rPr>
      <t>:</t>
    </r>
  </si>
  <si>
    <t>Towbar Kit  (Includes Towbar Wiring Harness B40974EN0AAU)*</t>
  </si>
  <si>
    <t>Towbar Harness*</t>
  </si>
  <si>
    <r>
      <t>Dashmate Dashmats</t>
    </r>
    <r>
      <rPr>
        <vertAlign val="superscript"/>
        <sz val="11"/>
        <color rgb="FFFF0000"/>
        <rFont val="Calibri"/>
        <family val="2"/>
        <scheme val="minor"/>
      </rPr>
      <t>3</t>
    </r>
  </si>
  <si>
    <r>
      <t>Seat Covers, Canvas, Front</t>
    </r>
    <r>
      <rPr>
        <vertAlign val="superscript"/>
        <sz val="11"/>
        <color rgb="FFFF0000"/>
        <rFont val="Calibri"/>
        <family val="2"/>
        <scheme val="minor"/>
      </rPr>
      <t>3</t>
    </r>
  </si>
  <si>
    <r>
      <t>Seat Covers, Fabric</t>
    </r>
    <r>
      <rPr>
        <vertAlign val="superscript"/>
        <sz val="11"/>
        <color rgb="FFFF0000"/>
        <rFont val="Calibri"/>
        <family val="2"/>
        <scheme val="minor"/>
      </rPr>
      <t>3</t>
    </r>
  </si>
  <si>
    <t>TTND23CQT165</t>
  </si>
  <si>
    <t>TTND23CQT180</t>
  </si>
  <si>
    <t>TTND23CQT210</t>
  </si>
  <si>
    <t>TTND23CQT255</t>
  </si>
  <si>
    <t>General Purpose Aluminium (Dual Cab) (1650 mm x 1842 mm)</t>
  </si>
  <si>
    <t>Heavy Duty Aluminium (Dual Cab) (1650 mm x 1842 mm)</t>
  </si>
  <si>
    <t>Galvanised Steel, Checkerplate Floor (Dual Cab) (1650 mm x 1840 mm)</t>
  </si>
  <si>
    <t>General Purpose Aluminium (Dual Cab) (1800 mm x 1842 mm)</t>
  </si>
  <si>
    <t>Heavy Duty Aluminium (Dual Cab) (1800 mm x 1842 mm)</t>
  </si>
  <si>
    <t>Galvanised Steel, Checkerplate Floor (Dual Cab) (1800 mm x 1840 mm)</t>
  </si>
  <si>
    <t>General Purpose Aluminium (King Cab) (2100 mm x 1842 mm)</t>
  </si>
  <si>
    <t>Heavy Duty Aluminium (King Cab) (2100 mm x 1842 mm)</t>
  </si>
  <si>
    <t>Galvanised Steel, Checkerplate Floor (King Cab) (2100 mm x 1840 mm)</t>
  </si>
  <si>
    <t>General Purpose Aluminium (Single Cab) (2550 mm x 1842 mm)</t>
  </si>
  <si>
    <t>Heavy Duty Aluminium (Single Cab) (2550 mm x 1842 mm)</t>
  </si>
  <si>
    <t>Galvanised Steel, Checkerplate Floor (Single Cab) (2550 mm x 1840 mm)</t>
  </si>
  <si>
    <r>
      <t>Canopy D/C - Adventure Premium with Remote Centra Locking (RCL) and Roof Rails (LH Lift &amp; RH Lift)</t>
    </r>
    <r>
      <rPr>
        <vertAlign val="superscript"/>
        <sz val="11"/>
        <color theme="1"/>
        <rFont val="Calibri"/>
        <family val="2"/>
        <scheme val="minor"/>
      </rPr>
      <t>2</t>
    </r>
    <r>
      <rPr>
        <sz val="11"/>
        <color theme="1"/>
        <rFont val="Calibri"/>
        <family val="2"/>
        <scheme val="minor"/>
      </rPr>
      <t>:</t>
    </r>
  </si>
  <si>
    <t>Enter Quantity</t>
  </si>
  <si>
    <t xml:space="preserve">Retail target provides a measure to recognise a minimum retail sales value required per vehicle for dealership accessory performance. The provided calculator can assist you in recognising which and how many accessories are needed to achieve these targets. </t>
  </si>
  <si>
    <t>Retail Accessories Sale Cost (Inc GST) (Ex Fitting)</t>
  </si>
  <si>
    <t>Retail Target per Vehicle (Ex Fitting)</t>
  </si>
  <si>
    <t>Kick Plates - Illuminated (Aluminium, Front)</t>
  </si>
  <si>
    <t>B40974EN0AAU</t>
  </si>
  <si>
    <t>ENTER YOUR INTERNAL LABOUR RATE (INCLUDING GST) HERE:</t>
  </si>
  <si>
    <t>Fitted RRP 
(Inc. GST)</t>
  </si>
  <si>
    <t>Sales Profit Margin Opportunity</t>
  </si>
  <si>
    <t>Fitment Profit Margin Opportunity</t>
  </si>
  <si>
    <t>Total Profit Margin Opportunity</t>
  </si>
  <si>
    <t>RRP 
(Inc. GST)</t>
  </si>
  <si>
    <t>Front Sports Bar (Black)</t>
  </si>
  <si>
    <t>Alloy Wheels (18" Solar Black)</t>
  </si>
  <si>
    <t>ENTER YOUR CANOPY &amp; HARDLID MARGIN CONTRIBUTION HERE:</t>
  </si>
  <si>
    <t>ENTER YOUR RETAIL LABOUR RATE (INCLUDING GST) HERE:</t>
  </si>
  <si>
    <t>ENTER YOUR PARTS MARGIN CONTRIBUTION HERE:</t>
  </si>
  <si>
    <t xml:space="preserve">Dealer Fitted RRP Total </t>
  </si>
  <si>
    <t>Customer Name</t>
  </si>
  <si>
    <t>Model Variant</t>
  </si>
  <si>
    <t>Kick Sensor</t>
  </si>
  <si>
    <t>285T14BA1B</t>
  </si>
  <si>
    <t>Total</t>
  </si>
  <si>
    <t>Date</t>
  </si>
  <si>
    <t xml:space="preserve">Dealer RRP Total </t>
  </si>
  <si>
    <t>Fleet Price</t>
  </si>
  <si>
    <t>Retail Prices</t>
  </si>
  <si>
    <t>Fleet Prices</t>
  </si>
  <si>
    <t>Fleet</t>
  </si>
  <si>
    <t>Retail</t>
  </si>
  <si>
    <t>H08004KE2AAU</t>
  </si>
  <si>
    <t>Rear Protection Tray (5 Seater)</t>
  </si>
  <si>
    <t>KE790BV52E</t>
  </si>
  <si>
    <t>G49014KE2AAU</t>
  </si>
  <si>
    <t>All-Weather Floor Mats - Front (KC/DC)</t>
  </si>
  <si>
    <t>All-Weather Floor Mats - Rear (DC)</t>
  </si>
  <si>
    <t>Carpet Floor Mats - Front (KC/DC)</t>
  </si>
  <si>
    <t>Carpet Floor Mats - Rear (DC)</t>
  </si>
  <si>
    <t>All-Weather Floor Mats - Moulded - Front (DC &amp; KC)</t>
  </si>
  <si>
    <t>All-Weather Floor Mats - Moulded, Rear KC</t>
  </si>
  <si>
    <t>All-Weather Floor Mats - Moulded, Front (SC), MT &amp; AT</t>
  </si>
  <si>
    <t>Carpet Floor Mats, Front (KC/DC)</t>
  </si>
  <si>
    <t>Carpet Floor Mats, Rear KC (Single Piece)</t>
  </si>
  <si>
    <t>J46E04KE0AAU</t>
  </si>
  <si>
    <t>J46E04KE0CAU</t>
  </si>
  <si>
    <t>J46E04KE0DAU</t>
  </si>
  <si>
    <t>J46E04KE0EAU</t>
  </si>
  <si>
    <t>J46E04KE0FAU</t>
  </si>
  <si>
    <t>J46E04KE0GAU</t>
  </si>
  <si>
    <t>J46E04KE0HAU</t>
  </si>
  <si>
    <t>J46E04KE0JAU</t>
  </si>
  <si>
    <t>J46F04KE0AAU</t>
  </si>
  <si>
    <t>J46F04KE0CAU</t>
  </si>
  <si>
    <t>J46F04KE0DAU</t>
  </si>
  <si>
    <t>J46F04KE0EAU</t>
  </si>
  <si>
    <t>J46F04KE0FAU</t>
  </si>
  <si>
    <t>J46F04KE0GAU</t>
  </si>
  <si>
    <t>J46F04KE0HAU</t>
  </si>
  <si>
    <t>J46F04KE0JAU</t>
  </si>
  <si>
    <r>
      <t xml:space="preserve">Alloy Nudge Bar with ACU (Pre VIN </t>
    </r>
    <r>
      <rPr>
        <sz val="11"/>
        <color rgb="FFFF0000"/>
        <rFont val="Calibri"/>
        <family val="2"/>
        <scheme val="minor"/>
      </rPr>
      <t>5NIDR2MN4JC674060</t>
    </r>
    <r>
      <rPr>
        <sz val="11"/>
        <rFont val="Calibri"/>
        <family val="2"/>
        <scheme val="minor"/>
      </rPr>
      <t>)</t>
    </r>
  </si>
  <si>
    <t>MK18R52NUDGE</t>
  </si>
  <si>
    <t>F20646KA0AAU</t>
  </si>
  <si>
    <t>Driving Lights - LED Light Bar Combo</t>
  </si>
  <si>
    <t>Driving Lights - LED Light Bar Pencil</t>
  </si>
  <si>
    <t>Driving Light Harness (Halogen &amp; LED)</t>
  </si>
  <si>
    <t>B40673KR0AAU</t>
  </si>
  <si>
    <t>Driving Light Bracket</t>
  </si>
  <si>
    <t>B66A16KA0AAU</t>
  </si>
  <si>
    <r>
      <t xml:space="preserve">Alloy Nudge Bar(post VIN </t>
    </r>
    <r>
      <rPr>
        <sz val="11"/>
        <color rgb="FFFF0000"/>
        <rFont val="Calibri"/>
        <family val="2"/>
        <scheme val="minor"/>
      </rPr>
      <t>5NIDR2MN4JC674060</t>
    </r>
    <r>
      <rPr>
        <sz val="11"/>
        <rFont val="Calibri"/>
        <family val="2"/>
        <scheme val="minor"/>
      </rPr>
      <t>)</t>
    </r>
  </si>
  <si>
    <t>F20644KE1AAU</t>
  </si>
  <si>
    <t>F20644KE1BAU</t>
  </si>
  <si>
    <t>J46G04KE0FAU</t>
  </si>
  <si>
    <t>J46G04KE0AAU</t>
  </si>
  <si>
    <t>J46G04KE0DAU</t>
  </si>
  <si>
    <t>J46G04KE0JAU</t>
  </si>
  <si>
    <t>J46G04KE0CAU</t>
  </si>
  <si>
    <t>J46G04KE0GAU</t>
  </si>
  <si>
    <t>J46G04KE0EAU</t>
  </si>
  <si>
    <t>J46G04KE0HAU</t>
  </si>
  <si>
    <t>J46H04KE0FAU</t>
  </si>
  <si>
    <t>J46H04KE0AAU</t>
  </si>
  <si>
    <t>J46H04KE0DAU</t>
  </si>
  <si>
    <t>J46H04KE0JAU</t>
  </si>
  <si>
    <t>J46H04KE0CAU</t>
  </si>
  <si>
    <t>J46H04KE0GAU</t>
  </si>
  <si>
    <t>J46H04KE0EAU</t>
  </si>
  <si>
    <t>J46H04KE0HAU</t>
  </si>
  <si>
    <r>
      <t>Canopy D/C - Tradesman (LH Lift &amp; RH Slide)</t>
    </r>
    <r>
      <rPr>
        <vertAlign val="superscript"/>
        <sz val="11"/>
        <color theme="1"/>
        <rFont val="Calibri"/>
        <family val="2"/>
        <scheme val="minor"/>
      </rPr>
      <t>2</t>
    </r>
  </si>
  <si>
    <r>
      <t>Canopy D/C - Tradesman (LH Lift &amp; RH Lift)</t>
    </r>
    <r>
      <rPr>
        <vertAlign val="superscript"/>
        <sz val="11"/>
        <color theme="1"/>
        <rFont val="Calibri"/>
        <family val="2"/>
        <scheme val="minor"/>
      </rPr>
      <t xml:space="preserve">2 </t>
    </r>
  </si>
  <si>
    <t>Canopy K/C - Tradesman (LH Lift &amp; RH Lift)</t>
  </si>
  <si>
    <t>Canopy K/C - Tradesman (LH Lift &amp; RH Slide)</t>
  </si>
  <si>
    <t>999T6X5060</t>
  </si>
  <si>
    <t>H08003KR2AAU</t>
  </si>
  <si>
    <t>999J2Z6NBA03</t>
  </si>
  <si>
    <t>999J2Z6NBA04</t>
  </si>
  <si>
    <r>
      <rPr>
        <b/>
        <sz val="11"/>
        <color theme="1"/>
        <rFont val="Calibri"/>
        <family val="2"/>
        <scheme val="minor"/>
      </rPr>
      <t xml:space="preserve">Warranty Facts: </t>
    </r>
    <r>
      <rPr>
        <sz val="11"/>
        <color theme="1"/>
        <rFont val="Calibri"/>
        <family val="2"/>
        <scheme val="minor"/>
      </rPr>
      <t>If Nissan Genuine Parts or Accessories are purchased and fitted at the time of purchase and by an Authorised Nissan Dealer, they are covered by Nissan's 1 year or 20,000km warranty OR the balance of the New Vehicle Warranty (whichever is greater). Nissan Genuine Parts and Accessories purchased over the counter are covered by Nissan's 1 year or 20,000km warranty (whichever comes first).</t>
    </r>
  </si>
  <si>
    <t>MK0254KE5AAU</t>
  </si>
  <si>
    <t>999J2Z6KAD03</t>
  </si>
  <si>
    <t>999J2Z6RAY03</t>
  </si>
  <si>
    <t>999J2Z4K2304</t>
  </si>
  <si>
    <t>999J2Z6KAD04</t>
  </si>
  <si>
    <t>KE790BV52H</t>
  </si>
  <si>
    <t>G3400AT301AU</t>
  </si>
  <si>
    <t>KE790BV52D</t>
  </si>
  <si>
    <t>KE790BV52F</t>
  </si>
  <si>
    <t>F21604KE3BAU</t>
  </si>
  <si>
    <t>J77004KE3AAU</t>
  </si>
  <si>
    <t>G49014KE3CAU</t>
  </si>
  <si>
    <t>H08501L010AU</t>
  </si>
  <si>
    <t>Boot Lip Protector - Reflective Type</t>
  </si>
  <si>
    <t>Bumper Upper Protector - Chrome</t>
  </si>
  <si>
    <t>999B18600C</t>
  </si>
  <si>
    <t>Front Accent - Blue Ray</t>
  </si>
  <si>
    <t>K60105SK0A</t>
  </si>
  <si>
    <t>Mirror Caps - Blue Ray</t>
  </si>
  <si>
    <t>KE9605S01B</t>
  </si>
  <si>
    <t>Rear Spoiler Finisher - Blue Ray</t>
  </si>
  <si>
    <t>KE7905S02B</t>
  </si>
  <si>
    <t>Side Under Accent - Blue Ray</t>
  </si>
  <si>
    <t>G68E05SK0A</t>
  </si>
  <si>
    <t>Illuminated Kick Plates (Zero Emission Logo)</t>
  </si>
  <si>
    <t>G69503NL0A</t>
  </si>
  <si>
    <t xml:space="preserve">Luggage Area Storage Bag (6 Compartment) </t>
  </si>
  <si>
    <t>KE7305S510</t>
  </si>
  <si>
    <t xml:space="preserve">Bike Carrier - Silver </t>
  </si>
  <si>
    <t>Kayak Carrier</t>
  </si>
  <si>
    <t>Trunk Liner - Black (w/ Bose)</t>
  </si>
  <si>
    <t>KE9655S0S0</t>
  </si>
  <si>
    <t>Trunk Sub-Floor Organiser</t>
  </si>
  <si>
    <t>T99C25SA1A</t>
  </si>
  <si>
    <t>LEAF-ZE1</t>
  </si>
  <si>
    <t>Luggage Area Storage Bag (39L) (Gearsafe)</t>
  </si>
  <si>
    <t>370Z-Z34</t>
  </si>
  <si>
    <t>JUKE-F15</t>
  </si>
  <si>
    <t>NAVARA DC</t>
  </si>
  <si>
    <t>NAVARA KC/SC</t>
  </si>
  <si>
    <t>PATH-SER 2</t>
  </si>
  <si>
    <t>KE7886PA11</t>
  </si>
  <si>
    <t>KE7886PA21</t>
  </si>
  <si>
    <r>
      <t>Roof Spoiler</t>
    </r>
    <r>
      <rPr>
        <strike/>
        <vertAlign val="superscript"/>
        <sz val="11"/>
        <color theme="1"/>
        <rFont val="Calibri"/>
        <family val="2"/>
        <scheme val="minor"/>
      </rPr>
      <t>1</t>
    </r>
  </si>
  <si>
    <t>KE7306P010</t>
  </si>
  <si>
    <t>Antenna adaptor</t>
  </si>
  <si>
    <t xml:space="preserve">Illuminated Entry Guards - wireless FR only </t>
  </si>
  <si>
    <t>JUKE - F16</t>
  </si>
  <si>
    <t>Trunk liner</t>
  </si>
  <si>
    <t>KE9656P0S0</t>
  </si>
  <si>
    <t>Alloy Wheel 19" - each</t>
  </si>
  <si>
    <t>KE4096P400</t>
  </si>
  <si>
    <t>B40336KA0JAU</t>
  </si>
  <si>
    <t>Redstone (NBL)</t>
  </si>
  <si>
    <t>999J2Z6QAB03</t>
  </si>
  <si>
    <t>KE7556P000</t>
  </si>
  <si>
    <t>KE9676P040</t>
  </si>
  <si>
    <t>Scuff Plates</t>
  </si>
  <si>
    <t>Towbar Patch Harness**</t>
  </si>
  <si>
    <t>**Patch Harness required for vehicles with manufacture date from 28/May/2019 and VIN# SJNFBAJ11A2622325.
Please refer to Bulletin MB2753.</t>
  </si>
  <si>
    <t>Roof Cross Bars</t>
  </si>
  <si>
    <t>E117A6JG0AAU</t>
  </si>
  <si>
    <t>Alloy Wheel 18"x 4</t>
  </si>
  <si>
    <t>Carpet Floor Mats (Red)</t>
  </si>
  <si>
    <r>
      <t>Towbar - 2WD</t>
    </r>
    <r>
      <rPr>
        <vertAlign val="superscript"/>
        <sz val="11"/>
        <rFont val="Calibri"/>
        <family val="2"/>
        <scheme val="minor"/>
      </rPr>
      <t>2</t>
    </r>
    <r>
      <rPr>
        <sz val="11"/>
        <rFont val="Calibri"/>
        <family val="2"/>
        <scheme val="minor"/>
      </rPr>
      <t xml:space="preserve"> (Max. Braked Towing Capacity: MT = 1200kg, CVT = 1250kg)</t>
    </r>
  </si>
  <si>
    <r>
      <t>Towbar - AWD</t>
    </r>
    <r>
      <rPr>
        <vertAlign val="superscript"/>
        <sz val="11"/>
        <rFont val="Calibri"/>
        <family val="2"/>
        <scheme val="minor"/>
      </rPr>
      <t>2</t>
    </r>
    <r>
      <rPr>
        <sz val="11"/>
        <rFont val="Calibri"/>
        <family val="2"/>
        <scheme val="minor"/>
      </rPr>
      <t xml:space="preserve"> (Max. Braked Towing Capacity = 1150kg)</t>
    </r>
  </si>
  <si>
    <t>B409AHV40AAU</t>
  </si>
  <si>
    <t>G38051LA0A</t>
  </si>
  <si>
    <t>J69506FL0AAU</t>
  </si>
  <si>
    <t>J75104KE0AAU</t>
  </si>
  <si>
    <t>KE620HV000</t>
  </si>
  <si>
    <t>QASHQAI SER 2 &amp; 3</t>
  </si>
  <si>
    <t>PATROL Y62 S4</t>
  </si>
  <si>
    <t>PATROL Y62 S5</t>
  </si>
  <si>
    <t>F51606JG0BAU</t>
  </si>
  <si>
    <t>XTRAIL SER 2 &amp; 3</t>
  </si>
  <si>
    <t>JUKE-F16</t>
  </si>
  <si>
    <t>JUKE - F15</t>
  </si>
  <si>
    <t>New Part Number</t>
  </si>
  <si>
    <t>MY21 NAVARA DC</t>
  </si>
  <si>
    <t>MY21 NAVARA KC/SC</t>
  </si>
  <si>
    <t>J90966KG0AAU</t>
  </si>
  <si>
    <t>J90966KG0BAU</t>
  </si>
  <si>
    <t>F38016KG0AAU</t>
  </si>
  <si>
    <t>G49016KG0BAU</t>
  </si>
  <si>
    <t>B66146KG0AAU</t>
  </si>
  <si>
    <t>B40974KE0AAU</t>
  </si>
  <si>
    <t>B63006KG0AAU</t>
  </si>
  <si>
    <t>G49006KG0CAU</t>
  </si>
  <si>
    <t>G49006KG0BAU</t>
  </si>
  <si>
    <t>G49006KG0AAU</t>
  </si>
  <si>
    <t>F51606KG0AAU</t>
  </si>
  <si>
    <t>F51606KG0BAU</t>
  </si>
  <si>
    <t>B40126KG0BAU</t>
  </si>
  <si>
    <t>B40126KG0AAU</t>
  </si>
  <si>
    <t>H08006KG0BAU</t>
  </si>
  <si>
    <t>H08006KG0AAU</t>
  </si>
  <si>
    <t>F38106KG0AAU</t>
  </si>
  <si>
    <t>H83006KG0AAU</t>
  </si>
  <si>
    <t>B40126KG0DAU</t>
  </si>
  <si>
    <t>G31574KE0HAU</t>
  </si>
  <si>
    <t>E08426KG0AAU</t>
  </si>
  <si>
    <t>H73006KG0BAU</t>
  </si>
  <si>
    <t>H73006KG0AAU</t>
  </si>
  <si>
    <t>J77006KG0AAU</t>
  </si>
  <si>
    <t>J77006KG0BAU</t>
  </si>
  <si>
    <t>J77006KG0CAU</t>
  </si>
  <si>
    <t>G31576KG0AAU</t>
  </si>
  <si>
    <t>A65756KG0AAU</t>
  </si>
  <si>
    <t>J46D06KG0AAU</t>
  </si>
  <si>
    <t>F38006KG0AAU</t>
  </si>
  <si>
    <t>G31576KG0BAU</t>
  </si>
  <si>
    <t>E117A6KG0BAU</t>
  </si>
  <si>
    <t>E11006KG0AAU</t>
  </si>
  <si>
    <t>E11006KG0BAU</t>
  </si>
  <si>
    <t>E117A6KG0AAU</t>
  </si>
  <si>
    <t>C36546KG0AAU</t>
  </si>
  <si>
    <t>F20646KG0BAU</t>
  </si>
  <si>
    <t>F20646KG0AAU</t>
  </si>
  <si>
    <t>J44106KG0BAU</t>
  </si>
  <si>
    <t>J44106KG1AAU</t>
  </si>
  <si>
    <t>J44106KG0AAU</t>
  </si>
  <si>
    <t>J44106KG2AAU</t>
  </si>
  <si>
    <t>C37006KG0AAU</t>
  </si>
  <si>
    <t>F21606KG2AAU</t>
  </si>
  <si>
    <t>F21606KG1AAU</t>
  </si>
  <si>
    <t>F21606KG3AAU</t>
  </si>
  <si>
    <t>F21606KG0AAU</t>
  </si>
  <si>
    <t>Side Steps DC</t>
  </si>
  <si>
    <t>MK0256KG1AAU</t>
  </si>
  <si>
    <t>E08826KG0AAU</t>
  </si>
  <si>
    <t>J08306KG0AAU</t>
  </si>
  <si>
    <t>MK0256KG0CAU</t>
  </si>
  <si>
    <t>MK0256KG0EAU</t>
  </si>
  <si>
    <t>MK0266KG0DAU</t>
  </si>
  <si>
    <t>MK0266KG0BAU</t>
  </si>
  <si>
    <t>Nudge Bar Without Light Bar</t>
  </si>
  <si>
    <t>Nudge Bar With Light Bar</t>
  </si>
  <si>
    <t>Nudge Bar Without Light Bar, BLACK</t>
  </si>
  <si>
    <t>Nudge Bar With Light Bar, BLACK</t>
  </si>
  <si>
    <t>Bullbar, Premium Polished - (no hoops)</t>
  </si>
  <si>
    <t>Harness - Bullbar, Halogen</t>
  </si>
  <si>
    <t>Harness - Bullbar, LED</t>
  </si>
  <si>
    <t>Harness - Bullbar, DRL</t>
  </si>
  <si>
    <t>Pro4X flare end cap</t>
  </si>
  <si>
    <t>Check</t>
  </si>
  <si>
    <t>Fender flares, full set, DC</t>
  </si>
  <si>
    <t>Headlamp Protectors (LED H/Lamps)</t>
  </si>
  <si>
    <t>Headlamp Protectors (Halogen H/L)</t>
  </si>
  <si>
    <t>LED Light Bar Pencil 470mm - Halogen Headlights (SL)</t>
  </si>
  <si>
    <t>LED Light Bar Pencil 470mm - LED Headlights (ST, ST-X, PRO4X)</t>
  </si>
  <si>
    <t>LED Light Bar Combo 470mm - Halogen Headlights (SL)</t>
  </si>
  <si>
    <t>LED Light Bar Combo 470mm - LED Headlights (ST, ST-X, PRO4X)</t>
  </si>
  <si>
    <t xml:space="preserve">Tonneau Cover, Soft  DC (Front &amp; Rear Sports Bars) </t>
  </si>
  <si>
    <t xml:space="preserve">Tonneau Cover, Soft  DC (Front Sports Bar only) </t>
  </si>
  <si>
    <t>Tonneau Cover, soft DC (No Sports Bar)</t>
  </si>
  <si>
    <t>Tubliner,  DC tiedown</t>
  </si>
  <si>
    <t>Weathershields, slimline, set of 4</t>
  </si>
  <si>
    <t>Weathershields, slimline, set of 4 - smoked</t>
  </si>
  <si>
    <t>Mobile Phone Holder</t>
  </si>
  <si>
    <t>Load Strap (3.1mtrs)</t>
  </si>
  <si>
    <t>Winch:</t>
  </si>
  <si>
    <t>Winch mount kit</t>
  </si>
  <si>
    <t>Weight distribution Hitch - CC</t>
  </si>
  <si>
    <t>PartNo</t>
  </si>
  <si>
    <t>MK0256KG0AAU</t>
  </si>
  <si>
    <t>Dust Seal Kit</t>
  </si>
  <si>
    <t>Snorkel</t>
  </si>
  <si>
    <t>Snorkel:</t>
  </si>
  <si>
    <t>Steel Under body protection, Engine</t>
  </si>
  <si>
    <t>Under body protection</t>
  </si>
  <si>
    <t xml:space="preserve">Roof Bars, Tradesman Canopy </t>
  </si>
  <si>
    <t>Roof Bars DC</t>
  </si>
  <si>
    <t>Roof Cross Bars Black</t>
  </si>
  <si>
    <t>Platform Load Racks:</t>
  </si>
  <si>
    <t>Platform Load Rack - Cabin</t>
  </si>
  <si>
    <t>Platform Load Rack - Canopy</t>
  </si>
  <si>
    <t>Seat Covers, fronts, heavy duty, full - Navara Branded</t>
  </si>
  <si>
    <t>Seat Covers, fronts, heavy duty,Pro4X branded</t>
  </si>
  <si>
    <t>Seat Covers, rear, DC, heavy duty</t>
  </si>
  <si>
    <t>Seat Covers:</t>
  </si>
  <si>
    <t>Technology:</t>
  </si>
  <si>
    <t>Safety and Security:</t>
  </si>
  <si>
    <t>Weathershield, slimline, set of 2, fronts</t>
  </si>
  <si>
    <t>Tubliner, Underlip, KC premium</t>
  </si>
  <si>
    <t xml:space="preserve">Kick Plates (Set of 2) </t>
  </si>
  <si>
    <t>Roof Bars KC</t>
  </si>
  <si>
    <t xml:space="preserve">Tonneau Cover, Soft  KC (Front Sports Bar only) </t>
  </si>
  <si>
    <t>Tonneau Cover, soft KC (No Sports Bar)</t>
  </si>
  <si>
    <t>LED Light Bar Pencil 470mm - LED Headlights ST-X</t>
  </si>
  <si>
    <t>LED Light Bar Combo 470mm - Halogen Headlights SL</t>
  </si>
  <si>
    <t>LED Light Bar Combo 470mm - LED Headlights ST-X</t>
  </si>
  <si>
    <t>LED Light Bar Pencil 470mm - Halogen Headlights SL</t>
  </si>
  <si>
    <t>Are these part numbers still correct?</t>
  </si>
  <si>
    <t xml:space="preserve">Hide </t>
  </si>
  <si>
    <t>Driving Light Bracket, Bullbar Only</t>
  </si>
  <si>
    <t>Troy to get numbers</t>
  </si>
  <si>
    <t>Check accessories</t>
  </si>
  <si>
    <t>G38506KG0AAU</t>
  </si>
  <si>
    <t>G38506KG0BAU</t>
  </si>
  <si>
    <t>Pricing to be done by CW</t>
  </si>
  <si>
    <t>Hide Pricing to be done by CW</t>
  </si>
  <si>
    <t>F20646KG0DAU</t>
  </si>
  <si>
    <t>F20646KG0CAU</t>
  </si>
  <si>
    <t>J44116KG0AAU</t>
  </si>
  <si>
    <r>
      <t xml:space="preserve">Check accessories - </t>
    </r>
    <r>
      <rPr>
        <b/>
        <sz val="11"/>
        <color theme="1"/>
        <rFont val="Calibri"/>
        <family val="2"/>
        <scheme val="minor"/>
      </rPr>
      <t>NLA/OOP (1 back order)</t>
    </r>
  </si>
  <si>
    <r>
      <t xml:space="preserve">Check accessories - </t>
    </r>
    <r>
      <rPr>
        <b/>
        <sz val="11"/>
        <color theme="1"/>
        <rFont val="Calibri"/>
        <family val="2"/>
        <scheme val="minor"/>
      </rPr>
      <t>NLA/OOP (5 back orders)</t>
    </r>
  </si>
  <si>
    <t>Heavy duty front springs for winch (2WD)</t>
  </si>
  <si>
    <t>Heavy duty front springs for winch (4WD)</t>
  </si>
  <si>
    <t>HIDE</t>
  </si>
  <si>
    <t>Roof Cross Bars Silver</t>
  </si>
  <si>
    <t>Side Steps KC</t>
  </si>
  <si>
    <t>Interior:</t>
  </si>
  <si>
    <t>Exterior:</t>
  </si>
  <si>
    <t>Cargo:</t>
  </si>
  <si>
    <r>
      <t>Winch</t>
    </r>
    <r>
      <rPr>
        <sz val="11"/>
        <color theme="1"/>
        <rFont val="Calibri"/>
        <family val="2"/>
      </rPr>
      <t>¹</t>
    </r>
  </si>
  <si>
    <r>
      <rPr>
        <vertAlign val="superscript"/>
        <sz val="11"/>
        <rFont val="Calibri"/>
        <family val="2"/>
        <scheme val="minor"/>
      </rPr>
      <t xml:space="preserve">3 </t>
    </r>
    <r>
      <rPr>
        <sz val="11"/>
        <rFont val="Calibri"/>
        <family val="2"/>
        <scheme val="minor"/>
      </rPr>
      <t xml:space="preserve">Fitted price includes Towbar Kit, Supplementary Harness Kit, Towball (Chrome), Towbar D Shackle and Towbar Safety Chain Kit. </t>
    </r>
  </si>
  <si>
    <t xml:space="preserve">Please order all five part numbers.  Refer to Towload Label on Driver Side B-Pillar for towing capacity. </t>
  </si>
  <si>
    <r>
      <rPr>
        <vertAlign val="superscript"/>
        <sz val="11"/>
        <color theme="1"/>
        <rFont val="Calibri"/>
        <family val="2"/>
        <scheme val="minor"/>
      </rPr>
      <t>3</t>
    </r>
    <r>
      <rPr>
        <sz val="11"/>
        <color theme="1"/>
        <rFont val="Calibri"/>
        <family val="2"/>
        <scheme val="minor"/>
      </rPr>
      <t xml:space="preserve"> Fitted price includes Towbar Kit, Towball (Chrome), Towbar D Shackle, Towbar Safety Chain Kit and Tailgate Kick Sensor. </t>
    </r>
  </si>
  <si>
    <t>Please order only the Marketing Kit part number, all parts are included.</t>
  </si>
  <si>
    <r>
      <t xml:space="preserve">Alloy Wheel - Snow 17" </t>
    </r>
    <r>
      <rPr>
        <sz val="11"/>
        <color theme="1"/>
        <rFont val="Calibri"/>
        <family val="2"/>
      </rPr>
      <t>¹</t>
    </r>
  </si>
  <si>
    <t>Please order all four part numbers. Refer to Towload Label on Driver Side B-Pillar for towing capacity. Models with kick sensor require replacement module  (285T1-4BA1B).</t>
  </si>
  <si>
    <r>
      <rPr>
        <vertAlign val="superscript"/>
        <sz val="11"/>
        <rFont val="Calibri"/>
        <family val="2"/>
        <scheme val="minor"/>
      </rPr>
      <t xml:space="preserve">2 </t>
    </r>
    <r>
      <rPr>
        <sz val="11"/>
        <rFont val="Calibri"/>
        <family val="2"/>
        <scheme val="minor"/>
      </rPr>
      <t xml:space="preserve">Fitted price includes Towbar Kit, Towball (Chrome), Towbar D Shackle and Towbar Safety Chain Kit.
</t>
    </r>
  </si>
  <si>
    <t>Update</t>
  </si>
  <si>
    <t>Rear ladder rack - Polished</t>
  </si>
  <si>
    <t>Front ladder rack - Polished</t>
  </si>
  <si>
    <r>
      <rPr>
        <vertAlign val="superscript"/>
        <sz val="11"/>
        <rFont val="Calibri"/>
        <family val="2"/>
        <scheme val="minor"/>
      </rPr>
      <t>1</t>
    </r>
    <r>
      <rPr>
        <sz val="11"/>
        <rFont val="Calibri"/>
        <family val="2"/>
        <scheme val="minor"/>
      </rPr>
      <t xml:space="preserve"> Fitment of heavy duty springs is recommended when fitting bullbar or winch. </t>
    </r>
  </si>
  <si>
    <t>Bullbar, Premium Coated - (no hoops)¹</t>
  </si>
  <si>
    <t>Bullbar, Off road - no hoops (Coated)¹</t>
  </si>
  <si>
    <t>Bullbar, Off-road - with hoops (Coated)¹</t>
  </si>
  <si>
    <t>MKD23CAMSL1</t>
  </si>
  <si>
    <t>D23 Rear View Camera SL</t>
  </si>
  <si>
    <t xml:space="preserve">    </t>
  </si>
  <si>
    <t>Canopy Patch Harness</t>
  </si>
  <si>
    <t>All-Weather Floor Mats - Front (SC)</t>
  </si>
  <si>
    <t>NAVARA DUAL CAB MY21</t>
  </si>
  <si>
    <t>NAVARA SINGLE &amp; KING CAB MY21</t>
  </si>
  <si>
    <t>NAVARA KING CAB &amp; SINGLE CAB SERIES 3 &amp; 4</t>
  </si>
  <si>
    <t>NAVARA DUAL CAB Series 3 &amp; 4</t>
  </si>
  <si>
    <t>QASHQAI - J11 Series 2 &amp; 3</t>
  </si>
  <si>
    <r>
      <t xml:space="preserve">Note: Please refer to the appropriate </t>
    </r>
    <r>
      <rPr>
        <b/>
        <sz val="11"/>
        <color theme="1"/>
        <rFont val="Calibri"/>
        <family val="2"/>
        <scheme val="minor"/>
      </rPr>
      <t>Accessory Applicability List</t>
    </r>
    <r>
      <rPr>
        <sz val="11"/>
        <color theme="1"/>
        <rFont val="Calibri"/>
        <family val="2"/>
        <scheme val="minor"/>
      </rPr>
      <t xml:space="preserve"> to ensure that the accessory is applicable to the vehicle and that any dependencies or exclusions are noted.</t>
    </r>
  </si>
  <si>
    <t>X-TRAIL - T32 Series 2, 3 &amp; MY21</t>
  </si>
  <si>
    <t>PATROL WAGON MY21 - Y62</t>
  </si>
  <si>
    <t>All-Weather Floor Mats - Rear (KC)</t>
  </si>
  <si>
    <t>Weight distribution Hitch - PU</t>
  </si>
  <si>
    <t xml:space="preserve">NissanConnect TCU </t>
  </si>
  <si>
    <t>B8330C99A1</t>
  </si>
  <si>
    <r>
      <t>Towbar - Pick Up</t>
    </r>
    <r>
      <rPr>
        <vertAlign val="superscript"/>
        <sz val="11"/>
        <color theme="1"/>
        <rFont val="Calibri"/>
        <family val="2"/>
        <scheme val="minor"/>
      </rPr>
      <t>4</t>
    </r>
    <r>
      <rPr>
        <sz val="11"/>
        <color theme="1"/>
        <rFont val="Calibri"/>
        <family val="2"/>
        <scheme val="minor"/>
      </rPr>
      <t xml:space="preserve"> (Max. Braked Towing Capacity: Diesel = 3500kg)</t>
    </r>
  </si>
  <si>
    <r>
      <t>Towbar - Cab Chassis</t>
    </r>
    <r>
      <rPr>
        <vertAlign val="superscript"/>
        <sz val="11"/>
        <color theme="1"/>
        <rFont val="Calibri"/>
        <family val="2"/>
        <scheme val="minor"/>
      </rPr>
      <t>4</t>
    </r>
    <r>
      <rPr>
        <sz val="11"/>
        <color theme="1"/>
        <rFont val="Calibri"/>
        <family val="2"/>
        <scheme val="minor"/>
      </rPr>
      <t xml:space="preserve"> (Max. Braked Towing Capacity: Diesel = 3500kg)</t>
    </r>
  </si>
  <si>
    <t>Fender flares, fronts only, CC</t>
  </si>
  <si>
    <t>Fender flares, full set for Bullbar, DC</t>
  </si>
  <si>
    <t>Fender flares, fronts only for Bullbar, CC</t>
  </si>
  <si>
    <t>MKF386KG0AAU</t>
  </si>
  <si>
    <t>MKF386KG0BAU</t>
  </si>
  <si>
    <t>999N3XZ010</t>
  </si>
  <si>
    <t>J441G6KG1AAU</t>
  </si>
  <si>
    <t xml:space="preserve">Nudge Bar Standard - Polished </t>
  </si>
  <si>
    <t>Nudge Bar Standard - Black</t>
  </si>
  <si>
    <t>Nudge Bar Light Bar Compatible - Polished</t>
  </si>
  <si>
    <t>Nudge Bar Light Bar Compatible - Black</t>
  </si>
  <si>
    <t>J47B06KG0AAU</t>
  </si>
  <si>
    <t>J47B06KG0BAU</t>
  </si>
  <si>
    <t>J47B06KG0CAU</t>
  </si>
  <si>
    <t>J47B06KG0DAU</t>
  </si>
  <si>
    <t>J47B06KG0EAU</t>
  </si>
  <si>
    <t>J47B06KG0FAU</t>
  </si>
  <si>
    <t>J47B06KG0GAU</t>
  </si>
  <si>
    <t>J47B06KG0HAU</t>
  </si>
  <si>
    <t>BURNING RED (AX6)</t>
  </si>
  <si>
    <t>FORGED COPPER (CAU)</t>
  </si>
  <si>
    <t>BLACK STAR (G42)</t>
  </si>
  <si>
    <t>TWILIGHT GREY (K21)</t>
  </si>
  <si>
    <t>BRILLIANT SILVER (K23)</t>
  </si>
  <si>
    <t>STEALTH GREY (KBY)</t>
  </si>
  <si>
    <t>SOLID WHITE (QM1)</t>
  </si>
  <si>
    <t>WHITE PEARL (QX1)</t>
  </si>
  <si>
    <t>J47A06KG0AAU</t>
  </si>
  <si>
    <t>J47A06KG0BAU</t>
  </si>
  <si>
    <t>J47A06KG0CAU</t>
  </si>
  <si>
    <t>J47A06KG0DAU</t>
  </si>
  <si>
    <t>J47A06KG0EAU</t>
  </si>
  <si>
    <t>J47A06KG0FAU</t>
  </si>
  <si>
    <t>J47A06KG0GAU</t>
  </si>
  <si>
    <t>J47A06KG0HAU</t>
  </si>
  <si>
    <t>Carpet Floor Mats - Rear(KC)</t>
  </si>
  <si>
    <t>J44106KG0CAU</t>
  </si>
  <si>
    <t>Roof Platforms:</t>
  </si>
  <si>
    <t>Platform Load - Cabin</t>
  </si>
  <si>
    <t>J46B06KG0AAU</t>
  </si>
  <si>
    <t>J46B06KG0BAU</t>
  </si>
  <si>
    <t>J46B06KG0CAU</t>
  </si>
  <si>
    <t>J46B06KG0DAU</t>
  </si>
  <si>
    <t>J46B06KG0EAU</t>
  </si>
  <si>
    <t>J46B06KG0FAU</t>
  </si>
  <si>
    <t>J46B06KG0GAU</t>
  </si>
  <si>
    <t>J46B06KG0HAU</t>
  </si>
  <si>
    <t>J46A06KG0AAU</t>
  </si>
  <si>
    <t>J46A06KG0BAU</t>
  </si>
  <si>
    <t>J46A06KG0CAU</t>
  </si>
  <si>
    <t>J46A06KG0DAU</t>
  </si>
  <si>
    <t>J46A06KG0EAU</t>
  </si>
  <si>
    <t>J46A06KG0FAU</t>
  </si>
  <si>
    <t>J46A06KG0GAU</t>
  </si>
  <si>
    <t>J46A06KG0HAU</t>
  </si>
  <si>
    <t>Steel Under body protection, Kit</t>
  </si>
  <si>
    <t>E08306KG0AAU</t>
  </si>
  <si>
    <t>Steel Under body protection, Transfer</t>
  </si>
  <si>
    <t>Discount Code</t>
  </si>
  <si>
    <t>E8</t>
  </si>
  <si>
    <t>E2</t>
  </si>
  <si>
    <t>E1</t>
  </si>
  <si>
    <t>E6</t>
  </si>
  <si>
    <t>E9</t>
  </si>
  <si>
    <t>E3</t>
  </si>
  <si>
    <t>F1</t>
  </si>
  <si>
    <t>E7</t>
  </si>
  <si>
    <t>E4</t>
  </si>
  <si>
    <t>E5</t>
  </si>
  <si>
    <t>YD</t>
  </si>
  <si>
    <t>DISCOUNT CODE</t>
  </si>
  <si>
    <t>Dealer Discount</t>
  </si>
  <si>
    <t>Trade</t>
  </si>
  <si>
    <t>Distrib</t>
  </si>
  <si>
    <t>All-Terrain Wheel &amp; Tyre Kit - (17" Black) For ST/SL</t>
  </si>
  <si>
    <t>All-Terrain Wheel &amp; Tyre Kit - (17" Black) For ST/ST-X</t>
  </si>
  <si>
    <t>MK30A6KG0BAU</t>
  </si>
  <si>
    <t>MK30A6KG0CAU</t>
  </si>
  <si>
    <t>Bed All Terrain Matt Grey Med 90cm X 60cm X 5cm</t>
  </si>
  <si>
    <t>Bed All Terrain Matt Grey Large 105cm X 70cm X 5cm</t>
  </si>
  <si>
    <t>Ramp Dog Metal Extendable To 1.6m</t>
  </si>
  <si>
    <t>Pet Pack (Bowl, Food Storage, Bag Storage, Lead)</t>
  </si>
  <si>
    <t>Dog Bowl</t>
  </si>
  <si>
    <t>NS613</t>
  </si>
  <si>
    <t>NS614</t>
  </si>
  <si>
    <t>NS616</t>
  </si>
  <si>
    <t>NISSAN MERCHANDISE</t>
  </si>
  <si>
    <t>Dog Pack:</t>
  </si>
  <si>
    <t>General Merchandise:</t>
  </si>
  <si>
    <t>Cargo Area Organiser</t>
  </si>
  <si>
    <t>Drink Bottle</t>
  </si>
  <si>
    <t>NS597</t>
  </si>
  <si>
    <t>Keyring</t>
  </si>
  <si>
    <t>NS594</t>
  </si>
  <si>
    <t>NS603</t>
  </si>
  <si>
    <t>Keep Cup</t>
  </si>
  <si>
    <t>NS611</t>
  </si>
  <si>
    <t>Drink Holder</t>
  </si>
  <si>
    <t>NS596</t>
  </si>
  <si>
    <t>Cap</t>
  </si>
  <si>
    <t>Sunshade</t>
  </si>
  <si>
    <t>NS598</t>
  </si>
  <si>
    <t>NS468</t>
  </si>
  <si>
    <t>Dust Defence Kit</t>
  </si>
  <si>
    <t>Canopy Rear Window Remote Central Locking Kit</t>
  </si>
  <si>
    <t>Canopy - ST &amp; SL</t>
  </si>
  <si>
    <t>Canopy - ST-X &amp; P4X</t>
  </si>
  <si>
    <t>T1</t>
  </si>
  <si>
    <t>C1</t>
  </si>
  <si>
    <t>T3</t>
  </si>
  <si>
    <t>MK17A6PN0AAU</t>
  </si>
  <si>
    <t>Towbar Kit  (Includes Towbar Wiring Harness)</t>
  </si>
  <si>
    <t>ALL-NEW Z - Z34</t>
  </si>
  <si>
    <t>T99J26GP0A</t>
  </si>
  <si>
    <t>T99J26GP8A</t>
  </si>
  <si>
    <t>T99J26GP7A</t>
  </si>
  <si>
    <t>T99J26GP6A</t>
  </si>
  <si>
    <t>T99J26GP5A</t>
  </si>
  <si>
    <t>T99J26GP4A</t>
  </si>
  <si>
    <t>T99J26GP3A</t>
  </si>
  <si>
    <t>T99J26GP2A</t>
  </si>
  <si>
    <t>T99J26GP1A</t>
  </si>
  <si>
    <t>T99J26GP0B</t>
  </si>
  <si>
    <t>T99J26GP1B</t>
  </si>
  <si>
    <t>T99J26GP2B</t>
  </si>
  <si>
    <t>T99J26GP3B</t>
  </si>
  <si>
    <t>T99J26GP4B</t>
  </si>
  <si>
    <t>T99J26GP5B</t>
  </si>
  <si>
    <t>T99J26GP6B</t>
  </si>
  <si>
    <t>T99J26GP7B</t>
  </si>
  <si>
    <t>T99J26GP8B</t>
  </si>
  <si>
    <t>Rosewood Metallic (NBQ)</t>
  </si>
  <si>
    <t xml:space="preserve">Diamond Black Metallic (GAT)  </t>
  </si>
  <si>
    <t>G49006GP0C</t>
  </si>
  <si>
    <t>G49006GP0D</t>
  </si>
  <si>
    <t>Carpet Floor Mats AT</t>
  </si>
  <si>
    <t>Carpet Floor Mats MT</t>
  </si>
  <si>
    <t>H49826GP0A</t>
  </si>
  <si>
    <t>904521EA1C</t>
  </si>
  <si>
    <t>904531EA1C</t>
  </si>
  <si>
    <t>BOOT STORAGE BAG (6 COMPARTMENT)</t>
  </si>
  <si>
    <t>BOOTLIP PROTECTOR, REFLECTIVE (XL)</t>
  </si>
  <si>
    <t>BOOTLIP PROTECTOR, REFLECTIVE</t>
  </si>
  <si>
    <t>FIRST AID KIT</t>
  </si>
  <si>
    <t>SAFETY PACK</t>
  </si>
  <si>
    <t>LUGGAGE AREA STORAGE BAG (GEARSAFE)</t>
  </si>
  <si>
    <t>TYRE PRESSURE GAUGE, ANALOGUE</t>
  </si>
  <si>
    <t>85010GEN20AU</t>
  </si>
  <si>
    <t>KE93000022</t>
  </si>
  <si>
    <r>
      <t>Gas Strut - RH</t>
    </r>
    <r>
      <rPr>
        <vertAlign val="superscript"/>
        <sz val="11"/>
        <color theme="1"/>
        <rFont val="Calibri"/>
        <family val="2"/>
        <scheme val="minor"/>
      </rPr>
      <t>1</t>
    </r>
  </si>
  <si>
    <r>
      <t>Gas Strut - LH</t>
    </r>
    <r>
      <rPr>
        <vertAlign val="superscript"/>
        <sz val="11"/>
        <color theme="1"/>
        <rFont val="Calibri"/>
        <family val="2"/>
        <scheme val="minor"/>
      </rPr>
      <t>1</t>
    </r>
  </si>
  <si>
    <t>ALL-NEW QASHQAI - J12</t>
  </si>
  <si>
    <t>KE7306U511</t>
  </si>
  <si>
    <t>KE7326U511</t>
  </si>
  <si>
    <t>J31006UE2AAU</t>
  </si>
  <si>
    <t>J31026UE0AAU</t>
  </si>
  <si>
    <t>E11706UE0AAU</t>
  </si>
  <si>
    <t>B40976UE0AAU</t>
  </si>
  <si>
    <t>KE7586U000</t>
  </si>
  <si>
    <t>KE7556UA1A</t>
  </si>
  <si>
    <t>KE9656U0S0</t>
  </si>
  <si>
    <t>KE7886UA01</t>
  </si>
  <si>
    <t>KE6106U10S</t>
  </si>
  <si>
    <t>KE7916U10S</t>
  </si>
  <si>
    <t>KE6106U0CR</t>
  </si>
  <si>
    <t>KE7606U0CR</t>
  </si>
  <si>
    <t>KE7916U0CR</t>
  </si>
  <si>
    <t>KE9676U100</t>
  </si>
  <si>
    <t>KE6206U000</t>
  </si>
  <si>
    <t>KE9676U000</t>
  </si>
  <si>
    <t>CARGO BARRIERS</t>
  </si>
  <si>
    <t>EXTERIOR</t>
  </si>
  <si>
    <t>DOOR HANDLE PROTECTION FILM (SET OF 2)</t>
  </si>
  <si>
    <t>MUDGUARDS, SET OF 4 (FR, RR)</t>
  </si>
  <si>
    <t>SCUFF PLATE, REAR LUGGAGE</t>
  </si>
  <si>
    <t>RR BUMPER PROTECTOR UPPER</t>
  </si>
  <si>
    <t>WEATHERSHIELD</t>
  </si>
  <si>
    <t>FLOOR MATS</t>
  </si>
  <si>
    <t>ALL-WEATHER FLOOR MATS (Front and Rear) - ICE</t>
  </si>
  <si>
    <t>ALL-WEATHER FLOOR MATS (Front and Rear) - e-PWR</t>
  </si>
  <si>
    <t>FLOOR CARPET MATS VELOUR (RHD) - ICE</t>
  </si>
  <si>
    <t>FLOOR CARPET MATS VELOUR (RHD) - e-PWR</t>
  </si>
  <si>
    <t>REAR PROTECTION TRAY - REVERSIBLE</t>
  </si>
  <si>
    <t>KE7556UA1B</t>
  </si>
  <si>
    <t>KE7586U0E0</t>
  </si>
  <si>
    <t>H08006UE0AAU</t>
  </si>
  <si>
    <t>INTERIOR</t>
  </si>
  <si>
    <t>GENERIC</t>
  </si>
  <si>
    <t>KICK PLATES</t>
  </si>
  <si>
    <t>LUGGAGE AREA STORAGE BAG (GEAR SAFE)</t>
  </si>
  <si>
    <t>SEAT COVER, FRONT</t>
  </si>
  <si>
    <t>SEAT COVER, REAR</t>
  </si>
  <si>
    <t>ROOF BARS &amp; ACCESSORIES</t>
  </si>
  <si>
    <t>TOWING</t>
  </si>
  <si>
    <t>TOWBAR WIRING HARNESS</t>
  </si>
  <si>
    <t>TOW CARRY  BAG</t>
  </si>
  <si>
    <t>TOWBAR D SHACKLE</t>
  </si>
  <si>
    <t>TOWBAR HARNESS ADAPTOR, LARGE ROUND</t>
  </si>
  <si>
    <t>TOWBAR HARNESS ADAPTOR, SMALL ROUND</t>
  </si>
  <si>
    <t>TOWBAR SAFETY CHAIN KIT</t>
  </si>
  <si>
    <t>H73006UE0AAU</t>
  </si>
  <si>
    <t>H83006UE0AAU</t>
  </si>
  <si>
    <r>
      <rPr>
        <vertAlign val="superscript"/>
        <sz val="11"/>
        <color theme="1"/>
        <rFont val="Calibri"/>
        <family val="2"/>
        <scheme val="minor"/>
      </rPr>
      <t>1</t>
    </r>
    <r>
      <rPr>
        <sz val="11"/>
        <color theme="1"/>
        <rFont val="Calibri"/>
        <family val="2"/>
        <scheme val="minor"/>
      </rPr>
      <t xml:space="preserve"> Towbar Wiring Harness sold seperatly</t>
    </r>
  </si>
  <si>
    <t>E11706TC0AAU</t>
  </si>
  <si>
    <t>E11706TC0ANZ</t>
  </si>
  <si>
    <t>T99R16TA1D</t>
  </si>
  <si>
    <t>T99R16TA0D</t>
  </si>
  <si>
    <t>T99C26TA0E</t>
  </si>
  <si>
    <t>T99C16TA0A</t>
  </si>
  <si>
    <t>T99C36TA0A</t>
  </si>
  <si>
    <t>T99F36TA1B</t>
  </si>
  <si>
    <t>T99B26TA0A</t>
  </si>
  <si>
    <t>T99J26TA3A</t>
  </si>
  <si>
    <t>T99J26TA4A</t>
  </si>
  <si>
    <t>T99G26TA0A</t>
  </si>
  <si>
    <t>999W2JT000</t>
  </si>
  <si>
    <t>T99G86TA4A</t>
  </si>
  <si>
    <t>T99G76TA2A</t>
  </si>
  <si>
    <t>T99L26TA0A</t>
  </si>
  <si>
    <t>B40976TC0AAU</t>
  </si>
  <si>
    <r>
      <rPr>
        <vertAlign val="superscript"/>
        <sz val="11"/>
        <rFont val="Calibri"/>
        <family val="2"/>
        <scheme val="minor"/>
      </rPr>
      <t>1</t>
    </r>
    <r>
      <rPr>
        <sz val="11"/>
        <rFont val="Calibri"/>
        <family val="2"/>
        <scheme val="minor"/>
      </rPr>
      <t xml:space="preserve"> Fitment of Back Door Gas Struts required when fitting cargo cover</t>
    </r>
  </si>
  <si>
    <t>Rear Cargo Cover</t>
  </si>
  <si>
    <t>ALL-Z-Z34</t>
  </si>
  <si>
    <t>Old List Price</t>
  </si>
  <si>
    <t>Change Indicator</t>
  </si>
  <si>
    <t>Comments</t>
  </si>
  <si>
    <t>Umbrella</t>
  </si>
  <si>
    <t>Brilliant Silver (K23 / XBF)</t>
  </si>
  <si>
    <t>Boulder Gray (KBY / XEX)</t>
  </si>
  <si>
    <t>Seiran Blue (RCK / XJR)</t>
  </si>
  <si>
    <t>Passion Red (NBA / XJT)</t>
  </si>
  <si>
    <t>Everest White (QBE / XKJ)</t>
  </si>
  <si>
    <t xml:space="preserve">Ikazuchi Yellow (ECB / XJS)  </t>
  </si>
  <si>
    <t>MY23 LEAF-ZE1</t>
  </si>
  <si>
    <t>All-New Z Keyring</t>
  </si>
  <si>
    <t>All-New Z Cap</t>
  </si>
  <si>
    <t>NU319</t>
  </si>
  <si>
    <t>NU326</t>
  </si>
  <si>
    <t xml:space="preserve">       NISSAN GENUINE ACCESSORY PRICING GUIDE - RETAIL</t>
  </si>
  <si>
    <t>Sub Hide_Columns()</t>
  </si>
  <si>
    <t>'Updateby Extendoffice</t>
  </si>
  <si>
    <t xml:space="preserve">    Dim iWs As Integer</t>
  </si>
  <si>
    <t xml:space="preserve">    Dim sCol As String</t>
  </si>
  <si>
    <t xml:space="preserve">    On Error Resume Next</t>
  </si>
  <si>
    <t xml:space="preserve">    sCol = Application.InputBox("Input entire column,Eg A:A OR A:B", _</t>
  </si>
  <si>
    <t xml:space="preserve">                                "Kutools for Excel", , , , , , 2)</t>
  </si>
  <si>
    <t xml:space="preserve">    If sCol = "" Then</t>
  </si>
  <si>
    <t xml:space="preserve">        MsgBox "Empty columns", vbInformation, "Kutools for Excel"</t>
  </si>
  <si>
    <t xml:space="preserve">        Exit Sub</t>
  </si>
  <si>
    <t xml:space="preserve">    End If</t>
  </si>
  <si>
    <t xml:space="preserve">    For iWs = 1 To ThisWorkbook.Worksheets.Count</t>
  </si>
  <si>
    <t xml:space="preserve">        ThisWorkbook.Sheets(iWs).Columns(sCol).Hidden = True</t>
  </si>
  <si>
    <t xml:space="preserve">    Next iWs</t>
  </si>
  <si>
    <t xml:space="preserve">    On Error GoTo 0</t>
  </si>
  <si>
    <t>End Sub</t>
  </si>
  <si>
    <t>Hide Columns</t>
  </si>
  <si>
    <t>Sub protect_all_sheets()</t>
  </si>
  <si>
    <t xml:space="preserve">top: </t>
  </si>
  <si>
    <t xml:space="preserve">pass = InputBox("password?") </t>
  </si>
  <si>
    <t xml:space="preserve">repass = InputBox("Verify Password") </t>
  </si>
  <si>
    <t xml:space="preserve">If Not (pass = repass) Then </t>
  </si>
  <si>
    <t xml:space="preserve">MsgBox "you made a boo boo" </t>
  </si>
  <si>
    <t xml:space="preserve">Goto top </t>
  </si>
  <si>
    <t xml:space="preserve">End If </t>
  </si>
  <si>
    <t xml:space="preserve">For i = 1 To Worksheets.Count </t>
  </si>
  <si>
    <t xml:space="preserve">If Worksheets(i).ProtectContents = True Then Goto oops </t>
  </si>
  <si>
    <t xml:space="preserve">Next </t>
  </si>
  <si>
    <t xml:space="preserve">For Each s In ActiveWorkbook.Worksheets </t>
  </si>
  <si>
    <t xml:space="preserve">s.Protect Password:=pass </t>
  </si>
  <si>
    <t xml:space="preserve">Exit Sub </t>
  </si>
  <si>
    <t xml:space="preserve">oops: MsgBox "I think you have some sheets that are already protected. Please unprotect all sheets then running this Macro." </t>
  </si>
  <si>
    <t>Protect Worksheets</t>
  </si>
  <si>
    <t>Unprotect Worksheets</t>
  </si>
  <si>
    <t>Remember to hide VB Scripts Tab and protect workbook structure</t>
  </si>
  <si>
    <t>The fitment labour rate can be adjusted for each model (highlighted in yellow) to suit your dealership's chosen fitment labour rate.</t>
  </si>
  <si>
    <t xml:space="preserve">Sub unprotect_all_sheets() </t>
  </si>
  <si>
    <t xml:space="preserve">On Error Goto booboo </t>
  </si>
  <si>
    <t xml:space="preserve">unpass = InputBox("Please enter the password:") </t>
  </si>
  <si>
    <t xml:space="preserve">For Each Worksheet In ActiveWorkbook.Worksheets </t>
  </si>
  <si>
    <t>Worksheet.Unprotect Password:=unpass</t>
  </si>
  <si>
    <t>Next</t>
  </si>
  <si>
    <t xml:space="preserve">booboo: MsgBox "There is s problem - check your password, capslock, etc." </t>
  </si>
  <si>
    <t xml:space="preserve">End Sub </t>
  </si>
  <si>
    <r>
      <rPr>
        <vertAlign val="superscript"/>
        <sz val="11"/>
        <color theme="1"/>
        <rFont val="Calibri"/>
        <family val="2"/>
        <scheme val="minor"/>
      </rPr>
      <t>2</t>
    </r>
    <r>
      <rPr>
        <sz val="11"/>
        <color theme="1"/>
        <rFont val="Calibri"/>
        <family val="2"/>
        <scheme val="minor"/>
      </rPr>
      <t xml:space="preserve"> Fitment of Canopy on ST-X &amp; PRO-4X is an additional cost.</t>
    </r>
  </si>
  <si>
    <t xml:space="preserve"> Canopy - Lift/Lift</t>
  </si>
  <si>
    <t xml:space="preserve"> Canopy - Lift/Slide</t>
  </si>
  <si>
    <t>Copy the below script, press Alt F11, select insert then module, paste below script then press F5 and input password</t>
  </si>
  <si>
    <t>Copy the below script, press Alt F11, select insert then module and select columns you wish to hide</t>
  </si>
  <si>
    <t>Copy the below script, press Alt F11, select insert then module then press F5 and input password</t>
  </si>
  <si>
    <t>Hide Columns AE to AI on DC Navara page</t>
  </si>
  <si>
    <t>CARGO BARRIER - BEHIND SECOND ROW</t>
  </si>
  <si>
    <t>CARGO BARRIER - FRONT POSITION KIT - FOR BEHIND 1ST ROW)</t>
  </si>
  <si>
    <t>DVR DASHCAM</t>
  </si>
  <si>
    <t>B84526UR0A</t>
  </si>
  <si>
    <t>FINISHER, FRONT (CHROME)</t>
  </si>
  <si>
    <t>FINISHER, REAR (CHROME)</t>
  </si>
  <si>
    <t>FINISHER, SIDE  (CHROME)</t>
  </si>
  <si>
    <t>UNDER COVER, FRONT (DARK SILVER)</t>
  </si>
  <si>
    <t>UNDER COVER, REAR (DARK SILVER)</t>
  </si>
  <si>
    <t>ROOF BARS (FLUSH STYLE)</t>
  </si>
  <si>
    <t>ROOF CROSS BARS (FLUSH STYLE)</t>
  </si>
  <si>
    <t>BIKE CARRIER</t>
  </si>
  <si>
    <t>T99T66TA0A</t>
  </si>
  <si>
    <t>T99C25ZW0A</t>
  </si>
  <si>
    <t>BLACK BADGING</t>
  </si>
  <si>
    <t>BLACK V-MOTION GRILLE</t>
  </si>
  <si>
    <t>BLACK MIRROR CAPS</t>
  </si>
  <si>
    <t>DOOR SIDE MOULDINGS - DARK CHROME</t>
  </si>
  <si>
    <t>REAR BUMPER PROTECTOR - BLACK FILM</t>
  </si>
  <si>
    <t>SIDE STEPS</t>
  </si>
  <si>
    <t>WHEEL LOCK NUT SET</t>
  </si>
  <si>
    <t>LUGGAGE AREA</t>
  </si>
  <si>
    <t>BOOT ORGANISER WITH PARTITION</t>
  </si>
  <si>
    <t>BOOTLIP PROTECTOR, REFLECTIVE - XL</t>
  </si>
  <si>
    <t>LUGGAGE AREA AND SEATBACK PROTECTOR</t>
  </si>
  <si>
    <t>CARGO NET</t>
  </si>
  <si>
    <t>UNDER-FLOOR STORAGE DIVIDER (2 PIECE SET)</t>
  </si>
  <si>
    <t>INTERIOR LIGHTING PACKAGE</t>
  </si>
  <si>
    <t xml:space="preserve">ROOF BARS </t>
  </si>
  <si>
    <t>ROOF RAIL CROSS BARS (SILVER)</t>
  </si>
  <si>
    <t>ROOF RAIL CROSS BARS (BLACK)</t>
  </si>
  <si>
    <t xml:space="preserve">ROOF BAR ACCESSORIES </t>
  </si>
  <si>
    <t>LOAD STRAP</t>
  </si>
  <si>
    <t>T-TRACK ADAPTOR</t>
  </si>
  <si>
    <t>TOWBAR</t>
  </si>
  <si>
    <t>TOWBAR ACCESSORIES</t>
  </si>
  <si>
    <t>MUDGUARDS FRONT</t>
  </si>
  <si>
    <t>MUDGUARDS REAR</t>
  </si>
  <si>
    <t>7E</t>
  </si>
  <si>
    <t>ALL-NEW PATHFINDER - R53</t>
  </si>
  <si>
    <t>QASHQAI J12</t>
  </si>
  <si>
    <t>Pathfinder R53</t>
  </si>
  <si>
    <t>X-TRAIL T33</t>
  </si>
  <si>
    <t>AIR INTAKE FINISHER</t>
  </si>
  <si>
    <t>BONNET PROTECTOR (SMOKED)</t>
  </si>
  <si>
    <t>MUDUARDS - FRONT</t>
  </si>
  <si>
    <t>MUDUARDS - REAR</t>
  </si>
  <si>
    <t>REAR BUMPER PROTECTOR - SATIN CHROME</t>
  </si>
  <si>
    <t>SIDE STEP</t>
  </si>
  <si>
    <t>WEATHERSHIELDS (SLIMLINE, FRONT &amp; REAR)</t>
  </si>
  <si>
    <t>WHEEL LOCK NUT</t>
  </si>
  <si>
    <t>CARPET MATS – 5-SEAT– e-PWR</t>
  </si>
  <si>
    <t>CARPET MATS – 5-SEAT – ICE</t>
  </si>
  <si>
    <t>CARPET MATS – 7-SEAT – ICE</t>
  </si>
  <si>
    <t>SEAT COVERS, FRONTS, FABRIC (SMALL HEADREST)</t>
  </si>
  <si>
    <t>SEAT COVERS, FRONTS, FABRIC (LARGE HEADREST)</t>
  </si>
  <si>
    <t>SEAT COVER, REAR, FABRIC (SMALL HEADREST)</t>
  </si>
  <si>
    <t>SEAT COVER, REAR, FABRIC (LARGE HEADREST)</t>
  </si>
  <si>
    <t>SEAT COVER, REAR, HEAVY DUTY (SMALL HEADREST)</t>
  </si>
  <si>
    <t>SEAT COVER, REAR, HEAVY DUTY (LARGE HEADREST)</t>
  </si>
  <si>
    <t>CARGO BARRIER - REAR POSITION (LOW GRADE)</t>
  </si>
  <si>
    <t>CARGO BARRIER - REAR POSITION (HIGH GRADE)</t>
  </si>
  <si>
    <t>REAR PROTECTION TRAY</t>
  </si>
  <si>
    <t>ROOF BARS</t>
  </si>
  <si>
    <t>ROOF BAR ACCESSORIES</t>
  </si>
  <si>
    <t xml:space="preserve">SAFETY PACK </t>
  </si>
  <si>
    <t>F20706RA0A</t>
  </si>
  <si>
    <t>F51606RD0AAU</t>
  </si>
  <si>
    <t>T99J26RR0A</t>
  </si>
  <si>
    <t>T99J26RR0D</t>
  </si>
  <si>
    <t>T99B16RR1B</t>
  </si>
  <si>
    <t>K61106RA0A</t>
  </si>
  <si>
    <t>H08006RD0AAU</t>
  </si>
  <si>
    <t>KE40989951</t>
  </si>
  <si>
    <t>G49006RD0BAU</t>
  </si>
  <si>
    <t>G49006RD0AAU</t>
  </si>
  <si>
    <t>G49006RD0CAU</t>
  </si>
  <si>
    <t>H73006RD0AAU</t>
  </si>
  <si>
    <t>H73006RD0BAU</t>
  </si>
  <si>
    <t>H83006RD0AAU</t>
  </si>
  <si>
    <t>H83006RD0BAU</t>
  </si>
  <si>
    <t>H83006RD0CAU</t>
  </si>
  <si>
    <t>H83006RD0DAU</t>
  </si>
  <si>
    <t>J31006RD0AAU</t>
  </si>
  <si>
    <t>J31006RD0BAU</t>
  </si>
  <si>
    <t>H49066RA0A</t>
  </si>
  <si>
    <t>KE7326R510</t>
  </si>
  <si>
    <t>ALL-NEW X-TRAIL T33</t>
  </si>
  <si>
    <t>SPLASH GUARDS (FRONT)</t>
  </si>
  <si>
    <t>SPLASH GUARDS (REAR)</t>
  </si>
  <si>
    <t>REAR CARGO COVER</t>
  </si>
  <si>
    <t xml:space="preserve">GENERIC </t>
  </si>
  <si>
    <t>E11706RD0AAU</t>
  </si>
  <si>
    <t xml:space="preserve">MBR ASSY - HITCH                        </t>
  </si>
  <si>
    <t>B40976RD0AAU</t>
  </si>
  <si>
    <t xml:space="preserve">HARNESS-HITCH MBR                       </t>
  </si>
  <si>
    <t xml:space="preserve">TOWBAR </t>
  </si>
  <si>
    <t>NU321S</t>
  </si>
  <si>
    <t xml:space="preserve">G-60 BLACK TEE                          </t>
  </si>
  <si>
    <t>NU321M</t>
  </si>
  <si>
    <t>NU321L</t>
  </si>
  <si>
    <t>NU321XL</t>
  </si>
  <si>
    <t>NU3212XL</t>
  </si>
  <si>
    <t>NU3213XL</t>
  </si>
  <si>
    <t>NU322S</t>
  </si>
  <si>
    <t xml:space="preserve">MQ PATROL CHARCOAL TEE                  </t>
  </si>
  <si>
    <t>NU322M</t>
  </si>
  <si>
    <t>NU322L</t>
  </si>
  <si>
    <t>NU322XL</t>
  </si>
  <si>
    <t>NU3222XL</t>
  </si>
  <si>
    <t>NU3223XL</t>
  </si>
  <si>
    <t>NU324S</t>
  </si>
  <si>
    <t xml:space="preserve">Y62 PATROL BLACK TEE                    </t>
  </si>
  <si>
    <t>NU324M</t>
  </si>
  <si>
    <t>NU324L</t>
  </si>
  <si>
    <t>NU324XL</t>
  </si>
  <si>
    <t>NU3242XL</t>
  </si>
  <si>
    <t>NU3243XL</t>
  </si>
  <si>
    <t>NU323WS</t>
  </si>
  <si>
    <t xml:space="preserve">R32 WHITE TEE                           </t>
  </si>
  <si>
    <t>NU323WM</t>
  </si>
  <si>
    <t>NU323WL</t>
  </si>
  <si>
    <t>NU323WXL</t>
  </si>
  <si>
    <t>NU323W2XL</t>
  </si>
  <si>
    <t>NU323W3XL</t>
  </si>
  <si>
    <t>NU323CS</t>
  </si>
  <si>
    <t xml:space="preserve">R32 CHARCOAL TEE                        </t>
  </si>
  <si>
    <t>NU323CM</t>
  </si>
  <si>
    <t>NU323CL</t>
  </si>
  <si>
    <t>NU323CXL</t>
  </si>
  <si>
    <t>NU323C2XL</t>
  </si>
  <si>
    <t>NU323C3XL</t>
  </si>
  <si>
    <t>Nissan Illustrated T-shirts</t>
  </si>
  <si>
    <t>G-60 Patrol Black Tee</t>
  </si>
  <si>
    <t>S</t>
  </si>
  <si>
    <t>M</t>
  </si>
  <si>
    <t>L</t>
  </si>
  <si>
    <t>XL</t>
  </si>
  <si>
    <t>2XL</t>
  </si>
  <si>
    <t>3XL</t>
  </si>
  <si>
    <t>MQ Patrol Charcoal Tee</t>
  </si>
  <si>
    <t>Y62 Patrol Black Tee</t>
  </si>
  <si>
    <t>R32 White Tee</t>
  </si>
  <si>
    <t>R32 Charcoal Tee</t>
  </si>
  <si>
    <t xml:space="preserve">CONT-KICK MOTION SEN                    </t>
  </si>
  <si>
    <t xml:space="preserve">7 PIN TRAILER SOCKET (FLA               </t>
  </si>
  <si>
    <t xml:space="preserve">BUMPER UPPER PROT-CHROME                </t>
  </si>
  <si>
    <t xml:space="preserve">SPLASH GUARD- FRONT                     </t>
  </si>
  <si>
    <t xml:space="preserve">SPLASH GUARD- REAR                      </t>
  </si>
  <si>
    <t xml:space="preserve">COVER ASSY-TONNEAU                      </t>
  </si>
  <si>
    <t xml:space="preserve">SNORKEL - ASSY AIR                      </t>
  </si>
  <si>
    <t xml:space="preserve">HARN-FR GUARD, HAL                      </t>
  </si>
  <si>
    <t xml:space="preserve">HARN-FR GUARD, LED                      </t>
  </si>
  <si>
    <t xml:space="preserve">DRL &amp; HARN-FR GUARD                     </t>
  </si>
  <si>
    <t xml:space="preserve">HARN-CORNER SEN,FR NBL                  </t>
  </si>
  <si>
    <t xml:space="preserve">HARN-DRIVING LAMP                       </t>
  </si>
  <si>
    <t xml:space="preserve">PATCH HARN-HITCH MBR                    </t>
  </si>
  <si>
    <t xml:space="preserve">PROTR-HEADLAMP, SET                     </t>
  </si>
  <si>
    <t xml:space="preserve">KIT-MTG, D/L                            </t>
  </si>
  <si>
    <t xml:space="preserve">LIGHT BAR BRKT NBAR                     </t>
  </si>
  <si>
    <t xml:space="preserve">NISSAN CONNECT TCU                      </t>
  </si>
  <si>
    <t xml:space="preserve">KIT-MTG, WINCH                          </t>
  </si>
  <si>
    <t xml:space="preserve">WINCH ASSY KIT                          </t>
  </si>
  <si>
    <t xml:space="preserve">COVER ASSY-ENGINE UNDER                 </t>
  </si>
  <si>
    <t xml:space="preserve">COVER ASSY-TRANSFER                     </t>
  </si>
  <si>
    <t xml:space="preserve">KIT COVER ASSY-ENG UNDER                </t>
  </si>
  <si>
    <t xml:space="preserve">KIT-HITCH, WEIGHT DIST                  </t>
  </si>
  <si>
    <t xml:space="preserve">MBR ASSY-HITCH,SUPP (NOT TI)            </t>
  </si>
  <si>
    <t xml:space="preserve">TOWBAR - PICK UP                        </t>
  </si>
  <si>
    <t xml:space="preserve">TOWBAR - CAB CHASSIS                    </t>
  </si>
  <si>
    <t xml:space="preserve">GUARD ASSY-FR BMPR,LIGHT                </t>
  </si>
  <si>
    <t xml:space="preserve">GUARD ASSY-FR BMPR,NON-LI               </t>
  </si>
  <si>
    <t xml:space="preserve">GUARD COMPL-FR, ALLOY WID               </t>
  </si>
  <si>
    <t xml:space="preserve">GUARD COMPL-FR, STEEL WID               </t>
  </si>
  <si>
    <t xml:space="preserve">GUARD COMPL-FR, POLISHED                </t>
  </si>
  <si>
    <t xml:space="preserve">GUARD COMPL-FR, BLACK PRE               </t>
  </si>
  <si>
    <t xml:space="preserve">GUARD COMPL-FR, BLACK COM               </t>
  </si>
  <si>
    <t xml:space="preserve">KIT-COMPL,OVER FDR WIDE,K               </t>
  </si>
  <si>
    <t xml:space="preserve">OVER FDR, KIT FR &amp; RR (D/               </t>
  </si>
  <si>
    <t xml:space="preserve">OVER FDR, BULLBAR KIT (C/C)             </t>
  </si>
  <si>
    <t xml:space="preserve">OVER FDR, BULLBAR KIT D/C (P/U)         </t>
  </si>
  <si>
    <t xml:space="preserve">OVER FDR, KIT FR (C/C)                  </t>
  </si>
  <si>
    <t xml:space="preserve">ROOF CROSS BARS D/C-BLACK               </t>
  </si>
  <si>
    <t xml:space="preserve">FRONT LADDER RACK                       </t>
  </si>
  <si>
    <t xml:space="preserve">ROOF BARS SET D/C CABIN                 </t>
  </si>
  <si>
    <t xml:space="preserve">ROOF LUGGAGE POD (AEROSKIN):410 LTR     </t>
  </si>
  <si>
    <t xml:space="preserve">CROSS BARS, ROOF RAIL                   </t>
  </si>
  <si>
    <t xml:space="preserve">KIT-FLOOR MATS,FRONT &amp; RE               </t>
  </si>
  <si>
    <t xml:space="preserve">MAT SET-FLR, DC CAR                     </t>
  </si>
  <si>
    <t xml:space="preserve">MAT SET-FLR, KC CAR                     </t>
  </si>
  <si>
    <t xml:space="preserve">KIT-FLOOR MATS, FRONT, RU               </t>
  </si>
  <si>
    <t xml:space="preserve">MAT KIT-FLR,FR SC MT AT A               </t>
  </si>
  <si>
    <t xml:space="preserve">MAT SET-FLR, DC KC CAR                  </t>
  </si>
  <si>
    <t xml:space="preserve">SIDE UNDER ACCENT-BLUE RAY              </t>
  </si>
  <si>
    <t xml:space="preserve">ILLUM-KICK PLATES-ZERO EMISSION LOGO    </t>
  </si>
  <si>
    <t xml:space="preserve">VISOR-DOOR SET, CLEAR                   </t>
  </si>
  <si>
    <t xml:space="preserve">VISOR-DOOR SET, SMOKED                  </t>
  </si>
  <si>
    <t xml:space="preserve">WEATHERSHIELD-SLIMLINE                  </t>
  </si>
  <si>
    <t xml:space="preserve">KIT-SEAT COVER,FR                       </t>
  </si>
  <si>
    <t xml:space="preserve">Y62 CARGO BARRIER                       </t>
  </si>
  <si>
    <t xml:space="preserve">KIT-SEAT COVER,RR                       </t>
  </si>
  <si>
    <t xml:space="preserve">KIT-SEAL, RR GATE D/C                   </t>
  </si>
  <si>
    <t xml:space="preserve">FASHION ASSY-BAR,FRONT(PO               </t>
  </si>
  <si>
    <t xml:space="preserve">BLACK FASHION ASSY-BAR,FRONT            </t>
  </si>
  <si>
    <t xml:space="preserve">BAR ASSY-SPORTS,FR PREM (               </t>
  </si>
  <si>
    <t xml:space="preserve">BAR ASSY-SPORTS,FR (ST) B               </t>
  </si>
  <si>
    <t xml:space="preserve">BAR ASSY-SPORTS,FR (ST)                 </t>
  </si>
  <si>
    <t xml:space="preserve">BAR ASSY-SPORTS,RR W/ RAC               </t>
  </si>
  <si>
    <t xml:space="preserve">DASH LOOM HARNESS - D23 MY21            </t>
  </si>
  <si>
    <t xml:space="preserve">CANOPY ASSY-DUAL HI,LIFT/               </t>
  </si>
  <si>
    <t xml:space="preserve">CANOPY ASSY-DUAL, LIFT/PO               </t>
  </si>
  <si>
    <t xml:space="preserve">CANOPY ASSY-DUAL SHI,LIFT               </t>
  </si>
  <si>
    <t xml:space="preserve">REAR DOOR RCL KIT                       </t>
  </si>
  <si>
    <t xml:space="preserve">CANOPY ASSY-DUAL LO,LIFT/               </t>
  </si>
  <si>
    <t xml:space="preserve">CANOPY ASSY-KING LO,LIFT/               </t>
  </si>
  <si>
    <t xml:space="preserve">ROOFBAR ASSY,CANOPY (TRADESMAN)         </t>
  </si>
  <si>
    <t xml:space="preserve">VISOR-SET, SUN                          </t>
  </si>
  <si>
    <t xml:space="preserve">COVER ASSY-TONNEAU, K/C STD             </t>
  </si>
  <si>
    <t xml:space="preserve">COVER ASSY-TONNEAU, DC                  </t>
  </si>
  <si>
    <t xml:space="preserve">COVER ASSY-TONNEAU, DC FR SBAR          </t>
  </si>
  <si>
    <t xml:space="preserve">COVER ASSY- SOFT TONNEAU, DC FR RR SBAR </t>
  </si>
  <si>
    <t xml:space="preserve">COVER ASSY-TONNEAU-DUAL,1               </t>
  </si>
  <si>
    <t xml:space="preserve">COVER ASSY-TONNEAU-DUAL,3               </t>
  </si>
  <si>
    <t xml:space="preserve">LABEL-TOWING PU                         </t>
  </si>
  <si>
    <t xml:space="preserve">LABEL-TOWING CC                         </t>
  </si>
  <si>
    <t xml:space="preserve">FRONT ACCENT-BLUE RAY                   </t>
  </si>
  <si>
    <t xml:space="preserve">ORANAMENT                               </t>
  </si>
  <si>
    <t xml:space="preserve">ALLOY WHEEL SOLAR BLACK                 </t>
  </si>
  <si>
    <t>WHEEL-ALLOY 19 BLACK                   "</t>
  </si>
  <si>
    <t xml:space="preserve">SCUFF PLATE                             </t>
  </si>
  <si>
    <t xml:space="preserve">ROOF BARS                               </t>
  </si>
  <si>
    <t xml:space="preserve">CARPET FLOOR MATS (STANDARD)            </t>
  </si>
  <si>
    <t xml:space="preserve">REAR SPOILER FINISHER-BLUE RAY          </t>
  </si>
  <si>
    <t xml:space="preserve">REAR SPOILER KIT                        </t>
  </si>
  <si>
    <t xml:space="preserve">MIRROR CAPS - BLUE RAY                  </t>
  </si>
  <si>
    <t xml:space="preserve">TRUNK LINER-BLACK (W/ BOSE)             </t>
  </si>
  <si>
    <t xml:space="preserve">TRUNKLINER                              </t>
  </si>
  <si>
    <t xml:space="preserve">ILLUMINATED ENTRY GUARDS                </t>
  </si>
  <si>
    <t xml:space="preserve">R52 TOWBAR W/ KICK SENSOR - TI          </t>
  </si>
  <si>
    <t xml:space="preserve">PROTR-RR BODY D/C, INR-PREMIUM TD       </t>
  </si>
  <si>
    <t xml:space="preserve">SIDE STEPS DC                           </t>
  </si>
  <si>
    <t xml:space="preserve">PROTR-RR BODY D/C, INR CC               </t>
  </si>
  <si>
    <t xml:space="preserve">PROTR-RR BODY D/C, INR TD               </t>
  </si>
  <si>
    <t xml:space="preserve">SIDE STEPS KC                           </t>
  </si>
  <si>
    <t xml:space="preserve">PROTR-RR BODY K/C, INR TD               </t>
  </si>
  <si>
    <t xml:space="preserve">PROTR-RR BODY K/C, INR CC               </t>
  </si>
  <si>
    <t xml:space="preserve">R52 NUDGE BAR,ACU                       </t>
  </si>
  <si>
    <t xml:space="preserve">D23 REAR VIEW CAMERA                    </t>
  </si>
  <si>
    <t xml:space="preserve">FDRT FENDER FITTING CAP                 </t>
  </si>
  <si>
    <t xml:space="preserve">TRUNK SUB FLOOR ORGANISER               </t>
  </si>
  <si>
    <t xml:space="preserve">GUARD ASSY-FR BMPR, BLK,                </t>
  </si>
  <si>
    <t xml:space="preserve">COVER ASSY - FIN, BED 1PC               </t>
  </si>
  <si>
    <t xml:space="preserve">COVER ASSY - FIN, BED 3PC               </t>
  </si>
  <si>
    <t xml:space="preserve">BAR ASSY-SPORTS, FR  (ST)               </t>
  </si>
  <si>
    <t xml:space="preserve">PLATFORM ASSY,SET-D/C                   </t>
  </si>
  <si>
    <t xml:space="preserve">CANOPY ASSY-DUAL, LIFT/LI               </t>
  </si>
  <si>
    <t xml:space="preserve">CANOPY ASSY-DUAL, LIFT/SL               </t>
  </si>
  <si>
    <t xml:space="preserve">PLATFORM ASSY,SET-CANOPY                </t>
  </si>
  <si>
    <t xml:space="preserve">KIT - P4X WHEEL KIT SL/ST               </t>
  </si>
  <si>
    <t xml:space="preserve">KIT- P4X WHEELS SET - STX               </t>
  </si>
  <si>
    <t xml:space="preserve">4 PIECE DOG TRAVEL SET                  </t>
  </si>
  <si>
    <t xml:space="preserve">CARGO AREA ORGANISER                    </t>
  </si>
  <si>
    <t xml:space="preserve">DOG BOWL                                </t>
  </si>
  <si>
    <t xml:space="preserve">DRINK BOTTLE                            </t>
  </si>
  <si>
    <t xml:space="preserve">UMBRELLA                                </t>
  </si>
  <si>
    <t xml:space="preserve">KEYRING                                 </t>
  </si>
  <si>
    <t xml:space="preserve">KEEP CUP                                </t>
  </si>
  <si>
    <t xml:space="preserve">STUBBY HOLDER                           </t>
  </si>
  <si>
    <t xml:space="preserve">CAP                                     </t>
  </si>
  <si>
    <t xml:space="preserve">SUNSHADE                                </t>
  </si>
  <si>
    <t xml:space="preserve">MBR ASSY HITCH - KIT                    </t>
  </si>
  <si>
    <t xml:space="preserve">SPLASH GUARDS - FRONT KAD               </t>
  </si>
  <si>
    <t xml:space="preserve">SPLASH GUARDS - FRONT, K23              </t>
  </si>
  <si>
    <t xml:space="preserve">SPLASH GUARDS - FRONT, RCK              </t>
  </si>
  <si>
    <t xml:space="preserve">SPLASH GUARDS - FRONT, ECB              </t>
  </si>
  <si>
    <t xml:space="preserve">SPLASH GUARDS - FRONT, NBA              </t>
  </si>
  <si>
    <t xml:space="preserve">SPLASH GUARDS - FRONT, NBQ              </t>
  </si>
  <si>
    <t xml:space="preserve">SPLASH GUARDS - FRONT, GAT              </t>
  </si>
  <si>
    <t xml:space="preserve">SPLASH GUARDS - FRONT, KBY              </t>
  </si>
  <si>
    <t xml:space="preserve">SPLASH GUARDS - FRONT, QBE              </t>
  </si>
  <si>
    <t xml:space="preserve">SPLASH GUARDS - REAR, KAD               </t>
  </si>
  <si>
    <t xml:space="preserve">SPLASH GUARDS - REAR, K23               </t>
  </si>
  <si>
    <t xml:space="preserve">SPLASH GUARDS - REAR, RCK               </t>
  </si>
  <si>
    <t xml:space="preserve">SPLASH GUARDS - REAR, ECB               </t>
  </si>
  <si>
    <t xml:space="preserve">SPLASH GUARDS - REAR, NBA               </t>
  </si>
  <si>
    <t xml:space="preserve">SPLASH GUARDS - REAR, NBQ               </t>
  </si>
  <si>
    <t xml:space="preserve">SPLASH GUARDS - REAR, GAT               </t>
  </si>
  <si>
    <t xml:space="preserve">SPLASH GUARDS - REAR, KBY               </t>
  </si>
  <si>
    <t xml:space="preserve">SPLASH GUARDS - REAR, QBE               </t>
  </si>
  <si>
    <t xml:space="preserve">FLOOR MATS (METAL Z LOGO) - AUTO        </t>
  </si>
  <si>
    <t xml:space="preserve">FLOOR MATS (METAL Z LOGO) - MAN         </t>
  </si>
  <si>
    <t xml:space="preserve">TONNEAU COVER                           </t>
  </si>
  <si>
    <t xml:space="preserve">BACK DOOR STAY                          </t>
  </si>
  <si>
    <t xml:space="preserve">Part not Loaded                         </t>
  </si>
  <si>
    <t xml:space="preserve">ROOF RAIL - CROSS BARS - BLACK          </t>
  </si>
  <si>
    <t xml:space="preserve">BED ALL TERRAIN MATT GREY MED           </t>
  </si>
  <si>
    <t xml:space="preserve">BED ALL TERRAIN MATT GREY LARGE         </t>
  </si>
  <si>
    <t xml:space="preserve">RAMP DOG METAL EXTENDABLE TO 1.6M       </t>
  </si>
  <si>
    <t xml:space="preserve">NISSAN Z KEYRING                        </t>
  </si>
  <si>
    <t xml:space="preserve">NISSAN Z CAP                            </t>
  </si>
  <si>
    <t xml:space="preserve">SPLASH GUARDS FR                        </t>
  </si>
  <si>
    <t xml:space="preserve">DVR - DASHCAM                           </t>
  </si>
  <si>
    <t xml:space="preserve">FRAME ASSY - GUARD                      </t>
  </si>
  <si>
    <t xml:space="preserve">FRONT POSITION KIT                      </t>
  </si>
  <si>
    <t xml:space="preserve">FRONT FINISHER ELEGANCE PACK            </t>
  </si>
  <si>
    <t xml:space="preserve">REAR FINISHER - ELEGANCE PACK           </t>
  </si>
  <si>
    <t xml:space="preserve">SIDE FINISHER - ELEGANCE PACK           </t>
  </si>
  <si>
    <t xml:space="preserve">KIT-MUD FLAP                            </t>
  </si>
  <si>
    <t xml:space="preserve">SCUFF PLATE, REAR BUMPER                </t>
  </si>
  <si>
    <t xml:space="preserve">UNDER COVER FR                          </t>
  </si>
  <si>
    <t xml:space="preserve">UNDER COVER RR W/O T'BAR (DARK SILVER)  </t>
  </si>
  <si>
    <t xml:space="preserve">ALL-WEATHER FLOOR MATS (F &amp; R) - ICE    </t>
  </si>
  <si>
    <t xml:space="preserve">BLK RUBBER E_POWER RH                   </t>
  </si>
  <si>
    <t xml:space="preserve">FLOOR MATS VELOUR (RHD) - ICE           </t>
  </si>
  <si>
    <t xml:space="preserve">CARPET MATS - E_POWER                   </t>
  </si>
  <si>
    <t xml:space="preserve">TRUNK LINER REVERSIBLE ICE/ EPWR        </t>
  </si>
  <si>
    <t xml:space="preserve">KICK PLATES NON-ILLUMINATED             </t>
  </si>
  <si>
    <t xml:space="preserve">LUGGAGE ENTRY GUARD                     </t>
  </si>
  <si>
    <t xml:space="preserve">LOAD CARRIER                            </t>
  </si>
  <si>
    <t xml:space="preserve">ROOF CROSS BARS (FLUSH STYLE)           </t>
  </si>
  <si>
    <t xml:space="preserve">TOWBALL-CHROME,NISSAN BRA               </t>
  </si>
  <si>
    <t xml:space="preserve">BLACK BADGING                           </t>
  </si>
  <si>
    <t xml:space="preserve">BLACK V-MOTION GRILLE                   </t>
  </si>
  <si>
    <t xml:space="preserve">MIRROR CAPS - BLACK                     </t>
  </si>
  <si>
    <t xml:space="preserve">DOOR SIDE MOULDINGS                     </t>
  </si>
  <si>
    <t xml:space="preserve">SPLASH GUARDS RR                        </t>
  </si>
  <si>
    <t xml:space="preserve">REAR BUMPER PROTECTOR - BLACK FILM      </t>
  </si>
  <si>
    <t xml:space="preserve">SIDE STEPS (RUNNING BOARDS)             </t>
  </si>
  <si>
    <t xml:space="preserve">WHEEL LOCKS                             </t>
  </si>
  <si>
    <t xml:space="preserve">INTERIOR LED LIGHTING                   </t>
  </si>
  <si>
    <t xml:space="preserve">REAR PROTECTION TRAY                    </t>
  </si>
  <si>
    <t xml:space="preserve">CARGO NET                               </t>
  </si>
  <si>
    <t xml:space="preserve">LUGGAGE WELL ORGANISER                  </t>
  </si>
  <si>
    <t xml:space="preserve">CROSSBARS - SILVER                      </t>
  </si>
  <si>
    <t xml:space="preserve">AIR INTAKE FINISHER                     </t>
  </si>
  <si>
    <t xml:space="preserve">PROTR-HOOD,SMOKED                       </t>
  </si>
  <si>
    <t xml:space="preserve">DR HANDLE PROTC-PACK OF 2               </t>
  </si>
  <si>
    <t xml:space="preserve">MUDGUARD - FRONT                        </t>
  </si>
  <si>
    <t xml:space="preserve">MUDGUARD - REAR                         </t>
  </si>
  <si>
    <t xml:space="preserve">BUMPER PROTECTOR                        </t>
  </si>
  <si>
    <t xml:space="preserve">STEP KIT-SIDE                           </t>
  </si>
  <si>
    <t xml:space="preserve">WEATHERSHIELDS (SLIMLINE,               </t>
  </si>
  <si>
    <t xml:space="preserve">LOCK-NUT CLOSED                         </t>
  </si>
  <si>
    <t xml:space="preserve">MAT SET-FLOOR, CARPET, E-PWR 5 SEAT     </t>
  </si>
  <si>
    <t xml:space="preserve">MAT SET-FLOOR, CARPET, ICE 5 SEAT       </t>
  </si>
  <si>
    <t xml:space="preserve">MAT SET-FLOOR, CARPET, ICE 7 SEAT       </t>
  </si>
  <si>
    <t xml:space="preserve">KIT-SEAT COVER, FR, STD H/R SMALL       </t>
  </si>
  <si>
    <t xml:space="preserve">KIT-SEAT COVER, FR, STD_H/R LARGE       </t>
  </si>
  <si>
    <t xml:space="preserve">KIT-SEAT COVER, RR, STD H/R SMALL       </t>
  </si>
  <si>
    <t xml:space="preserve">KIT-SEAT COVER, RR, STD H/R LARGE       </t>
  </si>
  <si>
    <t xml:space="preserve">KIT-SEAT COVER, RR, HD_H/R SMALL        </t>
  </si>
  <si>
    <t xml:space="preserve">KIT-SEAT COVER, RR, HD_H/R LARGE        </t>
  </si>
  <si>
    <t xml:space="preserve">FRAME ASSY-GUARD, LOW                   </t>
  </si>
  <si>
    <t xml:space="preserve">FRAME ASSY-GUARD, HIGH                  </t>
  </si>
  <si>
    <t xml:space="preserve">TRUNK ORGANISER WITH PARTITION          </t>
  </si>
  <si>
    <t xml:space="preserve">BOOT LIP PROTECTOR REFLECTIVE - REVISED </t>
  </si>
  <si>
    <t xml:space="preserve">LUGGAGE AREA STORAGE BAG                </t>
  </si>
  <si>
    <t xml:space="preserve">TRAY-TRUNK(LUGGAGE)                     </t>
  </si>
  <si>
    <t xml:space="preserve">SAFETY PACK                             </t>
  </si>
  <si>
    <t xml:space="preserve">  </t>
  </si>
  <si>
    <r>
      <t xml:space="preserve">TOWBAR (TOWBAR WIRING HARNESS </t>
    </r>
    <r>
      <rPr>
        <b/>
        <sz val="11"/>
        <color theme="1"/>
        <rFont val="Calibri"/>
        <family val="2"/>
        <scheme val="minor"/>
      </rPr>
      <t>NOT</t>
    </r>
    <r>
      <rPr>
        <sz val="11"/>
        <color theme="1"/>
        <rFont val="Calibri"/>
        <family val="2"/>
        <scheme val="minor"/>
      </rPr>
      <t xml:space="preserve"> INCLUDED) </t>
    </r>
    <r>
      <rPr>
        <vertAlign val="superscript"/>
        <sz val="11"/>
        <color theme="1"/>
        <rFont val="Calibri"/>
        <family val="2"/>
        <scheme val="minor"/>
      </rPr>
      <t>1</t>
    </r>
  </si>
  <si>
    <r>
      <t xml:space="preserve">TOWBAR (TOWBAR WIRING HARNESS </t>
    </r>
    <r>
      <rPr>
        <b/>
        <sz val="11"/>
        <color theme="1"/>
        <rFont val="Calibri"/>
        <family val="2"/>
        <scheme val="minor"/>
      </rPr>
      <t>NOT</t>
    </r>
    <r>
      <rPr>
        <sz val="11"/>
        <color theme="1"/>
        <rFont val="Calibri"/>
        <family val="2"/>
        <scheme val="minor"/>
      </rPr>
      <t xml:space="preserve"> INCLUDED)</t>
    </r>
    <r>
      <rPr>
        <vertAlign val="superscript"/>
        <sz val="11"/>
        <color theme="1"/>
        <rFont val="Calibri"/>
        <family val="2"/>
        <scheme val="minor"/>
      </rPr>
      <t>1</t>
    </r>
  </si>
  <si>
    <t>Electric Roll Top - To Suit Non Sports Bar</t>
  </si>
  <si>
    <t>HS4RS36KG0AAU</t>
  </si>
  <si>
    <t>Electric Roll Top - To Suit Sports Bar</t>
  </si>
  <si>
    <t>HS42RS36KG0AAU</t>
  </si>
  <si>
    <t>HSNN186KG0AAU</t>
  </si>
  <si>
    <t xml:space="preserve">Tailgate Remote Central Locking </t>
  </si>
  <si>
    <t>Electric Roll Top - Nissan Affiliate Product -HSP 4x4 Accessories</t>
  </si>
  <si>
    <t>Rear Tailgate Central Locking  - Nissan Affiliate Product -HSP 4x4 Accessories</t>
  </si>
  <si>
    <t>Electric Roll Top - Non Sports Bar Versions</t>
  </si>
  <si>
    <t>ROOF CROSS BARS, D/C (BLACK WHISPBAR)</t>
  </si>
  <si>
    <t>Tailgate Remote Central Locking Kit</t>
  </si>
  <si>
    <t>G31576KG0CAU</t>
  </si>
  <si>
    <t>ROOF BARS SET D/C CABIN (BLACK LOCK N LOAD)</t>
  </si>
  <si>
    <t>ROOF BARS SET D/C CANOPY (BLACK LOCK N LOAD)</t>
  </si>
  <si>
    <t>E117A6KG0CAU</t>
  </si>
  <si>
    <t>TOWBAR - TOURING (PICK UP)</t>
  </si>
  <si>
    <r>
      <t>Towbar -Pick Up Touring</t>
    </r>
    <r>
      <rPr>
        <vertAlign val="superscript"/>
        <sz val="11"/>
        <color theme="1"/>
        <rFont val="Calibri"/>
        <family val="2"/>
        <scheme val="minor"/>
      </rPr>
      <t>4</t>
    </r>
    <r>
      <rPr>
        <sz val="11"/>
        <color theme="1"/>
        <rFont val="Calibri"/>
        <family val="2"/>
        <scheme val="minor"/>
      </rPr>
      <t xml:space="preserve"> (Max. Braked Towing Capacity: Diesel = 3500kg)</t>
    </r>
  </si>
  <si>
    <t>Towbar Kit - Pick Up Touring (Includes Towbar Wiring Harness - B40974KE0AAU)</t>
  </si>
  <si>
    <t>Last Updated: 30/03/2023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</si>
</sst>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6">
    <numFmt numFmtId="5" formatCode="&quot;$&quot;#,##0;\-&quot;$&quot;#,##0"/>
    <numFmt numFmtId="6" formatCode="&quot;$&quot;#,##0;[Red]\-&quot;$&quot;#,##0"/>
    <numFmt numFmtId="8" formatCode="&quot;$&quot;#,##0.00;[Red]\-&quot;$&quot;#,##0.00"/>
    <numFmt numFmtId="41" formatCode="_-* #,##0_-;\-* #,##0_-;_-* &quot;-&quot;_-;_-@_-"/>
    <numFmt numFmtId="44" formatCode="_-&quot;$&quot;* #,##0.00_-;\-&quot;$&quot;* #,##0.00_-;_-&quot;$&quot;* &quot;-&quot;??_-;_-@_-"/>
    <numFmt numFmtId="43" formatCode="_-* #,##0.00_-;\-* #,##0.00_-;_-* &quot;-&quot;??_-;_-@_-"/>
    <numFmt numFmtId="164" formatCode="[$-C09]dd\-mmm\-yy;@"/>
    <numFmt numFmtId="165" formatCode="&quot;$&quot;#,##0.00"/>
    <numFmt numFmtId="166" formatCode="&quot;$&quot;#,##0"/>
    <numFmt numFmtId="167" formatCode="_-* #,##0_-;\-* #,##0_-;_-* &quot;-&quot;??_-;_-@_-"/>
    <numFmt numFmtId="168" formatCode="_-&quot;$&quot;* #,##0_-;\-&quot;$&quot;* #,##0_-;_-&quot;$&quot;* &quot;-&quot;??_-;_-@_-"/>
    <numFmt numFmtId="169" formatCode="&quot;$&quot;#,##0.0"/>
    <numFmt numFmtId="170" formatCode="_(* #,##0_);_(* \(#,##0\);_(* &quot;-&quot;??_);_(@_)"/>
    <numFmt numFmtId="171" formatCode="_([$€-2]* #,##0.00_);_([$€-2]* \(#,##0.00\);_([$€-2]* &quot;-&quot;??_)"/>
    <numFmt numFmtId="172" formatCode="_(* #,##0.0_);_(* \(#,##0.0\);_(* &quot;-&quot;??_);_(@_)"/>
    <numFmt numFmtId="173" formatCode="_-&quot;?&quot;* #,##0.00_-;\-&quot;?&quot;* #,##0.00_-;_-&quot;?&quot;* &quot;-&quot;??_-;_-@_-"/>
    <numFmt numFmtId="174" formatCode="_-&quot;?&quot;* #,##0_-;\-&quot;?&quot;* #,##0_-;_-&quot;?&quot;* &quot;-&quot;_-;_-@_-"/>
    <numFmt numFmtId="175" formatCode="&quot;\&quot;#,##0;&quot;\&quot;\-#,##0"/>
    <numFmt numFmtId="176" formatCode="0.000000%"/>
    <numFmt numFmtId="177" formatCode="0.00000%"/>
    <numFmt numFmtId="178" formatCode="_(&quot;$&quot;* #,##0.000_);_(&quot;$&quot;* \(#,##0.000\);_(&quot;$&quot;* &quot;-&quot;??_);_(@_)"/>
    <numFmt numFmtId="179" formatCode="&quot;Over&quot;;&quot;Under&quot;;&quot;On&quot;"/>
    <numFmt numFmtId="180" formatCode="[Red][&gt;0.4]&quot;CAUTION&quot;;;;"/>
    <numFmt numFmtId="181" formatCode="&quot;$&quot;#,"/>
    <numFmt numFmtId="182" formatCode=";;;"/>
    <numFmt numFmtId="183" formatCode="&quot;¥&quot;#,##0;[Red]&quot;¥&quot;\-#,##0"/>
  </numFmts>
  <fonts count="87">
    <font>
      <sz val="11"/>
      <color theme="1"/>
      <name val="Calibri"/>
      <family val="2"/>
      <scheme val="minor"/>
    </font>
    <font>
      <sz val="11"/>
      <color theme="1"/>
      <name val="Calibri"/>
      <family val="2"/>
      <scheme val="minor"/>
    </font>
    <font>
      <sz val="8"/>
      <color rgb="FFFF0000"/>
      <name val="Arial"/>
      <family val="2"/>
    </font>
    <font>
      <sz val="12"/>
      <color rgb="FFFF0000"/>
      <name val="Arial"/>
      <family val="2"/>
    </font>
    <font>
      <sz val="10"/>
      <name val="Arial"/>
      <family val="2"/>
    </font>
    <font>
      <sz val="12"/>
      <name val="宋体"/>
      <charset val="134"/>
    </font>
    <font>
      <sz val="11"/>
      <name val="ＭＳ Ｐゴシック"/>
      <family val="3"/>
      <charset val="128"/>
    </font>
    <font>
      <sz val="12"/>
      <color theme="1"/>
      <name val="Arial"/>
      <family val="2"/>
    </font>
    <font>
      <sz val="11"/>
      <color rgb="FFFF0000"/>
      <name val="Calibri"/>
      <family val="2"/>
      <scheme val="minor"/>
    </font>
    <font>
      <b/>
      <sz val="11"/>
      <color theme="1"/>
      <name val="Calibri"/>
      <family val="2"/>
      <scheme val="minor"/>
    </font>
    <font>
      <sz val="11"/>
      <name val="Calibri"/>
      <family val="2"/>
      <scheme val="minor"/>
    </font>
    <font>
      <b/>
      <sz val="20"/>
      <color theme="1"/>
      <name val="Calibri"/>
      <family val="2"/>
      <scheme val="minor"/>
    </font>
    <font>
      <sz val="18"/>
      <color theme="1"/>
      <name val="Calibri"/>
      <family val="2"/>
      <scheme val="minor"/>
    </font>
    <font>
      <b/>
      <sz val="11"/>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1"/>
      <name val="Calibri"/>
      <family val="2"/>
      <scheme val="minor"/>
    </font>
    <font>
      <sz val="11"/>
      <color theme="0" tint="-0.499984740745262"/>
      <name val="Calibri"/>
      <family val="2"/>
      <scheme val="minor"/>
    </font>
    <font>
      <vertAlign val="superscript"/>
      <sz val="11"/>
      <color theme="1"/>
      <name val="Calibri"/>
      <family val="2"/>
      <scheme val="minor"/>
    </font>
    <font>
      <vertAlign val="superscript"/>
      <sz val="11"/>
      <name val="Calibri"/>
      <family val="2"/>
      <scheme val="minor"/>
    </font>
    <font>
      <b/>
      <sz val="18"/>
      <name val="Calibri"/>
      <family val="2"/>
      <scheme val="minor"/>
    </font>
    <font>
      <sz val="11"/>
      <color rgb="FF000000"/>
      <name val="Calibri"/>
      <family val="2"/>
    </font>
    <font>
      <vertAlign val="superscript"/>
      <sz val="11"/>
      <color rgb="FFFF0000"/>
      <name val="Calibri"/>
      <family val="2"/>
      <scheme val="minor"/>
    </font>
    <font>
      <sz val="11"/>
      <color theme="3" tint="0.39997558519241921"/>
      <name val="Calibri"/>
      <family val="2"/>
      <scheme val="minor"/>
    </font>
    <font>
      <b/>
      <sz val="26"/>
      <color theme="1"/>
      <name val="Calibri"/>
      <family val="2"/>
      <scheme val="minor"/>
    </font>
    <font>
      <b/>
      <sz val="18"/>
      <color theme="1"/>
      <name val="Calibri"/>
      <family val="2"/>
      <scheme val="minor"/>
    </font>
    <font>
      <b/>
      <sz val="10"/>
      <color rgb="FFC00000"/>
      <name val="Calibri"/>
      <family val="2"/>
      <scheme val="minor"/>
    </font>
    <font>
      <b/>
      <sz val="16"/>
      <name val="Calibri"/>
      <family val="2"/>
      <scheme val="minor"/>
    </font>
    <font>
      <strike/>
      <vertAlign val="superscript"/>
      <sz val="11"/>
      <color theme="1"/>
      <name val="Calibri"/>
      <family val="2"/>
      <scheme val="minor"/>
    </font>
    <font>
      <strike/>
      <sz val="11"/>
      <color theme="0" tint="-0.499984740745262"/>
      <name val="Calibri"/>
      <family val="2"/>
      <scheme val="minor"/>
    </font>
    <font>
      <sz val="18"/>
      <color theme="3"/>
      <name val="Cambria"/>
      <family val="2"/>
      <scheme val="major"/>
    </font>
    <font>
      <u/>
      <sz val="8.25"/>
      <color indexed="12"/>
      <name val="?? ?????"/>
      <family val="1"/>
    </font>
    <font>
      <u/>
      <sz val="8.25"/>
      <color indexed="36"/>
      <name val="?? ?????"/>
      <family val="1"/>
    </font>
    <font>
      <u/>
      <sz val="10"/>
      <color indexed="36"/>
      <name val="Geneva"/>
      <family val="2"/>
    </font>
    <font>
      <u/>
      <sz val="10"/>
      <color indexed="12"/>
      <name val="Geneva"/>
      <family val="2"/>
    </font>
    <font>
      <sz val="10"/>
      <name val="Geneva"/>
      <family val="2"/>
    </font>
    <font>
      <u/>
      <sz val="11"/>
      <color indexed="36"/>
      <name val="?l?r ?o?S?V?b?N"/>
      <family val="3"/>
    </font>
    <font>
      <u/>
      <sz val="10"/>
      <color indexed="36"/>
      <name val="Arial"/>
      <family val="2"/>
    </font>
    <font>
      <sz val="14"/>
      <name val="Cordia New"/>
      <family val="2"/>
    </font>
    <font>
      <u/>
      <sz val="11"/>
      <color indexed="12"/>
      <name val="?l?r ?o?S?V?b?N"/>
      <family val="3"/>
    </font>
    <font>
      <u/>
      <sz val="10"/>
      <color indexed="12"/>
      <name val="Arial"/>
      <family val="2"/>
    </font>
    <font>
      <sz val="10"/>
      <name val="?l?r ?o?S?V?b?N"/>
      <family val="3"/>
    </font>
    <font>
      <sz val="11"/>
      <name val="?l?r ??f?"/>
      <family val="3"/>
    </font>
    <font>
      <sz val="14"/>
      <name val="Cordia New"/>
      <family val="2"/>
      <charset val="222"/>
    </font>
    <font>
      <sz val="10"/>
      <name val="Helv"/>
      <family val="2"/>
    </font>
    <font>
      <b/>
      <sz val="10"/>
      <name val="Helv"/>
      <family val="2"/>
    </font>
    <font>
      <sz val="8"/>
      <color indexed="20"/>
      <name val="Tahoma"/>
      <family val="2"/>
    </font>
    <font>
      <i/>
      <sz val="8"/>
      <color indexed="10"/>
      <name val="Tahoma"/>
      <family val="2"/>
    </font>
    <font>
      <sz val="8"/>
      <color indexed="19"/>
      <name val="Tahoma"/>
      <family val="2"/>
    </font>
    <font>
      <i/>
      <sz val="8"/>
      <color indexed="11"/>
      <name val="Tahoma"/>
      <family val="2"/>
    </font>
    <font>
      <i/>
      <sz val="8"/>
      <color indexed="12"/>
      <name val="Tahoma"/>
      <family val="2"/>
    </font>
    <font>
      <b/>
      <sz val="18"/>
      <name val="Helv"/>
      <family val="2"/>
    </font>
    <font>
      <b/>
      <sz val="14"/>
      <name val="Helv"/>
      <family val="2"/>
    </font>
    <font>
      <b/>
      <sz val="12"/>
      <name val="Helv"/>
      <family val="2"/>
    </font>
    <font>
      <sz val="8"/>
      <color indexed="8"/>
      <name val="Tahoma"/>
      <family val="2"/>
    </font>
    <font>
      <i/>
      <sz val="8"/>
      <color indexed="23"/>
      <name val="Tahoma"/>
      <family val="2"/>
    </font>
    <font>
      <sz val="8"/>
      <name val="Tahoma"/>
      <family val="2"/>
    </font>
    <font>
      <sz val="8"/>
      <color indexed="18"/>
      <name val="Tahoma"/>
      <family val="2"/>
    </font>
    <font>
      <i/>
      <sz val="8"/>
      <color indexed="8"/>
      <name val="Tahoma"/>
      <family val="2"/>
    </font>
    <font>
      <sz val="11"/>
      <name val="MS UI Gothic"/>
      <family val="3"/>
    </font>
    <font>
      <sz val="10"/>
      <color indexed="8"/>
      <name val="Arial"/>
      <family val="2"/>
    </font>
    <font>
      <sz val="8"/>
      <color indexed="8"/>
      <name val="Helvetica"/>
      <family val="2"/>
    </font>
    <font>
      <b/>
      <sz val="8"/>
      <color indexed="12"/>
      <name val="Helvetica"/>
      <family val="2"/>
    </font>
    <font>
      <b/>
      <sz val="10"/>
      <color indexed="14"/>
      <name val="Helvetica"/>
      <family val="2"/>
    </font>
    <font>
      <sz val="10"/>
      <color theme="1"/>
      <name val="Arial"/>
      <family val="2"/>
    </font>
    <font>
      <u/>
      <sz val="9.9"/>
      <color indexed="12"/>
      <name val="ＭＳ Ｐゴシック"/>
      <family val="3"/>
      <charset val="128"/>
    </font>
    <font>
      <sz val="11"/>
      <color rgb="FF000000"/>
      <name val="Calibri"/>
      <family val="2"/>
      <scheme val="minor"/>
    </font>
    <font>
      <sz val="11"/>
      <color theme="1"/>
      <name val="Calibri"/>
      <family val="2"/>
      <charset val="128"/>
      <scheme val="minor"/>
    </font>
    <font>
      <sz val="11"/>
      <color theme="1"/>
      <name val="Calibri"/>
      <family val="2"/>
    </font>
    <font>
      <sz val="11"/>
      <color theme="1" tint="4.9989318521683403E-2"/>
      <name val="Calibri"/>
      <family val="2"/>
      <scheme val="minor"/>
    </font>
    <font>
      <b/>
      <sz val="11"/>
      <color rgb="FF00B0F0"/>
      <name val="Calibri"/>
      <family val="2"/>
      <scheme val="minor"/>
    </font>
    <font>
      <b/>
      <sz val="18"/>
      <color rgb="FF00B0F0"/>
      <name val="Calibri"/>
      <family val="2"/>
      <scheme val="minor"/>
    </font>
    <font>
      <sz val="22"/>
      <color theme="1"/>
      <name val="Calibri"/>
      <family val="2"/>
      <scheme val="minor"/>
    </font>
    <font>
      <sz val="11"/>
      <color rgb="FF657B83"/>
      <name val="Consolas"/>
      <family val="3"/>
    </font>
    <font>
      <b/>
      <sz val="12"/>
      <color rgb="FFC00000"/>
      <name val="Calibri"/>
      <family val="2"/>
      <scheme val="minor"/>
    </font>
  </fonts>
  <fills count="4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indexed="22"/>
      </patternFill>
    </fill>
    <fill>
      <patternFill patternType="darkGray">
        <fgColor indexed="9"/>
        <bgColor indexed="10"/>
      </patternFill>
    </fill>
    <fill>
      <patternFill patternType="mediumGray">
        <fgColor indexed="9"/>
        <bgColor indexed="12"/>
      </patternFill>
    </fill>
    <fill>
      <patternFill patternType="solid">
        <fgColor indexed="22"/>
        <bgColor indexed="25"/>
      </patternFill>
    </fill>
    <fill>
      <patternFill patternType="solid">
        <fgColor rgb="FF00B0F0"/>
        <bgColor indexed="64"/>
      </patternFill>
    </fill>
    <fill>
      <patternFill patternType="solid">
        <fgColor theme="7" tint="0.79998168889431442"/>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style="medium">
        <color indexed="64"/>
      </left>
      <right/>
      <top/>
      <bottom/>
      <diagonal/>
    </border>
    <border>
      <left style="hair">
        <color indexed="23"/>
      </left>
      <right style="hair">
        <color indexed="23"/>
      </right>
      <top style="hair">
        <color indexed="23"/>
      </top>
      <bottom style="hair">
        <color indexed="23"/>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281">
    <xf numFmtId="164" fontId="0" fillId="0" borderId="0"/>
    <xf numFmtId="0" fontId="9" fillId="0" borderId="0" applyNumberFormat="0" applyFill="0" applyBorder="0" applyAlignment="0" applyProtection="0"/>
    <xf numFmtId="164" fontId="1" fillId="0" borderId="0"/>
    <xf numFmtId="164" fontId="4" fillId="0" borderId="0"/>
    <xf numFmtId="164" fontId="5" fillId="0" borderId="0"/>
    <xf numFmtId="164" fontId="4" fillId="0" borderId="0"/>
    <xf numFmtId="164" fontId="14" fillId="0" borderId="0" applyNumberFormat="0" applyFill="0" applyBorder="0" applyAlignment="0" applyProtection="0"/>
    <xf numFmtId="164" fontId="15" fillId="0" borderId="8" applyNumberFormat="0" applyFill="0" applyAlignment="0" applyProtection="0"/>
    <xf numFmtId="164" fontId="16" fillId="0" borderId="9" applyNumberFormat="0" applyFill="0" applyAlignment="0" applyProtection="0"/>
    <xf numFmtId="164" fontId="17" fillId="0" borderId="10" applyNumberFormat="0" applyFill="0" applyAlignment="0" applyProtection="0"/>
    <xf numFmtId="164" fontId="17" fillId="0" borderId="0" applyNumberFormat="0" applyFill="0" applyBorder="0" applyAlignment="0" applyProtection="0"/>
    <xf numFmtId="164" fontId="18" fillId="5" borderId="0" applyNumberFormat="0" applyBorder="0" applyAlignment="0" applyProtection="0"/>
    <xf numFmtId="164" fontId="19" fillId="6" borderId="0" applyNumberFormat="0" applyBorder="0" applyAlignment="0" applyProtection="0"/>
    <xf numFmtId="164" fontId="20" fillId="7" borderId="0" applyNumberFormat="0" applyBorder="0" applyAlignment="0" applyProtection="0"/>
    <xf numFmtId="164" fontId="21" fillId="8" borderId="11" applyNumberFormat="0" applyAlignment="0" applyProtection="0"/>
    <xf numFmtId="164" fontId="22" fillId="9" borderId="12" applyNumberFormat="0" applyAlignment="0" applyProtection="0"/>
    <xf numFmtId="164" fontId="23" fillId="9" borderId="11" applyNumberFormat="0" applyAlignment="0" applyProtection="0"/>
    <xf numFmtId="164" fontId="24" fillId="0" borderId="13" applyNumberFormat="0" applyFill="0" applyAlignment="0" applyProtection="0"/>
    <xf numFmtId="164" fontId="25" fillId="10" borderId="14" applyNumberFormat="0" applyAlignment="0" applyProtection="0"/>
    <xf numFmtId="164" fontId="8" fillId="0" borderId="0" applyNumberFormat="0" applyFill="0" applyBorder="0" applyAlignment="0" applyProtection="0"/>
    <xf numFmtId="164" fontId="1" fillId="11" borderId="15" applyNumberFormat="0" applyFont="0" applyAlignment="0" applyProtection="0"/>
    <xf numFmtId="164" fontId="26" fillId="0" borderId="0" applyNumberFormat="0" applyFill="0" applyBorder="0" applyAlignment="0" applyProtection="0"/>
    <xf numFmtId="164" fontId="9" fillId="0" borderId="16" applyNumberFormat="0" applyFill="0" applyAlignment="0" applyProtection="0"/>
    <xf numFmtId="164" fontId="27" fillId="12" borderId="0" applyNumberFormat="0" applyBorder="0" applyAlignment="0" applyProtection="0"/>
    <xf numFmtId="164" fontId="1" fillId="13" borderId="0" applyNumberFormat="0" applyBorder="0" applyAlignment="0" applyProtection="0"/>
    <xf numFmtId="164" fontId="1" fillId="14" borderId="0" applyNumberFormat="0" applyBorder="0" applyAlignment="0" applyProtection="0"/>
    <xf numFmtId="164" fontId="27" fillId="15" borderId="0" applyNumberFormat="0" applyBorder="0" applyAlignment="0" applyProtection="0"/>
    <xf numFmtId="164" fontId="27" fillId="16" borderId="0" applyNumberFormat="0" applyBorder="0" applyAlignment="0" applyProtection="0"/>
    <xf numFmtId="164" fontId="1" fillId="17" borderId="0" applyNumberFormat="0" applyBorder="0" applyAlignment="0" applyProtection="0"/>
    <xf numFmtId="164" fontId="1" fillId="18" borderId="0" applyNumberFormat="0" applyBorder="0" applyAlignment="0" applyProtection="0"/>
    <xf numFmtId="164" fontId="27" fillId="19" borderId="0" applyNumberFormat="0" applyBorder="0" applyAlignment="0" applyProtection="0"/>
    <xf numFmtId="164" fontId="27" fillId="20" borderId="0" applyNumberFormat="0" applyBorder="0" applyAlignment="0" applyProtection="0"/>
    <xf numFmtId="164" fontId="1" fillId="21" borderId="0" applyNumberFormat="0" applyBorder="0" applyAlignment="0" applyProtection="0"/>
    <xf numFmtId="164" fontId="1" fillId="22" borderId="0" applyNumberFormat="0" applyBorder="0" applyAlignment="0" applyProtection="0"/>
    <xf numFmtId="164" fontId="27" fillId="23" borderId="0" applyNumberFormat="0" applyBorder="0" applyAlignment="0" applyProtection="0"/>
    <xf numFmtId="164" fontId="27" fillId="24" borderId="0" applyNumberFormat="0" applyBorder="0" applyAlignment="0" applyProtection="0"/>
    <xf numFmtId="164" fontId="1" fillId="25" borderId="0" applyNumberFormat="0" applyBorder="0" applyAlignment="0" applyProtection="0"/>
    <xf numFmtId="164" fontId="1" fillId="26" borderId="0" applyNumberFormat="0" applyBorder="0" applyAlignment="0" applyProtection="0"/>
    <xf numFmtId="164" fontId="27" fillId="27" borderId="0" applyNumberFormat="0" applyBorder="0" applyAlignment="0" applyProtection="0"/>
    <xf numFmtId="164" fontId="27" fillId="28" borderId="0" applyNumberFormat="0" applyBorder="0" applyAlignment="0" applyProtection="0"/>
    <xf numFmtId="164" fontId="1" fillId="29" borderId="0" applyNumberFormat="0" applyBorder="0" applyAlignment="0" applyProtection="0"/>
    <xf numFmtId="164" fontId="1" fillId="30" borderId="0" applyNumberFormat="0" applyBorder="0" applyAlignment="0" applyProtection="0"/>
    <xf numFmtId="164" fontId="27" fillId="31" borderId="0" applyNumberFormat="0" applyBorder="0" applyAlignment="0" applyProtection="0"/>
    <xf numFmtId="164" fontId="27" fillId="32" borderId="0" applyNumberFormat="0" applyBorder="0" applyAlignment="0" applyProtection="0"/>
    <xf numFmtId="164" fontId="1" fillId="33" borderId="0" applyNumberFormat="0" applyBorder="0" applyAlignment="0" applyProtection="0"/>
    <xf numFmtId="164" fontId="1" fillId="34" borderId="0" applyNumberFormat="0" applyBorder="0" applyAlignment="0" applyProtection="0"/>
    <xf numFmtId="164" fontId="27" fillId="35" borderId="0" applyNumberFormat="0" applyBorder="0" applyAlignment="0" applyProtection="0"/>
    <xf numFmtId="0" fontId="1" fillId="0" borderId="0"/>
    <xf numFmtId="0" fontId="14" fillId="0" borderId="0" applyNumberFormat="0" applyFill="0" applyBorder="0" applyAlignment="0" applyProtection="0"/>
    <xf numFmtId="0" fontId="15" fillId="0" borderId="8"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0" applyNumberForma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1" applyNumberFormat="0" applyAlignment="0" applyProtection="0"/>
    <xf numFmtId="0" fontId="22" fillId="9" borderId="12" applyNumberFormat="0" applyAlignment="0" applyProtection="0"/>
    <xf numFmtId="0" fontId="23" fillId="9" borderId="11" applyNumberFormat="0" applyAlignment="0" applyProtection="0"/>
    <xf numFmtId="0" fontId="24" fillId="0" borderId="13" applyNumberFormat="0" applyFill="0" applyAlignment="0" applyProtection="0"/>
    <xf numFmtId="0" fontId="25" fillId="10" borderId="14" applyNumberFormat="0" applyAlignment="0" applyProtection="0"/>
    <xf numFmtId="0" fontId="8" fillId="0" borderId="0" applyNumberFormat="0" applyFill="0" applyBorder="0" applyAlignment="0" applyProtection="0"/>
    <xf numFmtId="0" fontId="1" fillId="11" borderId="15" applyNumberFormat="0" applyFont="0" applyAlignment="0" applyProtection="0"/>
    <xf numFmtId="0" fontId="26" fillId="0" borderId="0" applyNumberFormat="0" applyFill="0" applyBorder="0" applyAlignment="0" applyProtection="0"/>
    <xf numFmtId="0" fontId="9" fillId="0" borderId="16" applyNumberFormat="0" applyFill="0" applyAlignment="0" applyProtection="0"/>
    <xf numFmtId="0" fontId="27"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7" fillId="27" borderId="0" applyNumberFormat="0" applyBorder="0" applyAlignment="0" applyProtection="0"/>
    <xf numFmtId="0" fontId="27"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7" fillId="35" borderId="0" applyNumberFormat="0" applyBorder="0" applyAlignment="0" applyProtection="0"/>
    <xf numFmtId="0" fontId="1" fillId="0" borderId="0"/>
    <xf numFmtId="0" fontId="1" fillId="0" borderId="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2" fillId="0" borderId="0" applyNumberFormat="0" applyFill="0" applyBorder="0" applyAlignment="0" applyProtection="0"/>
    <xf numFmtId="0" fontId="1" fillId="0" borderId="0"/>
    <xf numFmtId="43" fontId="1" fillId="0" borderId="0" applyFont="0" applyFill="0" applyBorder="0" applyAlignment="0" applyProtection="0"/>
    <xf numFmtId="41" fontId="1" fillId="0" borderId="0" applyFont="0" applyFill="0" applyBorder="0" applyAlignment="0" applyProtection="0"/>
    <xf numFmtId="44" fontId="1" fillId="0" borderId="0" applyFont="0" applyFill="0" applyBorder="0" applyAlignment="0" applyProtection="0"/>
    <xf numFmtId="0" fontId="4" fillId="0" borderId="0"/>
    <xf numFmtId="181" fontId="73" fillId="0" borderId="0" applyFont="0" applyBorder="0" applyAlignment="0">
      <alignment horizontal="right"/>
    </xf>
    <xf numFmtId="0" fontId="43"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41" fontId="4" fillId="0" borderId="0" applyFont="0" applyFill="0" applyBorder="0" applyAlignment="0" applyProtection="0"/>
    <xf numFmtId="0" fontId="47" fillId="0" borderId="0"/>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43" fontId="50" fillId="0" borderId="0" applyFont="0" applyFill="0" applyBorder="0" applyAlignment="0" applyProtection="0"/>
    <xf numFmtId="41" fontId="50" fillId="0" borderId="0" applyFont="0" applyFill="0" applyBorder="0" applyAlignment="0" applyProtection="0"/>
    <xf numFmtId="43" fontId="50" fillId="0" borderId="0" applyFont="0" applyFill="0" applyBorder="0" applyAlignment="0" applyProtection="0"/>
    <xf numFmtId="41" fontId="50" fillId="0" borderId="0" applyFont="0" applyFill="0" applyBorder="0" applyAlignment="0" applyProtection="0"/>
    <xf numFmtId="0" fontId="51"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3" fillId="0" borderId="0"/>
    <xf numFmtId="0" fontId="53" fillId="0" borderId="0"/>
    <xf numFmtId="0" fontId="54" fillId="0" borderId="0"/>
    <xf numFmtId="173" fontId="55" fillId="0" borderId="0" applyFont="0" applyFill="0" applyBorder="0" applyAlignment="0" applyProtection="0"/>
    <xf numFmtId="174" fontId="55" fillId="0" borderId="0" applyFont="0" applyFill="0" applyBorder="0" applyAlignment="0" applyProtection="0"/>
    <xf numFmtId="0" fontId="44" fillId="0" borderId="0" applyNumberFormat="0" applyFill="0" applyBorder="0" applyAlignment="0" applyProtection="0">
      <alignment vertical="top"/>
      <protection locked="0"/>
    </xf>
    <xf numFmtId="0" fontId="55" fillId="0" borderId="0"/>
    <xf numFmtId="0" fontId="56" fillId="0" borderId="1"/>
    <xf numFmtId="0" fontId="57" fillId="41" borderId="1"/>
    <xf numFmtId="0" fontId="57" fillId="42" borderId="1"/>
    <xf numFmtId="0" fontId="58" fillId="0" borderId="0" applyNumberFormat="0" applyFill="0" applyBorder="0" applyProtection="0">
      <alignment horizontal="left"/>
    </xf>
    <xf numFmtId="180" fontId="73" fillId="0" borderId="0" applyFont="0" applyFill="0" applyBorder="0" applyProtection="0">
      <alignment horizontal="center"/>
    </xf>
    <xf numFmtId="0" fontId="59" fillId="0" borderId="0" applyNumberFormat="0" applyFill="0" applyBorder="0" applyProtection="0">
      <alignment horizontal="right"/>
    </xf>
    <xf numFmtId="43" fontId="4" fillId="0" borderId="0" applyFont="0" applyFill="0" applyBorder="0" applyAlignment="0" applyProtection="0"/>
    <xf numFmtId="44" fontId="4" fillId="0" borderId="0" applyFont="0" applyFill="0" applyBorder="0" applyAlignment="0" applyProtection="0"/>
    <xf numFmtId="44" fontId="76" fillId="0" borderId="0" applyFont="0" applyFill="0" applyBorder="0" applyAlignment="0" applyProtection="0"/>
    <xf numFmtId="0" fontId="60" fillId="0" borderId="0" applyNumberFormat="0" applyFill="0" applyBorder="0" applyProtection="0">
      <alignment horizontal="left"/>
    </xf>
    <xf numFmtId="0" fontId="61" fillId="0" borderId="0" applyNumberFormat="0" applyFill="0" applyBorder="0" applyProtection="0">
      <alignment horizontal="right"/>
    </xf>
    <xf numFmtId="171" fontId="4" fillId="0" borderId="0" applyFont="0" applyFill="0" applyBorder="0" applyAlignment="0" applyProtection="0"/>
    <xf numFmtId="175" fontId="4" fillId="0" borderId="0" applyFont="0" applyFill="0" applyBorder="0" applyAlignment="0" applyProtection="0"/>
    <xf numFmtId="176" fontId="4" fillId="0" borderId="0" applyFont="0" applyFill="0" applyBorder="0" applyAlignment="0" applyProtection="0"/>
    <xf numFmtId="173" fontId="50" fillId="0" borderId="0" applyFont="0" applyFill="0" applyBorder="0" applyAlignment="0" applyProtection="0"/>
    <xf numFmtId="174" fontId="50" fillId="0" borderId="0" applyFont="0" applyFill="0" applyBorder="0" applyAlignment="0" applyProtection="0"/>
    <xf numFmtId="0" fontId="43" fillId="0" borderId="0" applyNumberFormat="0" applyFill="0" applyBorder="0" applyAlignment="0" applyProtection="0">
      <alignment vertical="top"/>
      <protection locked="0"/>
    </xf>
    <xf numFmtId="0" fontId="62" fillId="0" borderId="0" applyNumberFormat="0" applyFill="0" applyBorder="0" applyProtection="0">
      <alignment horizontal="right"/>
    </xf>
    <xf numFmtId="0" fontId="56" fillId="40" borderId="0" applyNumberFormat="0" applyFont="0" applyBorder="0" applyAlignment="0" applyProtection="0">
      <alignment horizontal="center"/>
    </xf>
    <xf numFmtId="0" fontId="63" fillId="0" borderId="0"/>
    <xf numFmtId="0" fontId="64" fillId="0" borderId="0"/>
    <xf numFmtId="0" fontId="65" fillId="0" borderId="0"/>
    <xf numFmtId="182" fontId="74" fillId="0" borderId="26" applyBorder="0">
      <alignment horizontal="center"/>
      <protection locked="0"/>
    </xf>
    <xf numFmtId="0" fontId="66" fillId="0" borderId="0" applyNumberFormat="0" applyFill="0" applyBorder="0" applyProtection="0">
      <alignment horizontal="left"/>
    </xf>
    <xf numFmtId="172" fontId="4" fillId="0" borderId="0" applyFont="0" applyFill="0" applyBorder="0" applyAlignment="0" applyProtection="0"/>
    <xf numFmtId="177" fontId="4" fillId="0" borderId="0" applyFont="0" applyFill="0" applyBorder="0" applyAlignment="0" applyProtection="0"/>
    <xf numFmtId="178" fontId="4" fillId="0" borderId="0" applyFont="0" applyFill="0" applyBorder="0" applyAlignment="0" applyProtection="0"/>
    <xf numFmtId="170" fontId="4" fillId="0" borderId="0" applyFont="0" applyFill="0" applyBorder="0" applyAlignment="0" applyProtection="0"/>
    <xf numFmtId="0" fontId="76" fillId="0" borderId="0"/>
    <xf numFmtId="43" fontId="55" fillId="0" borderId="0" applyFont="0" applyFill="0" applyBorder="0" applyAlignment="0" applyProtection="0"/>
    <xf numFmtId="41" fontId="55" fillId="0" borderId="0" applyFont="0" applyFill="0" applyBorder="0" applyAlignment="0" applyProtection="0"/>
    <xf numFmtId="0" fontId="60" fillId="0" borderId="0" applyNumberFormat="0" applyFill="0" applyBorder="0" applyProtection="0">
      <alignment horizontal="left"/>
    </xf>
    <xf numFmtId="179" fontId="75" fillId="0" borderId="0">
      <alignment horizontal="center"/>
    </xf>
    <xf numFmtId="9" fontId="4" fillId="0" borderId="0" applyFont="0" applyFill="0" applyBorder="0" applyAlignment="0" applyProtection="0"/>
    <xf numFmtId="9" fontId="76" fillId="0" borderId="0" applyFont="0" applyFill="0" applyBorder="0" applyAlignment="0" applyProtection="0"/>
    <xf numFmtId="0" fontId="67" fillId="0" borderId="0" applyNumberFormat="0" applyFill="0" applyBorder="0" applyProtection="0">
      <alignment horizontal="right"/>
    </xf>
    <xf numFmtId="4" fontId="68" fillId="0" borderId="0" applyFont="0" applyFill="0" applyBorder="0" applyProtection="0">
      <alignment horizontal="right"/>
    </xf>
    <xf numFmtId="0" fontId="72" fillId="0" borderId="0">
      <alignment vertical="top"/>
    </xf>
    <xf numFmtId="0" fontId="66" fillId="0" borderId="0" applyNumberFormat="0" applyFill="0" applyBorder="0" applyProtection="0">
      <alignment horizontal="left"/>
    </xf>
    <xf numFmtId="0" fontId="69" fillId="0" borderId="0" applyNumberFormat="0" applyFill="0" applyBorder="0" applyAlignment="0" applyProtection="0"/>
    <xf numFmtId="0" fontId="58" fillId="43" borderId="27" applyNumberFormat="0" applyAlignment="0" applyProtection="0"/>
    <xf numFmtId="0" fontId="70" fillId="0" borderId="0" applyNumberFormat="0" applyFill="0" applyBorder="0" applyProtection="0">
      <alignment horizontal="right"/>
    </xf>
    <xf numFmtId="0" fontId="5" fillId="0" borderId="0" applyBorder="0"/>
    <xf numFmtId="43" fontId="4" fillId="0" borderId="0" applyFont="0" applyFill="0" applyBorder="0" applyAlignment="0" applyProtection="0"/>
    <xf numFmtId="41" fontId="4" fillId="0" borderId="0" applyFont="0" applyFill="0" applyBorder="0" applyAlignment="0" applyProtection="0"/>
    <xf numFmtId="0" fontId="71" fillId="0" borderId="0"/>
    <xf numFmtId="0" fontId="6" fillId="0" borderId="0">
      <alignment vertical="top"/>
    </xf>
    <xf numFmtId="183" fontId="6" fillId="0" borderId="0" applyFont="0" applyFill="0" applyBorder="0" applyAlignment="0" applyProtection="0"/>
    <xf numFmtId="38" fontId="6" fillId="0" borderId="0" applyFont="0" applyFill="0" applyBorder="0" applyAlignment="0" applyProtection="0"/>
    <xf numFmtId="9" fontId="6" fillId="0" borderId="0" applyFont="0" applyFill="0" applyBorder="0" applyAlignment="0" applyProtection="0"/>
    <xf numFmtId="0" fontId="14" fillId="0" borderId="0" applyNumberForma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57" fillId="42" borderId="1"/>
    <xf numFmtId="0" fontId="57" fillId="41" borderId="1"/>
    <xf numFmtId="0" fontId="56" fillId="0" borderId="1"/>
    <xf numFmtId="0" fontId="57" fillId="42" borderId="1"/>
    <xf numFmtId="0" fontId="57" fillId="41" borderId="1"/>
    <xf numFmtId="0" fontId="56" fillId="0" borderId="1"/>
    <xf numFmtId="41" fontId="1" fillId="0" borderId="0" applyFont="0" applyFill="0" applyBorder="0" applyAlignment="0" applyProtection="0"/>
    <xf numFmtId="0" fontId="6" fillId="0" borderId="0"/>
    <xf numFmtId="0" fontId="77" fillId="0" borderId="0" applyNumberFormat="0" applyFill="0" applyBorder="0" applyAlignment="0" applyProtection="0">
      <alignment vertical="top"/>
      <protection locked="0"/>
    </xf>
    <xf numFmtId="0" fontId="6" fillId="0" borderId="0"/>
    <xf numFmtId="0" fontId="78" fillId="0" borderId="0"/>
    <xf numFmtId="43" fontId="1" fillId="0" borderId="0" applyFont="0" applyFill="0" applyBorder="0" applyAlignment="0" applyProtection="0"/>
    <xf numFmtId="41" fontId="1" fillId="0" borderId="0" applyFont="0" applyFill="0" applyBorder="0" applyAlignment="0" applyProtection="0"/>
    <xf numFmtId="44" fontId="1"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76" fillId="0" borderId="0" applyFont="0" applyFill="0" applyBorder="0" applyAlignment="0" applyProtection="0"/>
    <xf numFmtId="0" fontId="57" fillId="42" borderId="1"/>
    <xf numFmtId="0" fontId="57" fillId="41" borderId="1"/>
    <xf numFmtId="0" fontId="56" fillId="0" borderId="1"/>
    <xf numFmtId="0" fontId="57" fillId="42" borderId="1"/>
    <xf numFmtId="0" fontId="57" fillId="41" borderId="1"/>
    <xf numFmtId="0" fontId="56" fillId="0" borderId="1"/>
    <xf numFmtId="41" fontId="1" fillId="0" borderId="0" applyFont="0" applyFill="0" applyBorder="0" applyAlignment="0" applyProtection="0"/>
    <xf numFmtId="0" fontId="79" fillId="0" borderId="0"/>
    <xf numFmtId="9" fontId="79" fillId="0" borderId="0" applyFont="0" applyFill="0" applyBorder="0" applyAlignment="0" applyProtection="0"/>
    <xf numFmtId="41" fontId="79" fillId="0" borderId="0" applyFont="0" applyFill="0" applyBorder="0" applyAlignment="0" applyProtection="0"/>
    <xf numFmtId="43" fontId="7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4" fontId="1"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76"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4" fontId="1"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76" fillId="0" borderId="0" applyFont="0" applyFill="0" applyBorder="0" applyAlignment="0" applyProtection="0"/>
    <xf numFmtId="41" fontId="1" fillId="0" borderId="0" applyFont="0" applyFill="0" applyBorder="0" applyAlignment="0" applyProtection="0"/>
    <xf numFmtId="41" fontId="79" fillId="0" borderId="0" applyFont="0" applyFill="0" applyBorder="0" applyAlignment="0" applyProtection="0"/>
    <xf numFmtId="43" fontId="79"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977">
    <xf numFmtId="164" fontId="0" fillId="0" borderId="0" xfId="0"/>
    <xf numFmtId="164" fontId="0" fillId="0" borderId="0" xfId="0" applyAlignment="1" applyProtection="1">
      <alignment horizontal="center"/>
      <protection hidden="1"/>
    </xf>
    <xf numFmtId="164" fontId="39" fillId="0" borderId="0" xfId="0" applyFont="1" applyBorder="1" applyAlignment="1" applyProtection="1">
      <alignment horizontal="center"/>
    </xf>
    <xf numFmtId="164" fontId="0" fillId="0" borderId="0" xfId="0"/>
    <xf numFmtId="164" fontId="0" fillId="0" borderId="0" xfId="0" applyProtection="1">
      <protection hidden="1"/>
    </xf>
    <xf numFmtId="164" fontId="9" fillId="0" borderId="0" xfId="0" applyFont="1" applyProtection="1">
      <protection hidden="1"/>
    </xf>
    <xf numFmtId="164" fontId="9" fillId="4" borderId="3" xfId="0" applyFont="1" applyFill="1" applyBorder="1" applyAlignment="1" applyProtection="1">
      <alignment vertical="center"/>
      <protection hidden="1"/>
    </xf>
    <xf numFmtId="0" fontId="9" fillId="0" borderId="0" xfId="0" applyNumberFormat="1" applyFont="1" applyProtection="1">
      <protection hidden="1"/>
    </xf>
    <xf numFmtId="2" fontId="10" fillId="0" borderId="1" xfId="0" applyNumberFormat="1" applyFont="1" applyFill="1" applyBorder="1" applyAlignment="1" applyProtection="1">
      <alignment horizontal="center" vertical="center"/>
      <protection hidden="1"/>
    </xf>
    <xf numFmtId="164" fontId="0" fillId="0" borderId="0" xfId="0" applyFill="1" applyProtection="1">
      <protection hidden="1"/>
    </xf>
    <xf numFmtId="164" fontId="12" fillId="0" borderId="0" xfId="0" applyFont="1" applyProtection="1">
      <protection hidden="1"/>
    </xf>
    <xf numFmtId="164" fontId="9" fillId="0" borderId="0" xfId="0" applyFont="1" applyFill="1" applyProtection="1">
      <protection hidden="1"/>
    </xf>
    <xf numFmtId="164" fontId="0" fillId="0" borderId="0" xfId="0" applyAlignment="1" applyProtection="1">
      <alignment vertical="center"/>
      <protection hidden="1"/>
    </xf>
    <xf numFmtId="164" fontId="0" fillId="0" borderId="0" xfId="0" applyFill="1" applyAlignment="1" applyProtection="1">
      <alignment horizontal="center" vertical="center"/>
      <protection hidden="1"/>
    </xf>
    <xf numFmtId="164" fontId="0" fillId="0" borderId="0" xfId="0" applyAlignment="1" applyProtection="1">
      <alignment horizontal="center" vertical="center"/>
      <protection hidden="1"/>
    </xf>
    <xf numFmtId="164" fontId="11" fillId="0" borderId="0" xfId="0" applyFont="1" applyAlignment="1" applyProtection="1">
      <alignment horizontal="center" vertical="center"/>
      <protection hidden="1"/>
    </xf>
    <xf numFmtId="164" fontId="0" fillId="0" borderId="0" xfId="0" applyFont="1" applyProtection="1">
      <protection hidden="1"/>
    </xf>
    <xf numFmtId="164" fontId="13" fillId="4" borderId="5" xfId="0" applyFont="1" applyFill="1" applyBorder="1" applyAlignment="1" applyProtection="1">
      <protection hidden="1"/>
    </xf>
    <xf numFmtId="164" fontId="13" fillId="4" borderId="3" xfId="0" applyFont="1" applyFill="1" applyBorder="1" applyAlignment="1" applyProtection="1">
      <alignment horizontal="center" vertical="center"/>
      <protection hidden="1"/>
    </xf>
    <xf numFmtId="164" fontId="13" fillId="4" borderId="5" xfId="0" applyFont="1" applyFill="1" applyBorder="1" applyAlignment="1" applyProtection="1">
      <alignment horizontal="center" vertical="center"/>
      <protection hidden="1"/>
    </xf>
    <xf numFmtId="2" fontId="10" fillId="0" borderId="3" xfId="0" applyNumberFormat="1" applyFont="1" applyFill="1" applyBorder="1" applyAlignment="1" applyProtection="1">
      <alignment horizontal="center" vertical="center"/>
      <protection hidden="1"/>
    </xf>
    <xf numFmtId="0" fontId="10" fillId="0" borderId="3" xfId="0" applyNumberFormat="1" applyFont="1" applyFill="1" applyBorder="1" applyAlignment="1" applyProtection="1">
      <alignment horizontal="center" vertical="center"/>
      <protection hidden="1"/>
    </xf>
    <xf numFmtId="0" fontId="10" fillId="0" borderId="5" xfId="0" applyNumberFormat="1" applyFont="1" applyFill="1" applyBorder="1" applyAlignment="1" applyProtection="1">
      <alignment horizontal="center" vertical="center"/>
      <protection hidden="1"/>
    </xf>
    <xf numFmtId="164" fontId="10" fillId="0" borderId="0" xfId="0" applyFont="1" applyFill="1" applyAlignment="1" applyProtection="1">
      <alignment horizontal="left" vertical="center"/>
      <protection hidden="1"/>
    </xf>
    <xf numFmtId="0" fontId="0" fillId="0" borderId="0" xfId="0" applyNumberFormat="1" applyProtection="1">
      <protection hidden="1"/>
    </xf>
    <xf numFmtId="164" fontId="10" fillId="0" borderId="0" xfId="0" applyFont="1" applyProtection="1">
      <protection hidden="1"/>
    </xf>
    <xf numFmtId="164" fontId="13" fillId="0" borderId="0" xfId="0" applyFont="1" applyAlignment="1" applyProtection="1">
      <alignment wrapText="1"/>
      <protection hidden="1"/>
    </xf>
    <xf numFmtId="164" fontId="10" fillId="0" borderId="3" xfId="0" applyFont="1" applyFill="1" applyBorder="1" applyAlignment="1" applyProtection="1">
      <alignment horizontal="center" vertical="center"/>
      <protection hidden="1"/>
    </xf>
    <xf numFmtId="165" fontId="0" fillId="0" borderId="1" xfId="91" applyNumberFormat="1" applyFont="1" applyBorder="1" applyAlignment="1" applyProtection="1">
      <alignment horizontal="center" vertical="center"/>
      <protection hidden="1"/>
    </xf>
    <xf numFmtId="166" fontId="0" fillId="0" borderId="1" xfId="91" applyNumberFormat="1" applyFont="1" applyBorder="1" applyAlignment="1" applyProtection="1">
      <alignment horizontal="center" vertical="center"/>
      <protection hidden="1"/>
    </xf>
    <xf numFmtId="164" fontId="0" fillId="2" borderId="3" xfId="0" applyFill="1" applyBorder="1" applyAlignment="1" applyProtection="1">
      <alignment horizontal="center" vertical="center"/>
      <protection hidden="1"/>
    </xf>
    <xf numFmtId="165" fontId="0" fillId="2" borderId="3" xfId="91" applyNumberFormat="1" applyFont="1" applyFill="1" applyBorder="1" applyAlignment="1" applyProtection="1">
      <alignment horizontal="center" vertical="center"/>
      <protection hidden="1"/>
    </xf>
    <xf numFmtId="165" fontId="0" fillId="0" borderId="1" xfId="91" applyNumberFormat="1" applyFont="1" applyFill="1" applyBorder="1" applyAlignment="1" applyProtection="1">
      <alignment horizontal="center" vertical="center"/>
      <protection hidden="1"/>
    </xf>
    <xf numFmtId="164" fontId="0" fillId="0" borderId="0" xfId="0" applyAlignment="1" applyProtection="1">
      <protection hidden="1"/>
    </xf>
    <xf numFmtId="164" fontId="9" fillId="0" borderId="1" xfId="0" applyFont="1" applyFill="1" applyBorder="1" applyAlignment="1" applyProtection="1">
      <alignment horizontal="center" vertical="center" wrapText="1"/>
    </xf>
    <xf numFmtId="164" fontId="9" fillId="0" borderId="1" xfId="0" applyFont="1" applyBorder="1" applyAlignment="1" applyProtection="1">
      <alignment horizontal="center" vertical="center" wrapText="1"/>
    </xf>
    <xf numFmtId="164" fontId="9" fillId="4" borderId="3" xfId="0" applyFont="1" applyFill="1" applyBorder="1" applyAlignment="1" applyProtection="1">
      <alignment vertical="center"/>
    </xf>
    <xf numFmtId="164" fontId="0" fillId="2" borderId="4" xfId="0" applyFill="1" applyBorder="1" applyAlignment="1" applyProtection="1">
      <alignment vertical="center"/>
    </xf>
    <xf numFmtId="164" fontId="0" fillId="2" borderId="3" xfId="0" applyFill="1" applyBorder="1" applyAlignment="1" applyProtection="1">
      <alignment vertical="center"/>
    </xf>
    <xf numFmtId="164" fontId="0" fillId="2" borderId="3" xfId="0" applyFill="1" applyBorder="1" applyAlignment="1" applyProtection="1">
      <alignment horizontal="center" vertical="center"/>
    </xf>
    <xf numFmtId="164" fontId="0" fillId="0" borderId="1" xfId="0" applyBorder="1" applyAlignment="1" applyProtection="1">
      <alignment vertical="center"/>
    </xf>
    <xf numFmtId="164" fontId="0" fillId="0" borderId="1" xfId="0" applyFill="1" applyBorder="1" applyAlignment="1" applyProtection="1">
      <alignment vertical="center"/>
    </xf>
    <xf numFmtId="2" fontId="0" fillId="0" borderId="1" xfId="0" applyNumberFormat="1" applyFill="1" applyBorder="1" applyAlignment="1" applyProtection="1">
      <alignment horizontal="center" vertical="center"/>
    </xf>
    <xf numFmtId="2" fontId="0" fillId="2" borderId="3" xfId="0" applyNumberFormat="1" applyFill="1" applyBorder="1" applyAlignment="1" applyProtection="1">
      <alignment horizontal="center" vertical="center"/>
    </xf>
    <xf numFmtId="164" fontId="10" fillId="0" borderId="1" xfId="0" applyFont="1" applyFill="1" applyBorder="1" applyAlignment="1" applyProtection="1">
      <alignment vertical="center"/>
    </xf>
    <xf numFmtId="2" fontId="10" fillId="0" borderId="1" xfId="0" applyNumberFormat="1" applyFont="1" applyFill="1" applyBorder="1" applyAlignment="1" applyProtection="1">
      <alignment horizontal="center" vertical="center"/>
    </xf>
    <xf numFmtId="164" fontId="0" fillId="2" borderId="1" xfId="0" applyFill="1" applyBorder="1" applyAlignment="1" applyProtection="1">
      <alignment vertical="center"/>
    </xf>
    <xf numFmtId="164" fontId="9" fillId="0" borderId="1" xfId="0" applyFont="1" applyBorder="1" applyAlignment="1" applyProtection="1">
      <alignment horizontal="left" vertical="center" wrapText="1"/>
    </xf>
    <xf numFmtId="164" fontId="9" fillId="4" borderId="4" xfId="0" applyFont="1" applyFill="1" applyBorder="1" applyAlignment="1" applyProtection="1">
      <alignment vertical="center"/>
    </xf>
    <xf numFmtId="164" fontId="0" fillId="0" borderId="1" xfId="0" applyBorder="1" applyAlignment="1" applyProtection="1">
      <alignment horizontal="left" vertical="center"/>
    </xf>
    <xf numFmtId="164" fontId="10" fillId="0" borderId="1" xfId="0" applyFont="1" applyBorder="1" applyAlignment="1" applyProtection="1">
      <alignment horizontal="left" vertical="center"/>
    </xf>
    <xf numFmtId="2" fontId="9" fillId="4" borderId="3" xfId="0" applyNumberFormat="1" applyFont="1" applyFill="1" applyBorder="1" applyAlignment="1" applyProtection="1">
      <alignment horizontal="center" vertical="center"/>
    </xf>
    <xf numFmtId="164" fontId="0" fillId="0" borderId="1" xfId="0" applyFill="1" applyBorder="1" applyAlignment="1" applyProtection="1">
      <alignment horizontal="left" vertical="center"/>
    </xf>
    <xf numFmtId="2" fontId="29" fillId="0" borderId="1" xfId="0" applyNumberFormat="1" applyFont="1" applyFill="1" applyBorder="1" applyAlignment="1" applyProtection="1">
      <alignment horizontal="center" vertical="center"/>
    </xf>
    <xf numFmtId="164" fontId="0" fillId="0" borderId="1" xfId="0" applyBorder="1" applyProtection="1"/>
    <xf numFmtId="164" fontId="10" fillId="0" borderId="1" xfId="0" applyFont="1" applyBorder="1" applyAlignment="1" applyProtection="1">
      <alignment vertical="center"/>
    </xf>
    <xf numFmtId="164" fontId="0" fillId="2" borderId="1" xfId="0" applyFill="1" applyBorder="1" applyProtection="1"/>
    <xf numFmtId="164" fontId="0" fillId="2" borderId="4" xfId="0" applyFill="1" applyBorder="1" applyProtection="1"/>
    <xf numFmtId="164" fontId="0" fillId="2" borderId="3" xfId="0" applyFill="1" applyBorder="1" applyProtection="1"/>
    <xf numFmtId="2" fontId="0" fillId="2" borderId="3" xfId="0" applyNumberFormat="1" applyFill="1" applyBorder="1" applyAlignment="1" applyProtection="1">
      <alignment horizontal="center"/>
    </xf>
    <xf numFmtId="164" fontId="29" fillId="0" borderId="1" xfId="0" applyFont="1" applyFill="1" applyBorder="1" applyAlignment="1" applyProtection="1">
      <alignment vertical="center"/>
    </xf>
    <xf numFmtId="164" fontId="29" fillId="0" borderId="1" xfId="0" applyFont="1" applyFill="1" applyBorder="1" applyAlignment="1" applyProtection="1">
      <alignment vertical="center" wrapText="1"/>
    </xf>
    <xf numFmtId="164" fontId="9" fillId="4" borderId="3" xfId="0" applyFont="1" applyFill="1" applyBorder="1" applyAlignment="1" applyProtection="1"/>
    <xf numFmtId="164" fontId="28" fillId="4" borderId="4" xfId="0" applyFont="1" applyFill="1" applyBorder="1" applyAlignment="1" applyProtection="1"/>
    <xf numFmtId="164" fontId="9" fillId="4" borderId="4" xfId="0" applyFont="1" applyFill="1" applyBorder="1" applyAlignment="1" applyProtection="1"/>
    <xf numFmtId="164" fontId="0" fillId="0" borderId="1" xfId="0" applyFill="1" applyBorder="1" applyProtection="1"/>
    <xf numFmtId="164" fontId="29" fillId="0" borderId="1" xfId="0" applyFont="1" applyBorder="1" applyProtection="1"/>
    <xf numFmtId="164" fontId="0" fillId="0" borderId="4" xfId="0" applyFill="1" applyBorder="1" applyProtection="1"/>
    <xf numFmtId="164" fontId="0" fillId="0" borderId="3" xfId="0" applyFill="1" applyBorder="1" applyProtection="1"/>
    <xf numFmtId="2" fontId="0" fillId="0" borderId="3" xfId="0" applyNumberFormat="1" applyFill="1" applyBorder="1" applyAlignment="1" applyProtection="1">
      <alignment horizontal="center"/>
    </xf>
    <xf numFmtId="164" fontId="29" fillId="0" borderId="1" xfId="0" applyFont="1" applyFill="1" applyBorder="1" applyAlignment="1" applyProtection="1">
      <alignment wrapText="1"/>
    </xf>
    <xf numFmtId="164" fontId="13" fillId="4" borderId="3" xfId="0" applyFont="1" applyFill="1" applyBorder="1" applyAlignment="1" applyProtection="1"/>
    <xf numFmtId="164" fontId="10" fillId="0" borderId="1" xfId="0" applyFont="1" applyFill="1" applyBorder="1" applyProtection="1"/>
    <xf numFmtId="164" fontId="10" fillId="0" borderId="1" xfId="0" applyFont="1" applyFill="1" applyBorder="1" applyAlignment="1" applyProtection="1">
      <alignment wrapText="1"/>
    </xf>
    <xf numFmtId="164" fontId="13" fillId="4" borderId="3" xfId="0" applyFont="1" applyFill="1" applyBorder="1" applyAlignment="1" applyProtection="1">
      <alignment horizontal="center" vertical="center"/>
    </xf>
    <xf numFmtId="164" fontId="0" fillId="0" borderId="0" xfId="0" applyProtection="1"/>
    <xf numFmtId="2" fontId="0" fillId="0" borderId="3" xfId="0" applyNumberFormat="1" applyFill="1" applyBorder="1" applyAlignment="1" applyProtection="1">
      <alignment horizontal="center" vertical="center"/>
    </xf>
    <xf numFmtId="164" fontId="10" fillId="0" borderId="4" xfId="0" applyFont="1" applyFill="1" applyBorder="1" applyProtection="1"/>
    <xf numFmtId="164" fontId="10" fillId="0" borderId="3" xfId="0" applyFont="1" applyFill="1" applyBorder="1" applyProtection="1"/>
    <xf numFmtId="164" fontId="10" fillId="0" borderId="1" xfId="0" applyFont="1" applyFill="1" applyBorder="1" applyAlignment="1" applyProtection="1">
      <alignment horizontal="left" vertical="center"/>
    </xf>
    <xf numFmtId="164" fontId="29" fillId="0" borderId="1" xfId="0" applyFont="1" applyFill="1" applyBorder="1" applyProtection="1"/>
    <xf numFmtId="164" fontId="29" fillId="0" borderId="1" xfId="0" applyFont="1" applyBorder="1" applyAlignment="1" applyProtection="1">
      <alignment vertical="center" wrapText="1"/>
    </xf>
    <xf numFmtId="164" fontId="29" fillId="0" borderId="1" xfId="0" applyFont="1" applyBorder="1" applyAlignment="1" applyProtection="1">
      <alignment vertical="center"/>
    </xf>
    <xf numFmtId="164" fontId="29" fillId="0" borderId="1" xfId="0" applyFont="1" applyBorder="1" applyAlignment="1" applyProtection="1">
      <alignment wrapText="1"/>
    </xf>
    <xf numFmtId="164" fontId="8" fillId="0" borderId="1" xfId="0" applyFont="1" applyBorder="1" applyProtection="1"/>
    <xf numFmtId="164" fontId="0" fillId="2" borderId="2" xfId="0" applyFill="1" applyBorder="1" applyProtection="1"/>
    <xf numFmtId="0" fontId="9" fillId="0" borderId="0" xfId="0" applyNumberFormat="1" applyFont="1" applyProtection="1"/>
    <xf numFmtId="164" fontId="8" fillId="0" borderId="1" xfId="0" applyFont="1" applyFill="1" applyBorder="1" applyProtection="1"/>
    <xf numFmtId="164" fontId="12" fillId="0" borderId="0" xfId="0" applyFont="1" applyAlignment="1" applyProtection="1">
      <alignment horizontal="left" vertical="center"/>
    </xf>
    <xf numFmtId="164" fontId="0" fillId="0" borderId="0" xfId="0" applyFill="1" applyAlignment="1" applyProtection="1">
      <alignment vertical="center"/>
    </xf>
    <xf numFmtId="164" fontId="0" fillId="0" borderId="0" xfId="0" applyFill="1" applyAlignment="1" applyProtection="1">
      <alignment horizontal="center" vertical="center"/>
    </xf>
    <xf numFmtId="164" fontId="0" fillId="0" borderId="0" xfId="0" applyAlignment="1" applyProtection="1">
      <alignment horizontal="center" vertical="center"/>
    </xf>
    <xf numFmtId="164" fontId="11" fillId="0" borderId="0" xfId="0" applyFont="1" applyAlignment="1" applyProtection="1">
      <alignment horizontal="right" vertical="center"/>
    </xf>
    <xf numFmtId="164" fontId="9" fillId="0" borderId="0" xfId="0" applyFont="1" applyProtection="1"/>
    <xf numFmtId="164" fontId="0" fillId="0" borderId="0" xfId="0" applyAlignment="1" applyProtection="1">
      <alignment vertical="center"/>
    </xf>
    <xf numFmtId="164" fontId="9" fillId="0" borderId="0" xfId="0" applyFont="1" applyAlignment="1" applyProtection="1">
      <alignment vertical="center"/>
    </xf>
    <xf numFmtId="164" fontId="9" fillId="0" borderId="0" xfId="0" applyFont="1" applyFill="1" applyAlignment="1" applyProtection="1">
      <alignment vertical="center"/>
    </xf>
    <xf numFmtId="166" fontId="9" fillId="3" borderId="1" xfId="0" applyNumberFormat="1" applyFont="1" applyFill="1" applyBorder="1" applyAlignment="1" applyProtection="1">
      <alignment horizontal="center"/>
      <protection hidden="1"/>
    </xf>
    <xf numFmtId="164" fontId="0" fillId="0" borderId="6" xfId="0" applyBorder="1" applyAlignment="1" applyProtection="1">
      <alignment vertical="center"/>
    </xf>
    <xf numFmtId="164" fontId="0" fillId="0" borderId="4" xfId="0" applyFill="1" applyBorder="1" applyAlignment="1" applyProtection="1">
      <alignment vertical="center"/>
    </xf>
    <xf numFmtId="164" fontId="0" fillId="0" borderId="6" xfId="0" applyBorder="1" applyProtection="1"/>
    <xf numFmtId="164" fontId="0" fillId="0" borderId="3" xfId="0" applyFill="1" applyBorder="1" applyAlignment="1" applyProtection="1">
      <alignment vertical="center"/>
    </xf>
    <xf numFmtId="0" fontId="9" fillId="0" borderId="1" xfId="0" applyNumberFormat="1" applyFont="1" applyBorder="1" applyAlignment="1" applyProtection="1">
      <alignment horizontal="left" vertical="center" wrapText="1"/>
    </xf>
    <xf numFmtId="0" fontId="0" fillId="2" borderId="3" xfId="0" applyNumberFormat="1" applyFill="1" applyBorder="1" applyAlignment="1" applyProtection="1">
      <alignment vertical="center"/>
    </xf>
    <xf numFmtId="0" fontId="0" fillId="0" borderId="1" xfId="0" applyNumberFormat="1" applyFill="1" applyBorder="1" applyAlignment="1" applyProtection="1">
      <alignment vertical="center"/>
    </xf>
    <xf numFmtId="164" fontId="0" fillId="0" borderId="2" xfId="0" applyFill="1" applyBorder="1" applyAlignment="1" applyProtection="1">
      <alignment vertical="center"/>
    </xf>
    <xf numFmtId="164" fontId="10" fillId="0" borderId="2" xfId="0" applyFont="1" applyFill="1" applyBorder="1" applyAlignment="1" applyProtection="1">
      <alignment horizontal="left" vertical="center"/>
    </xf>
    <xf numFmtId="164" fontId="10" fillId="0" borderId="5" xfId="0" applyFont="1" applyFill="1" applyBorder="1" applyAlignment="1" applyProtection="1">
      <alignment horizontal="left" vertical="center"/>
    </xf>
    <xf numFmtId="164" fontId="10" fillId="0" borderId="6" xfId="0" applyFont="1" applyFill="1" applyBorder="1" applyAlignment="1" applyProtection="1">
      <alignment horizontal="left" vertical="center"/>
    </xf>
    <xf numFmtId="164" fontId="10" fillId="0" borderId="7" xfId="0" applyFont="1" applyFill="1" applyBorder="1" applyAlignment="1" applyProtection="1">
      <alignment horizontal="left" vertical="center"/>
    </xf>
    <xf numFmtId="164" fontId="10" fillId="0" borderId="24" xfId="0" applyFont="1" applyFill="1" applyBorder="1" applyAlignment="1" applyProtection="1">
      <alignment horizontal="left" vertical="center"/>
    </xf>
    <xf numFmtId="164" fontId="29" fillId="0" borderId="5" xfId="0" applyFont="1" applyFill="1" applyBorder="1" applyAlignment="1" applyProtection="1">
      <alignment horizontal="left" vertical="center"/>
    </xf>
    <xf numFmtId="164" fontId="0" fillId="0" borderId="2" xfId="0" applyBorder="1" applyProtection="1"/>
    <xf numFmtId="164" fontId="0" fillId="0" borderId="7" xfId="0" applyBorder="1" applyProtection="1"/>
    <xf numFmtId="164" fontId="29" fillId="0" borderId="5" xfId="0" applyFont="1" applyFill="1" applyBorder="1" applyAlignment="1" applyProtection="1">
      <alignment vertical="center"/>
    </xf>
    <xf numFmtId="164" fontId="0" fillId="0" borderId="2" xfId="0" applyFill="1" applyBorder="1" applyProtection="1"/>
    <xf numFmtId="164" fontId="0" fillId="0" borderId="7" xfId="0" applyFill="1" applyBorder="1" applyProtection="1"/>
    <xf numFmtId="164" fontId="0" fillId="0" borderId="6" xfId="0" applyFill="1" applyBorder="1" applyProtection="1"/>
    <xf numFmtId="164" fontId="0" fillId="0" borderId="0" xfId="0" applyFill="1" applyAlignment="1" applyProtection="1">
      <alignment vertical="center"/>
      <protection hidden="1"/>
    </xf>
    <xf numFmtId="164" fontId="8" fillId="0" borderId="1" xfId="0" applyFont="1" applyFill="1" applyBorder="1" applyAlignment="1" applyProtection="1">
      <alignment vertical="center"/>
    </xf>
    <xf numFmtId="0" fontId="0" fillId="0" borderId="3" xfId="0" applyNumberFormat="1" applyFill="1" applyBorder="1" applyAlignment="1" applyProtection="1">
      <alignment vertical="center"/>
    </xf>
    <xf numFmtId="164" fontId="0" fillId="0" borderId="4" xfId="0" applyFill="1" applyBorder="1" applyAlignment="1" applyProtection="1">
      <alignment horizontal="left" vertical="center"/>
    </xf>
    <xf numFmtId="165" fontId="0" fillId="36" borderId="1" xfId="98" applyNumberFormat="1" applyFont="1" applyFill="1" applyBorder="1" applyAlignment="1" applyProtection="1">
      <alignment horizontal="right"/>
      <protection hidden="1"/>
    </xf>
    <xf numFmtId="164" fontId="0" fillId="3" borderId="0" xfId="0" applyFill="1" applyAlignment="1" applyProtection="1">
      <alignment horizontal="center" vertical="center"/>
    </xf>
    <xf numFmtId="164" fontId="0" fillId="0" borderId="0" xfId="0" applyFont="1" applyAlignment="1" applyProtection="1">
      <alignment vertical="center"/>
    </xf>
    <xf numFmtId="164" fontId="0" fillId="0" borderId="0" xfId="0" applyFont="1" applyAlignment="1" applyProtection="1">
      <alignment vertical="center"/>
      <protection hidden="1"/>
    </xf>
    <xf numFmtId="164" fontId="0" fillId="0" borderId="0" xfId="0" applyFont="1" applyFill="1" applyAlignment="1" applyProtection="1">
      <alignment horizontal="center" vertical="center"/>
      <protection hidden="1"/>
    </xf>
    <xf numFmtId="164" fontId="0" fillId="3" borderId="0" xfId="0" applyFont="1" applyFill="1" applyAlignment="1" applyProtection="1">
      <alignment vertical="center"/>
      <protection hidden="1"/>
    </xf>
    <xf numFmtId="164" fontId="9" fillId="3" borderId="0" xfId="0" applyFont="1" applyFill="1" applyAlignment="1" applyProtection="1">
      <alignment horizontal="center" vertical="center"/>
      <protection hidden="1"/>
    </xf>
    <xf numFmtId="164" fontId="9" fillId="0" borderId="0" xfId="0" applyFont="1" applyAlignment="1" applyProtection="1">
      <protection hidden="1"/>
    </xf>
    <xf numFmtId="0" fontId="0" fillId="0" borderId="0" xfId="0" applyNumberFormat="1" applyFont="1" applyProtection="1">
      <protection hidden="1"/>
    </xf>
    <xf numFmtId="165" fontId="0" fillId="0" borderId="0" xfId="0" applyNumberFormat="1" applyAlignment="1" applyProtection="1">
      <alignment vertical="center"/>
    </xf>
    <xf numFmtId="164" fontId="10" fillId="0" borderId="0" xfId="0" applyFont="1" applyFill="1" applyProtection="1">
      <protection hidden="1"/>
    </xf>
    <xf numFmtId="164" fontId="10" fillId="0" borderId="0" xfId="0" applyFont="1" applyAlignment="1" applyProtection="1">
      <alignment vertical="center"/>
      <protection hidden="1"/>
    </xf>
    <xf numFmtId="164" fontId="10" fillId="2" borderId="4" xfId="0" applyFont="1" applyFill="1" applyBorder="1" applyProtection="1"/>
    <xf numFmtId="164" fontId="10" fillId="2" borderId="3" xfId="0" applyFont="1" applyFill="1" applyBorder="1" applyProtection="1"/>
    <xf numFmtId="49" fontId="0" fillId="0" borderId="0" xfId="0" applyNumberFormat="1"/>
    <xf numFmtId="165" fontId="0" fillId="0" borderId="0" xfId="0" applyNumberFormat="1"/>
    <xf numFmtId="9" fontId="0" fillId="0" borderId="0" xfId="99" applyFont="1"/>
    <xf numFmtId="167" fontId="0" fillId="0" borderId="0" xfId="98" applyNumberFormat="1" applyFont="1"/>
    <xf numFmtId="168" fontId="0" fillId="0" borderId="1" xfId="91" applyNumberFormat="1" applyFont="1" applyBorder="1"/>
    <xf numFmtId="168" fontId="33" fillId="0" borderId="1" xfId="91" applyNumberFormat="1" applyFont="1" applyBorder="1" applyAlignment="1">
      <alignment vertical="center"/>
    </xf>
    <xf numFmtId="9" fontId="0" fillId="0" borderId="2" xfId="99" applyFont="1" applyBorder="1"/>
    <xf numFmtId="164" fontId="0" fillId="37" borderId="1" xfId="0" applyFill="1" applyBorder="1"/>
    <xf numFmtId="165" fontId="0" fillId="37" borderId="1" xfId="0" applyNumberFormat="1" applyFill="1" applyBorder="1"/>
    <xf numFmtId="167" fontId="0" fillId="37" borderId="1" xfId="98" applyNumberFormat="1" applyFont="1" applyFill="1" applyBorder="1"/>
    <xf numFmtId="168" fontId="0" fillId="37" borderId="1" xfId="91" applyNumberFormat="1" applyFont="1" applyFill="1" applyBorder="1"/>
    <xf numFmtId="9" fontId="33" fillId="3" borderId="2" xfId="99" applyFont="1" applyFill="1" applyBorder="1" applyAlignment="1">
      <alignment vertical="center"/>
    </xf>
    <xf numFmtId="164" fontId="10" fillId="2" borderId="1" xfId="0" applyFont="1" applyFill="1" applyBorder="1" applyProtection="1"/>
    <xf numFmtId="2" fontId="10" fillId="2" borderId="3" xfId="0" applyNumberFormat="1" applyFont="1" applyFill="1" applyBorder="1" applyAlignment="1" applyProtection="1">
      <alignment horizontal="center" vertical="center"/>
    </xf>
    <xf numFmtId="2" fontId="10" fillId="0" borderId="3" xfId="0" applyNumberFormat="1" applyFont="1" applyFill="1" applyBorder="1" applyAlignment="1" applyProtection="1">
      <alignment horizontal="center" vertical="center"/>
    </xf>
    <xf numFmtId="165" fontId="0" fillId="0" borderId="1" xfId="0" applyNumberFormat="1" applyBorder="1"/>
    <xf numFmtId="164" fontId="13" fillId="0" borderId="1" xfId="0" applyFont="1" applyBorder="1" applyAlignment="1" applyProtection="1">
      <alignment horizontal="left" vertical="center" wrapText="1"/>
    </xf>
    <xf numFmtId="164" fontId="13" fillId="0" borderId="1" xfId="0" applyFont="1" applyFill="1" applyBorder="1" applyAlignment="1" applyProtection="1">
      <alignment vertical="center" wrapText="1"/>
      <protection hidden="1"/>
    </xf>
    <xf numFmtId="164" fontId="13" fillId="0" borderId="1" xfId="0" applyFont="1" applyBorder="1" applyAlignment="1" applyProtection="1">
      <alignment horizontal="center" vertical="center" wrapText="1"/>
      <protection hidden="1"/>
    </xf>
    <xf numFmtId="164" fontId="13" fillId="4" borderId="4" xfId="0" applyFont="1" applyFill="1" applyBorder="1" applyAlignment="1" applyProtection="1"/>
    <xf numFmtId="0" fontId="8" fillId="0" borderId="1" xfId="0" applyNumberFormat="1" applyFont="1" applyFill="1" applyBorder="1" applyAlignment="1" applyProtection="1">
      <alignment horizontal="center" vertical="center"/>
      <protection hidden="1"/>
    </xf>
    <xf numFmtId="165" fontId="8" fillId="0" borderId="1" xfId="91" applyNumberFormat="1" applyFont="1" applyBorder="1" applyAlignment="1" applyProtection="1">
      <alignment horizontal="center" vertical="center"/>
      <protection hidden="1"/>
    </xf>
    <xf numFmtId="164" fontId="8" fillId="2" borderId="1" xfId="0" applyFont="1" applyFill="1" applyBorder="1" applyProtection="1"/>
    <xf numFmtId="164" fontId="8" fillId="0" borderId="4" xfId="0" applyFont="1" applyFill="1" applyBorder="1" applyProtection="1"/>
    <xf numFmtId="164" fontId="8" fillId="0" borderId="3" xfId="0" applyFont="1" applyFill="1" applyBorder="1" applyProtection="1"/>
    <xf numFmtId="2" fontId="8" fillId="0" borderId="3" xfId="0" applyNumberFormat="1" applyFont="1" applyFill="1" applyBorder="1" applyAlignment="1" applyProtection="1">
      <alignment horizontal="center" vertical="center"/>
      <protection hidden="1"/>
    </xf>
    <xf numFmtId="0" fontId="8" fillId="0" borderId="3" xfId="0" applyNumberFormat="1" applyFont="1" applyFill="1" applyBorder="1" applyAlignment="1" applyProtection="1">
      <alignment horizontal="center" vertical="center"/>
      <protection hidden="1"/>
    </xf>
    <xf numFmtId="0" fontId="8" fillId="0" borderId="5" xfId="0" applyNumberFormat="1" applyFont="1" applyFill="1" applyBorder="1" applyAlignment="1" applyProtection="1">
      <alignment horizontal="center" vertical="center"/>
      <protection hidden="1"/>
    </xf>
    <xf numFmtId="166" fontId="8" fillId="0" borderId="1" xfId="91" applyNumberFormat="1" applyFont="1" applyBorder="1" applyAlignment="1" applyProtection="1">
      <alignment horizontal="center" vertical="center"/>
      <protection hidden="1"/>
    </xf>
    <xf numFmtId="1" fontId="9" fillId="0" borderId="0" xfId="0" applyNumberFormat="1" applyFont="1" applyAlignment="1" applyProtection="1">
      <alignment vertical="center"/>
    </xf>
    <xf numFmtId="1" fontId="0" fillId="2" borderId="1" xfId="98" applyNumberFormat="1" applyFont="1" applyFill="1" applyBorder="1" applyProtection="1">
      <protection locked="0"/>
    </xf>
    <xf numFmtId="1" fontId="9" fillId="0" borderId="0" xfId="0" applyNumberFormat="1" applyFont="1" applyFill="1" applyAlignment="1" applyProtection="1">
      <alignment vertical="center"/>
    </xf>
    <xf numFmtId="1" fontId="0" fillId="0" borderId="0" xfId="0" applyNumberFormat="1" applyAlignment="1" applyProtection="1">
      <alignment vertical="center"/>
    </xf>
    <xf numFmtId="165" fontId="9" fillId="0" borderId="0" xfId="98" applyNumberFormat="1" applyFont="1" applyFill="1" applyAlignment="1" applyProtection="1">
      <alignment vertical="center"/>
    </xf>
    <xf numFmtId="165" fontId="9" fillId="0" borderId="0" xfId="0" applyNumberFormat="1" applyFont="1" applyAlignment="1" applyProtection="1">
      <alignment vertical="center"/>
    </xf>
    <xf numFmtId="165" fontId="9" fillId="0" borderId="0" xfId="0" applyNumberFormat="1" applyFont="1" applyFill="1" applyAlignment="1" applyProtection="1">
      <alignment vertical="center"/>
    </xf>
    <xf numFmtId="165" fontId="0" fillId="0" borderId="0" xfId="0" applyNumberFormat="1" applyProtection="1">
      <protection hidden="1"/>
    </xf>
    <xf numFmtId="165" fontId="0" fillId="0" borderId="0" xfId="0" applyNumberFormat="1" applyFill="1" applyProtection="1">
      <protection hidden="1"/>
    </xf>
    <xf numFmtId="165" fontId="0" fillId="2" borderId="1" xfId="98" applyNumberFormat="1" applyFont="1" applyFill="1" applyBorder="1" applyProtection="1"/>
    <xf numFmtId="165" fontId="0" fillId="0" borderId="0" xfId="0" applyNumberFormat="1" applyFont="1" applyAlignment="1" applyProtection="1">
      <alignment vertical="center"/>
    </xf>
    <xf numFmtId="165" fontId="0" fillId="0" borderId="0" xfId="0" applyNumberFormat="1" applyFont="1" applyAlignment="1" applyProtection="1">
      <alignment horizontal="right" vertical="center"/>
    </xf>
    <xf numFmtId="165" fontId="0" fillId="0" borderId="0" xfId="98" applyNumberFormat="1" applyFont="1" applyAlignment="1" applyProtection="1">
      <alignment horizontal="right" vertical="center"/>
    </xf>
    <xf numFmtId="164" fontId="0" fillId="0" borderId="25" xfId="0" applyFont="1" applyBorder="1" applyAlignment="1" applyProtection="1">
      <alignment vertical="center"/>
    </xf>
    <xf numFmtId="164" fontId="0" fillId="0" borderId="0" xfId="0" applyFill="1" applyAlignment="1" applyProtection="1">
      <alignment horizontal="right" vertical="center"/>
      <protection hidden="1"/>
    </xf>
    <xf numFmtId="164" fontId="0" fillId="0" borderId="0" xfId="0" applyAlignment="1" applyProtection="1">
      <alignment horizontal="right" vertical="center"/>
    </xf>
    <xf numFmtId="165" fontId="0" fillId="0" borderId="1" xfId="91" applyNumberFormat="1" applyFont="1" applyFill="1" applyBorder="1" applyAlignment="1" applyProtection="1">
      <alignment horizontal="right" vertical="center"/>
      <protection hidden="1"/>
    </xf>
    <xf numFmtId="0" fontId="0" fillId="0" borderId="3" xfId="0" applyNumberFormat="1" applyFill="1" applyBorder="1" applyAlignment="1" applyProtection="1">
      <alignment horizontal="right"/>
      <protection hidden="1"/>
    </xf>
    <xf numFmtId="165" fontId="10" fillId="0" borderId="1" xfId="91" applyNumberFormat="1" applyFont="1" applyFill="1" applyBorder="1" applyAlignment="1" applyProtection="1">
      <alignment horizontal="right" vertical="center"/>
      <protection hidden="1"/>
    </xf>
    <xf numFmtId="165" fontId="29" fillId="0" borderId="1" xfId="91" applyNumberFormat="1" applyFont="1" applyFill="1" applyBorder="1" applyAlignment="1" applyProtection="1">
      <alignment horizontal="right" vertical="center"/>
      <protection hidden="1"/>
    </xf>
    <xf numFmtId="164" fontId="0" fillId="0" borderId="0" xfId="0" applyFont="1" applyAlignment="1" applyProtection="1">
      <alignment horizontal="right"/>
      <protection hidden="1"/>
    </xf>
    <xf numFmtId="5" fontId="9" fillId="3" borderId="1" xfId="91" applyNumberFormat="1" applyFont="1" applyFill="1" applyBorder="1" applyAlignment="1" applyProtection="1">
      <alignment horizontal="right" vertical="center" wrapText="1"/>
      <protection hidden="1"/>
    </xf>
    <xf numFmtId="164" fontId="0" fillId="0" borderId="0" xfId="0" applyFont="1" applyAlignment="1" applyProtection="1">
      <alignment horizontal="right" vertical="center"/>
    </xf>
    <xf numFmtId="164" fontId="9" fillId="4" borderId="3" xfId="0" applyFont="1" applyFill="1" applyBorder="1" applyAlignment="1" applyProtection="1">
      <alignment horizontal="right" vertical="center"/>
      <protection hidden="1"/>
    </xf>
    <xf numFmtId="164" fontId="0" fillId="2" borderId="3" xfId="0" applyFill="1" applyBorder="1" applyAlignment="1" applyProtection="1">
      <alignment horizontal="right" vertical="center"/>
      <protection hidden="1"/>
    </xf>
    <xf numFmtId="165" fontId="0" fillId="2" borderId="3" xfId="91" applyNumberFormat="1" applyFont="1" applyFill="1" applyBorder="1" applyAlignment="1" applyProtection="1">
      <alignment horizontal="right" vertical="center"/>
      <protection hidden="1"/>
    </xf>
    <xf numFmtId="165" fontId="0" fillId="0" borderId="3" xfId="91" applyNumberFormat="1" applyFont="1" applyFill="1" applyBorder="1" applyAlignment="1" applyProtection="1">
      <alignment horizontal="right" vertical="center"/>
      <protection hidden="1"/>
    </xf>
    <xf numFmtId="1" fontId="1" fillId="2" borderId="1" xfId="98" applyNumberFormat="1" applyFont="1" applyFill="1" applyBorder="1" applyProtection="1">
      <protection locked="0"/>
    </xf>
    <xf numFmtId="1" fontId="0" fillId="0" borderId="0" xfId="0" applyNumberFormat="1" applyFont="1" applyAlignment="1" applyProtection="1">
      <alignment vertical="center"/>
    </xf>
    <xf numFmtId="165" fontId="0" fillId="0" borderId="0" xfId="0" applyNumberFormat="1" applyFont="1" applyAlignment="1" applyProtection="1">
      <alignment horizontal="right"/>
      <protection hidden="1"/>
    </xf>
    <xf numFmtId="165" fontId="0" fillId="0" borderId="0" xfId="0" applyNumberFormat="1" applyFill="1" applyAlignment="1" applyProtection="1">
      <alignment horizontal="right" vertical="center"/>
      <protection hidden="1"/>
    </xf>
    <xf numFmtId="165" fontId="0" fillId="3" borderId="0" xfId="0" applyNumberFormat="1" applyFont="1" applyFill="1" applyAlignment="1" applyProtection="1">
      <alignment vertical="center"/>
    </xf>
    <xf numFmtId="165" fontId="0" fillId="3" borderId="25" xfId="0" applyNumberFormat="1" applyFont="1" applyFill="1" applyBorder="1" applyAlignment="1" applyProtection="1">
      <alignment vertical="center"/>
    </xf>
    <xf numFmtId="165" fontId="0" fillId="0" borderId="0" xfId="0" applyNumberFormat="1" applyFont="1" applyFill="1" applyAlignment="1" applyProtection="1">
      <alignment horizontal="right" vertical="center"/>
      <protection hidden="1"/>
    </xf>
    <xf numFmtId="164" fontId="9" fillId="0" borderId="0" xfId="0" applyFont="1" applyBorder="1" applyAlignment="1" applyProtection="1"/>
    <xf numFmtId="164" fontId="12" fillId="0" borderId="0" xfId="0" applyFont="1" applyAlignment="1" applyProtection="1">
      <alignment vertical="center"/>
    </xf>
    <xf numFmtId="165" fontId="9" fillId="0" borderId="1" xfId="98" applyNumberFormat="1" applyFont="1" applyFill="1" applyBorder="1" applyAlignment="1" applyProtection="1">
      <alignment horizontal="right" vertical="top"/>
      <protection hidden="1"/>
    </xf>
    <xf numFmtId="165" fontId="9" fillId="0" borderId="23" xfId="98" applyNumberFormat="1" applyFont="1" applyFill="1" applyBorder="1" applyAlignment="1" applyProtection="1">
      <alignment horizontal="right" vertical="top"/>
      <protection hidden="1"/>
    </xf>
    <xf numFmtId="165" fontId="9" fillId="2" borderId="23" xfId="91" applyNumberFormat="1" applyFont="1" applyFill="1" applyBorder="1" applyAlignment="1" applyProtection="1">
      <alignment horizontal="right" vertical="center" wrapText="1"/>
      <protection hidden="1"/>
    </xf>
    <xf numFmtId="165" fontId="9" fillId="0" borderId="0" xfId="0" applyNumberFormat="1" applyFont="1" applyAlignment="1" applyProtection="1">
      <alignment horizontal="right" vertical="center"/>
    </xf>
    <xf numFmtId="1" fontId="0" fillId="0" borderId="1" xfId="0" applyNumberFormat="1" applyFont="1" applyBorder="1" applyAlignment="1" applyProtection="1">
      <alignment vertical="center"/>
      <protection locked="0"/>
    </xf>
    <xf numFmtId="164" fontId="35" fillId="0" borderId="0" xfId="0" applyFont="1" applyBorder="1" applyAlignment="1" applyProtection="1">
      <alignment vertical="top" wrapText="1"/>
    </xf>
    <xf numFmtId="1" fontId="0" fillId="0" borderId="1" xfId="0" applyNumberFormat="1" applyFont="1" applyBorder="1" applyAlignment="1" applyProtection="1">
      <alignment vertical="center"/>
    </xf>
    <xf numFmtId="164" fontId="0" fillId="0" borderId="0" xfId="0" applyFont="1" applyAlignment="1" applyProtection="1">
      <protection hidden="1"/>
    </xf>
    <xf numFmtId="166" fontId="9" fillId="3" borderId="1" xfId="0" applyNumberFormat="1" applyFont="1" applyFill="1" applyBorder="1" applyAlignment="1" applyProtection="1">
      <protection hidden="1"/>
    </xf>
    <xf numFmtId="165" fontId="0" fillId="0" borderId="0" xfId="0" applyNumberFormat="1" applyAlignment="1" applyProtection="1">
      <alignment horizontal="right"/>
      <protection hidden="1"/>
    </xf>
    <xf numFmtId="164" fontId="0" fillId="0" borderId="0" xfId="0" applyFont="1" applyAlignment="1" applyProtection="1">
      <alignment horizontal="right" vertical="center"/>
      <protection hidden="1"/>
    </xf>
    <xf numFmtId="166" fontId="9" fillId="3" borderId="1" xfId="0" applyNumberFormat="1" applyFont="1" applyFill="1" applyBorder="1" applyAlignment="1" applyProtection="1">
      <alignment horizontal="right"/>
      <protection hidden="1"/>
    </xf>
    <xf numFmtId="0" fontId="0" fillId="2" borderId="5" xfId="0" applyNumberFormat="1" applyFill="1" applyBorder="1" applyAlignment="1" applyProtection="1">
      <alignment horizontal="right" vertical="center"/>
      <protection hidden="1"/>
    </xf>
    <xf numFmtId="165" fontId="0" fillId="0" borderId="2" xfId="91" applyNumberFormat="1" applyFont="1" applyFill="1" applyBorder="1" applyAlignment="1" applyProtection="1">
      <alignment horizontal="right" vertical="center"/>
      <protection hidden="1"/>
    </xf>
    <xf numFmtId="165" fontId="0" fillId="0" borderId="6" xfId="91" applyNumberFormat="1" applyFont="1" applyFill="1" applyBorder="1" applyAlignment="1" applyProtection="1">
      <alignment horizontal="right" vertical="center"/>
      <protection hidden="1"/>
    </xf>
    <xf numFmtId="165" fontId="0" fillId="0" borderId="1" xfId="91" applyNumberFormat="1" applyFont="1" applyBorder="1" applyAlignment="1" applyProtection="1">
      <alignment horizontal="right" vertical="center"/>
      <protection hidden="1"/>
    </xf>
    <xf numFmtId="165" fontId="29" fillId="0" borderId="4" xfId="91" applyNumberFormat="1" applyFont="1" applyFill="1" applyBorder="1" applyAlignment="1" applyProtection="1">
      <alignment horizontal="right" vertical="center"/>
      <protection hidden="1"/>
    </xf>
    <xf numFmtId="165" fontId="29" fillId="0" borderId="1" xfId="91" applyNumberFormat="1" applyFont="1" applyBorder="1" applyAlignment="1" applyProtection="1">
      <alignment horizontal="right" vertical="center"/>
      <protection hidden="1"/>
    </xf>
    <xf numFmtId="164" fontId="2" fillId="0" borderId="0" xfId="0" applyFont="1" applyAlignment="1" applyProtection="1">
      <alignment horizontal="center"/>
    </xf>
    <xf numFmtId="164" fontId="3" fillId="0" borderId="0" xfId="0" applyFont="1" applyAlignment="1" applyProtection="1">
      <alignment horizontal="center"/>
    </xf>
    <xf numFmtId="164" fontId="7" fillId="0" borderId="0" xfId="0" applyFont="1" applyProtection="1"/>
    <xf numFmtId="165" fontId="0" fillId="36" borderId="0" xfId="98" applyNumberFormat="1" applyFont="1" applyFill="1" applyBorder="1" applyAlignment="1" applyProtection="1">
      <alignment horizontal="right"/>
      <protection hidden="1"/>
    </xf>
    <xf numFmtId="164" fontId="9" fillId="0" borderId="4" xfId="0" applyFont="1" applyBorder="1" applyAlignment="1" applyProtection="1">
      <alignment vertical="center" wrapText="1"/>
      <protection hidden="1"/>
    </xf>
    <xf numFmtId="164" fontId="0" fillId="0" borderId="21" xfId="0" applyFont="1" applyBorder="1" applyAlignment="1" applyProtection="1">
      <alignment horizontal="right" vertical="center"/>
      <protection hidden="1"/>
    </xf>
    <xf numFmtId="1" fontId="9" fillId="4" borderId="1" xfId="98" applyNumberFormat="1" applyFont="1" applyFill="1" applyBorder="1" applyAlignment="1" applyProtection="1">
      <alignment horizontal="right" vertical="center"/>
    </xf>
    <xf numFmtId="164" fontId="9" fillId="0" borderId="4" xfId="0" applyFont="1" applyBorder="1" applyAlignment="1" applyProtection="1">
      <alignment vertical="center" wrapText="1"/>
    </xf>
    <xf numFmtId="164" fontId="0" fillId="0" borderId="0" xfId="0" applyBorder="1" applyProtection="1"/>
    <xf numFmtId="164" fontId="0" fillId="0" borderId="0" xfId="0" applyFill="1" applyBorder="1" applyProtection="1"/>
    <xf numFmtId="164" fontId="0" fillId="0" borderId="0" xfId="0" applyAlignment="1" applyProtection="1">
      <alignment horizontal="left" vertical="center"/>
    </xf>
    <xf numFmtId="164" fontId="9" fillId="0" borderId="1" xfId="0" applyFont="1" applyBorder="1" applyAlignment="1" applyProtection="1">
      <alignment horizontal="left" vertical="center" wrapText="1"/>
    </xf>
    <xf numFmtId="164" fontId="0" fillId="0" borderId="0" xfId="0" applyAlignment="1" applyProtection="1">
      <alignment horizontal="left"/>
    </xf>
    <xf numFmtId="164" fontId="0" fillId="0" borderId="0" xfId="0" applyFill="1" applyAlignment="1" applyProtection="1">
      <alignment horizontal="left"/>
    </xf>
    <xf numFmtId="164" fontId="0" fillId="0" borderId="0" xfId="0" applyFill="1" applyBorder="1" applyAlignment="1" applyProtection="1">
      <alignment horizontal="left"/>
    </xf>
    <xf numFmtId="164" fontId="10" fillId="0" borderId="0" xfId="0" applyFont="1" applyFill="1" applyAlignment="1" applyProtection="1">
      <alignment horizontal="left"/>
    </xf>
    <xf numFmtId="164" fontId="0" fillId="0" borderId="6" xfId="0" applyBorder="1" applyAlignment="1" applyProtection="1">
      <alignment horizontal="center"/>
    </xf>
    <xf numFmtId="164" fontId="0" fillId="0" borderId="4" xfId="0" applyBorder="1" applyAlignment="1" applyProtection="1">
      <alignment horizontal="left" vertical="center"/>
    </xf>
    <xf numFmtId="164" fontId="0" fillId="3" borderId="0" xfId="0" applyFill="1" applyAlignment="1" applyProtection="1">
      <alignment horizontal="right" vertical="center"/>
    </xf>
    <xf numFmtId="164" fontId="0" fillId="3" borderId="0" xfId="0" applyFont="1" applyFill="1" applyAlignment="1" applyProtection="1">
      <alignment horizontal="right"/>
      <protection hidden="1"/>
    </xf>
    <xf numFmtId="169" fontId="0" fillId="2" borderId="3" xfId="98" applyNumberFormat="1" applyFont="1" applyFill="1" applyBorder="1" applyAlignment="1" applyProtection="1">
      <alignment horizontal="right" vertical="center"/>
      <protection hidden="1"/>
    </xf>
    <xf numFmtId="164" fontId="9" fillId="0" borderId="0" xfId="0" applyFont="1" applyAlignment="1" applyProtection="1">
      <alignment horizontal="center" vertical="center"/>
    </xf>
    <xf numFmtId="164" fontId="9" fillId="3" borderId="0" xfId="0" applyFont="1" applyFill="1" applyAlignment="1" applyProtection="1">
      <alignment horizontal="right" vertical="center"/>
      <protection hidden="1"/>
    </xf>
    <xf numFmtId="165" fontId="0" fillId="0" borderId="3" xfId="0" applyNumberFormat="1" applyFill="1" applyBorder="1" applyAlignment="1" applyProtection="1">
      <alignment horizontal="right"/>
      <protection hidden="1"/>
    </xf>
    <xf numFmtId="164" fontId="0" fillId="3" borderId="0" xfId="0" applyFont="1" applyFill="1" applyBorder="1" applyAlignment="1" applyProtection="1">
      <alignment horizontal="right"/>
      <protection hidden="1"/>
    </xf>
    <xf numFmtId="165" fontId="9" fillId="37" borderId="1" xfId="98" applyNumberFormat="1" applyFont="1" applyFill="1" applyBorder="1" applyAlignment="1" applyProtection="1">
      <alignment vertical="center"/>
    </xf>
    <xf numFmtId="164" fontId="9" fillId="38" borderId="22" xfId="0" applyFont="1" applyFill="1" applyBorder="1" applyAlignment="1" applyProtection="1">
      <alignment horizontal="right" vertical="center"/>
    </xf>
    <xf numFmtId="165" fontId="9" fillId="38" borderId="1" xfId="98" applyNumberFormat="1" applyFont="1" applyFill="1" applyBorder="1" applyAlignment="1" applyProtection="1">
      <alignment vertical="center"/>
    </xf>
    <xf numFmtId="164" fontId="38" fillId="3" borderId="0" xfId="0" applyFont="1" applyFill="1" applyBorder="1" applyAlignment="1" applyProtection="1">
      <alignment vertical="top" wrapText="1"/>
    </xf>
    <xf numFmtId="164" fontId="38" fillId="0" borderId="0" xfId="0" applyFont="1" applyBorder="1" applyAlignment="1" applyProtection="1">
      <alignment vertical="top" wrapText="1"/>
    </xf>
    <xf numFmtId="164" fontId="38" fillId="0" borderId="0" xfId="0" applyFont="1" applyBorder="1" applyAlignment="1" applyProtection="1">
      <alignment horizontal="center" vertical="top" wrapText="1"/>
    </xf>
    <xf numFmtId="164" fontId="9" fillId="0" borderId="1" xfId="0" applyFont="1" applyBorder="1" applyAlignment="1" applyProtection="1">
      <alignment horizontal="left" vertical="center" wrapText="1"/>
    </xf>
    <xf numFmtId="164" fontId="9" fillId="37" borderId="1" xfId="0" applyFont="1" applyFill="1" applyBorder="1" applyAlignment="1" applyProtection="1">
      <alignment horizontal="right" vertical="center"/>
    </xf>
    <xf numFmtId="164" fontId="9" fillId="0" borderId="1" xfId="0" applyFont="1" applyBorder="1" applyAlignment="1" applyProtection="1">
      <alignment horizontal="center" vertical="center" wrapText="1"/>
      <protection hidden="1"/>
    </xf>
    <xf numFmtId="165" fontId="0" fillId="36" borderId="1" xfId="0" applyNumberFormat="1" applyFont="1" applyFill="1" applyBorder="1" applyAlignment="1" applyProtection="1">
      <alignment horizontal="center" vertical="center" wrapText="1"/>
      <protection hidden="1"/>
    </xf>
    <xf numFmtId="164" fontId="9" fillId="0" borderId="1" xfId="0" applyFont="1" applyFill="1" applyBorder="1" applyAlignment="1" applyProtection="1">
      <alignment horizontal="left" vertical="center" wrapText="1"/>
    </xf>
    <xf numFmtId="164" fontId="9" fillId="0" borderId="0" xfId="0" applyFont="1" applyAlignment="1" applyProtection="1">
      <alignment vertical="center" wrapText="1"/>
    </xf>
    <xf numFmtId="165" fontId="0" fillId="0" borderId="1" xfId="0" applyNumberFormat="1" applyFont="1" applyFill="1" applyBorder="1" applyAlignment="1" applyProtection="1">
      <alignment horizontal="center" vertical="center" wrapText="1"/>
    </xf>
    <xf numFmtId="165" fontId="0" fillId="0" borderId="1" xfId="0" applyNumberFormat="1" applyFont="1" applyBorder="1" applyAlignment="1" applyProtection="1">
      <alignment horizontal="center" vertical="center" wrapText="1"/>
    </xf>
    <xf numFmtId="43" fontId="0" fillId="0" borderId="0" xfId="98" applyFont="1" applyProtection="1">
      <protection hidden="1"/>
    </xf>
    <xf numFmtId="43" fontId="0" fillId="2" borderId="3" xfId="98" applyNumberFormat="1" applyFont="1" applyFill="1" applyBorder="1" applyAlignment="1" applyProtection="1">
      <alignment horizontal="right" vertical="center"/>
      <protection hidden="1"/>
    </xf>
    <xf numFmtId="165" fontId="13" fillId="4" borderId="3" xfId="0" applyNumberFormat="1" applyFont="1" applyFill="1" applyBorder="1" applyAlignment="1" applyProtection="1">
      <alignment horizontal="right"/>
      <protection hidden="1"/>
    </xf>
    <xf numFmtId="165" fontId="10" fillId="2" borderId="3" xfId="0" applyNumberFormat="1" applyFont="1" applyFill="1" applyBorder="1" applyAlignment="1" applyProtection="1">
      <alignment horizontal="right" vertical="center"/>
      <protection hidden="1"/>
    </xf>
    <xf numFmtId="165" fontId="10" fillId="0" borderId="1" xfId="91" applyNumberFormat="1" applyFont="1" applyBorder="1" applyAlignment="1" applyProtection="1">
      <alignment horizontal="right" vertical="center"/>
      <protection hidden="1"/>
    </xf>
    <xf numFmtId="1" fontId="12" fillId="0" borderId="0" xfId="0" applyNumberFormat="1" applyFont="1" applyAlignment="1" applyProtection="1">
      <alignment vertical="center"/>
    </xf>
    <xf numFmtId="1" fontId="0" fillId="0" borderId="0" xfId="0" applyNumberFormat="1" applyFont="1" applyFill="1" applyProtection="1">
      <protection hidden="1"/>
    </xf>
    <xf numFmtId="1" fontId="0" fillId="0" borderId="0" xfId="0" applyNumberFormat="1" applyFont="1" applyProtection="1">
      <protection hidden="1"/>
    </xf>
    <xf numFmtId="1" fontId="9" fillId="0" borderId="1" xfId="0" applyNumberFormat="1" applyFont="1" applyFill="1" applyBorder="1" applyAlignment="1" applyProtection="1">
      <alignment horizontal="center" vertical="center" wrapText="1"/>
    </xf>
    <xf numFmtId="1" fontId="0" fillId="0" borderId="1" xfId="0" applyNumberFormat="1" applyFont="1" applyBorder="1" applyAlignment="1" applyProtection="1">
      <alignment horizontal="right" vertical="center"/>
      <protection locked="0"/>
    </xf>
    <xf numFmtId="1" fontId="0" fillId="0" borderId="3" xfId="0" applyNumberFormat="1" applyFill="1" applyBorder="1" applyAlignment="1" applyProtection="1">
      <alignment horizontal="right"/>
      <protection hidden="1"/>
    </xf>
    <xf numFmtId="1" fontId="0" fillId="0" borderId="5" xfId="0" applyNumberFormat="1" applyFill="1" applyBorder="1" applyAlignment="1" applyProtection="1">
      <alignment horizontal="right"/>
      <protection hidden="1"/>
    </xf>
    <xf numFmtId="1" fontId="13" fillId="4" borderId="5" xfId="0" applyNumberFormat="1" applyFont="1" applyFill="1" applyBorder="1" applyAlignment="1" applyProtection="1">
      <alignment horizontal="right"/>
      <protection hidden="1"/>
    </xf>
    <xf numFmtId="1" fontId="10" fillId="2" borderId="5" xfId="0" applyNumberFormat="1" applyFont="1" applyFill="1" applyBorder="1" applyAlignment="1" applyProtection="1">
      <alignment horizontal="right" vertical="center"/>
      <protection hidden="1"/>
    </xf>
    <xf numFmtId="1" fontId="10" fillId="0" borderId="1" xfId="91" applyNumberFormat="1" applyFont="1" applyBorder="1" applyAlignment="1" applyProtection="1">
      <alignment horizontal="right" vertical="center"/>
      <protection locked="0" hidden="1"/>
    </xf>
    <xf numFmtId="1" fontId="9" fillId="0" borderId="0" xfId="0" applyNumberFormat="1" applyFont="1" applyProtection="1">
      <protection hidden="1"/>
    </xf>
    <xf numFmtId="1" fontId="9" fillId="0" borderId="0" xfId="0" applyNumberFormat="1" applyFont="1" applyFill="1" applyAlignment="1" applyProtection="1">
      <alignment vertical="center"/>
      <protection hidden="1"/>
    </xf>
    <xf numFmtId="1" fontId="9" fillId="4" borderId="5" xfId="0" applyNumberFormat="1" applyFont="1" applyFill="1" applyBorder="1" applyAlignment="1" applyProtection="1">
      <alignment horizontal="right" vertical="center"/>
      <protection hidden="1"/>
    </xf>
    <xf numFmtId="1" fontId="0" fillId="2" borderId="5" xfId="0" applyNumberFormat="1" applyFill="1" applyBorder="1" applyAlignment="1" applyProtection="1">
      <alignment horizontal="right" vertical="center"/>
      <protection hidden="1"/>
    </xf>
    <xf numFmtId="1" fontId="0" fillId="2" borderId="5" xfId="91" applyNumberFormat="1" applyFont="1" applyFill="1" applyBorder="1" applyAlignment="1" applyProtection="1">
      <alignment horizontal="right" vertical="center"/>
      <protection hidden="1"/>
    </xf>
    <xf numFmtId="1" fontId="0" fillId="0" borderId="5" xfId="91" applyNumberFormat="1" applyFont="1" applyFill="1" applyBorder="1" applyAlignment="1" applyProtection="1">
      <alignment horizontal="right" vertical="center"/>
      <protection hidden="1"/>
    </xf>
    <xf numFmtId="1" fontId="0" fillId="0" borderId="0" xfId="98" applyNumberFormat="1" applyFont="1" applyAlignment="1" applyProtection="1">
      <alignment vertical="center"/>
    </xf>
    <xf numFmtId="1" fontId="12" fillId="0" borderId="0" xfId="98" applyNumberFormat="1" applyFont="1" applyAlignment="1" applyProtection="1">
      <alignment vertical="center"/>
    </xf>
    <xf numFmtId="1" fontId="0" fillId="0" borderId="0" xfId="98" applyNumberFormat="1" applyFont="1" applyFill="1" applyProtection="1">
      <protection hidden="1"/>
    </xf>
    <xf numFmtId="1" fontId="0" fillId="0" borderId="0" xfId="98" applyNumberFormat="1" applyFont="1" applyProtection="1">
      <protection hidden="1"/>
    </xf>
    <xf numFmtId="1" fontId="0" fillId="0" borderId="1" xfId="98" applyNumberFormat="1" applyFont="1" applyBorder="1" applyAlignment="1" applyProtection="1">
      <alignment vertical="center"/>
      <protection locked="0"/>
    </xf>
    <xf numFmtId="1" fontId="0" fillId="0" borderId="5" xfId="98" applyNumberFormat="1" applyFont="1" applyFill="1" applyBorder="1" applyAlignment="1" applyProtection="1">
      <alignment horizontal="right"/>
      <protection hidden="1"/>
    </xf>
    <xf numFmtId="1" fontId="0" fillId="0" borderId="1" xfId="98" applyNumberFormat="1" applyFont="1" applyFill="1" applyBorder="1" applyAlignment="1" applyProtection="1">
      <alignment vertical="center"/>
      <protection locked="0"/>
    </xf>
    <xf numFmtId="1" fontId="29" fillId="0" borderId="24" xfId="98" applyNumberFormat="1" applyFont="1" applyFill="1" applyBorder="1" applyAlignment="1" applyProtection="1">
      <alignment vertical="center"/>
      <protection hidden="1"/>
    </xf>
    <xf numFmtId="165" fontId="0" fillId="3" borderId="0" xfId="0" applyNumberFormat="1" applyFill="1" applyAlignment="1" applyProtection="1">
      <alignment horizontal="right" vertical="center"/>
    </xf>
    <xf numFmtId="165" fontId="0" fillId="0" borderId="0" xfId="0" applyNumberFormat="1" applyAlignment="1" applyProtection="1">
      <alignment horizontal="right" vertical="center"/>
    </xf>
    <xf numFmtId="165" fontId="0" fillId="3" borderId="0" xfId="0" applyNumberFormat="1" applyFont="1" applyFill="1" applyAlignment="1" applyProtection="1">
      <alignment horizontal="right"/>
      <protection hidden="1"/>
    </xf>
    <xf numFmtId="165" fontId="0" fillId="0" borderId="0" xfId="0" applyNumberFormat="1" applyFont="1" applyProtection="1">
      <protection hidden="1"/>
    </xf>
    <xf numFmtId="165" fontId="0" fillId="3" borderId="0" xfId="0" applyNumberFormat="1" applyFont="1" applyFill="1" applyProtection="1">
      <protection hidden="1"/>
    </xf>
    <xf numFmtId="165" fontId="0" fillId="3" borderId="0" xfId="0" applyNumberFormat="1" applyFont="1" applyFill="1" applyBorder="1" applyAlignment="1" applyProtection="1">
      <alignment horizontal="right"/>
      <protection hidden="1"/>
    </xf>
    <xf numFmtId="165" fontId="9" fillId="38" borderId="22" xfId="0" applyNumberFormat="1" applyFont="1" applyFill="1" applyBorder="1" applyAlignment="1" applyProtection="1">
      <alignment horizontal="right" vertical="center"/>
    </xf>
    <xf numFmtId="165" fontId="9" fillId="0" borderId="0" xfId="0" applyNumberFormat="1" applyFont="1" applyAlignment="1" applyProtection="1">
      <alignment horizontal="center" vertical="center"/>
    </xf>
    <xf numFmtId="165" fontId="9" fillId="37" borderId="1"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center" vertical="center" wrapText="1"/>
    </xf>
    <xf numFmtId="165" fontId="9" fillId="0" borderId="1" xfId="0" applyNumberFormat="1" applyFont="1" applyBorder="1" applyAlignment="1" applyProtection="1">
      <alignment horizontal="center" vertical="center" wrapText="1"/>
      <protection hidden="1"/>
    </xf>
    <xf numFmtId="165" fontId="9" fillId="4" borderId="3" xfId="0" applyNumberFormat="1" applyFont="1" applyFill="1" applyBorder="1" applyAlignment="1" applyProtection="1">
      <alignment horizontal="right" vertical="center"/>
      <protection hidden="1"/>
    </xf>
    <xf numFmtId="165" fontId="10" fillId="0" borderId="0" xfId="0" applyNumberFormat="1" applyFont="1" applyFill="1" applyAlignment="1" applyProtection="1">
      <alignment horizontal="left" vertical="center"/>
    </xf>
    <xf numFmtId="165" fontId="0" fillId="3" borderId="0" xfId="0" applyNumberFormat="1" applyFont="1" applyFill="1" applyAlignment="1" applyProtection="1">
      <alignment horizontal="right" vertical="center"/>
      <protection hidden="1"/>
    </xf>
    <xf numFmtId="165" fontId="9" fillId="3" borderId="0" xfId="0" applyNumberFormat="1" applyFont="1" applyFill="1" applyAlignment="1" applyProtection="1">
      <alignment horizontal="right" vertical="center"/>
      <protection hidden="1"/>
    </xf>
    <xf numFmtId="165" fontId="9" fillId="38" borderId="1" xfId="98" applyNumberFormat="1" applyFont="1" applyFill="1" applyBorder="1" applyAlignment="1" applyProtection="1">
      <alignment horizontal="right" vertical="center"/>
    </xf>
    <xf numFmtId="165" fontId="9" fillId="37" borderId="1" xfId="98" applyNumberFormat="1" applyFont="1" applyFill="1" applyBorder="1" applyAlignment="1" applyProtection="1">
      <alignment horizontal="right" vertical="center"/>
    </xf>
    <xf numFmtId="165" fontId="0" fillId="2" borderId="3" xfId="0" applyNumberFormat="1" applyFill="1" applyBorder="1" applyAlignment="1" applyProtection="1">
      <alignment horizontal="right" vertical="center"/>
      <protection hidden="1"/>
    </xf>
    <xf numFmtId="165" fontId="29" fillId="0" borderId="4" xfId="91" applyNumberFormat="1" applyFont="1" applyBorder="1" applyAlignment="1" applyProtection="1">
      <alignment horizontal="right" vertical="center"/>
      <protection hidden="1"/>
    </xf>
    <xf numFmtId="165" fontId="0" fillId="0" borderId="3" xfId="0" applyNumberFormat="1" applyFill="1" applyBorder="1" applyAlignment="1" applyProtection="1">
      <alignment horizontal="right" vertical="center"/>
      <protection hidden="1"/>
    </xf>
    <xf numFmtId="165" fontId="10" fillId="0" borderId="3" xfId="0" applyNumberFormat="1" applyFont="1" applyFill="1" applyBorder="1" applyAlignment="1" applyProtection="1">
      <alignment horizontal="right" vertical="center"/>
      <protection hidden="1"/>
    </xf>
    <xf numFmtId="165" fontId="10" fillId="0" borderId="19" xfId="0" applyNumberFormat="1" applyFont="1" applyFill="1" applyBorder="1" applyAlignment="1" applyProtection="1">
      <alignment horizontal="right" vertical="center"/>
      <protection hidden="1"/>
    </xf>
    <xf numFmtId="165" fontId="10" fillId="0" borderId="0" xfId="0" applyNumberFormat="1" applyFont="1" applyFill="1" applyAlignment="1" applyProtection="1">
      <alignment horizontal="right"/>
    </xf>
    <xf numFmtId="165" fontId="10" fillId="0" borderId="0" xfId="0" applyNumberFormat="1" applyFont="1" applyFill="1" applyBorder="1" applyAlignment="1" applyProtection="1">
      <alignment horizontal="right"/>
    </xf>
    <xf numFmtId="165" fontId="10" fillId="0" borderId="0" xfId="0" applyNumberFormat="1" applyFont="1" applyFill="1" applyAlignment="1" applyProtection="1">
      <alignment horizontal="right" vertical="center"/>
    </xf>
    <xf numFmtId="165" fontId="0" fillId="0" borderId="0" xfId="0" applyNumberFormat="1" applyAlignment="1" applyProtection="1">
      <alignment horizontal="right"/>
    </xf>
    <xf numFmtId="1" fontId="13" fillId="4" borderId="5" xfId="0" applyNumberFormat="1" applyFont="1" applyFill="1" applyBorder="1" applyAlignment="1" applyProtection="1">
      <alignment vertical="center"/>
      <protection hidden="1"/>
    </xf>
    <xf numFmtId="1" fontId="0" fillId="2" borderId="3" xfId="0" applyNumberFormat="1" applyFill="1" applyBorder="1" applyAlignment="1" applyProtection="1">
      <alignment vertical="center"/>
      <protection hidden="1"/>
    </xf>
    <xf numFmtId="1" fontId="0" fillId="0" borderId="5" xfId="0" applyNumberFormat="1" applyFill="1" applyBorder="1" applyAlignment="1" applyProtection="1">
      <alignment vertical="center"/>
      <protection hidden="1"/>
    </xf>
    <xf numFmtId="1" fontId="0" fillId="2" borderId="5" xfId="0" applyNumberFormat="1" applyFill="1" applyBorder="1" applyAlignment="1" applyProtection="1">
      <alignment vertical="center"/>
      <protection hidden="1"/>
    </xf>
    <xf numFmtId="1" fontId="10" fillId="0" borderId="20" xfId="0" applyNumberFormat="1" applyFont="1" applyFill="1" applyBorder="1" applyAlignment="1" applyProtection="1">
      <alignment vertical="center"/>
      <protection hidden="1"/>
    </xf>
    <xf numFmtId="1" fontId="10" fillId="0" borderId="1" xfId="0" applyNumberFormat="1" applyFont="1" applyFill="1" applyBorder="1" applyAlignment="1" applyProtection="1">
      <alignment vertical="center"/>
      <protection locked="0" hidden="1"/>
    </xf>
    <xf numFmtId="1" fontId="9" fillId="0" borderId="0" xfId="0" applyNumberFormat="1" applyFont="1" applyAlignment="1" applyProtection="1">
      <protection hidden="1"/>
    </xf>
    <xf numFmtId="165" fontId="35" fillId="0" borderId="0" xfId="0" applyNumberFormat="1" applyFont="1" applyBorder="1" applyAlignment="1" applyProtection="1">
      <alignment horizontal="right" vertical="top" wrapText="1"/>
    </xf>
    <xf numFmtId="165" fontId="0" fillId="0" borderId="0" xfId="0" applyNumberFormat="1" applyAlignment="1" applyProtection="1">
      <alignment horizontal="left"/>
      <protection hidden="1"/>
    </xf>
    <xf numFmtId="165" fontId="0" fillId="0" borderId="3" xfId="0" applyNumberFormat="1" applyFill="1" applyBorder="1" applyAlignment="1" applyProtection="1">
      <alignment horizontal="right" vertical="center"/>
    </xf>
    <xf numFmtId="165" fontId="0" fillId="0" borderId="0" xfId="0" applyNumberFormat="1" applyAlignment="1" applyProtection="1">
      <alignment horizontal="right" wrapText="1"/>
      <protection hidden="1"/>
    </xf>
    <xf numFmtId="165" fontId="0" fillId="0" borderId="0" xfId="0" applyNumberFormat="1" applyAlignment="1" applyProtection="1">
      <alignment horizontal="right" wrapText="1"/>
    </xf>
    <xf numFmtId="1" fontId="0" fillId="0" borderId="0" xfId="0" applyNumberFormat="1" applyProtection="1">
      <protection hidden="1"/>
    </xf>
    <xf numFmtId="1" fontId="35" fillId="0" borderId="0" xfId="0" applyNumberFormat="1" applyFont="1" applyBorder="1" applyAlignment="1" applyProtection="1">
      <alignment vertical="top" wrapText="1"/>
    </xf>
    <xf numFmtId="1" fontId="0" fillId="2" borderId="3" xfId="0" applyNumberFormat="1" applyFill="1" applyBorder="1" applyAlignment="1" applyProtection="1">
      <alignment horizontal="right" vertical="center"/>
      <protection hidden="1"/>
    </xf>
    <xf numFmtId="1" fontId="0" fillId="0" borderId="5" xfId="0" applyNumberFormat="1" applyFill="1" applyBorder="1" applyAlignment="1" applyProtection="1">
      <alignment horizontal="right" vertical="center"/>
      <protection hidden="1"/>
    </xf>
    <xf numFmtId="1" fontId="0" fillId="0" borderId="5" xfId="0" applyNumberFormat="1" applyFill="1" applyBorder="1" applyAlignment="1" applyProtection="1">
      <alignment vertical="center"/>
    </xf>
    <xf numFmtId="1" fontId="0" fillId="0" borderId="3" xfId="91" applyNumberFormat="1" applyFont="1" applyFill="1" applyBorder="1" applyAlignment="1" applyProtection="1">
      <alignment horizontal="right" vertical="center"/>
      <protection hidden="1"/>
    </xf>
    <xf numFmtId="165" fontId="0" fillId="3" borderId="0" xfId="0" applyNumberFormat="1" applyFill="1" applyAlignment="1" applyProtection="1">
      <alignment horizontal="right"/>
      <protection hidden="1"/>
    </xf>
    <xf numFmtId="1" fontId="13" fillId="0" borderId="0" xfId="0" applyNumberFormat="1" applyFont="1" applyAlignment="1" applyProtection="1">
      <alignment wrapText="1"/>
      <protection hidden="1"/>
    </xf>
    <xf numFmtId="165" fontId="10" fillId="0" borderId="0" xfId="0" applyNumberFormat="1" applyFont="1" applyFill="1" applyAlignment="1" applyProtection="1">
      <alignment horizontal="left" vertical="top" wrapText="1"/>
    </xf>
    <xf numFmtId="165" fontId="10" fillId="0" borderId="0" xfId="0" applyNumberFormat="1" applyFont="1" applyFill="1" applyAlignment="1" applyProtection="1">
      <alignment horizontal="left" vertical="center" wrapText="1"/>
    </xf>
    <xf numFmtId="165" fontId="13" fillId="0" borderId="0" xfId="0" applyNumberFormat="1" applyFont="1" applyAlignment="1" applyProtection="1">
      <alignment horizontal="right" wrapText="1"/>
      <protection hidden="1"/>
    </xf>
    <xf numFmtId="165" fontId="0" fillId="2" borderId="0" xfId="98" applyNumberFormat="1" applyFont="1" applyFill="1" applyBorder="1" applyProtection="1"/>
    <xf numFmtId="165" fontId="9" fillId="0" borderId="0" xfId="98" applyNumberFormat="1" applyFont="1" applyFill="1" applyBorder="1" applyAlignment="1" applyProtection="1">
      <alignment horizontal="right" vertical="center"/>
    </xf>
    <xf numFmtId="165" fontId="9" fillId="2" borderId="0" xfId="91" applyNumberFormat="1" applyFont="1" applyFill="1" applyBorder="1" applyAlignment="1" applyProtection="1">
      <alignment horizontal="right" vertical="center" wrapText="1"/>
      <protection hidden="1"/>
    </xf>
    <xf numFmtId="165" fontId="0" fillId="0" borderId="0" xfId="91" applyNumberFormat="1" applyFont="1" applyFill="1" applyBorder="1" applyAlignment="1" applyProtection="1">
      <alignment horizontal="right" vertical="center"/>
      <protection hidden="1"/>
    </xf>
    <xf numFmtId="165" fontId="10" fillId="0" borderId="0" xfId="91" applyNumberFormat="1" applyFont="1" applyFill="1" applyBorder="1" applyAlignment="1" applyProtection="1">
      <alignment horizontal="right" vertical="center"/>
      <protection hidden="1"/>
    </xf>
    <xf numFmtId="165" fontId="0" fillId="0" borderId="0" xfId="0" applyNumberFormat="1" applyFont="1" applyBorder="1" applyAlignment="1" applyProtection="1">
      <alignment horizontal="center" vertical="center" wrapText="1"/>
      <protection hidden="1"/>
    </xf>
    <xf numFmtId="1" fontId="9" fillId="0" borderId="1" xfId="98" applyNumberFormat="1" applyFont="1" applyFill="1" applyBorder="1" applyAlignment="1" applyProtection="1">
      <alignment horizontal="center" vertical="center" wrapText="1"/>
    </xf>
    <xf numFmtId="164" fontId="9" fillId="0" borderId="0" xfId="0" applyFont="1" applyAlignment="1" applyProtection="1">
      <alignment horizontal="center" vertical="center" wrapText="1"/>
    </xf>
    <xf numFmtId="165" fontId="10" fillId="0" borderId="0" xfId="0" applyNumberFormat="1" applyFont="1" applyFill="1"/>
    <xf numFmtId="164" fontId="0" fillId="0" borderId="1" xfId="0" applyBorder="1"/>
    <xf numFmtId="164" fontId="0" fillId="0" borderId="3" xfId="0" applyFill="1" applyBorder="1" applyAlignment="1" applyProtection="1"/>
    <xf numFmtId="164" fontId="0" fillId="0" borderId="5" xfId="0" applyFill="1" applyBorder="1" applyAlignment="1" applyProtection="1"/>
    <xf numFmtId="164" fontId="0" fillId="2" borderId="3" xfId="0" applyFill="1" applyBorder="1" applyAlignment="1" applyProtection="1"/>
    <xf numFmtId="164" fontId="0" fillId="2" borderId="5" xfId="0" applyFill="1" applyBorder="1" applyAlignment="1" applyProtection="1"/>
    <xf numFmtId="164" fontId="38" fillId="0" borderId="0" xfId="0" applyFont="1" applyBorder="1" applyAlignment="1" applyProtection="1">
      <alignment horizontal="center" vertical="top" wrapText="1"/>
    </xf>
    <xf numFmtId="164" fontId="0" fillId="0" borderId="0" xfId="0" applyBorder="1" applyProtection="1">
      <protection hidden="1"/>
    </xf>
    <xf numFmtId="1" fontId="0" fillId="0" borderId="0" xfId="98" applyNumberFormat="1" applyFont="1"/>
    <xf numFmtId="164" fontId="0" fillId="0" borderId="0" xfId="0" applyAlignment="1">
      <alignment wrapText="1"/>
    </xf>
    <xf numFmtId="0" fontId="28" fillId="11" borderId="15" xfId="20" applyNumberFormat="1" applyFont="1" applyAlignment="1">
      <alignment wrapText="1"/>
    </xf>
    <xf numFmtId="165" fontId="10" fillId="11" borderId="15" xfId="20" applyNumberFormat="1" applyFont="1" applyAlignment="1">
      <alignment wrapText="1"/>
    </xf>
    <xf numFmtId="164" fontId="41" fillId="0" borderId="2" xfId="0" applyFont="1" applyFill="1" applyBorder="1" applyAlignment="1" applyProtection="1">
      <alignment horizontal="left" vertical="center" wrapText="1"/>
    </xf>
    <xf numFmtId="164" fontId="41" fillId="0" borderId="7" xfId="0" applyFont="1" applyFill="1" applyBorder="1" applyAlignment="1" applyProtection="1">
      <alignment horizontal="left" vertical="center" wrapText="1"/>
    </xf>
    <xf numFmtId="164" fontId="41" fillId="0" borderId="7" xfId="0" applyFont="1" applyFill="1" applyBorder="1" applyAlignment="1" applyProtection="1">
      <alignment vertical="center"/>
    </xf>
    <xf numFmtId="164" fontId="41" fillId="0" borderId="6" xfId="0" applyFont="1" applyFill="1" applyBorder="1" applyAlignment="1" applyProtection="1">
      <alignment vertical="center"/>
    </xf>
    <xf numFmtId="164" fontId="38" fillId="0" borderId="0" xfId="0" applyFont="1" applyBorder="1" applyAlignment="1" applyProtection="1">
      <alignment horizontal="center" vertical="top" wrapText="1"/>
    </xf>
    <xf numFmtId="164" fontId="9" fillId="0" borderId="1" xfId="0" applyFont="1" applyBorder="1" applyAlignment="1" applyProtection="1">
      <alignment horizontal="left" vertical="center" wrapText="1"/>
    </xf>
    <xf numFmtId="164" fontId="0" fillId="0" borderId="4" xfId="0" applyBorder="1" applyAlignment="1" applyProtection="1">
      <alignment horizontal="left" vertical="center"/>
    </xf>
    <xf numFmtId="1" fontId="0" fillId="0" borderId="5" xfId="0" applyNumberFormat="1" applyFont="1" applyBorder="1" applyAlignment="1" applyProtection="1">
      <alignment vertical="center"/>
      <protection locked="0"/>
    </xf>
    <xf numFmtId="164" fontId="10" fillId="39" borderId="1" xfId="0" applyFont="1" applyFill="1" applyBorder="1" applyAlignment="1" applyProtection="1">
      <alignment wrapText="1"/>
    </xf>
    <xf numFmtId="164" fontId="38" fillId="0" borderId="0" xfId="0" applyFont="1" applyBorder="1" applyAlignment="1" applyProtection="1">
      <alignment horizontal="center" vertical="top" wrapText="1"/>
    </xf>
    <xf numFmtId="164" fontId="0" fillId="0" borderId="0" xfId="0" applyAlignment="1" applyProtection="1">
      <alignment horizontal="left" vertical="center"/>
    </xf>
    <xf numFmtId="164" fontId="29" fillId="0" borderId="2" xfId="0" applyFont="1" applyFill="1" applyBorder="1" applyAlignment="1" applyProtection="1">
      <alignment vertical="center"/>
    </xf>
    <xf numFmtId="164" fontId="29" fillId="0" borderId="7" xfId="0" applyFont="1" applyFill="1" applyBorder="1" applyAlignment="1" applyProtection="1">
      <alignment vertical="center"/>
    </xf>
    <xf numFmtId="164" fontId="29" fillId="0" borderId="6" xfId="0" applyFont="1" applyFill="1" applyBorder="1" applyAlignment="1" applyProtection="1">
      <alignment vertical="center"/>
    </xf>
    <xf numFmtId="164" fontId="0" fillId="0" borderId="1" xfId="0" applyFont="1" applyFill="1" applyBorder="1" applyProtection="1"/>
    <xf numFmtId="164" fontId="0" fillId="0" borderId="1" xfId="0" applyFont="1" applyFill="1" applyBorder="1" applyAlignment="1" applyProtection="1">
      <alignment vertical="center"/>
    </xf>
    <xf numFmtId="2" fontId="0" fillId="0" borderId="1" xfId="0" applyNumberFormat="1" applyFont="1" applyFill="1" applyBorder="1" applyAlignment="1" applyProtection="1">
      <alignment horizontal="center" vertical="center"/>
    </xf>
    <xf numFmtId="164" fontId="0" fillId="0" borderId="23" xfId="0" applyFill="1" applyBorder="1" applyAlignment="1">
      <alignment horizontal="left" vertical="center"/>
    </xf>
    <xf numFmtId="164" fontId="10" fillId="0" borderId="23" xfId="0" applyFont="1" applyFill="1" applyBorder="1" applyAlignment="1">
      <alignment horizontal="left" vertical="center"/>
    </xf>
    <xf numFmtId="1" fontId="0" fillId="0" borderId="1" xfId="0" applyNumberFormat="1" applyFont="1" applyFill="1" applyBorder="1" applyAlignment="1" applyProtection="1">
      <alignment horizontal="right" vertical="center"/>
      <protection locked="0"/>
    </xf>
    <xf numFmtId="1" fontId="13" fillId="0" borderId="5" xfId="0" applyNumberFormat="1" applyFont="1" applyFill="1" applyBorder="1" applyAlignment="1" applyProtection="1">
      <alignment horizontal="right"/>
      <protection hidden="1"/>
    </xf>
    <xf numFmtId="164" fontId="10" fillId="0" borderId="0" xfId="0" applyFont="1" applyFill="1" applyBorder="1" applyProtection="1"/>
    <xf numFmtId="164" fontId="10" fillId="0" borderId="4" xfId="0" applyFont="1" applyFill="1" applyBorder="1" applyAlignment="1" applyProtection="1">
      <alignment horizontal="left" vertical="center"/>
    </xf>
    <xf numFmtId="164" fontId="0" fillId="0" borderId="0" xfId="0" applyFont="1" applyFill="1" applyProtection="1">
      <protection hidden="1"/>
    </xf>
    <xf numFmtId="164" fontId="29" fillId="0" borderId="5" xfId="0" applyFont="1" applyFill="1" applyBorder="1" applyAlignment="1" applyProtection="1">
      <alignment horizontal="left" vertical="center" wrapText="1"/>
    </xf>
    <xf numFmtId="164" fontId="0" fillId="0" borderId="6" xfId="0" applyFont="1" applyFill="1" applyBorder="1" applyProtection="1"/>
    <xf numFmtId="164" fontId="0" fillId="0" borderId="4" xfId="0" applyFont="1" applyFill="1" applyBorder="1" applyProtection="1"/>
    <xf numFmtId="164" fontId="0" fillId="0" borderId="3" xfId="0" applyFont="1" applyFill="1" applyBorder="1" applyProtection="1"/>
    <xf numFmtId="2" fontId="0" fillId="0" borderId="3" xfId="0" applyNumberFormat="1" applyFont="1" applyFill="1" applyBorder="1" applyAlignment="1" applyProtection="1">
      <alignment horizontal="center"/>
    </xf>
    <xf numFmtId="164" fontId="0" fillId="0" borderId="0" xfId="0" applyFont="1" applyFill="1" applyAlignment="1" applyProtection="1">
      <alignment horizontal="left"/>
      <protection hidden="1"/>
    </xf>
    <xf numFmtId="0" fontId="0" fillId="0" borderId="1" xfId="0" applyNumberFormat="1" applyFill="1" applyBorder="1" applyAlignment="1" applyProtection="1">
      <alignment vertical="center" wrapText="1"/>
    </xf>
    <xf numFmtId="164" fontId="10" fillId="0" borderId="20" xfId="0" applyFont="1" applyFill="1" applyBorder="1" applyAlignment="1" applyProtection="1">
      <alignment horizontal="left" vertical="center"/>
    </xf>
    <xf numFmtId="0" fontId="0" fillId="0" borderId="2" xfId="0" applyNumberFormat="1" applyFill="1" applyBorder="1" applyAlignment="1" applyProtection="1">
      <alignment vertical="center"/>
    </xf>
    <xf numFmtId="2" fontId="0" fillId="0" borderId="2" xfId="0" applyNumberFormat="1" applyFill="1" applyBorder="1" applyAlignment="1" applyProtection="1">
      <alignment horizontal="center" vertical="center"/>
    </xf>
    <xf numFmtId="0" fontId="0" fillId="0" borderId="6" xfId="0" applyNumberFormat="1" applyFill="1" applyBorder="1" applyAlignment="1" applyProtection="1">
      <alignment vertical="center"/>
    </xf>
    <xf numFmtId="2" fontId="0" fillId="0" borderId="6" xfId="0" applyNumberFormat="1" applyFill="1" applyBorder="1" applyAlignment="1" applyProtection="1">
      <alignment horizontal="center" vertical="center"/>
    </xf>
    <xf numFmtId="0" fontId="29" fillId="0" borderId="1" xfId="0" applyNumberFormat="1" applyFont="1" applyFill="1" applyBorder="1" applyAlignment="1" applyProtection="1">
      <alignment vertical="center"/>
    </xf>
    <xf numFmtId="8" fontId="0" fillId="0" borderId="1" xfId="91" applyNumberFormat="1" applyFont="1" applyFill="1" applyBorder="1" applyAlignment="1" applyProtection="1">
      <alignment horizontal="right" vertical="center"/>
      <protection hidden="1"/>
    </xf>
    <xf numFmtId="1" fontId="0" fillId="2" borderId="1" xfId="98" applyNumberFormat="1" applyFont="1" applyFill="1" applyBorder="1" applyProtection="1"/>
    <xf numFmtId="164" fontId="0" fillId="0" borderId="0" xfId="0" applyAlignment="1" applyProtection="1">
      <alignment horizontal="left"/>
    </xf>
    <xf numFmtId="164" fontId="0" fillId="0" borderId="0" xfId="0" applyAlignment="1" applyProtection="1">
      <alignment horizontal="left" vertical="center"/>
    </xf>
    <xf numFmtId="164" fontId="0" fillId="0" borderId="0" xfId="0" applyFill="1" applyAlignment="1" applyProtection="1">
      <alignment horizontal="left"/>
    </xf>
    <xf numFmtId="164" fontId="0" fillId="0" borderId="0" xfId="0" applyFill="1" applyBorder="1" applyAlignment="1" applyProtection="1">
      <alignment horizontal="left"/>
    </xf>
    <xf numFmtId="164" fontId="10" fillId="0" borderId="0" xfId="0" applyFont="1" applyFill="1" applyAlignment="1" applyProtection="1">
      <alignment horizontal="left"/>
    </xf>
    <xf numFmtId="164" fontId="38" fillId="0" borderId="0" xfId="0" applyFont="1" applyBorder="1" applyAlignment="1" applyProtection="1">
      <alignment horizontal="center" vertical="top" wrapText="1"/>
    </xf>
    <xf numFmtId="164" fontId="0" fillId="0" borderId="0" xfId="0" applyAlignment="1" applyProtection="1">
      <alignment horizontal="left"/>
    </xf>
    <xf numFmtId="164" fontId="0" fillId="0" borderId="0" xfId="0" applyAlignment="1" applyProtection="1">
      <alignment horizontal="left" vertical="center"/>
    </xf>
    <xf numFmtId="164" fontId="0" fillId="0" borderId="1" xfId="0" applyFont="1" applyFill="1" applyBorder="1" applyAlignment="1">
      <alignment vertical="center" wrapText="1"/>
    </xf>
    <xf numFmtId="0" fontId="0" fillId="0" borderId="0" xfId="0" applyNumberFormat="1" applyAlignment="1" applyProtection="1">
      <alignment vertical="center"/>
      <protection hidden="1"/>
    </xf>
    <xf numFmtId="0" fontId="0" fillId="0" borderId="0" xfId="0" applyNumberFormat="1" applyFont="1" applyAlignment="1" applyProtection="1">
      <alignment vertical="center"/>
      <protection hidden="1"/>
    </xf>
    <xf numFmtId="0" fontId="0" fillId="0" borderId="0" xfId="0" applyNumberFormat="1" applyAlignment="1" applyProtection="1">
      <alignment vertical="center"/>
    </xf>
    <xf numFmtId="0" fontId="0" fillId="0" borderId="1" xfId="0" applyNumberFormat="1" applyFill="1" applyBorder="1" applyProtection="1"/>
    <xf numFmtId="164" fontId="0" fillId="0" borderId="1" xfId="0" applyFont="1" applyFill="1" applyBorder="1" applyAlignment="1">
      <alignment vertical="center"/>
    </xf>
    <xf numFmtId="164" fontId="10" fillId="0" borderId="1" xfId="0" applyFont="1" applyFill="1" applyBorder="1" applyAlignment="1">
      <alignment vertical="center" wrapText="1"/>
    </xf>
    <xf numFmtId="165" fontId="0" fillId="0" borderId="1" xfId="98" applyNumberFormat="1" applyFont="1" applyFill="1" applyBorder="1" applyAlignment="1" applyProtection="1">
      <alignment horizontal="right"/>
      <protection hidden="1"/>
    </xf>
    <xf numFmtId="165" fontId="0" fillId="0" borderId="1" xfId="98" applyNumberFormat="1" applyFont="1" applyFill="1" applyBorder="1" applyProtection="1"/>
    <xf numFmtId="165" fontId="0" fillId="0" borderId="0" xfId="91" applyNumberFormat="1" applyFont="1" applyFill="1" applyBorder="1" applyAlignment="1" applyProtection="1">
      <alignment horizontal="left" vertical="center"/>
      <protection hidden="1"/>
    </xf>
    <xf numFmtId="164" fontId="38" fillId="0" borderId="0" xfId="0" applyFont="1" applyBorder="1" applyAlignment="1" applyProtection="1">
      <alignment horizontal="left" vertical="top" wrapText="1"/>
    </xf>
    <xf numFmtId="165" fontId="9" fillId="0" borderId="0" xfId="98" applyNumberFormat="1" applyFont="1" applyFill="1" applyBorder="1" applyAlignment="1" applyProtection="1">
      <alignment horizontal="left" vertical="center"/>
    </xf>
    <xf numFmtId="165" fontId="0" fillId="0" borderId="0" xfId="0" applyNumberFormat="1" applyFont="1" applyAlignment="1" applyProtection="1">
      <alignment horizontal="left"/>
      <protection hidden="1"/>
    </xf>
    <xf numFmtId="165" fontId="0" fillId="0" borderId="0" xfId="0" applyNumberFormat="1" applyFont="1" applyFill="1" applyAlignment="1" applyProtection="1">
      <alignment horizontal="left" vertical="center"/>
      <protection hidden="1"/>
    </xf>
    <xf numFmtId="165" fontId="9" fillId="2" borderId="0" xfId="91" applyNumberFormat="1" applyFont="1" applyFill="1" applyBorder="1" applyAlignment="1" applyProtection="1">
      <alignment horizontal="left" vertical="center" wrapText="1"/>
      <protection hidden="1"/>
    </xf>
    <xf numFmtId="165" fontId="0" fillId="0" borderId="0" xfId="0" applyNumberFormat="1" applyFont="1" applyBorder="1" applyAlignment="1" applyProtection="1">
      <alignment horizontal="left" vertical="center" wrapText="1"/>
      <protection hidden="1"/>
    </xf>
    <xf numFmtId="164" fontId="9" fillId="0" borderId="0" xfId="0" applyFont="1" applyFill="1" applyAlignment="1" applyProtection="1">
      <alignment horizontal="left"/>
      <protection hidden="1"/>
    </xf>
    <xf numFmtId="165" fontId="0" fillId="0" borderId="0" xfId="0" applyNumberFormat="1" applyFill="1" applyAlignment="1" applyProtection="1">
      <alignment horizontal="left" vertical="center"/>
      <protection hidden="1"/>
    </xf>
    <xf numFmtId="165" fontId="1" fillId="0" borderId="0" xfId="91" applyNumberFormat="1" applyFont="1" applyFill="1" applyBorder="1" applyAlignment="1" applyProtection="1">
      <alignment horizontal="left" vertical="center"/>
      <protection hidden="1"/>
    </xf>
    <xf numFmtId="164" fontId="0" fillId="0" borderId="0" xfId="0" applyFill="1" applyBorder="1" applyAlignment="1" applyProtection="1">
      <alignment horizontal="left"/>
    </xf>
    <xf numFmtId="164" fontId="10" fillId="0" borderId="0" xfId="0" applyFont="1" applyFill="1" applyAlignment="1" applyProtection="1">
      <alignment horizontal="left"/>
    </xf>
    <xf numFmtId="164" fontId="0" fillId="0" borderId="0" xfId="0" applyFill="1" applyAlignment="1" applyProtection="1">
      <alignment horizontal="left"/>
    </xf>
    <xf numFmtId="164" fontId="0" fillId="0" borderId="1" xfId="0" applyFill="1" applyBorder="1" applyAlignment="1" applyProtection="1">
      <alignment horizontal="center"/>
    </xf>
    <xf numFmtId="164" fontId="0" fillId="0" borderId="0" xfId="0" applyAlignment="1" applyProtection="1">
      <alignment vertical="center" textRotation="90"/>
      <protection hidden="1"/>
    </xf>
    <xf numFmtId="1" fontId="8" fillId="0" borderId="1" xfId="0" applyNumberFormat="1" applyFont="1" applyFill="1" applyBorder="1" applyAlignment="1" applyProtection="1">
      <alignment horizontal="right" vertical="center"/>
      <protection locked="0"/>
    </xf>
    <xf numFmtId="164" fontId="0" fillId="0" borderId="1" xfId="0" applyFont="1" applyFill="1" applyBorder="1" applyAlignment="1">
      <alignment horizontal="left" vertical="center" indent="5"/>
    </xf>
    <xf numFmtId="164" fontId="0" fillId="0" borderId="1" xfId="0" applyFont="1" applyFill="1" applyBorder="1" applyAlignment="1">
      <alignment horizontal="left" vertical="center" wrapText="1" indent="5"/>
    </xf>
    <xf numFmtId="165" fontId="0" fillId="0" borderId="0" xfId="0" applyNumberFormat="1" applyFont="1" applyFill="1" applyAlignment="1" applyProtection="1">
      <alignment vertical="center"/>
    </xf>
    <xf numFmtId="164" fontId="10" fillId="0" borderId="1" xfId="0" applyFont="1" applyFill="1" applyBorder="1" applyAlignment="1">
      <alignment horizontal="left" vertical="center"/>
    </xf>
    <xf numFmtId="1" fontId="0" fillId="0" borderId="0" xfId="0" applyNumberFormat="1" applyFont="1" applyFill="1" applyAlignment="1" applyProtection="1">
      <alignment vertical="center"/>
    </xf>
    <xf numFmtId="164" fontId="0" fillId="0" borderId="1" xfId="0" applyFont="1" applyFill="1" applyBorder="1" applyAlignment="1" applyProtection="1">
      <alignment wrapText="1"/>
    </xf>
    <xf numFmtId="8" fontId="10" fillId="0" borderId="1" xfId="91" applyNumberFormat="1" applyFont="1" applyFill="1" applyBorder="1" applyAlignment="1" applyProtection="1">
      <alignment horizontal="right" vertical="center"/>
      <protection hidden="1"/>
    </xf>
    <xf numFmtId="164" fontId="28" fillId="0" borderId="4" xfId="0" applyFont="1" applyFill="1" applyBorder="1" applyAlignment="1" applyProtection="1"/>
    <xf numFmtId="164" fontId="13" fillId="0" borderId="3" xfId="0" applyFont="1" applyFill="1" applyBorder="1" applyAlignment="1" applyProtection="1"/>
    <xf numFmtId="165" fontId="13" fillId="0" borderId="3" xfId="0" applyNumberFormat="1" applyFont="1" applyFill="1" applyBorder="1" applyAlignment="1" applyProtection="1">
      <alignment horizontal="right"/>
      <protection hidden="1"/>
    </xf>
    <xf numFmtId="1" fontId="10" fillId="0" borderId="5" xfId="0" applyNumberFormat="1" applyFont="1" applyFill="1" applyBorder="1" applyAlignment="1" applyProtection="1">
      <alignment horizontal="right" vertical="center"/>
      <protection hidden="1"/>
    </xf>
    <xf numFmtId="1" fontId="10" fillId="0" borderId="1" xfId="91" applyNumberFormat="1" applyFont="1" applyFill="1" applyBorder="1" applyAlignment="1" applyProtection="1">
      <alignment horizontal="right" vertical="center"/>
      <protection locked="0" hidden="1"/>
    </xf>
    <xf numFmtId="164" fontId="0" fillId="0" borderId="0" xfId="0" applyFill="1" applyAlignment="1" applyProtection="1">
      <protection hidden="1"/>
    </xf>
    <xf numFmtId="1" fontId="9" fillId="0" borderId="0" xfId="0" applyNumberFormat="1" applyFont="1" applyFill="1" applyProtection="1">
      <protection hidden="1"/>
    </xf>
    <xf numFmtId="165" fontId="0" fillId="0" borderId="0" xfId="0" applyNumberFormat="1" applyFill="1" applyAlignment="1" applyProtection="1">
      <alignment vertical="center"/>
    </xf>
    <xf numFmtId="0" fontId="9" fillId="0" borderId="2" xfId="0" applyNumberFormat="1" applyFont="1" applyBorder="1" applyAlignment="1" applyProtection="1">
      <alignment horizontal="left" vertical="center" wrapText="1"/>
    </xf>
    <xf numFmtId="164" fontId="9" fillId="0" borderId="2" xfId="0" applyFont="1" applyFill="1" applyBorder="1" applyAlignment="1" applyProtection="1">
      <alignment horizontal="center" vertical="center" wrapText="1"/>
    </xf>
    <xf numFmtId="164" fontId="9" fillId="0" borderId="2" xfId="0" applyFont="1" applyBorder="1" applyAlignment="1" applyProtection="1">
      <alignment horizontal="center" vertical="center" wrapText="1"/>
    </xf>
    <xf numFmtId="164" fontId="9" fillId="0" borderId="2" xfId="0" applyFont="1" applyBorder="1" applyAlignment="1" applyProtection="1">
      <alignment horizontal="center" vertical="center" wrapText="1"/>
      <protection hidden="1"/>
    </xf>
    <xf numFmtId="1" fontId="9" fillId="0" borderId="2" xfId="0" applyNumberFormat="1" applyFont="1" applyFill="1" applyBorder="1" applyAlignment="1" applyProtection="1">
      <alignment horizontal="center" vertical="center" wrapText="1"/>
    </xf>
    <xf numFmtId="165" fontId="0" fillId="36" borderId="2" xfId="0" applyNumberFormat="1" applyFont="1" applyFill="1" applyBorder="1" applyAlignment="1" applyProtection="1">
      <alignment horizontal="center" vertical="center" wrapText="1"/>
      <protection hidden="1"/>
    </xf>
    <xf numFmtId="164" fontId="0" fillId="0" borderId="1" xfId="0" applyFill="1" applyBorder="1" applyProtection="1">
      <protection hidden="1"/>
    </xf>
    <xf numFmtId="164" fontId="0" fillId="0" borderId="1" xfId="0" applyFill="1" applyBorder="1" applyAlignment="1" applyProtection="1"/>
    <xf numFmtId="1" fontId="0" fillId="0" borderId="1" xfId="0" applyNumberFormat="1" applyFont="1" applyFill="1" applyBorder="1" applyAlignment="1" applyProtection="1">
      <alignment vertical="center"/>
    </xf>
    <xf numFmtId="164" fontId="9" fillId="0" borderId="1" xfId="0" applyFont="1" applyFill="1" applyBorder="1" applyProtection="1">
      <protection hidden="1"/>
    </xf>
    <xf numFmtId="164" fontId="0" fillId="0" borderId="1" xfId="0" applyFill="1" applyBorder="1" applyAlignment="1" applyProtection="1">
      <alignment vertical="center"/>
      <protection hidden="1"/>
    </xf>
    <xf numFmtId="164" fontId="0" fillId="0" borderId="1" xfId="0" applyFill="1" applyBorder="1" applyAlignment="1" applyProtection="1">
      <alignment horizontal="left"/>
    </xf>
    <xf numFmtId="165" fontId="0" fillId="0" borderId="1" xfId="91" applyNumberFormat="1" applyFont="1" applyFill="1" applyBorder="1" applyAlignment="1" applyProtection="1">
      <alignment horizontal="left" vertical="center"/>
      <protection hidden="1"/>
    </xf>
    <xf numFmtId="164" fontId="8" fillId="0" borderId="1" xfId="0" applyFont="1" applyFill="1" applyBorder="1" applyProtection="1">
      <protection hidden="1"/>
    </xf>
    <xf numFmtId="164" fontId="9" fillId="38" borderId="17" xfId="0" applyFont="1" applyFill="1" applyBorder="1" applyAlignment="1" applyProtection="1">
      <alignment horizontal="right" vertical="center"/>
    </xf>
    <xf numFmtId="165" fontId="9" fillId="38" borderId="2" xfId="98" applyNumberFormat="1" applyFont="1" applyFill="1" applyBorder="1" applyAlignment="1" applyProtection="1">
      <alignment vertical="center"/>
    </xf>
    <xf numFmtId="164" fontId="9" fillId="37" borderId="2" xfId="0" applyFont="1" applyFill="1" applyBorder="1" applyAlignment="1" applyProtection="1">
      <alignment horizontal="right" vertical="center"/>
    </xf>
    <xf numFmtId="165" fontId="9" fillId="37" borderId="2" xfId="98" applyNumberFormat="1" applyFont="1" applyFill="1" applyBorder="1" applyAlignment="1" applyProtection="1">
      <alignment vertical="center"/>
    </xf>
    <xf numFmtId="1" fontId="9" fillId="4" borderId="2" xfId="98" applyNumberFormat="1" applyFont="1" applyFill="1" applyBorder="1" applyAlignment="1" applyProtection="1">
      <alignment horizontal="right" vertical="center"/>
    </xf>
    <xf numFmtId="165" fontId="9" fillId="0" borderId="0" xfId="98" applyNumberFormat="1" applyFont="1" applyFill="1" applyBorder="1" applyAlignment="1" applyProtection="1">
      <alignment horizontal="right" vertical="top"/>
      <protection hidden="1"/>
    </xf>
    <xf numFmtId="164" fontId="0" fillId="0" borderId="0" xfId="0" applyAlignment="1" applyProtection="1"/>
    <xf numFmtId="164" fontId="0" fillId="0" borderId="0" xfId="0" applyFill="1" applyAlignment="1" applyProtection="1"/>
    <xf numFmtId="164" fontId="10" fillId="0" borderId="0" xfId="0" applyFont="1" applyFill="1" applyAlignment="1" applyProtection="1"/>
    <xf numFmtId="164" fontId="10" fillId="0" borderId="0" xfId="0" applyFont="1" applyFill="1" applyAlignment="1" applyProtection="1">
      <alignment vertical="center"/>
    </xf>
    <xf numFmtId="164" fontId="0" fillId="0" borderId="0" xfId="0" applyFill="1" applyBorder="1" applyAlignment="1" applyProtection="1"/>
    <xf numFmtId="0" fontId="0" fillId="0" borderId="0" xfId="0" applyNumberFormat="1" applyAlignment="1" applyProtection="1">
      <protection hidden="1"/>
    </xf>
    <xf numFmtId="164" fontId="10" fillId="0" borderId="0" xfId="0" applyFont="1" applyFill="1" applyAlignment="1" applyProtection="1">
      <alignment vertical="top"/>
    </xf>
    <xf numFmtId="164" fontId="0" fillId="0" borderId="0" xfId="0" applyAlignment="1" applyProtection="1">
      <alignment wrapText="1"/>
      <protection hidden="1"/>
    </xf>
    <xf numFmtId="164" fontId="0" fillId="2" borderId="0" xfId="0" applyFont="1" applyFill="1" applyBorder="1" applyAlignment="1">
      <alignment horizontal="left" vertical="center"/>
    </xf>
    <xf numFmtId="164" fontId="0" fillId="0" borderId="1" xfId="0" applyFill="1" applyBorder="1" applyAlignment="1" applyProtection="1">
      <alignment horizontal="center"/>
    </xf>
    <xf numFmtId="164" fontId="0" fillId="0" borderId="1" xfId="0" applyFill="1" applyBorder="1" applyAlignment="1" applyProtection="1">
      <alignment horizontal="left"/>
    </xf>
    <xf numFmtId="164" fontId="0" fillId="0" borderId="0" xfId="0" applyAlignment="1" applyProtection="1">
      <alignment horizontal="left"/>
    </xf>
    <xf numFmtId="2" fontId="0" fillId="0" borderId="0" xfId="0" applyNumberFormat="1" applyFill="1" applyProtection="1">
      <protection hidden="1"/>
    </xf>
    <xf numFmtId="2" fontId="0" fillId="0" borderId="0" xfId="0" applyNumberFormat="1" applyFill="1" applyAlignment="1" applyProtection="1">
      <alignment vertical="center"/>
      <protection hidden="1"/>
    </xf>
    <xf numFmtId="2" fontId="0" fillId="0" borderId="0" xfId="0" applyNumberFormat="1" applyProtection="1">
      <protection hidden="1"/>
    </xf>
    <xf numFmtId="0" fontId="0" fillId="0" borderId="0" xfId="0" applyNumberFormat="1" applyFill="1" applyBorder="1" applyProtection="1"/>
    <xf numFmtId="164" fontId="29" fillId="0" borderId="1" xfId="0" applyFont="1" applyFill="1" applyBorder="1" applyAlignment="1" applyProtection="1">
      <alignment horizontal="center"/>
    </xf>
    <xf numFmtId="2" fontId="81" fillId="0" borderId="1" xfId="0" applyNumberFormat="1" applyFont="1" applyFill="1" applyBorder="1" applyAlignment="1" applyProtection="1">
      <alignment horizontal="center" vertical="center"/>
    </xf>
    <xf numFmtId="164" fontId="0" fillId="0" borderId="0" xfId="0" applyFont="1"/>
    <xf numFmtId="165" fontId="1" fillId="0" borderId="1" xfId="98" applyNumberFormat="1" applyFont="1" applyFill="1" applyBorder="1" applyAlignment="1" applyProtection="1">
      <alignment horizontal="right"/>
      <protection hidden="1"/>
    </xf>
    <xf numFmtId="165" fontId="1" fillId="0" borderId="1" xfId="98" applyNumberFormat="1" applyFont="1" applyFill="1" applyBorder="1" applyProtection="1"/>
    <xf numFmtId="164" fontId="0" fillId="4" borderId="0" xfId="0" applyFill="1" applyProtection="1">
      <protection hidden="1"/>
    </xf>
    <xf numFmtId="164" fontId="0" fillId="0" borderId="1" xfId="0" applyFill="1" applyBorder="1" applyAlignment="1" applyProtection="1">
      <alignment horizontal="center"/>
    </xf>
    <xf numFmtId="164" fontId="0" fillId="0" borderId="1" xfId="0" applyFont="1" applyFill="1" applyBorder="1" applyAlignment="1" applyProtection="1"/>
    <xf numFmtId="164" fontId="0" fillId="0" borderId="1" xfId="0" applyFill="1" applyBorder="1" applyAlignment="1" applyProtection="1">
      <alignment horizontal="center"/>
    </xf>
    <xf numFmtId="164" fontId="0" fillId="0" borderId="1" xfId="0" applyFill="1" applyBorder="1" applyAlignment="1" applyProtection="1">
      <alignment horizontal="center"/>
    </xf>
    <xf numFmtId="10" fontId="10" fillId="3" borderId="1" xfId="0" applyNumberFormat="1" applyFont="1" applyFill="1" applyBorder="1"/>
    <xf numFmtId="10" fontId="10" fillId="0" borderId="1" xfId="0" applyNumberFormat="1" applyFont="1" applyBorder="1"/>
    <xf numFmtId="10" fontId="0" fillId="0" borderId="1" xfId="0" applyNumberFormat="1" applyBorder="1"/>
    <xf numFmtId="10" fontId="0" fillId="3" borderId="1" xfId="0" applyNumberFormat="1" applyFill="1" applyBorder="1"/>
    <xf numFmtId="165" fontId="0" fillId="0" borderId="1" xfId="0" applyNumberFormat="1" applyFill="1" applyBorder="1"/>
    <xf numFmtId="0" fontId="0" fillId="0" borderId="1" xfId="0" applyNumberFormat="1" applyFill="1" applyBorder="1" applyAlignment="1" applyProtection="1">
      <alignment horizontal="left"/>
    </xf>
    <xf numFmtId="165" fontId="8" fillId="0" borderId="1" xfId="98" applyNumberFormat="1" applyFont="1" applyFill="1" applyBorder="1" applyAlignment="1" applyProtection="1">
      <alignment horizontal="right"/>
      <protection hidden="1"/>
    </xf>
    <xf numFmtId="0" fontId="0" fillId="0" borderId="1" xfId="0" applyNumberFormat="1" applyFont="1" applyFill="1" applyBorder="1" applyProtection="1"/>
    <xf numFmtId="0" fontId="0" fillId="0" borderId="0" xfId="0" applyNumberFormat="1"/>
    <xf numFmtId="0" fontId="0" fillId="0" borderId="1" xfId="0" applyNumberFormat="1" applyBorder="1"/>
    <xf numFmtId="8" fontId="0" fillId="0" borderId="2" xfId="91" applyNumberFormat="1" applyFont="1" applyFill="1" applyBorder="1" applyAlignment="1" applyProtection="1">
      <alignment horizontal="right" vertical="center"/>
      <protection hidden="1"/>
    </xf>
    <xf numFmtId="1" fontId="0" fillId="0" borderId="2" xfId="0" applyNumberFormat="1" applyFont="1" applyFill="1" applyBorder="1" applyAlignment="1" applyProtection="1">
      <alignment horizontal="right" vertical="center"/>
      <protection locked="0"/>
    </xf>
    <xf numFmtId="164" fontId="0" fillId="0" borderId="2" xfId="0" applyFill="1" applyBorder="1" applyProtection="1">
      <protection hidden="1"/>
    </xf>
    <xf numFmtId="165" fontId="0" fillId="0" borderId="2" xfId="98" applyNumberFormat="1" applyFont="1" applyFill="1" applyBorder="1" applyAlignment="1" applyProtection="1">
      <alignment horizontal="right"/>
      <protection hidden="1"/>
    </xf>
    <xf numFmtId="2" fontId="10" fillId="0" borderId="6" xfId="0" applyNumberFormat="1" applyFont="1" applyFill="1" applyBorder="1" applyAlignment="1" applyProtection="1">
      <alignment horizontal="center" vertical="center"/>
    </xf>
    <xf numFmtId="8" fontId="0" fillId="0" borderId="6" xfId="91" applyNumberFormat="1" applyFont="1" applyFill="1" applyBorder="1" applyAlignment="1" applyProtection="1">
      <alignment horizontal="right" vertical="center"/>
      <protection hidden="1"/>
    </xf>
    <xf numFmtId="1" fontId="0" fillId="0" borderId="6" xfId="0" applyNumberFormat="1" applyFont="1" applyFill="1" applyBorder="1" applyAlignment="1" applyProtection="1">
      <alignment horizontal="right" vertical="center"/>
      <protection locked="0"/>
    </xf>
    <xf numFmtId="165" fontId="0" fillId="0" borderId="6" xfId="91" applyNumberFormat="1" applyFont="1" applyFill="1" applyBorder="1" applyAlignment="1" applyProtection="1">
      <alignment horizontal="left" vertical="center"/>
      <protection hidden="1"/>
    </xf>
    <xf numFmtId="165" fontId="0" fillId="0" borderId="6" xfId="98" applyNumberFormat="1" applyFont="1" applyFill="1" applyBorder="1" applyAlignment="1" applyProtection="1">
      <alignment horizontal="right"/>
      <protection hidden="1"/>
    </xf>
    <xf numFmtId="164" fontId="0" fillId="0" borderId="0" xfId="0" applyBorder="1"/>
    <xf numFmtId="165" fontId="0" fillId="0" borderId="32" xfId="98" applyNumberFormat="1" applyFont="1" applyFill="1" applyBorder="1" applyAlignment="1" applyProtection="1">
      <alignment horizontal="right"/>
      <protection hidden="1"/>
    </xf>
    <xf numFmtId="164" fontId="0" fillId="0" borderId="34" xfId="0" applyFill="1" applyBorder="1" applyProtection="1"/>
    <xf numFmtId="164" fontId="0" fillId="0" borderId="35" xfId="0" applyBorder="1"/>
    <xf numFmtId="2" fontId="0" fillId="0" borderId="34" xfId="0" applyNumberFormat="1" applyFill="1" applyBorder="1" applyAlignment="1" applyProtection="1">
      <alignment horizontal="center" vertical="center"/>
    </xf>
    <xf numFmtId="165" fontId="0" fillId="0" borderId="34" xfId="91" applyNumberFormat="1" applyFont="1" applyFill="1" applyBorder="1" applyAlignment="1" applyProtection="1">
      <alignment horizontal="right" vertical="center"/>
      <protection hidden="1"/>
    </xf>
    <xf numFmtId="8" fontId="0" fillId="0" borderId="34" xfId="91" applyNumberFormat="1" applyFont="1" applyFill="1" applyBorder="1" applyAlignment="1" applyProtection="1">
      <alignment horizontal="right" vertical="center"/>
      <protection hidden="1"/>
    </xf>
    <xf numFmtId="1" fontId="0" fillId="0" borderId="34" xfId="0" applyNumberFormat="1" applyFont="1" applyFill="1" applyBorder="1" applyAlignment="1" applyProtection="1">
      <alignment horizontal="right" vertical="center"/>
      <protection locked="0"/>
    </xf>
    <xf numFmtId="164" fontId="0" fillId="0" borderId="34" xfId="0" applyFill="1" applyBorder="1" applyProtection="1">
      <protection hidden="1"/>
    </xf>
    <xf numFmtId="165" fontId="0" fillId="0" borderId="34" xfId="98" applyNumberFormat="1" applyFont="1" applyFill="1" applyBorder="1" applyAlignment="1" applyProtection="1">
      <alignment horizontal="right"/>
      <protection hidden="1"/>
    </xf>
    <xf numFmtId="165" fontId="0" fillId="0" borderId="36" xfId="98" applyNumberFormat="1" applyFont="1" applyFill="1" applyBorder="1" applyAlignment="1" applyProtection="1">
      <alignment horizontal="right"/>
      <protection hidden="1"/>
    </xf>
    <xf numFmtId="164" fontId="38" fillId="0" borderId="0" xfId="0" applyFont="1" applyBorder="1" applyAlignment="1" applyProtection="1">
      <alignment horizontal="center" vertical="top" wrapText="1"/>
    </xf>
    <xf numFmtId="2" fontId="0" fillId="3" borderId="1" xfId="0" applyNumberFormat="1" applyFill="1" applyBorder="1" applyAlignment="1" applyProtection="1">
      <alignment horizontal="center" vertical="center"/>
    </xf>
    <xf numFmtId="164" fontId="0" fillId="0" borderId="0" xfId="0" applyBorder="1" applyAlignment="1" applyProtection="1">
      <alignment wrapText="1"/>
      <protection hidden="1"/>
    </xf>
    <xf numFmtId="2" fontId="10" fillId="3" borderId="1" xfId="0" applyNumberFormat="1" applyFont="1" applyFill="1" applyBorder="1" applyAlignment="1" applyProtection="1">
      <alignment horizontal="center" vertical="center"/>
    </xf>
    <xf numFmtId="164" fontId="0" fillId="0" borderId="1" xfId="0" applyBorder="1" applyProtection="1">
      <protection hidden="1"/>
    </xf>
    <xf numFmtId="164" fontId="38" fillId="0" borderId="0" xfId="0" applyFont="1" applyBorder="1" applyAlignment="1" applyProtection="1">
      <alignment horizontal="center" vertical="top" wrapText="1"/>
    </xf>
    <xf numFmtId="164" fontId="82" fillId="0" borderId="0" xfId="0" applyFont="1" applyAlignment="1" applyProtection="1">
      <alignment horizontal="center" vertical="center"/>
    </xf>
    <xf numFmtId="164" fontId="83" fillId="0" borderId="0" xfId="0" applyFont="1" applyAlignment="1" applyProtection="1">
      <alignment horizontal="center" vertical="center"/>
    </xf>
    <xf numFmtId="164" fontId="82" fillId="0" borderId="0" xfId="0" applyFont="1" applyAlignment="1" applyProtection="1">
      <alignment horizontal="center"/>
      <protection hidden="1"/>
    </xf>
    <xf numFmtId="1" fontId="25" fillId="44" borderId="2" xfId="0" applyNumberFormat="1" applyFont="1" applyFill="1" applyBorder="1" applyAlignment="1" applyProtection="1">
      <alignment horizontal="center" vertical="center" wrapText="1"/>
    </xf>
    <xf numFmtId="0" fontId="82" fillId="0" borderId="0" xfId="0" applyNumberFormat="1" applyFont="1" applyFill="1" applyAlignment="1" applyProtection="1">
      <alignment horizontal="center"/>
      <protection hidden="1"/>
    </xf>
    <xf numFmtId="0" fontId="82" fillId="0" borderId="1" xfId="0" applyNumberFormat="1" applyFont="1" applyFill="1" applyBorder="1" applyAlignment="1" applyProtection="1">
      <alignment horizontal="center"/>
      <protection hidden="1"/>
    </xf>
    <xf numFmtId="0" fontId="82" fillId="0" borderId="2" xfId="0" applyNumberFormat="1" applyFont="1" applyFill="1" applyBorder="1" applyAlignment="1" applyProtection="1">
      <alignment horizontal="center"/>
      <protection hidden="1"/>
    </xf>
    <xf numFmtId="0" fontId="82" fillId="0" borderId="0" xfId="0" applyNumberFormat="1" applyFont="1" applyFill="1" applyBorder="1" applyAlignment="1" applyProtection="1">
      <alignment horizontal="center"/>
      <protection hidden="1"/>
    </xf>
    <xf numFmtId="1" fontId="25" fillId="44" borderId="7" xfId="0" applyNumberFormat="1" applyFont="1" applyFill="1" applyBorder="1" applyAlignment="1" applyProtection="1">
      <alignment horizontal="center" vertical="center" wrapText="1"/>
    </xf>
    <xf numFmtId="164" fontId="0" fillId="0" borderId="0" xfId="0" applyBorder="1" applyAlignment="1" applyProtection="1">
      <alignment vertical="center"/>
    </xf>
    <xf numFmtId="1" fontId="25" fillId="44" borderId="1" xfId="0" applyNumberFormat="1" applyFont="1" applyFill="1" applyBorder="1" applyAlignment="1" applyProtection="1">
      <alignment horizontal="center" vertical="center" wrapText="1"/>
    </xf>
    <xf numFmtId="0" fontId="28" fillId="4" borderId="15" xfId="20" applyNumberFormat="1" applyFont="1" applyFill="1" applyAlignment="1">
      <alignment wrapText="1"/>
    </xf>
    <xf numFmtId="165" fontId="82" fillId="0" borderId="0" xfId="0" applyNumberFormat="1" applyFont="1" applyFill="1" applyAlignment="1">
      <alignment horizontal="center"/>
    </xf>
    <xf numFmtId="0" fontId="82" fillId="2" borderId="15" xfId="20" applyNumberFormat="1" applyFont="1" applyFill="1" applyAlignment="1">
      <alignment horizontal="center" wrapText="1"/>
    </xf>
    <xf numFmtId="1" fontId="8" fillId="0" borderId="5" xfId="0" applyNumberFormat="1" applyFont="1" applyFill="1" applyBorder="1" applyAlignment="1" applyProtection="1">
      <alignment horizontal="right" vertical="center"/>
      <protection locked="0"/>
    </xf>
    <xf numFmtId="164" fontId="8" fillId="0" borderId="0" xfId="0" applyFont="1" applyFill="1" applyBorder="1" applyProtection="1">
      <protection hidden="1"/>
    </xf>
    <xf numFmtId="165" fontId="8" fillId="0" borderId="0" xfId="98" applyNumberFormat="1" applyFont="1" applyFill="1" applyBorder="1" applyAlignment="1" applyProtection="1">
      <alignment horizontal="right"/>
      <protection hidden="1"/>
    </xf>
    <xf numFmtId="165" fontId="0" fillId="0" borderId="0" xfId="98" applyNumberFormat="1" applyFont="1" applyFill="1" applyBorder="1" applyAlignment="1" applyProtection="1">
      <alignment horizontal="right"/>
      <protection hidden="1"/>
    </xf>
    <xf numFmtId="165" fontId="0" fillId="0" borderId="0" xfId="98" applyNumberFormat="1" applyFont="1" applyFill="1" applyBorder="1" applyProtection="1"/>
    <xf numFmtId="2" fontId="0" fillId="0" borderId="1" xfId="0" applyNumberFormat="1" applyFill="1" applyBorder="1" applyAlignment="1" applyProtection="1">
      <alignment horizontal="right" vertical="center"/>
    </xf>
    <xf numFmtId="164" fontId="36" fillId="0" borderId="0" xfId="0" applyFont="1" applyAlignment="1" applyProtection="1">
      <alignment horizontal="left" vertical="center"/>
      <protection hidden="1"/>
    </xf>
    <xf numFmtId="164" fontId="32" fillId="3" borderId="4" xfId="0" applyFont="1" applyFill="1" applyBorder="1" applyAlignment="1" applyProtection="1"/>
    <xf numFmtId="6" fontId="32" fillId="3" borderId="1" xfId="0" applyNumberFormat="1" applyFont="1" applyFill="1" applyBorder="1" applyAlignment="1" applyProtection="1">
      <alignment vertical="center"/>
      <protection locked="0"/>
    </xf>
    <xf numFmtId="164" fontId="85" fillId="0" borderId="0" xfId="0" applyFont="1" applyAlignment="1">
      <alignment horizontal="left" vertical="center" indent="3"/>
    </xf>
    <xf numFmtId="164" fontId="9" fillId="0" borderId="0" xfId="0" applyFont="1"/>
    <xf numFmtId="164" fontId="85" fillId="0" borderId="0" xfId="0" applyFont="1" applyFill="1" applyAlignment="1">
      <alignment horizontal="left" vertical="center" indent="3"/>
    </xf>
    <xf numFmtId="165" fontId="1" fillId="0" borderId="1" xfId="91" applyNumberFormat="1" applyFont="1" applyFill="1" applyBorder="1" applyAlignment="1" applyProtection="1">
      <alignment horizontal="right" vertical="center"/>
      <protection hidden="1"/>
    </xf>
    <xf numFmtId="164" fontId="86" fillId="0" borderId="0" xfId="0" applyFont="1" applyFill="1" applyAlignment="1"/>
    <xf numFmtId="8" fontId="29" fillId="0" borderId="1" xfId="91" applyNumberFormat="1" applyFont="1" applyFill="1" applyBorder="1" applyAlignment="1" applyProtection="1">
      <alignment horizontal="right" vertical="center"/>
      <protection hidden="1"/>
    </xf>
    <xf numFmtId="1" fontId="0" fillId="0" borderId="2" xfId="0" applyNumberFormat="1" applyFont="1" applyBorder="1" applyAlignment="1" applyProtection="1">
      <alignment vertical="center"/>
      <protection locked="0"/>
    </xf>
    <xf numFmtId="165" fontId="0" fillId="0" borderId="7" xfId="91" applyNumberFormat="1" applyFont="1" applyFill="1" applyBorder="1" applyAlignment="1" applyProtection="1">
      <alignment horizontal="right" vertical="center"/>
      <protection hidden="1"/>
    </xf>
    <xf numFmtId="1" fontId="0" fillId="0" borderId="7" xfId="0" applyNumberFormat="1" applyFont="1" applyBorder="1" applyAlignment="1" applyProtection="1">
      <alignment vertical="center"/>
      <protection locked="0"/>
    </xf>
    <xf numFmtId="1" fontId="0" fillId="0" borderId="6" xfId="0" applyNumberFormat="1" applyFont="1" applyBorder="1" applyAlignment="1" applyProtection="1">
      <alignment vertical="center"/>
      <protection locked="0"/>
    </xf>
    <xf numFmtId="165" fontId="29" fillId="0" borderId="1" xfId="91" applyNumberFormat="1" applyFont="1" applyFill="1" applyBorder="1" applyAlignment="1" applyProtection="1">
      <alignment vertical="center"/>
      <protection hidden="1"/>
    </xf>
    <xf numFmtId="0" fontId="29" fillId="0" borderId="1" xfId="0" applyNumberFormat="1" applyFont="1" applyBorder="1" applyAlignment="1" applyProtection="1">
      <alignment vertical="center"/>
      <protection hidden="1"/>
    </xf>
    <xf numFmtId="44" fontId="0" fillId="0" borderId="0" xfId="91" applyFont="1" applyBorder="1" applyProtection="1">
      <protection hidden="1"/>
    </xf>
    <xf numFmtId="44" fontId="0" fillId="0" borderId="0" xfId="91" applyFont="1" applyFill="1" applyBorder="1" applyProtection="1">
      <protection hidden="1"/>
    </xf>
    <xf numFmtId="165" fontId="0" fillId="0" borderId="0" xfId="91" applyNumberFormat="1" applyFont="1" applyFill="1" applyBorder="1" applyProtection="1">
      <protection hidden="1"/>
    </xf>
    <xf numFmtId="8" fontId="0" fillId="0" borderId="0" xfId="91" applyNumberFormat="1" applyFont="1" applyFill="1" applyBorder="1" applyProtection="1">
      <protection hidden="1"/>
    </xf>
    <xf numFmtId="0" fontId="0" fillId="0" borderId="0" xfId="91" applyNumberFormat="1" applyFont="1" applyFill="1" applyBorder="1" applyAlignment="1" applyProtection="1">
      <alignment horizontal="left"/>
      <protection hidden="1"/>
    </xf>
    <xf numFmtId="0" fontId="29" fillId="0" borderId="1" xfId="0" applyNumberFormat="1" applyFont="1" applyFill="1" applyBorder="1" applyAlignment="1" applyProtection="1">
      <alignment vertical="center"/>
      <protection hidden="1"/>
    </xf>
    <xf numFmtId="0" fontId="0" fillId="0" borderId="1" xfId="0" applyNumberFormat="1" applyFont="1" applyFill="1" applyBorder="1" applyAlignment="1" applyProtection="1"/>
    <xf numFmtId="0" fontId="0" fillId="0" borderId="0" xfId="0" applyNumberFormat="1" applyAlignment="1" applyProtection="1">
      <alignment horizontal="left"/>
      <protection hidden="1"/>
    </xf>
    <xf numFmtId="164" fontId="10" fillId="0" borderId="38" xfId="0" applyFont="1" applyFill="1" applyBorder="1" applyAlignment="1">
      <alignment horizontal="left" vertical="center" indent="3"/>
    </xf>
    <xf numFmtId="164" fontId="0" fillId="2" borderId="39" xfId="0" applyFont="1" applyFill="1" applyBorder="1" applyAlignment="1">
      <alignment horizontal="left" vertical="center" indent="3"/>
    </xf>
    <xf numFmtId="164" fontId="0" fillId="2" borderId="38" xfId="0" applyFont="1" applyFill="1" applyBorder="1" applyAlignment="1">
      <alignment horizontal="left" vertical="center" indent="3"/>
    </xf>
    <xf numFmtId="164" fontId="10" fillId="2" borderId="38" xfId="0" applyFont="1" applyFill="1" applyBorder="1" applyAlignment="1">
      <alignment horizontal="left" vertical="center" indent="3"/>
    </xf>
    <xf numFmtId="164" fontId="28" fillId="4" borderId="1" xfId="0" applyFont="1" applyFill="1" applyBorder="1" applyAlignment="1" applyProtection="1"/>
    <xf numFmtId="164" fontId="13" fillId="4" borderId="1" xfId="0" applyFont="1" applyFill="1" applyBorder="1" applyAlignment="1" applyProtection="1"/>
    <xf numFmtId="164" fontId="13" fillId="4" borderId="1" xfId="0" applyFont="1" applyFill="1" applyBorder="1" applyAlignment="1" applyProtection="1">
      <alignment horizontal="center" vertical="center"/>
    </xf>
    <xf numFmtId="165" fontId="13" fillId="4" borderId="1" xfId="0" applyNumberFormat="1" applyFont="1" applyFill="1" applyBorder="1" applyAlignment="1" applyProtection="1">
      <alignment horizontal="right" vertical="center"/>
      <protection hidden="1"/>
    </xf>
    <xf numFmtId="165" fontId="9" fillId="4" borderId="1" xfId="0" applyNumberFormat="1" applyFont="1" applyFill="1" applyBorder="1" applyAlignment="1" applyProtection="1">
      <alignment horizontal="right" vertical="center"/>
      <protection hidden="1"/>
    </xf>
    <xf numFmtId="1" fontId="13" fillId="4" borderId="1" xfId="0" applyNumberFormat="1" applyFont="1" applyFill="1" applyBorder="1" applyAlignment="1" applyProtection="1">
      <alignment horizontal="right" vertical="center"/>
      <protection hidden="1"/>
    </xf>
    <xf numFmtId="164" fontId="0" fillId="2" borderId="1" xfId="0" applyFont="1" applyFill="1" applyBorder="1" applyAlignment="1">
      <alignment horizontal="left" vertical="center"/>
    </xf>
    <xf numFmtId="164" fontId="10" fillId="2" borderId="1" xfId="0" applyFont="1" applyFill="1" applyBorder="1" applyAlignment="1">
      <alignment horizontal="left" vertical="center"/>
    </xf>
    <xf numFmtId="164" fontId="0" fillId="0" borderId="1" xfId="0" applyFont="1" applyFill="1" applyBorder="1" applyAlignment="1">
      <alignment horizontal="left" vertical="center"/>
    </xf>
    <xf numFmtId="2" fontId="1" fillId="0" borderId="1" xfId="1" applyNumberFormat="1" applyFont="1" applyFill="1" applyBorder="1" applyAlignment="1">
      <alignment horizontal="center" vertical="center"/>
    </xf>
    <xf numFmtId="164" fontId="10" fillId="2" borderId="0" xfId="0" applyFont="1" applyFill="1" applyBorder="1" applyAlignment="1">
      <alignment horizontal="left" vertical="center" indent="3"/>
    </xf>
    <xf numFmtId="2" fontId="0" fillId="2" borderId="1" xfId="0" applyNumberFormat="1" applyFont="1" applyFill="1" applyBorder="1" applyAlignment="1">
      <alignment horizontal="center" vertical="center"/>
    </xf>
    <xf numFmtId="165" fontId="0" fillId="0" borderId="1" xfId="0" applyNumberFormat="1" applyBorder="1" applyAlignment="1" applyProtection="1">
      <alignment horizontal="right"/>
      <protection hidden="1"/>
    </xf>
    <xf numFmtId="1" fontId="9" fillId="0" borderId="1" xfId="0" applyNumberFormat="1" applyFont="1" applyBorder="1" applyProtection="1">
      <protection hidden="1"/>
    </xf>
    <xf numFmtId="0" fontId="1" fillId="0" borderId="0" xfId="243"/>
    <xf numFmtId="0" fontId="0" fillId="0" borderId="0" xfId="0" applyNumberFormat="1" applyFont="1" applyAlignment="1" applyProtection="1">
      <alignment horizontal="left"/>
      <protection hidden="1"/>
    </xf>
    <xf numFmtId="164" fontId="0" fillId="0" borderId="0" xfId="0" applyFont="1" applyAlignment="1" applyProtection="1">
      <alignment horizontal="left"/>
      <protection hidden="1"/>
    </xf>
    <xf numFmtId="164" fontId="9" fillId="0" borderId="0" xfId="0" applyFont="1" applyFill="1" applyAlignment="1" applyProtection="1">
      <alignment horizontal="left" vertical="center"/>
    </xf>
    <xf numFmtId="164" fontId="13" fillId="4" borderId="1" xfId="0" applyFont="1" applyFill="1" applyBorder="1" applyAlignment="1" applyProtection="1">
      <alignment horizontal="left" vertical="center"/>
    </xf>
    <xf numFmtId="164" fontId="10" fillId="0" borderId="1" xfId="0" applyFont="1" applyFill="1" applyBorder="1" applyAlignment="1" applyProtection="1">
      <alignment horizontal="left"/>
    </xf>
    <xf numFmtId="164" fontId="9" fillId="0" borderId="4" xfId="0" applyFont="1" applyBorder="1" applyProtection="1">
      <protection hidden="1"/>
    </xf>
    <xf numFmtId="164" fontId="0" fillId="0" borderId="4" xfId="0" applyBorder="1" applyProtection="1">
      <protection hidden="1"/>
    </xf>
    <xf numFmtId="165" fontId="9" fillId="38" borderId="22" xfId="0" applyNumberFormat="1" applyFont="1" applyFill="1" applyBorder="1" applyAlignment="1" applyProtection="1">
      <alignment horizontal="center" vertical="center"/>
    </xf>
    <xf numFmtId="1" fontId="0" fillId="0" borderId="1" xfId="0" applyNumberFormat="1" applyFont="1" applyFill="1" applyBorder="1" applyAlignment="1" applyProtection="1">
      <alignment vertical="center"/>
      <protection locked="0"/>
    </xf>
    <xf numFmtId="0" fontId="82" fillId="2" borderId="1" xfId="0" applyNumberFormat="1" applyFont="1" applyFill="1" applyBorder="1" applyAlignment="1" applyProtection="1">
      <alignment horizontal="center"/>
      <protection hidden="1"/>
    </xf>
    <xf numFmtId="164" fontId="13" fillId="0" borderId="1" xfId="0" applyFont="1" applyFill="1" applyBorder="1" applyAlignment="1" applyProtection="1"/>
    <xf numFmtId="165" fontId="0" fillId="0" borderId="1" xfId="0" applyNumberFormat="1" applyFont="1" applyBorder="1" applyAlignment="1" applyProtection="1">
      <alignment vertical="center"/>
    </xf>
    <xf numFmtId="164" fontId="0" fillId="2" borderId="0" xfId="0" applyFill="1" applyProtection="1">
      <protection hidden="1"/>
    </xf>
    <xf numFmtId="164" fontId="9" fillId="0" borderId="1" xfId="0" applyFont="1" applyBorder="1" applyAlignment="1" applyProtection="1">
      <alignment horizontal="left"/>
      <protection hidden="1"/>
    </xf>
    <xf numFmtId="164" fontId="0" fillId="0" borderId="1" xfId="0" applyBorder="1" applyAlignment="1" applyProtection="1">
      <alignment vertical="center"/>
      <protection hidden="1"/>
    </xf>
    <xf numFmtId="165" fontId="9" fillId="0" borderId="2" xfId="98" applyNumberFormat="1" applyFont="1" applyFill="1" applyBorder="1" applyAlignment="1" applyProtection="1">
      <alignment horizontal="right" vertical="top"/>
      <protection hidden="1"/>
    </xf>
    <xf numFmtId="165" fontId="9" fillId="37" borderId="2" xfId="98" applyNumberFormat="1" applyFont="1" applyFill="1" applyBorder="1" applyAlignment="1" applyProtection="1">
      <alignment horizontal="center" vertical="center"/>
    </xf>
    <xf numFmtId="165" fontId="9" fillId="37" borderId="1" xfId="98" applyNumberFormat="1" applyFont="1" applyFill="1" applyBorder="1" applyAlignment="1" applyProtection="1">
      <alignment horizontal="center" vertical="center"/>
    </xf>
    <xf numFmtId="1" fontId="0" fillId="2" borderId="1" xfId="0" applyNumberFormat="1" applyFont="1" applyFill="1" applyBorder="1" applyAlignment="1" applyProtection="1">
      <alignment vertical="center"/>
    </xf>
    <xf numFmtId="164" fontId="10" fillId="0" borderId="1" xfId="0" applyFont="1" applyFill="1" applyBorder="1" applyAlignment="1">
      <alignment horizontal="left" vertical="center" indent="3"/>
    </xf>
    <xf numFmtId="1" fontId="13" fillId="2" borderId="1" xfId="0" applyNumberFormat="1" applyFont="1" applyFill="1" applyBorder="1" applyAlignment="1" applyProtection="1">
      <alignment horizontal="right" vertical="center"/>
      <protection hidden="1"/>
    </xf>
    <xf numFmtId="164" fontId="28" fillId="4" borderId="1" xfId="0" applyFont="1" applyFill="1" applyBorder="1" applyAlignment="1">
      <alignment horizontal="left" vertical="center"/>
    </xf>
    <xf numFmtId="164" fontId="0" fillId="2" borderId="1" xfId="0" applyFont="1" applyFill="1" applyBorder="1" applyAlignment="1">
      <alignment horizontal="left" vertical="center" indent="3"/>
    </xf>
    <xf numFmtId="164" fontId="10" fillId="2" borderId="1" xfId="0" applyFont="1" applyFill="1" applyBorder="1" applyAlignment="1">
      <alignment horizontal="left" vertical="center" indent="3"/>
    </xf>
    <xf numFmtId="2" fontId="10" fillId="0" borderId="1" xfId="0" applyNumberFormat="1" applyFont="1" applyFill="1" applyBorder="1" applyAlignment="1">
      <alignment horizontal="center" vertical="center"/>
    </xf>
    <xf numFmtId="165" fontId="9" fillId="38" borderId="17" xfId="0" applyNumberFormat="1" applyFont="1" applyFill="1" applyBorder="1" applyAlignment="1" applyProtection="1">
      <alignment horizontal="center" vertical="center"/>
    </xf>
    <xf numFmtId="165" fontId="9" fillId="38" borderId="2" xfId="98" applyNumberFormat="1" applyFont="1" applyFill="1" applyBorder="1" applyAlignment="1" applyProtection="1">
      <alignment horizontal="center" vertical="center"/>
    </xf>
    <xf numFmtId="165" fontId="9" fillId="37" borderId="2" xfId="0" applyNumberFormat="1" applyFont="1" applyFill="1" applyBorder="1" applyAlignment="1" applyProtection="1">
      <alignment horizontal="center" vertical="center"/>
    </xf>
    <xf numFmtId="2" fontId="0" fillId="0" borderId="1" xfId="0" applyNumberFormat="1" applyFont="1" applyFill="1" applyBorder="1" applyAlignment="1">
      <alignment horizontal="center" vertical="center"/>
    </xf>
    <xf numFmtId="165" fontId="0" fillId="0" borderId="1" xfId="0" applyNumberFormat="1" applyFont="1" applyBorder="1" applyAlignment="1" applyProtection="1">
      <alignment horizontal="center" vertical="center" wrapText="1"/>
      <protection hidden="1"/>
    </xf>
    <xf numFmtId="165" fontId="9" fillId="37" borderId="1" xfId="0" applyNumberFormat="1" applyFont="1" applyFill="1" applyBorder="1" applyAlignment="1" applyProtection="1">
      <alignment horizontal="center" vertical="center"/>
    </xf>
    <xf numFmtId="2" fontId="10" fillId="0" borderId="1" xfId="0" applyNumberFormat="1" applyFont="1" applyFill="1" applyBorder="1" applyAlignment="1" applyProtection="1">
      <alignment horizontal="center" vertical="center"/>
    </xf>
    <xf numFmtId="165" fontId="9" fillId="0" borderId="1" xfId="0" applyNumberFormat="1" applyFont="1" applyBorder="1" applyAlignment="1" applyProtection="1">
      <alignment vertical="center"/>
    </xf>
    <xf numFmtId="165" fontId="9" fillId="38" borderId="1" xfId="98" applyNumberFormat="1" applyFont="1" applyFill="1" applyBorder="1" applyAlignment="1" applyProtection="1">
      <alignment horizontal="center" vertical="center"/>
    </xf>
    <xf numFmtId="1" fontId="13" fillId="0" borderId="1" xfId="0" applyNumberFormat="1" applyFont="1" applyFill="1" applyBorder="1" applyAlignment="1" applyProtection="1">
      <alignment horizontal="right" vertical="center"/>
      <protection hidden="1"/>
    </xf>
    <xf numFmtId="0" fontId="1" fillId="0" borderId="0" xfId="245"/>
    <xf numFmtId="164" fontId="0" fillId="2" borderId="1" xfId="0" applyFill="1" applyBorder="1" applyProtection="1">
      <protection hidden="1"/>
    </xf>
    <xf numFmtId="2" fontId="10" fillId="0" borderId="1" xfId="0" applyNumberFormat="1" applyFont="1" applyFill="1" applyBorder="1" applyAlignment="1" applyProtection="1">
      <alignment horizontal="center" vertical="center"/>
    </xf>
    <xf numFmtId="2" fontId="1" fillId="0" borderId="1" xfId="1" applyNumberFormat="1" applyFont="1" applyFill="1" applyBorder="1" applyAlignment="1">
      <alignment horizontal="center" vertical="center"/>
    </xf>
    <xf numFmtId="2" fontId="1" fillId="0" borderId="37" xfId="1" applyNumberFormat="1" applyFont="1" applyFill="1" applyBorder="1" applyAlignment="1">
      <alignment horizontal="center" vertical="center"/>
    </xf>
    <xf numFmtId="164" fontId="13" fillId="2" borderId="1" xfId="0" applyFont="1" applyFill="1" applyBorder="1" applyAlignment="1" applyProtection="1"/>
    <xf numFmtId="164" fontId="0" fillId="0" borderId="0" xfId="0"/>
    <xf numFmtId="164" fontId="0" fillId="0" borderId="0" xfId="0" applyProtection="1">
      <protection hidden="1"/>
    </xf>
    <xf numFmtId="164" fontId="9" fillId="0" borderId="0" xfId="0" applyFont="1" applyProtection="1">
      <protection hidden="1"/>
    </xf>
    <xf numFmtId="164" fontId="9" fillId="0" borderId="0" xfId="0" applyFont="1" applyFill="1" applyProtection="1">
      <protection hidden="1"/>
    </xf>
    <xf numFmtId="164" fontId="0" fillId="0" borderId="0" xfId="0" applyAlignment="1" applyProtection="1">
      <alignment vertical="center"/>
      <protection hidden="1"/>
    </xf>
    <xf numFmtId="164" fontId="0" fillId="0" borderId="0" xfId="0" applyFont="1" applyProtection="1">
      <protection hidden="1"/>
    </xf>
    <xf numFmtId="164" fontId="0" fillId="0" borderId="0" xfId="0" applyAlignment="1" applyProtection="1">
      <protection hidden="1"/>
    </xf>
    <xf numFmtId="164" fontId="9" fillId="0" borderId="1" xfId="0" applyFont="1" applyFill="1" applyBorder="1" applyAlignment="1" applyProtection="1">
      <alignment horizontal="center" vertical="center" wrapText="1"/>
    </xf>
    <xf numFmtId="164" fontId="0" fillId="0" borderId="1" xfId="0" applyFill="1" applyBorder="1" applyAlignment="1" applyProtection="1">
      <alignment vertical="center"/>
    </xf>
    <xf numFmtId="2" fontId="10" fillId="0" borderId="1" xfId="0" applyNumberFormat="1" applyFont="1" applyFill="1" applyBorder="1" applyAlignment="1" applyProtection="1">
      <alignment horizontal="center" vertical="center"/>
    </xf>
    <xf numFmtId="164" fontId="0" fillId="0" borderId="1" xfId="0" applyFill="1" applyBorder="1" applyProtection="1"/>
    <xf numFmtId="164" fontId="9" fillId="0" borderId="0" xfId="0" applyFont="1" applyAlignment="1" applyProtection="1">
      <alignment vertical="center"/>
    </xf>
    <xf numFmtId="0" fontId="9" fillId="0" borderId="1" xfId="0" applyNumberFormat="1" applyFont="1" applyBorder="1" applyAlignment="1" applyProtection="1">
      <alignment horizontal="left" vertical="center" wrapText="1"/>
    </xf>
    <xf numFmtId="164" fontId="0" fillId="0" borderId="0" xfId="0" applyFont="1" applyAlignment="1" applyProtection="1">
      <alignment vertical="center"/>
    </xf>
    <xf numFmtId="164" fontId="0" fillId="0" borderId="0" xfId="0" applyFont="1" applyFill="1" applyAlignment="1" applyProtection="1">
      <alignment horizontal="center" vertical="center"/>
      <protection hidden="1"/>
    </xf>
    <xf numFmtId="164" fontId="9" fillId="0" borderId="0" xfId="0" applyFont="1" applyAlignment="1" applyProtection="1">
      <protection hidden="1"/>
    </xf>
    <xf numFmtId="165" fontId="0" fillId="0" borderId="0" xfId="0" applyNumberFormat="1" applyAlignment="1" applyProtection="1">
      <alignment vertical="center"/>
    </xf>
    <xf numFmtId="165" fontId="0" fillId="0" borderId="0" xfId="0" applyNumberFormat="1" applyFont="1" applyAlignment="1" applyProtection="1">
      <alignment vertical="center"/>
    </xf>
    <xf numFmtId="165" fontId="0" fillId="0" borderId="0" xfId="0" applyNumberFormat="1" applyFont="1" applyAlignment="1" applyProtection="1">
      <alignment horizontal="right" vertical="center"/>
    </xf>
    <xf numFmtId="1" fontId="0" fillId="0" borderId="0" xfId="0" applyNumberFormat="1" applyFont="1" applyAlignment="1" applyProtection="1">
      <alignment vertical="center"/>
    </xf>
    <xf numFmtId="165" fontId="0" fillId="0" borderId="0" xfId="0" applyNumberFormat="1" applyFont="1" applyAlignment="1" applyProtection="1">
      <alignment horizontal="right"/>
      <protection hidden="1"/>
    </xf>
    <xf numFmtId="165" fontId="0" fillId="0" borderId="0" xfId="0" applyNumberFormat="1" applyFill="1" applyAlignment="1" applyProtection="1">
      <alignment horizontal="right" vertical="center"/>
      <protection hidden="1"/>
    </xf>
    <xf numFmtId="165" fontId="0" fillId="3" borderId="0" xfId="0" applyNumberFormat="1" applyFont="1" applyFill="1" applyAlignment="1" applyProtection="1">
      <alignment vertical="center"/>
    </xf>
    <xf numFmtId="165" fontId="0" fillId="0" borderId="0" xfId="0" applyNumberFormat="1" applyFont="1" applyFill="1" applyAlignment="1" applyProtection="1">
      <alignment horizontal="right" vertical="center"/>
      <protection hidden="1"/>
    </xf>
    <xf numFmtId="165" fontId="9" fillId="0" borderId="0" xfId="0" applyNumberFormat="1" applyFont="1" applyAlignment="1" applyProtection="1">
      <alignment horizontal="right" vertical="center"/>
    </xf>
    <xf numFmtId="1" fontId="0" fillId="0" borderId="1" xfId="0" applyNumberFormat="1" applyFont="1" applyBorder="1" applyAlignment="1" applyProtection="1">
      <alignment vertical="center"/>
      <protection locked="0"/>
    </xf>
    <xf numFmtId="1" fontId="0" fillId="0" borderId="1" xfId="0" applyNumberFormat="1" applyFont="1" applyBorder="1" applyAlignment="1" applyProtection="1">
      <alignment vertical="center"/>
    </xf>
    <xf numFmtId="165" fontId="0" fillId="0" borderId="0" xfId="0" applyNumberFormat="1" applyAlignment="1" applyProtection="1">
      <alignment horizontal="right"/>
      <protection hidden="1"/>
    </xf>
    <xf numFmtId="164" fontId="0" fillId="0" borderId="0" xfId="0" applyFont="1" applyAlignment="1" applyProtection="1">
      <alignment horizontal="right" vertical="center"/>
      <protection hidden="1"/>
    </xf>
    <xf numFmtId="166" fontId="9" fillId="3" borderId="1" xfId="0" applyNumberFormat="1" applyFont="1" applyFill="1" applyBorder="1" applyAlignment="1" applyProtection="1">
      <alignment horizontal="right"/>
      <protection hidden="1"/>
    </xf>
    <xf numFmtId="164" fontId="9" fillId="0" borderId="4" xfId="0" applyFont="1" applyBorder="1" applyAlignment="1" applyProtection="1">
      <alignment vertical="center" wrapText="1"/>
      <protection hidden="1"/>
    </xf>
    <xf numFmtId="164" fontId="0" fillId="0" borderId="21" xfId="0" applyFont="1" applyBorder="1" applyAlignment="1" applyProtection="1">
      <alignment horizontal="right" vertical="center"/>
      <protection hidden="1"/>
    </xf>
    <xf numFmtId="164" fontId="9" fillId="0" borderId="4" xfId="0" applyFont="1" applyBorder="1" applyAlignment="1" applyProtection="1">
      <alignment vertical="center" wrapText="1"/>
    </xf>
    <xf numFmtId="164" fontId="38" fillId="0" borderId="0" xfId="0" applyFont="1" applyBorder="1" applyAlignment="1" applyProtection="1">
      <alignment vertical="top" wrapText="1"/>
    </xf>
    <xf numFmtId="164" fontId="38" fillId="0" borderId="0" xfId="0" applyFont="1" applyBorder="1" applyAlignment="1" applyProtection="1">
      <alignment horizontal="center" vertical="top" wrapText="1"/>
    </xf>
    <xf numFmtId="165" fontId="0" fillId="36" borderId="1" xfId="0" applyNumberFormat="1" applyFont="1" applyFill="1" applyBorder="1" applyAlignment="1" applyProtection="1">
      <alignment horizontal="center" vertical="center" wrapText="1"/>
      <protection hidden="1"/>
    </xf>
    <xf numFmtId="165" fontId="0" fillId="0" borderId="1" xfId="0" applyNumberFormat="1" applyFont="1" applyFill="1" applyBorder="1" applyAlignment="1" applyProtection="1">
      <alignment horizontal="center" vertical="center" wrapText="1"/>
    </xf>
    <xf numFmtId="165" fontId="0" fillId="0" borderId="1" xfId="0" applyNumberFormat="1" applyFont="1" applyBorder="1" applyAlignment="1" applyProtection="1">
      <alignment horizontal="center" vertical="center" wrapText="1"/>
    </xf>
    <xf numFmtId="1" fontId="0" fillId="0" borderId="0" xfId="0" applyNumberFormat="1" applyFont="1" applyProtection="1">
      <protection hidden="1"/>
    </xf>
    <xf numFmtId="1" fontId="9" fillId="0" borderId="1" xfId="0" applyNumberFormat="1" applyFont="1" applyFill="1" applyBorder="1" applyAlignment="1" applyProtection="1">
      <alignment horizontal="center" vertical="center" wrapText="1"/>
    </xf>
    <xf numFmtId="1" fontId="9" fillId="0" borderId="0" xfId="0" applyNumberFormat="1" applyFont="1" applyProtection="1">
      <protection hidden="1"/>
    </xf>
    <xf numFmtId="165" fontId="0" fillId="3" borderId="0" xfId="0" applyNumberFormat="1" applyFill="1" applyAlignment="1" applyProtection="1">
      <alignment horizontal="right" vertical="center"/>
    </xf>
    <xf numFmtId="165" fontId="0" fillId="0" borderId="0" xfId="0" applyNumberFormat="1" applyAlignment="1" applyProtection="1">
      <alignment horizontal="right" vertical="center"/>
    </xf>
    <xf numFmtId="165" fontId="0" fillId="3" borderId="0" xfId="0" applyNumberFormat="1" applyFont="1" applyFill="1" applyAlignment="1" applyProtection="1">
      <alignment horizontal="right"/>
      <protection hidden="1"/>
    </xf>
    <xf numFmtId="165" fontId="0" fillId="3" borderId="0" xfId="0" applyNumberFormat="1" applyFont="1" applyFill="1" applyBorder="1" applyAlignment="1" applyProtection="1">
      <alignment horizontal="right"/>
      <protection hidden="1"/>
    </xf>
    <xf numFmtId="165" fontId="9" fillId="0" borderId="1" xfId="0" applyNumberFormat="1" applyFont="1" applyBorder="1" applyAlignment="1" applyProtection="1">
      <alignment horizontal="center" vertical="center" wrapText="1"/>
    </xf>
    <xf numFmtId="165" fontId="9" fillId="0" borderId="1" xfId="0" applyNumberFormat="1" applyFont="1" applyBorder="1" applyAlignment="1" applyProtection="1">
      <alignment horizontal="center" vertical="center" wrapText="1"/>
      <protection hidden="1"/>
    </xf>
    <xf numFmtId="165" fontId="9" fillId="3" borderId="0" xfId="0" applyNumberFormat="1" applyFont="1" applyFill="1" applyAlignment="1" applyProtection="1">
      <alignment horizontal="right" vertical="center"/>
      <protection hidden="1"/>
    </xf>
    <xf numFmtId="165" fontId="35" fillId="0" borderId="0" xfId="0" applyNumberFormat="1" applyFont="1" applyBorder="1" applyAlignment="1" applyProtection="1">
      <alignment horizontal="right" vertical="top" wrapText="1"/>
    </xf>
    <xf numFmtId="165" fontId="0" fillId="0" borderId="0" xfId="0" applyNumberFormat="1" applyAlignment="1" applyProtection="1">
      <alignment horizontal="left"/>
      <protection hidden="1"/>
    </xf>
    <xf numFmtId="1" fontId="0" fillId="0" borderId="0" xfId="0" applyNumberFormat="1" applyProtection="1">
      <protection hidden="1"/>
    </xf>
    <xf numFmtId="1" fontId="35" fillId="0" borderId="0" xfId="0" applyNumberFormat="1" applyFont="1" applyBorder="1" applyAlignment="1" applyProtection="1">
      <alignment vertical="top" wrapText="1"/>
    </xf>
    <xf numFmtId="165" fontId="10" fillId="0" borderId="0" xfId="0" applyNumberFormat="1" applyFont="1" applyFill="1"/>
    <xf numFmtId="165" fontId="10" fillId="11" borderId="15" xfId="20" applyNumberFormat="1" applyFont="1" applyAlignment="1">
      <alignment wrapText="1"/>
    </xf>
    <xf numFmtId="165" fontId="0" fillId="0" borderId="1" xfId="0" applyNumberFormat="1" applyBorder="1" applyProtection="1">
      <protection hidden="1"/>
    </xf>
    <xf numFmtId="164" fontId="0" fillId="0" borderId="1" xfId="0" applyFill="1" applyBorder="1" applyProtection="1">
      <protection hidden="1"/>
    </xf>
    <xf numFmtId="1" fontId="0" fillId="0" borderId="1" xfId="0" applyNumberFormat="1" applyFont="1" applyFill="1" applyBorder="1" applyAlignment="1" applyProtection="1">
      <alignment vertical="center"/>
    </xf>
    <xf numFmtId="164" fontId="9" fillId="0" borderId="1" xfId="0" applyFont="1" applyBorder="1" applyProtection="1">
      <protection hidden="1"/>
    </xf>
    <xf numFmtId="164" fontId="0" fillId="0" borderId="1" xfId="0" applyBorder="1" applyProtection="1">
      <protection hidden="1"/>
    </xf>
    <xf numFmtId="0" fontId="82" fillId="0" borderId="1" xfId="0" applyNumberFormat="1" applyFont="1" applyFill="1" applyBorder="1" applyAlignment="1" applyProtection="1">
      <alignment horizontal="center"/>
      <protection hidden="1"/>
    </xf>
    <xf numFmtId="0" fontId="82" fillId="0" borderId="0" xfId="0" applyNumberFormat="1" applyFont="1" applyFill="1" applyBorder="1" applyAlignment="1" applyProtection="1">
      <alignment horizontal="center"/>
      <protection hidden="1"/>
    </xf>
    <xf numFmtId="1" fontId="25" fillId="44" borderId="1" xfId="0" applyNumberFormat="1" applyFont="1" applyFill="1" applyBorder="1" applyAlignment="1" applyProtection="1">
      <alignment horizontal="center" vertical="center" wrapText="1"/>
    </xf>
    <xf numFmtId="0" fontId="0" fillId="0" borderId="0" xfId="0" applyNumberFormat="1" applyAlignment="1" applyProtection="1">
      <alignment horizontal="left"/>
      <protection hidden="1"/>
    </xf>
    <xf numFmtId="164" fontId="13" fillId="4" borderId="1" xfId="0" applyFont="1" applyFill="1" applyBorder="1" applyAlignment="1" applyProtection="1"/>
    <xf numFmtId="1" fontId="13" fillId="4" borderId="1" xfId="0" applyNumberFormat="1" applyFont="1" applyFill="1" applyBorder="1" applyAlignment="1" applyProtection="1">
      <alignment horizontal="right" vertical="center"/>
      <protection hidden="1"/>
    </xf>
    <xf numFmtId="2" fontId="0" fillId="2" borderId="1" xfId="0" applyNumberFormat="1" applyFont="1" applyFill="1" applyBorder="1" applyAlignment="1">
      <alignment horizontal="center" vertical="center"/>
    </xf>
    <xf numFmtId="0" fontId="0" fillId="0" borderId="0" xfId="0" applyNumberFormat="1" applyFont="1" applyAlignment="1" applyProtection="1">
      <alignment horizontal="left"/>
      <protection hidden="1"/>
    </xf>
    <xf numFmtId="164" fontId="0" fillId="0" borderId="0" xfId="0" applyFont="1" applyAlignment="1" applyProtection="1">
      <alignment horizontal="left"/>
      <protection hidden="1"/>
    </xf>
    <xf numFmtId="164" fontId="9" fillId="0" borderId="0" xfId="0" applyFont="1" applyFill="1" applyAlignment="1" applyProtection="1">
      <alignment horizontal="left" vertical="center"/>
    </xf>
    <xf numFmtId="164" fontId="9" fillId="37" borderId="1" xfId="0" applyFont="1" applyFill="1" applyBorder="1" applyAlignment="1" applyProtection="1">
      <alignment horizontal="center" vertical="center"/>
      <protection hidden="1"/>
    </xf>
    <xf numFmtId="164" fontId="9" fillId="0" borderId="5" xfId="0" applyFont="1" applyBorder="1" applyAlignment="1" applyProtection="1">
      <alignment horizontal="left" vertical="center" wrapText="1"/>
    </xf>
    <xf numFmtId="164" fontId="38" fillId="0" borderId="0" xfId="0" applyFont="1" applyBorder="1" applyAlignment="1" applyProtection="1">
      <alignment horizontal="center" vertical="top" wrapText="1"/>
    </xf>
    <xf numFmtId="164" fontId="39" fillId="0" borderId="0" xfId="0" applyFont="1" applyBorder="1" applyAlignment="1" applyProtection="1"/>
    <xf numFmtId="164" fontId="0" fillId="0" borderId="0" xfId="0" applyFont="1" applyBorder="1" applyAlignment="1" applyProtection="1">
      <alignment horizontal="right" vertical="center"/>
      <protection hidden="1"/>
    </xf>
    <xf numFmtId="164" fontId="0" fillId="0" borderId="0" xfId="0" applyFont="1" applyBorder="1" applyAlignment="1" applyProtection="1">
      <alignment horizontal="center"/>
      <protection locked="0"/>
    </xf>
    <xf numFmtId="0" fontId="0" fillId="0" borderId="0" xfId="0" applyNumberFormat="1" applyFill="1" applyAlignment="1" applyProtection="1">
      <alignment horizontal="left"/>
      <protection hidden="1"/>
    </xf>
    <xf numFmtId="164" fontId="38" fillId="0" borderId="0" xfId="0" applyFont="1" applyBorder="1" applyAlignment="1" applyProtection="1">
      <alignment horizontal="center" vertical="top" wrapText="1"/>
    </xf>
    <xf numFmtId="0" fontId="1" fillId="0" borderId="0" xfId="274"/>
    <xf numFmtId="0" fontId="1" fillId="0" borderId="0" xfId="276"/>
    <xf numFmtId="164" fontId="28" fillId="36" borderId="0" xfId="0" applyFont="1" applyFill="1" applyBorder="1" applyAlignment="1" applyProtection="1">
      <alignment horizontal="left"/>
    </xf>
    <xf numFmtId="164" fontId="28" fillId="36" borderId="19" xfId="0" applyFont="1" applyFill="1" applyBorder="1" applyAlignment="1" applyProtection="1">
      <alignment horizontal="left"/>
    </xf>
    <xf numFmtId="164" fontId="28" fillId="36" borderId="3" xfId="0" applyFont="1" applyFill="1" applyBorder="1" applyAlignment="1" applyProtection="1">
      <alignment horizontal="left"/>
    </xf>
    <xf numFmtId="164" fontId="28" fillId="36" borderId="5" xfId="0" applyFont="1" applyFill="1" applyBorder="1" applyAlignment="1" applyProtection="1">
      <alignment horizontal="left"/>
    </xf>
    <xf numFmtId="164" fontId="0" fillId="0" borderId="5" xfId="0" applyFill="1" applyBorder="1" applyProtection="1"/>
    <xf numFmtId="164" fontId="0" fillId="0" borderId="5" xfId="0" applyFont="1" applyFill="1" applyBorder="1" applyAlignment="1">
      <alignment vertical="center" wrapText="1"/>
    </xf>
    <xf numFmtId="0" fontId="0" fillId="0" borderId="5" xfId="0" applyNumberFormat="1" applyFont="1" applyFill="1" applyBorder="1" applyProtection="1"/>
    <xf numFmtId="164" fontId="0" fillId="0" borderId="5" xfId="0" applyFont="1" applyFill="1" applyBorder="1" applyAlignment="1">
      <alignment vertical="center"/>
    </xf>
    <xf numFmtId="164" fontId="0" fillId="0" borderId="4" xfId="0" applyFill="1" applyBorder="1" applyProtection="1">
      <protection hidden="1"/>
    </xf>
    <xf numFmtId="0" fontId="1" fillId="0" borderId="0" xfId="278"/>
    <xf numFmtId="49" fontId="1" fillId="0" borderId="0" xfId="278" applyNumberFormat="1"/>
    <xf numFmtId="0" fontId="1" fillId="0" borderId="0" xfId="279"/>
    <xf numFmtId="10" fontId="10" fillId="0" borderId="1" xfId="0" applyNumberFormat="1" applyFont="1" applyFill="1" applyBorder="1"/>
    <xf numFmtId="0" fontId="1" fillId="0" borderId="0" xfId="280"/>
    <xf numFmtId="164" fontId="0" fillId="0" borderId="0" xfId="0" applyFill="1" applyBorder="1" applyAlignment="1" applyProtection="1">
      <alignment vertical="center"/>
    </xf>
    <xf numFmtId="164" fontId="0" fillId="0" borderId="0" xfId="0" applyFill="1" applyBorder="1" applyAlignment="1" applyProtection="1">
      <alignment horizontal="left" vertical="center"/>
    </xf>
    <xf numFmtId="2" fontId="10" fillId="0" borderId="0" xfId="0" applyNumberFormat="1" applyFont="1" applyFill="1" applyBorder="1" applyAlignment="1" applyProtection="1">
      <alignment horizontal="center" vertical="center"/>
    </xf>
    <xf numFmtId="165" fontId="10" fillId="0" borderId="0" xfId="91" applyNumberFormat="1" applyFont="1" applyBorder="1" applyAlignment="1" applyProtection="1">
      <alignment horizontal="right" vertical="center"/>
      <protection hidden="1"/>
    </xf>
    <xf numFmtId="1" fontId="0" fillId="0" borderId="0" xfId="0" applyNumberFormat="1" applyFont="1" applyBorder="1" applyAlignment="1" applyProtection="1">
      <alignment vertical="center"/>
      <protection locked="0"/>
    </xf>
    <xf numFmtId="164" fontId="9" fillId="0" borderId="0" xfId="0" applyFont="1" applyBorder="1" applyProtection="1">
      <protection hidden="1"/>
    </xf>
    <xf numFmtId="164" fontId="10" fillId="2" borderId="0" xfId="0" applyFont="1" applyFill="1" applyBorder="1" applyAlignment="1">
      <alignment horizontal="left" vertical="center"/>
    </xf>
    <xf numFmtId="2" fontId="0" fillId="2" borderId="0" xfId="0" applyNumberFormat="1" applyFont="1" applyFill="1" applyBorder="1" applyAlignment="1">
      <alignment horizontal="center" vertical="center"/>
    </xf>
    <xf numFmtId="165" fontId="0" fillId="0" borderId="0" xfId="91" applyNumberFormat="1" applyFont="1" applyBorder="1" applyAlignment="1" applyProtection="1">
      <alignment horizontal="right" vertical="center"/>
      <protection hidden="1"/>
    </xf>
    <xf numFmtId="164" fontId="9" fillId="0" borderId="29" xfId="0" applyFont="1" applyFill="1" applyBorder="1" applyAlignment="1" applyProtection="1">
      <alignment horizontal="left"/>
    </xf>
    <xf numFmtId="164" fontId="9" fillId="0" borderId="30" xfId="0" applyFont="1" applyFill="1" applyBorder="1" applyAlignment="1" applyProtection="1">
      <alignment horizontal="left"/>
    </xf>
    <xf numFmtId="164" fontId="0" fillId="0" borderId="1" xfId="0" applyFill="1" applyBorder="1" applyAlignment="1" applyProtection="1">
      <alignment horizontal="left"/>
    </xf>
    <xf numFmtId="164" fontId="0" fillId="0" borderId="1" xfId="0" applyFill="1" applyBorder="1" applyAlignment="1" applyProtection="1">
      <alignment horizontal="center"/>
    </xf>
    <xf numFmtId="164" fontId="0" fillId="0" borderId="18" xfId="0" applyBorder="1" applyAlignment="1" applyProtection="1">
      <alignment horizontal="center" vertical="center" wrapText="1"/>
    </xf>
    <xf numFmtId="164" fontId="0" fillId="0" borderId="20" xfId="0" applyBorder="1" applyAlignment="1" applyProtection="1">
      <alignment horizontal="center" vertical="center" wrapText="1"/>
    </xf>
    <xf numFmtId="164" fontId="84" fillId="0" borderId="22" xfId="0" applyFont="1" applyBorder="1" applyAlignment="1" applyProtection="1">
      <alignment horizontal="center" wrapText="1"/>
    </xf>
    <xf numFmtId="164" fontId="84" fillId="0" borderId="24" xfId="0" applyFont="1" applyBorder="1" applyAlignment="1" applyProtection="1">
      <alignment horizontal="center" wrapText="1"/>
    </xf>
    <xf numFmtId="164" fontId="36" fillId="0" borderId="0" xfId="0" applyFont="1" applyAlignment="1" applyProtection="1">
      <alignment vertical="center"/>
      <protection hidden="1"/>
    </xf>
    <xf numFmtId="164" fontId="0" fillId="0" borderId="17" xfId="0" applyBorder="1" applyAlignment="1" applyProtection="1">
      <alignment horizontal="center" vertical="center" wrapText="1"/>
    </xf>
    <xf numFmtId="164" fontId="0" fillId="0" borderId="21" xfId="0" applyBorder="1" applyAlignment="1" applyProtection="1">
      <alignment horizontal="center" vertical="center" wrapText="1"/>
    </xf>
    <xf numFmtId="164" fontId="32" fillId="3" borderId="4" xfId="0" applyFont="1" applyFill="1" applyBorder="1" applyAlignment="1" applyProtection="1">
      <alignment horizontal="left"/>
    </xf>
    <xf numFmtId="164" fontId="32" fillId="3" borderId="3" xfId="0" applyFont="1" applyFill="1" applyBorder="1" applyAlignment="1" applyProtection="1">
      <alignment horizontal="left"/>
    </xf>
    <xf numFmtId="164" fontId="9" fillId="0" borderId="2" xfId="0" applyFont="1" applyBorder="1" applyAlignment="1" applyProtection="1">
      <alignment horizontal="left" vertical="center" wrapText="1"/>
    </xf>
    <xf numFmtId="164" fontId="28" fillId="4" borderId="4" xfId="0" applyFont="1" applyFill="1" applyBorder="1" applyAlignment="1" applyProtection="1">
      <alignment horizontal="left"/>
    </xf>
    <xf numFmtId="164" fontId="28" fillId="4" borderId="3" xfId="0" applyFont="1" applyFill="1" applyBorder="1" applyAlignment="1" applyProtection="1">
      <alignment horizontal="left"/>
    </xf>
    <xf numFmtId="164" fontId="28" fillId="4" borderId="5" xfId="0" applyFont="1" applyFill="1" applyBorder="1" applyAlignment="1" applyProtection="1">
      <alignment horizontal="left"/>
    </xf>
    <xf numFmtId="164" fontId="37" fillId="0" borderId="0" xfId="0" applyFont="1" applyBorder="1" applyAlignment="1" applyProtection="1">
      <alignment horizontal="center"/>
    </xf>
    <xf numFmtId="164" fontId="37" fillId="0" borderId="0" xfId="0" applyFont="1" applyAlignment="1" applyProtection="1">
      <alignment horizontal="center"/>
      <protection hidden="1"/>
    </xf>
    <xf numFmtId="14" fontId="0" fillId="0" borderId="4" xfId="0" applyNumberFormat="1" applyFont="1" applyBorder="1" applyAlignment="1" applyProtection="1">
      <alignment horizontal="center" vertical="center"/>
      <protection hidden="1"/>
    </xf>
    <xf numFmtId="14" fontId="0" fillId="0" borderId="5" xfId="0" applyNumberFormat="1" applyFont="1" applyBorder="1" applyAlignment="1" applyProtection="1">
      <alignment horizontal="center" vertical="center"/>
      <protection hidden="1"/>
    </xf>
    <xf numFmtId="164" fontId="0" fillId="0" borderId="5" xfId="0" applyFont="1" applyBorder="1" applyAlignment="1" applyProtection="1">
      <alignment horizontal="center" vertical="center"/>
      <protection locked="0"/>
    </xf>
    <xf numFmtId="164" fontId="0" fillId="0" borderId="1" xfId="0" applyFont="1" applyBorder="1" applyAlignment="1" applyProtection="1">
      <alignment horizontal="center" vertical="center"/>
      <protection locked="0"/>
    </xf>
    <xf numFmtId="164" fontId="0" fillId="0" borderId="5" xfId="0" applyFont="1" applyBorder="1" applyAlignment="1" applyProtection="1">
      <alignment horizontal="center"/>
      <protection locked="0"/>
    </xf>
    <xf numFmtId="164" fontId="0" fillId="0" borderId="1" xfId="0" applyFont="1" applyBorder="1" applyAlignment="1" applyProtection="1">
      <alignment horizontal="center"/>
      <protection locked="0"/>
    </xf>
    <xf numFmtId="164" fontId="9" fillId="38" borderId="4" xfId="0" applyFont="1" applyFill="1" applyBorder="1" applyAlignment="1" applyProtection="1">
      <alignment horizontal="center" vertical="center"/>
      <protection hidden="1"/>
    </xf>
    <xf numFmtId="164" fontId="9" fillId="38" borderId="5" xfId="0" applyFont="1" applyFill="1" applyBorder="1" applyAlignment="1" applyProtection="1">
      <alignment horizontal="center" vertical="center"/>
      <protection hidden="1"/>
    </xf>
    <xf numFmtId="164" fontId="9" fillId="37" borderId="1" xfId="0" applyFont="1" applyFill="1" applyBorder="1" applyAlignment="1" applyProtection="1">
      <alignment horizontal="center" vertical="center"/>
      <protection hidden="1"/>
    </xf>
    <xf numFmtId="164" fontId="0" fillId="0" borderId="0" xfId="0" applyBorder="1" applyAlignment="1" applyProtection="1">
      <alignment horizontal="center" wrapText="1"/>
      <protection hidden="1"/>
    </xf>
    <xf numFmtId="164" fontId="37" fillId="0" borderId="0" xfId="0" applyFont="1" applyBorder="1" applyAlignment="1" applyProtection="1">
      <alignment horizontal="center" vertical="center"/>
    </xf>
    <xf numFmtId="14" fontId="0" fillId="0" borderId="4" xfId="0" applyNumberFormat="1" applyFont="1" applyBorder="1" applyAlignment="1" applyProtection="1">
      <alignment horizontal="center" vertical="center"/>
    </xf>
    <xf numFmtId="14" fontId="0" fillId="0" borderId="5" xfId="0" applyNumberFormat="1" applyFont="1" applyBorder="1" applyAlignment="1" applyProtection="1">
      <alignment horizontal="center" vertical="center"/>
    </xf>
    <xf numFmtId="0" fontId="0" fillId="3" borderId="0" xfId="0" applyNumberFormat="1" applyFill="1" applyAlignment="1" applyProtection="1">
      <alignment horizontal="left"/>
      <protection hidden="1"/>
    </xf>
    <xf numFmtId="164" fontId="0" fillId="0" borderId="0" xfId="0" applyAlignment="1" applyProtection="1">
      <alignment horizontal="left" wrapText="1"/>
      <protection hidden="1"/>
    </xf>
    <xf numFmtId="164" fontId="9" fillId="0" borderId="1" xfId="0" applyFont="1" applyBorder="1" applyAlignment="1" applyProtection="1">
      <alignment horizontal="left" vertical="center" wrapText="1"/>
    </xf>
    <xf numFmtId="164" fontId="37" fillId="0" borderId="0" xfId="0" applyFont="1" applyFill="1" applyAlignment="1" applyProtection="1">
      <alignment horizontal="center" vertical="center"/>
    </xf>
    <xf numFmtId="164" fontId="37" fillId="0" borderId="0" xfId="0" applyFont="1" applyFill="1" applyBorder="1" applyAlignment="1" applyProtection="1">
      <alignment horizontal="center" vertical="center"/>
    </xf>
    <xf numFmtId="165" fontId="9" fillId="38" borderId="4" xfId="0" applyNumberFormat="1" applyFont="1" applyFill="1" applyBorder="1" applyAlignment="1" applyProtection="1">
      <alignment horizontal="center" vertical="center"/>
      <protection hidden="1"/>
    </xf>
    <xf numFmtId="165" fontId="9" fillId="38" borderId="5" xfId="0" applyNumberFormat="1" applyFont="1" applyFill="1" applyBorder="1" applyAlignment="1" applyProtection="1">
      <alignment horizontal="center" vertical="center"/>
      <protection hidden="1"/>
    </xf>
    <xf numFmtId="165" fontId="9" fillId="37" borderId="1" xfId="0" applyNumberFormat="1" applyFont="1" applyFill="1" applyBorder="1" applyAlignment="1" applyProtection="1">
      <alignment horizontal="center" vertical="center"/>
      <protection hidden="1"/>
    </xf>
    <xf numFmtId="165" fontId="9" fillId="37" borderId="4" xfId="0" applyNumberFormat="1" applyFont="1" applyFill="1" applyBorder="1" applyAlignment="1" applyProtection="1">
      <alignment horizontal="center" vertical="center"/>
      <protection hidden="1"/>
    </xf>
    <xf numFmtId="165" fontId="9" fillId="37" borderId="5" xfId="0" applyNumberFormat="1" applyFont="1" applyFill="1" applyBorder="1" applyAlignment="1" applyProtection="1">
      <alignment horizontal="center" vertical="center"/>
      <protection hidden="1"/>
    </xf>
    <xf numFmtId="164" fontId="0" fillId="0" borderId="0" xfId="0" applyFill="1" applyBorder="1" applyAlignment="1" applyProtection="1">
      <alignment horizontal="center"/>
      <protection hidden="1"/>
    </xf>
    <xf numFmtId="164" fontId="10" fillId="0" borderId="2" xfId="0" applyFont="1" applyBorder="1" applyAlignment="1" applyProtection="1">
      <alignment horizontal="center"/>
    </xf>
    <xf numFmtId="164" fontId="10" fillId="0" borderId="7" xfId="0" applyFont="1" applyBorder="1" applyAlignment="1" applyProtection="1">
      <alignment horizontal="center"/>
    </xf>
    <xf numFmtId="164" fontId="10" fillId="0" borderId="6" xfId="0" applyFont="1" applyBorder="1" applyAlignment="1" applyProtection="1">
      <alignment horizontal="center"/>
    </xf>
    <xf numFmtId="164" fontId="0" fillId="0" borderId="4" xfId="0" applyFill="1" applyBorder="1" applyAlignment="1" applyProtection="1">
      <alignment horizontal="left"/>
    </xf>
    <xf numFmtId="164" fontId="0" fillId="0" borderId="5" xfId="0" applyFill="1" applyBorder="1" applyAlignment="1" applyProtection="1">
      <alignment horizontal="left"/>
    </xf>
    <xf numFmtId="164" fontId="0" fillId="0" borderId="1" xfId="0" applyFill="1" applyBorder="1" applyAlignment="1" applyProtection="1">
      <alignment horizontal="center"/>
    </xf>
    <xf numFmtId="164" fontId="0" fillId="0" borderId="1" xfId="0" applyFill="1" applyBorder="1" applyAlignment="1" applyProtection="1">
      <alignment horizontal="left"/>
    </xf>
    <xf numFmtId="164" fontId="29" fillId="0" borderId="1" xfId="0" applyFont="1" applyFill="1" applyBorder="1" applyAlignment="1" applyProtection="1">
      <alignment horizontal="center"/>
    </xf>
    <xf numFmtId="164" fontId="0" fillId="0" borderId="2" xfId="0" applyFill="1" applyBorder="1" applyAlignment="1" applyProtection="1">
      <alignment horizontal="center"/>
    </xf>
    <xf numFmtId="164" fontId="0" fillId="0" borderId="0" xfId="0" applyAlignment="1" applyProtection="1">
      <alignment horizontal="left"/>
    </xf>
    <xf numFmtId="164" fontId="0" fillId="0" borderId="31" xfId="0" applyFill="1" applyBorder="1" applyAlignment="1" applyProtection="1">
      <alignment horizontal="left"/>
    </xf>
    <xf numFmtId="164" fontId="0" fillId="0" borderId="32" xfId="0" applyFill="1" applyBorder="1" applyAlignment="1" applyProtection="1">
      <alignment horizontal="left"/>
    </xf>
    <xf numFmtId="164" fontId="0" fillId="0" borderId="31" xfId="0" applyFill="1" applyBorder="1" applyAlignment="1" applyProtection="1">
      <alignment horizontal="center"/>
    </xf>
    <xf numFmtId="164" fontId="28" fillId="4" borderId="17" xfId="0" applyFont="1" applyFill="1" applyBorder="1" applyAlignment="1" applyProtection="1">
      <alignment horizontal="left"/>
    </xf>
    <xf numFmtId="164" fontId="28" fillId="4" borderId="0" xfId="0" applyFont="1" applyFill="1" applyBorder="1" applyAlignment="1" applyProtection="1">
      <alignment horizontal="left"/>
    </xf>
    <xf numFmtId="165" fontId="29" fillId="0" borderId="1" xfId="0" applyNumberFormat="1" applyFont="1" applyFill="1" applyBorder="1" applyAlignment="1" applyProtection="1">
      <alignment horizontal="center" vertical="center"/>
      <protection hidden="1"/>
    </xf>
    <xf numFmtId="165" fontId="29" fillId="0" borderId="1" xfId="91" applyNumberFormat="1" applyFont="1" applyFill="1" applyBorder="1" applyAlignment="1" applyProtection="1">
      <alignment horizontal="center" vertical="center"/>
      <protection hidden="1"/>
    </xf>
    <xf numFmtId="164" fontId="9" fillId="0" borderId="28" xfId="0" applyFont="1" applyFill="1" applyBorder="1" applyAlignment="1" applyProtection="1">
      <alignment horizontal="left"/>
    </xf>
    <xf numFmtId="164" fontId="9" fillId="0" borderId="29" xfId="0" applyFont="1" applyFill="1" applyBorder="1" applyAlignment="1" applyProtection="1">
      <alignment horizontal="left"/>
    </xf>
    <xf numFmtId="164" fontId="9" fillId="0" borderId="30" xfId="0" applyFont="1" applyFill="1" applyBorder="1" applyAlignment="1" applyProtection="1">
      <alignment horizontal="left"/>
    </xf>
    <xf numFmtId="164" fontId="9" fillId="4" borderId="17" xfId="0" applyFont="1" applyFill="1" applyBorder="1" applyAlignment="1" applyProtection="1">
      <alignment horizontal="left"/>
    </xf>
    <xf numFmtId="164" fontId="9" fillId="4" borderId="0" xfId="0" applyFont="1" applyFill="1" applyBorder="1" applyAlignment="1" applyProtection="1">
      <alignment horizontal="left"/>
    </xf>
    <xf numFmtId="164" fontId="9" fillId="4" borderId="21" xfId="0" applyFont="1" applyFill="1" applyBorder="1" applyAlignment="1" applyProtection="1">
      <alignment horizontal="left"/>
    </xf>
    <xf numFmtId="164" fontId="0" fillId="0" borderId="33" xfId="0" applyFill="1" applyBorder="1" applyAlignment="1" applyProtection="1">
      <alignment horizontal="center"/>
    </xf>
    <xf numFmtId="164" fontId="28" fillId="4" borderId="21" xfId="0" applyFont="1" applyFill="1" applyBorder="1" applyAlignment="1" applyProtection="1">
      <alignment horizontal="left"/>
    </xf>
    <xf numFmtId="164" fontId="10" fillId="0" borderId="2" xfId="0" applyFont="1" applyFill="1" applyBorder="1" applyAlignment="1" applyProtection="1">
      <alignment horizontal="center"/>
    </xf>
    <xf numFmtId="164" fontId="10" fillId="0" borderId="7" xfId="0" applyFont="1" applyFill="1" applyBorder="1" applyAlignment="1" applyProtection="1">
      <alignment horizontal="center"/>
    </xf>
    <xf numFmtId="164" fontId="10" fillId="0" borderId="6" xfId="0" applyFont="1" applyFill="1" applyBorder="1" applyAlignment="1" applyProtection="1">
      <alignment horizontal="center"/>
    </xf>
    <xf numFmtId="164" fontId="0" fillId="0" borderId="1" xfId="0" applyFont="1" applyFill="1" applyBorder="1" applyAlignment="1" applyProtection="1">
      <alignment horizontal="left"/>
    </xf>
    <xf numFmtId="164" fontId="37" fillId="0" borderId="0" xfId="0" applyFont="1" applyAlignment="1" applyProtection="1">
      <alignment horizontal="center" vertical="center"/>
    </xf>
    <xf numFmtId="164" fontId="0" fillId="0" borderId="5" xfId="0" applyFont="1" applyBorder="1" applyAlignment="1" applyProtection="1">
      <alignment horizontal="center" vertical="center"/>
    </xf>
    <xf numFmtId="164" fontId="0" fillId="0" borderId="1" xfId="0" applyFont="1" applyBorder="1" applyAlignment="1" applyProtection="1">
      <alignment horizontal="center" vertical="center"/>
    </xf>
    <xf numFmtId="164" fontId="0" fillId="0" borderId="5" xfId="0" applyFont="1" applyBorder="1" applyAlignment="1" applyProtection="1">
      <alignment horizontal="center"/>
    </xf>
    <xf numFmtId="164" fontId="0" fillId="0" borderId="1" xfId="0" applyFont="1" applyBorder="1" applyAlignment="1" applyProtection="1">
      <alignment horizontal="center"/>
    </xf>
    <xf numFmtId="164" fontId="10" fillId="0" borderId="4" xfId="0" applyFont="1" applyFill="1" applyBorder="1" applyAlignment="1" applyProtection="1">
      <alignment horizontal="left" wrapText="1"/>
    </xf>
    <xf numFmtId="164" fontId="10" fillId="0" borderId="5" xfId="0" applyFont="1" applyFill="1" applyBorder="1" applyAlignment="1" applyProtection="1">
      <alignment horizontal="left" wrapText="1"/>
    </xf>
    <xf numFmtId="164" fontId="0" fillId="0" borderId="7" xfId="0" applyFill="1" applyBorder="1" applyAlignment="1" applyProtection="1">
      <alignment horizontal="center"/>
    </xf>
    <xf numFmtId="164" fontId="0" fillId="0" borderId="6" xfId="0" applyFill="1" applyBorder="1" applyAlignment="1" applyProtection="1">
      <alignment horizontal="center"/>
    </xf>
    <xf numFmtId="164" fontId="28" fillId="4" borderId="17" xfId="0" applyFont="1" applyFill="1" applyBorder="1" applyAlignment="1" applyProtection="1"/>
    <xf numFmtId="164" fontId="28" fillId="4" borderId="0" xfId="0" applyFont="1" applyFill="1" applyBorder="1" applyAlignment="1" applyProtection="1"/>
    <xf numFmtId="164" fontId="28" fillId="4" borderId="21" xfId="0" applyFont="1" applyFill="1" applyBorder="1" applyAlignment="1" applyProtection="1"/>
    <xf numFmtId="164" fontId="0" fillId="0" borderId="0" xfId="0" applyAlignment="1" applyProtection="1">
      <alignment horizontal="left" vertical="center"/>
    </xf>
    <xf numFmtId="164" fontId="9" fillId="0" borderId="4" xfId="0" applyFont="1" applyBorder="1" applyAlignment="1" applyProtection="1">
      <alignment horizontal="center" vertical="center" wrapText="1"/>
    </xf>
    <xf numFmtId="164" fontId="9" fillId="0" borderId="5" xfId="0" applyFont="1" applyBorder="1" applyAlignment="1" applyProtection="1">
      <alignment horizontal="center" vertical="center" wrapText="1"/>
    </xf>
    <xf numFmtId="164" fontId="0" fillId="0" borderId="2" xfId="0" applyBorder="1" applyAlignment="1" applyProtection="1">
      <alignment horizontal="center" vertical="center"/>
    </xf>
    <xf numFmtId="164" fontId="0" fillId="0" borderId="7" xfId="0" applyBorder="1" applyAlignment="1" applyProtection="1">
      <alignment horizontal="center" vertical="center"/>
    </xf>
    <xf numFmtId="164" fontId="0" fillId="0" borderId="6" xfId="0" applyBorder="1" applyAlignment="1" applyProtection="1">
      <alignment horizontal="center" vertical="center"/>
    </xf>
    <xf numFmtId="164" fontId="0" fillId="0" borderId="4" xfId="0" applyFill="1" applyBorder="1" applyAlignment="1" applyProtection="1">
      <alignment horizontal="left" vertical="center"/>
    </xf>
    <xf numFmtId="164" fontId="0" fillId="0" borderId="5" xfId="0" applyFill="1" applyBorder="1" applyAlignment="1" applyProtection="1">
      <alignment horizontal="left" vertical="center"/>
    </xf>
    <xf numFmtId="164" fontId="0" fillId="0" borderId="4" xfId="0" applyFill="1" applyBorder="1" applyAlignment="1" applyProtection="1">
      <alignment horizontal="left" vertical="center" wrapText="1"/>
    </xf>
    <xf numFmtId="164" fontId="0" fillId="0" borderId="5" xfId="0" applyFill="1" applyBorder="1" applyAlignment="1" applyProtection="1">
      <alignment horizontal="left" vertical="center" wrapText="1"/>
    </xf>
    <xf numFmtId="164" fontId="28" fillId="4" borderId="17" xfId="0" applyFont="1" applyFill="1" applyBorder="1" applyAlignment="1" applyProtection="1">
      <alignment vertical="center"/>
    </xf>
    <xf numFmtId="164" fontId="28" fillId="4" borderId="0" xfId="0" applyFont="1" applyFill="1" applyBorder="1" applyAlignment="1" applyProtection="1">
      <alignment vertical="center"/>
    </xf>
    <xf numFmtId="164" fontId="37" fillId="0" borderId="0" xfId="0" applyFont="1" applyFill="1" applyBorder="1" applyAlignment="1" applyProtection="1">
      <alignment horizontal="center"/>
    </xf>
    <xf numFmtId="165" fontId="9" fillId="38" borderId="4" xfId="0" applyNumberFormat="1" applyFont="1" applyFill="1" applyBorder="1" applyAlignment="1" applyProtection="1">
      <alignment horizontal="right" vertical="center"/>
      <protection hidden="1"/>
    </xf>
    <xf numFmtId="165" fontId="9" fillId="38" borderId="5" xfId="0" applyNumberFormat="1" applyFont="1" applyFill="1" applyBorder="1" applyAlignment="1" applyProtection="1">
      <alignment horizontal="right" vertical="center"/>
      <protection hidden="1"/>
    </xf>
    <xf numFmtId="165" fontId="9" fillId="37" borderId="1" xfId="0" applyNumberFormat="1" applyFont="1" applyFill="1" applyBorder="1" applyAlignment="1" applyProtection="1">
      <alignment horizontal="right" vertical="center"/>
      <protection hidden="1"/>
    </xf>
    <xf numFmtId="164" fontId="0" fillId="0" borderId="2" xfId="0" applyBorder="1" applyAlignment="1" applyProtection="1">
      <alignment horizontal="center"/>
    </xf>
    <xf numFmtId="164" fontId="0" fillId="0" borderId="6" xfId="0" applyBorder="1" applyAlignment="1" applyProtection="1">
      <alignment horizontal="center"/>
    </xf>
    <xf numFmtId="164" fontId="0" fillId="0" borderId="7" xfId="0" applyBorder="1" applyAlignment="1" applyProtection="1">
      <alignment horizontal="center"/>
    </xf>
    <xf numFmtId="164" fontId="0" fillId="0" borderId="4" xfId="0" applyBorder="1" applyAlignment="1" applyProtection="1">
      <alignment horizontal="left" vertical="center"/>
    </xf>
    <xf numFmtId="164" fontId="0" fillId="0" borderId="5" xfId="0" applyBorder="1" applyAlignment="1" applyProtection="1">
      <alignment horizontal="left" vertical="center"/>
    </xf>
    <xf numFmtId="164" fontId="29" fillId="0" borderId="2" xfId="0" applyFont="1" applyBorder="1" applyAlignment="1" applyProtection="1">
      <alignment horizontal="center" vertical="center"/>
    </xf>
    <xf numFmtId="164" fontId="29" fillId="0" borderId="7" xfId="0" applyFont="1" applyBorder="1" applyAlignment="1" applyProtection="1">
      <alignment horizontal="center" vertical="center"/>
    </xf>
    <xf numFmtId="164" fontId="29" fillId="0" borderId="6" xfId="0" applyFont="1" applyBorder="1" applyAlignment="1" applyProtection="1">
      <alignment horizontal="center" vertical="center"/>
    </xf>
    <xf numFmtId="164" fontId="9" fillId="4" borderId="17" xfId="0" applyFont="1" applyFill="1" applyBorder="1" applyAlignment="1" applyProtection="1">
      <alignment vertical="center"/>
    </xf>
    <xf numFmtId="164" fontId="9" fillId="4" borderId="0" xfId="0" applyFont="1" applyFill="1" applyBorder="1" applyAlignment="1" applyProtection="1">
      <alignment vertical="center"/>
    </xf>
    <xf numFmtId="164" fontId="9" fillId="4" borderId="21" xfId="0" applyFont="1" applyFill="1" applyBorder="1" applyAlignment="1" applyProtection="1">
      <alignment vertical="center"/>
    </xf>
    <xf numFmtId="164" fontId="9" fillId="0" borderId="4" xfId="0" applyFont="1" applyBorder="1" applyAlignment="1" applyProtection="1">
      <alignment horizontal="left" vertical="center" wrapText="1"/>
    </xf>
    <xf numFmtId="164" fontId="9" fillId="0" borderId="5" xfId="0" applyFont="1" applyBorder="1" applyAlignment="1" applyProtection="1">
      <alignment horizontal="left" vertical="center" wrapText="1"/>
    </xf>
    <xf numFmtId="165" fontId="29" fillId="0" borderId="18" xfId="91" applyNumberFormat="1" applyFont="1" applyFill="1" applyBorder="1" applyAlignment="1" applyProtection="1">
      <alignment horizontal="center" vertical="center"/>
      <protection hidden="1"/>
    </xf>
    <xf numFmtId="165" fontId="29" fillId="0" borderId="20" xfId="91" applyNumberFormat="1" applyFont="1" applyFill="1" applyBorder="1" applyAlignment="1" applyProtection="1">
      <alignment horizontal="center" vertical="center"/>
      <protection hidden="1"/>
    </xf>
    <xf numFmtId="165" fontId="29" fillId="0" borderId="17" xfId="91" applyNumberFormat="1" applyFont="1" applyFill="1" applyBorder="1" applyAlignment="1" applyProtection="1">
      <alignment horizontal="center" vertical="center"/>
      <protection hidden="1"/>
    </xf>
    <xf numFmtId="165" fontId="29" fillId="0" borderId="21" xfId="91" applyNumberFormat="1" applyFont="1" applyFill="1" applyBorder="1" applyAlignment="1" applyProtection="1">
      <alignment horizontal="center" vertical="center"/>
      <protection hidden="1"/>
    </xf>
    <xf numFmtId="165" fontId="29" fillId="0" borderId="22" xfId="91" applyNumberFormat="1" applyFont="1" applyFill="1" applyBorder="1" applyAlignment="1" applyProtection="1">
      <alignment horizontal="center" vertical="center"/>
      <protection hidden="1"/>
    </xf>
    <xf numFmtId="165" fontId="29" fillId="0" borderId="24" xfId="91" applyNumberFormat="1" applyFont="1" applyFill="1" applyBorder="1" applyAlignment="1" applyProtection="1">
      <alignment horizontal="center" vertical="center"/>
      <protection hidden="1"/>
    </xf>
    <xf numFmtId="165" fontId="29" fillId="0" borderId="18" xfId="0" applyNumberFormat="1" applyFont="1" applyFill="1" applyBorder="1" applyAlignment="1" applyProtection="1">
      <alignment horizontal="center" vertical="center"/>
      <protection hidden="1"/>
    </xf>
    <xf numFmtId="165" fontId="29" fillId="0" borderId="20" xfId="0" applyNumberFormat="1" applyFont="1" applyFill="1" applyBorder="1" applyAlignment="1" applyProtection="1">
      <alignment horizontal="center" vertical="center"/>
      <protection hidden="1"/>
    </xf>
    <xf numFmtId="165" fontId="29" fillId="0" borderId="17" xfId="0" applyNumberFormat="1" applyFont="1" applyFill="1" applyBorder="1" applyAlignment="1" applyProtection="1">
      <alignment horizontal="center" vertical="center"/>
      <protection hidden="1"/>
    </xf>
    <xf numFmtId="165" fontId="29" fillId="0" borderId="21" xfId="0" applyNumberFormat="1" applyFont="1" applyFill="1" applyBorder="1" applyAlignment="1" applyProtection="1">
      <alignment horizontal="center" vertical="center"/>
      <protection hidden="1"/>
    </xf>
    <xf numFmtId="165" fontId="29" fillId="0" borderId="22" xfId="0" applyNumberFormat="1" applyFont="1" applyFill="1" applyBorder="1" applyAlignment="1" applyProtection="1">
      <alignment horizontal="center" vertical="center"/>
      <protection hidden="1"/>
    </xf>
    <xf numFmtId="165" fontId="29" fillId="0" borderId="24" xfId="0" applyNumberFormat="1" applyFont="1" applyFill="1" applyBorder="1" applyAlignment="1" applyProtection="1">
      <alignment horizontal="center" vertical="center"/>
      <protection hidden="1"/>
    </xf>
    <xf numFmtId="165" fontId="29" fillId="0" borderId="2" xfId="0" applyNumberFormat="1" applyFont="1" applyFill="1" applyBorder="1" applyAlignment="1" applyProtection="1">
      <alignment horizontal="center" vertical="center"/>
      <protection hidden="1"/>
    </xf>
    <xf numFmtId="165" fontId="29" fillId="0" borderId="7" xfId="0" applyNumberFormat="1" applyFont="1" applyFill="1" applyBorder="1" applyAlignment="1" applyProtection="1">
      <alignment horizontal="center" vertical="center"/>
      <protection hidden="1"/>
    </xf>
    <xf numFmtId="165" fontId="29" fillId="0" borderId="6" xfId="0" applyNumberFormat="1" applyFont="1" applyFill="1" applyBorder="1" applyAlignment="1" applyProtection="1">
      <alignment horizontal="center" vertical="center"/>
      <protection hidden="1"/>
    </xf>
    <xf numFmtId="164" fontId="0" fillId="0" borderId="0" xfId="0" applyFill="1" applyAlignment="1" applyProtection="1">
      <alignment horizontal="left"/>
    </xf>
    <xf numFmtId="164" fontId="0" fillId="0" borderId="0" xfId="0" applyFill="1" applyBorder="1" applyAlignment="1" applyProtection="1">
      <alignment horizontal="left"/>
    </xf>
    <xf numFmtId="164" fontId="0" fillId="0" borderId="3" xfId="0" applyFill="1" applyBorder="1" applyAlignment="1" applyProtection="1">
      <alignment horizontal="left" vertical="center" wrapText="1"/>
    </xf>
    <xf numFmtId="164" fontId="29" fillId="0" borderId="2" xfId="0" applyFont="1" applyFill="1" applyBorder="1" applyAlignment="1" applyProtection="1">
      <alignment horizontal="center"/>
    </xf>
    <xf numFmtId="164" fontId="29" fillId="0" borderId="7" xfId="0" applyFont="1" applyFill="1" applyBorder="1" applyAlignment="1" applyProtection="1">
      <alignment horizontal="center"/>
    </xf>
    <xf numFmtId="164" fontId="29" fillId="0" borderId="6" xfId="0" applyFont="1" applyFill="1" applyBorder="1" applyAlignment="1" applyProtection="1">
      <alignment horizontal="center"/>
    </xf>
    <xf numFmtId="164" fontId="10" fillId="0" borderId="4" xfId="0" applyFont="1" applyFill="1" applyBorder="1" applyAlignment="1" applyProtection="1">
      <alignment horizontal="left" vertical="center" wrapText="1"/>
    </xf>
    <xf numFmtId="164" fontId="10" fillId="0" borderId="5" xfId="0" applyFont="1" applyFill="1" applyBorder="1" applyAlignment="1" applyProtection="1">
      <alignment horizontal="left" vertical="center" wrapText="1"/>
    </xf>
    <xf numFmtId="164" fontId="8" fillId="0" borderId="2" xfId="0" applyFont="1" applyFill="1" applyBorder="1" applyAlignment="1" applyProtection="1">
      <alignment horizontal="center"/>
    </xf>
    <xf numFmtId="164" fontId="8" fillId="0" borderId="7" xfId="0" applyFont="1" applyFill="1" applyBorder="1" applyAlignment="1" applyProtection="1">
      <alignment horizontal="center"/>
    </xf>
    <xf numFmtId="164" fontId="8" fillId="0" borderId="6" xfId="0" applyFont="1" applyFill="1" applyBorder="1" applyAlignment="1" applyProtection="1">
      <alignment horizontal="center"/>
    </xf>
    <xf numFmtId="164" fontId="0" fillId="0" borderId="3" xfId="0" applyFill="1" applyBorder="1" applyAlignment="1" applyProtection="1">
      <alignment horizontal="left"/>
    </xf>
    <xf numFmtId="165" fontId="0" fillId="0" borderId="2" xfId="91" applyNumberFormat="1" applyFont="1" applyBorder="1" applyAlignment="1" applyProtection="1">
      <alignment horizontal="center" vertical="center"/>
      <protection hidden="1"/>
    </xf>
    <xf numFmtId="165" fontId="0" fillId="0" borderId="7" xfId="91" applyNumberFormat="1" applyFont="1" applyBorder="1" applyAlignment="1" applyProtection="1">
      <alignment horizontal="center" vertical="center"/>
      <protection hidden="1"/>
    </xf>
    <xf numFmtId="165" fontId="0" fillId="0" borderId="6" xfId="91" applyNumberFormat="1" applyFont="1" applyBorder="1" applyAlignment="1" applyProtection="1">
      <alignment horizontal="center" vertical="center"/>
      <protection hidden="1"/>
    </xf>
    <xf numFmtId="165" fontId="0" fillId="0" borderId="18" xfId="91" applyNumberFormat="1" applyFont="1" applyBorder="1" applyAlignment="1" applyProtection="1">
      <alignment horizontal="center" vertical="center"/>
      <protection hidden="1"/>
    </xf>
    <xf numFmtId="165" fontId="0" fillId="0" borderId="20" xfId="91" applyNumberFormat="1" applyFont="1" applyBorder="1" applyAlignment="1" applyProtection="1">
      <alignment horizontal="center" vertical="center"/>
      <protection hidden="1"/>
    </xf>
    <xf numFmtId="165" fontId="0" fillId="0" borderId="17" xfId="91" applyNumberFormat="1" applyFont="1" applyBorder="1" applyAlignment="1" applyProtection="1">
      <alignment horizontal="center" vertical="center"/>
      <protection hidden="1"/>
    </xf>
    <xf numFmtId="165" fontId="0" fillId="0" borderId="21" xfId="91" applyNumberFormat="1" applyFont="1" applyBorder="1" applyAlignment="1" applyProtection="1">
      <alignment horizontal="center" vertical="center"/>
      <protection hidden="1"/>
    </xf>
    <xf numFmtId="165" fontId="0" fillId="0" borderId="22" xfId="91" applyNumberFormat="1" applyFont="1" applyBorder="1" applyAlignment="1" applyProtection="1">
      <alignment horizontal="center" vertical="center"/>
      <protection hidden="1"/>
    </xf>
    <xf numFmtId="165" fontId="0" fillId="0" borderId="24" xfId="91" applyNumberFormat="1" applyFont="1" applyBorder="1" applyAlignment="1" applyProtection="1">
      <alignment horizontal="center" vertical="center"/>
      <protection hidden="1"/>
    </xf>
    <xf numFmtId="166" fontId="0" fillId="0" borderId="18" xfId="91" applyNumberFormat="1" applyFont="1" applyBorder="1" applyAlignment="1" applyProtection="1">
      <alignment horizontal="center" vertical="center"/>
      <protection hidden="1"/>
    </xf>
    <xf numFmtId="166" fontId="0" fillId="0" borderId="20" xfId="91" applyNumberFormat="1" applyFont="1" applyBorder="1" applyAlignment="1" applyProtection="1">
      <alignment horizontal="center" vertical="center"/>
      <protection hidden="1"/>
    </xf>
    <xf numFmtId="166" fontId="0" fillId="0" borderId="17" xfId="91" applyNumberFormat="1" applyFont="1" applyBorder="1" applyAlignment="1" applyProtection="1">
      <alignment horizontal="center" vertical="center"/>
      <protection hidden="1"/>
    </xf>
    <xf numFmtId="166" fontId="0" fillId="0" borderId="21" xfId="91" applyNumberFormat="1" applyFont="1" applyBorder="1" applyAlignment="1" applyProtection="1">
      <alignment horizontal="center" vertical="center"/>
      <protection hidden="1"/>
    </xf>
    <xf numFmtId="166" fontId="0" fillId="0" borderId="22" xfId="91" applyNumberFormat="1" applyFont="1" applyBorder="1" applyAlignment="1" applyProtection="1">
      <alignment horizontal="center" vertical="center"/>
      <protection hidden="1"/>
    </xf>
    <xf numFmtId="166" fontId="0" fillId="0" borderId="24" xfId="91" applyNumberFormat="1" applyFont="1" applyBorder="1" applyAlignment="1" applyProtection="1">
      <alignment horizontal="center" vertical="center"/>
      <protection hidden="1"/>
    </xf>
    <xf numFmtId="165" fontId="0" fillId="0" borderId="2" xfId="91" applyNumberFormat="1" applyFont="1" applyBorder="1" applyAlignment="1" applyProtection="1">
      <alignment horizontal="right" vertical="center"/>
      <protection hidden="1"/>
    </xf>
    <xf numFmtId="165" fontId="0" fillId="0" borderId="7" xfId="91" applyNumberFormat="1" applyFont="1" applyBorder="1" applyAlignment="1" applyProtection="1">
      <alignment horizontal="right" vertical="center"/>
      <protection hidden="1"/>
    </xf>
    <xf numFmtId="165" fontId="0" fillId="0" borderId="6" xfId="91" applyNumberFormat="1" applyFont="1" applyBorder="1" applyAlignment="1" applyProtection="1">
      <alignment horizontal="right" vertical="center"/>
      <protection hidden="1"/>
    </xf>
    <xf numFmtId="164" fontId="0" fillId="0" borderId="18" xfId="0" applyBorder="1" applyAlignment="1" applyProtection="1">
      <alignment horizontal="center"/>
    </xf>
    <xf numFmtId="164" fontId="0" fillId="0" borderId="17" xfId="0" applyBorder="1" applyAlignment="1" applyProtection="1">
      <alignment horizontal="center"/>
    </xf>
    <xf numFmtId="164" fontId="0" fillId="0" borderId="22" xfId="0" applyBorder="1" applyAlignment="1" applyProtection="1">
      <alignment horizontal="center"/>
    </xf>
    <xf numFmtId="164" fontId="10" fillId="0" borderId="0" xfId="0" applyFont="1" applyFill="1" applyBorder="1" applyAlignment="1" applyProtection="1">
      <alignment horizontal="left"/>
    </xf>
    <xf numFmtId="164" fontId="0" fillId="0" borderId="2" xfId="0" applyFill="1" applyBorder="1" applyAlignment="1" applyProtection="1">
      <alignment horizontal="center" vertical="center"/>
    </xf>
    <xf numFmtId="164" fontId="0" fillId="0" borderId="7" xfId="0" applyFill="1" applyBorder="1" applyAlignment="1" applyProtection="1">
      <alignment horizontal="center" vertical="center"/>
    </xf>
    <xf numFmtId="164" fontId="0" fillId="0" borderId="6" xfId="0" applyFill="1" applyBorder="1" applyAlignment="1" applyProtection="1">
      <alignment horizontal="center" vertical="center"/>
    </xf>
    <xf numFmtId="165" fontId="29" fillId="0" borderId="18" xfId="0" applyNumberFormat="1" applyFont="1" applyFill="1" applyBorder="1" applyAlignment="1" applyProtection="1">
      <alignment horizontal="right" vertical="center"/>
      <protection hidden="1"/>
    </xf>
    <xf numFmtId="165" fontId="29" fillId="0" borderId="17" xfId="0" applyNumberFormat="1" applyFont="1" applyFill="1" applyBorder="1" applyAlignment="1" applyProtection="1">
      <alignment horizontal="right" vertical="center"/>
      <protection hidden="1"/>
    </xf>
    <xf numFmtId="165" fontId="29" fillId="0" borderId="22" xfId="0" applyNumberFormat="1" applyFont="1" applyFill="1" applyBorder="1" applyAlignment="1" applyProtection="1">
      <alignment horizontal="right" vertical="center"/>
      <protection hidden="1"/>
    </xf>
    <xf numFmtId="164" fontId="38" fillId="0" borderId="0" xfId="0" applyFont="1" applyBorder="1" applyAlignment="1" applyProtection="1">
      <alignment horizontal="center" vertical="top" wrapText="1"/>
    </xf>
    <xf numFmtId="164" fontId="38" fillId="0" borderId="25" xfId="0" applyFont="1" applyBorder="1" applyAlignment="1" applyProtection="1">
      <alignment horizontal="center" vertical="top" wrapText="1"/>
    </xf>
    <xf numFmtId="164" fontId="37" fillId="0" borderId="0" xfId="0" applyFont="1" applyFill="1" applyAlignment="1" applyProtection="1">
      <alignment horizontal="center"/>
      <protection hidden="1"/>
    </xf>
    <xf numFmtId="165" fontId="0" fillId="0" borderId="18" xfId="91" applyNumberFormat="1" applyFont="1" applyFill="1" applyBorder="1" applyAlignment="1" applyProtection="1">
      <alignment horizontal="center" vertical="center"/>
      <protection hidden="1"/>
    </xf>
    <xf numFmtId="165" fontId="0" fillId="0" borderId="20" xfId="91" applyNumberFormat="1" applyFont="1" applyFill="1" applyBorder="1" applyAlignment="1" applyProtection="1">
      <alignment horizontal="center" vertical="center"/>
      <protection hidden="1"/>
    </xf>
    <xf numFmtId="165" fontId="0" fillId="0" borderId="17" xfId="91" applyNumberFormat="1" applyFont="1" applyFill="1" applyBorder="1" applyAlignment="1" applyProtection="1">
      <alignment horizontal="center" vertical="center"/>
      <protection hidden="1"/>
    </xf>
    <xf numFmtId="165" fontId="0" fillId="0" borderId="21" xfId="91" applyNumberFormat="1" applyFont="1" applyFill="1" applyBorder="1" applyAlignment="1" applyProtection="1">
      <alignment horizontal="center" vertical="center"/>
      <protection hidden="1"/>
    </xf>
    <xf numFmtId="165" fontId="0" fillId="0" borderId="22" xfId="91" applyNumberFormat="1" applyFont="1" applyFill="1" applyBorder="1" applyAlignment="1" applyProtection="1">
      <alignment horizontal="center" vertical="center"/>
      <protection hidden="1"/>
    </xf>
    <xf numFmtId="165" fontId="0" fillId="0" borderId="24" xfId="91" applyNumberFormat="1" applyFont="1" applyFill="1" applyBorder="1" applyAlignment="1" applyProtection="1">
      <alignment horizontal="center" vertical="center"/>
      <protection hidden="1"/>
    </xf>
    <xf numFmtId="0" fontId="0" fillId="0" borderId="0" xfId="0" applyNumberFormat="1" applyAlignment="1" applyProtection="1">
      <alignment horizontal="left"/>
      <protection hidden="1"/>
    </xf>
    <xf numFmtId="164" fontId="10" fillId="0" borderId="4" xfId="0" applyFont="1" applyBorder="1" applyAlignment="1" applyProtection="1">
      <alignment horizontal="left" vertical="center" wrapText="1"/>
    </xf>
    <xf numFmtId="164" fontId="10" fillId="0" borderId="5" xfId="0" applyFont="1" applyBorder="1" applyAlignment="1" applyProtection="1">
      <alignment horizontal="left" vertical="center" wrapText="1"/>
    </xf>
    <xf numFmtId="164" fontId="8" fillId="0" borderId="2" xfId="0" applyFont="1" applyBorder="1" applyAlignment="1" applyProtection="1">
      <alignment horizontal="center"/>
    </xf>
    <xf numFmtId="164" fontId="8" fillId="0" borderId="7" xfId="0" applyFont="1" applyBorder="1" applyAlignment="1" applyProtection="1">
      <alignment horizontal="center"/>
    </xf>
    <xf numFmtId="164" fontId="8" fillId="0" borderId="6" xfId="0" applyFont="1" applyBorder="1" applyAlignment="1" applyProtection="1">
      <alignment horizontal="center"/>
    </xf>
    <xf numFmtId="164" fontId="9" fillId="0" borderId="7" xfId="0" applyFont="1" applyBorder="1" applyAlignment="1" applyProtection="1">
      <alignment horizontal="center" vertical="center"/>
    </xf>
    <xf numFmtId="164" fontId="9" fillId="0" borderId="6" xfId="0" applyFont="1" applyBorder="1" applyAlignment="1" applyProtection="1">
      <alignment horizontal="center" vertical="center"/>
    </xf>
    <xf numFmtId="0" fontId="29" fillId="0" borderId="18" xfId="0" applyNumberFormat="1" applyFont="1" applyBorder="1" applyAlignment="1" applyProtection="1">
      <alignment horizontal="center" vertical="center"/>
      <protection hidden="1"/>
    </xf>
    <xf numFmtId="0" fontId="29" fillId="0" borderId="20" xfId="0" applyNumberFormat="1" applyFont="1" applyBorder="1" applyAlignment="1" applyProtection="1">
      <alignment horizontal="center" vertical="center"/>
      <protection hidden="1"/>
    </xf>
    <xf numFmtId="0" fontId="29" fillId="0" borderId="17" xfId="0" applyNumberFormat="1" applyFont="1" applyBorder="1" applyAlignment="1" applyProtection="1">
      <alignment horizontal="center" vertical="center"/>
      <protection hidden="1"/>
    </xf>
    <xf numFmtId="0" fontId="29" fillId="0" borderId="21" xfId="0" applyNumberFormat="1" applyFont="1" applyBorder="1" applyAlignment="1" applyProtection="1">
      <alignment horizontal="center" vertical="center"/>
      <protection hidden="1"/>
    </xf>
    <xf numFmtId="0" fontId="29" fillId="0" borderId="22" xfId="0" applyNumberFormat="1" applyFont="1" applyBorder="1" applyAlignment="1" applyProtection="1">
      <alignment horizontal="center" vertical="center"/>
      <protection hidden="1"/>
    </xf>
    <xf numFmtId="0" fontId="29" fillId="0" borderId="24" xfId="0" applyNumberFormat="1" applyFont="1" applyBorder="1" applyAlignment="1" applyProtection="1">
      <alignment horizontal="center" vertical="center"/>
      <protection hidden="1"/>
    </xf>
    <xf numFmtId="165" fontId="29" fillId="0" borderId="2" xfId="0" applyNumberFormat="1" applyFont="1" applyBorder="1" applyAlignment="1" applyProtection="1">
      <alignment horizontal="right" vertical="center"/>
      <protection hidden="1"/>
    </xf>
    <xf numFmtId="165" fontId="29" fillId="0" borderId="7" xfId="0" applyNumberFormat="1" applyFont="1" applyBorder="1" applyAlignment="1" applyProtection="1">
      <alignment horizontal="right" vertical="center"/>
      <protection hidden="1"/>
    </xf>
    <xf numFmtId="165" fontId="29" fillId="0" borderId="6" xfId="0" applyNumberFormat="1" applyFont="1" applyBorder="1" applyAlignment="1" applyProtection="1">
      <alignment horizontal="right" vertical="center"/>
      <protection hidden="1"/>
    </xf>
    <xf numFmtId="164" fontId="28" fillId="4" borderId="21" xfId="0" applyFont="1" applyFill="1" applyBorder="1" applyAlignment="1" applyProtection="1">
      <alignment vertical="center"/>
    </xf>
    <xf numFmtId="1" fontId="0" fillId="0" borderId="2" xfId="98" applyNumberFormat="1" applyFont="1" applyBorder="1" applyAlignment="1" applyProtection="1">
      <alignment horizontal="center" vertical="center"/>
    </xf>
    <xf numFmtId="1" fontId="0" fillId="0" borderId="7" xfId="98" applyNumberFormat="1" applyFont="1" applyBorder="1" applyAlignment="1" applyProtection="1">
      <alignment horizontal="center" vertical="center"/>
    </xf>
    <xf numFmtId="164" fontId="10" fillId="0" borderId="17" xfId="0" applyFont="1" applyFill="1" applyBorder="1" applyAlignment="1" applyProtection="1">
      <alignment horizontal="left" vertical="center" wrapText="1"/>
    </xf>
    <xf numFmtId="1" fontId="29" fillId="0" borderId="2" xfId="98" applyNumberFormat="1" applyFont="1" applyFill="1" applyBorder="1" applyAlignment="1" applyProtection="1">
      <alignment horizontal="center" vertical="center"/>
      <protection hidden="1"/>
    </xf>
    <xf numFmtId="1" fontId="29" fillId="0" borderId="7" xfId="98" applyNumberFormat="1" applyFont="1" applyFill="1" applyBorder="1" applyAlignment="1" applyProtection="1">
      <alignment horizontal="center" vertical="center"/>
      <protection hidden="1"/>
    </xf>
    <xf numFmtId="1" fontId="29" fillId="0" borderId="6" xfId="98" applyNumberFormat="1" applyFont="1" applyFill="1" applyBorder="1" applyAlignment="1" applyProtection="1">
      <alignment horizontal="center" vertical="center"/>
      <protection hidden="1"/>
    </xf>
    <xf numFmtId="164" fontId="10" fillId="0" borderId="2" xfId="0" applyFont="1" applyFill="1" applyBorder="1" applyAlignment="1" applyProtection="1">
      <alignment horizontal="center" vertical="center"/>
    </xf>
    <xf numFmtId="164" fontId="10" fillId="0" borderId="7" xfId="0" applyFont="1" applyFill="1" applyBorder="1" applyAlignment="1" applyProtection="1">
      <alignment horizontal="center" vertical="center"/>
    </xf>
    <xf numFmtId="164" fontId="10" fillId="0" borderId="6" xfId="0" applyFont="1" applyFill="1" applyBorder="1" applyAlignment="1" applyProtection="1">
      <alignment horizontal="center" vertical="center"/>
    </xf>
    <xf numFmtId="166" fontId="29" fillId="0" borderId="18" xfId="91" applyNumberFormat="1" applyFont="1" applyFill="1" applyBorder="1" applyAlignment="1" applyProtection="1">
      <alignment horizontal="center" vertical="center"/>
      <protection hidden="1"/>
    </xf>
    <xf numFmtId="166" fontId="29" fillId="0" borderId="20" xfId="91" applyNumberFormat="1" applyFont="1" applyFill="1" applyBorder="1" applyAlignment="1" applyProtection="1">
      <alignment horizontal="center" vertical="center"/>
      <protection hidden="1"/>
    </xf>
    <xf numFmtId="166" fontId="29" fillId="0" borderId="17" xfId="91" applyNumberFormat="1" applyFont="1" applyFill="1" applyBorder="1" applyAlignment="1" applyProtection="1">
      <alignment horizontal="center" vertical="center"/>
      <protection hidden="1"/>
    </xf>
    <xf numFmtId="166" fontId="29" fillId="0" borderId="21" xfId="91" applyNumberFormat="1" applyFont="1" applyFill="1" applyBorder="1" applyAlignment="1" applyProtection="1">
      <alignment horizontal="center" vertical="center"/>
      <protection hidden="1"/>
    </xf>
    <xf numFmtId="166" fontId="29" fillId="0" borderId="22" xfId="91" applyNumberFormat="1" applyFont="1" applyFill="1" applyBorder="1" applyAlignment="1" applyProtection="1">
      <alignment horizontal="center" vertical="center"/>
      <protection hidden="1"/>
    </xf>
    <xf numFmtId="166" fontId="29" fillId="0" borderId="24" xfId="91" applyNumberFormat="1" applyFont="1" applyFill="1" applyBorder="1" applyAlignment="1" applyProtection="1">
      <alignment horizontal="center" vertical="center"/>
      <protection hidden="1"/>
    </xf>
    <xf numFmtId="165" fontId="29" fillId="0" borderId="2" xfId="91" applyNumberFormat="1" applyFont="1" applyFill="1" applyBorder="1" applyAlignment="1" applyProtection="1">
      <alignment horizontal="right" vertical="center"/>
      <protection hidden="1"/>
    </xf>
    <xf numFmtId="165" fontId="29" fillId="0" borderId="7" xfId="91" applyNumberFormat="1" applyFont="1" applyFill="1" applyBorder="1" applyAlignment="1" applyProtection="1">
      <alignment horizontal="right" vertical="center"/>
      <protection hidden="1"/>
    </xf>
    <xf numFmtId="165" fontId="29" fillId="0" borderId="6" xfId="91" applyNumberFormat="1" applyFont="1" applyFill="1" applyBorder="1" applyAlignment="1" applyProtection="1">
      <alignment horizontal="right" vertical="center"/>
      <protection hidden="1"/>
    </xf>
    <xf numFmtId="164" fontId="0" fillId="0" borderId="0" xfId="0" applyAlignment="1" applyProtection="1">
      <alignment horizontal="left"/>
      <protection hidden="1"/>
    </xf>
    <xf numFmtId="164" fontId="0" fillId="0" borderId="0" xfId="0" applyAlignment="1" applyProtection="1"/>
    <xf numFmtId="164" fontId="0" fillId="0" borderId="0" xfId="0" applyFill="1" applyAlignment="1" applyProtection="1"/>
    <xf numFmtId="164" fontId="13" fillId="0" borderId="1" xfId="0" applyFont="1" applyBorder="1" applyAlignment="1" applyProtection="1">
      <alignment horizontal="left" vertical="center" wrapText="1"/>
    </xf>
    <xf numFmtId="164" fontId="0" fillId="0" borderId="0" xfId="0" applyAlignment="1" applyProtection="1">
      <alignment horizontal="left" wrapText="1"/>
    </xf>
    <xf numFmtId="164" fontId="9" fillId="0" borderId="3" xfId="0" applyFont="1" applyBorder="1" applyAlignment="1" applyProtection="1">
      <alignment horizontal="center" vertical="center" wrapText="1"/>
    </xf>
    <xf numFmtId="164" fontId="9" fillId="45" borderId="1" xfId="0" applyFont="1" applyFill="1" applyBorder="1" applyAlignment="1" applyProtection="1">
      <alignment horizontal="left"/>
    </xf>
    <xf numFmtId="164" fontId="0" fillId="45" borderId="21" xfId="0" applyFill="1" applyBorder="1" applyAlignment="1" applyProtection="1">
      <alignment horizontal="center"/>
    </xf>
    <xf numFmtId="164" fontId="0" fillId="45" borderId="1" xfId="0" applyFill="1" applyBorder="1" applyProtection="1"/>
    <xf numFmtId="164" fontId="0" fillId="45" borderId="0" xfId="0" applyFill="1"/>
    <xf numFmtId="2" fontId="0" fillId="45" borderId="1" xfId="0" applyNumberFormat="1" applyFill="1" applyBorder="1" applyAlignment="1" applyProtection="1">
      <alignment horizontal="center" vertical="center"/>
    </xf>
    <xf numFmtId="165" fontId="0" fillId="45" borderId="1" xfId="91" applyNumberFormat="1" applyFont="1" applyFill="1" applyBorder="1" applyAlignment="1" applyProtection="1">
      <alignment horizontal="right" vertical="center"/>
      <protection hidden="1"/>
    </xf>
    <xf numFmtId="1" fontId="0" fillId="45" borderId="7" xfId="0" applyNumberFormat="1" applyFont="1" applyFill="1" applyBorder="1" applyAlignment="1" applyProtection="1">
      <alignment horizontal="right" vertical="center"/>
      <protection locked="0"/>
    </xf>
    <xf numFmtId="164" fontId="0" fillId="45" borderId="7" xfId="0" applyFill="1" applyBorder="1" applyProtection="1">
      <protection hidden="1"/>
    </xf>
    <xf numFmtId="165" fontId="0" fillId="45" borderId="1" xfId="98" applyNumberFormat="1" applyFont="1" applyFill="1" applyBorder="1" applyAlignment="1" applyProtection="1">
      <alignment horizontal="right"/>
      <protection hidden="1"/>
    </xf>
    <xf numFmtId="165" fontId="0" fillId="45" borderId="2" xfId="98" applyNumberFormat="1" applyFont="1" applyFill="1" applyBorder="1" applyAlignment="1" applyProtection="1">
      <alignment horizontal="right"/>
      <protection hidden="1"/>
    </xf>
    <xf numFmtId="164" fontId="0" fillId="45" borderId="0" xfId="0" applyFill="1" applyBorder="1"/>
    <xf numFmtId="2" fontId="0" fillId="45" borderId="6" xfId="0" applyNumberFormat="1" applyFill="1" applyBorder="1" applyAlignment="1" applyProtection="1">
      <alignment horizontal="center" vertical="center"/>
    </xf>
    <xf numFmtId="1" fontId="0" fillId="45" borderId="6" xfId="0" applyNumberFormat="1" applyFont="1" applyFill="1" applyBorder="1" applyAlignment="1" applyProtection="1">
      <alignment horizontal="right" vertical="center"/>
      <protection locked="0"/>
    </xf>
    <xf numFmtId="164" fontId="0" fillId="45" borderId="1" xfId="0" applyFill="1" applyBorder="1"/>
    <xf numFmtId="0" fontId="82" fillId="45" borderId="1" xfId="0" applyNumberFormat="1" applyFont="1" applyFill="1" applyBorder="1" applyAlignment="1" applyProtection="1">
      <alignment horizontal="center"/>
      <protection hidden="1"/>
    </xf>
    <xf numFmtId="0" fontId="82" fillId="0" borderId="6" xfId="0" applyNumberFormat="1" applyFont="1" applyFill="1" applyBorder="1" applyAlignment="1" applyProtection="1">
      <alignment horizontal="center"/>
      <protection hidden="1"/>
    </xf>
    <xf numFmtId="0" fontId="82" fillId="45" borderId="34" xfId="0" applyNumberFormat="1" applyFont="1" applyFill="1" applyBorder="1" applyAlignment="1" applyProtection="1">
      <alignment horizontal="center"/>
      <protection hidden="1"/>
    </xf>
    <xf numFmtId="0" fontId="82" fillId="0" borderId="34" xfId="0" applyNumberFormat="1" applyFont="1" applyFill="1" applyBorder="1" applyAlignment="1" applyProtection="1">
      <alignment horizontal="center"/>
      <protection hidden="1"/>
    </xf>
    <xf numFmtId="164" fontId="9" fillId="0" borderId="40" xfId="0" applyFont="1" applyFill="1" applyBorder="1" applyAlignment="1" applyProtection="1">
      <alignment horizontal="left"/>
    </xf>
    <xf numFmtId="164" fontId="9" fillId="0" borderId="41" xfId="0" applyFont="1" applyFill="1" applyBorder="1" applyAlignment="1" applyProtection="1">
      <alignment horizontal="left"/>
    </xf>
    <xf numFmtId="164" fontId="9" fillId="0" borderId="42" xfId="0" applyFont="1" applyFill="1" applyBorder="1" applyAlignment="1" applyProtection="1">
      <alignment horizontal="left"/>
    </xf>
    <xf numFmtId="164" fontId="0" fillId="0" borderId="38" xfId="0" applyFill="1" applyBorder="1" applyAlignment="1" applyProtection="1">
      <alignment horizontal="left"/>
    </xf>
    <xf numFmtId="1" fontId="0" fillId="0" borderId="1" xfId="0" applyNumberFormat="1" applyFont="1" applyFill="1" applyBorder="1" applyAlignment="1" applyProtection="1">
      <alignment horizontal="right" vertical="center"/>
      <protection hidden="1"/>
    </xf>
    <xf numFmtId="0" fontId="0" fillId="0" borderId="0" xfId="260" applyFont="1"/>
    <xf numFmtId="165" fontId="0" fillId="45" borderId="2" xfId="91" applyNumberFormat="1" applyFont="1" applyFill="1" applyBorder="1" applyAlignment="1" applyProtection="1">
      <alignment horizontal="right" vertical="center"/>
      <protection hidden="1"/>
    </xf>
    <xf numFmtId="8" fontId="0" fillId="45" borderId="2" xfId="91" applyNumberFormat="1" applyFont="1" applyFill="1" applyBorder="1" applyAlignment="1" applyProtection="1">
      <alignment horizontal="right" vertical="center"/>
      <protection hidden="1"/>
    </xf>
    <xf numFmtId="0" fontId="0" fillId="0" borderId="0" xfId="260" applyFont="1" applyFill="1"/>
    <xf numFmtId="0" fontId="0" fillId="0" borderId="0" xfId="91" applyNumberFormat="1" applyFont="1"/>
  </cellXfs>
  <cellStyles count="281">
    <cellStyle name="$ #," xfId="113"/>
    <cellStyle name="???????" xfId="114"/>
    <cellStyle name="????????????" xfId="115"/>
    <cellStyle name="???????????? Change1.5.1" xfId="116"/>
    <cellStyle name="????????????VC (2))VC (2" xfId="117"/>
    <cellStyle name="???????_Dataer" xfId="118"/>
    <cellStyle name="???????XX vs a" xfId="119"/>
    <cellStyle name="????_02SD, XX, TK (6)VC (" xfId="120"/>
    <cellStyle name="??_02SD, XX, TK (6)VC" xfId="121"/>
    <cellStyle name="?\??·?????n?C?p????“?N" xfId="122"/>
    <cellStyle name="?\??・?????n?C?pー???“?N" xfId="123"/>
    <cellStyle name="?\??E?????n?C?p[???g?N" xfId="124"/>
    <cellStyle name="?c??E?? [0.00]_currentKC GL" xfId="125"/>
    <cellStyle name="?c??E??_currentKC GL" xfId="126"/>
    <cellStyle name="?c?aO?e [0.00]_currentKC GL" xfId="127"/>
    <cellStyle name="?c?aO?e_currentKC GL" xfId="128"/>
    <cellStyle name="?n?C?p????“?N" xfId="129"/>
    <cellStyle name="?n?C?p[???g?N" xfId="130"/>
    <cellStyle name="?n?C?pー???“?N" xfId="131"/>
    <cellStyle name="?W·_Attach34_X61B_US_(2)" xfId="132"/>
    <cellStyle name="?W・_Attach34_X61B_US_(2)" xfId="133"/>
    <cellStyle name="?WE_a(SD) Expence Info" xfId="134"/>
    <cellStyle name="’Ê‰Ý [0.00]_currentKC GL" xfId="135"/>
    <cellStyle name="’Ê‰Ý_currentKC GL" xfId="136"/>
    <cellStyle name="•\Ž¦Ï‚Ý‚ÌƒnƒCƒp[ƒŠƒ“ƒN" xfId="137"/>
    <cellStyle name="•W€_currentKC GL" xfId="138"/>
    <cellStyle name="fEEY [0.00]_currentKC GL" xfId="151"/>
    <cellStyle name="fEEY_currentKC GL" xfId="152"/>
    <cellStyle name="fEñY [0.00]_currentKC GL" xfId="153"/>
    <cellStyle name="fEñY_currentKC GL" xfId="154"/>
    <cellStyle name="20% - Accent1" xfId="24" builtinId="30" customBuiltin="1"/>
    <cellStyle name="20% - Accent1 2" xfId="66"/>
    <cellStyle name="20% - Accent2" xfId="28" builtinId="34" customBuiltin="1"/>
    <cellStyle name="20% - Accent2 2" xfId="70"/>
    <cellStyle name="20% - Accent3" xfId="32" builtinId="38" customBuiltin="1"/>
    <cellStyle name="20% - Accent3 2" xfId="74"/>
    <cellStyle name="20% - Accent4" xfId="36" builtinId="42" customBuiltin="1"/>
    <cellStyle name="20% - Accent4 2" xfId="78"/>
    <cellStyle name="20% - Accent5" xfId="40" builtinId="46" customBuiltin="1"/>
    <cellStyle name="20% - Accent5 2" xfId="82"/>
    <cellStyle name="20% - Accent6" xfId="44" builtinId="50" customBuiltin="1"/>
    <cellStyle name="20% - Accent6 2" xfId="86"/>
    <cellStyle name="40% - Accent1" xfId="25" builtinId="31" customBuiltin="1"/>
    <cellStyle name="40% - Accent1 2" xfId="67"/>
    <cellStyle name="40% - Accent2" xfId="29" builtinId="35" customBuiltin="1"/>
    <cellStyle name="40% - Accent2 2" xfId="71"/>
    <cellStyle name="40% - Accent3" xfId="33" builtinId="39" customBuiltin="1"/>
    <cellStyle name="40% - Accent3 2" xfId="75"/>
    <cellStyle name="40% - Accent4" xfId="37" builtinId="43" customBuiltin="1"/>
    <cellStyle name="40% - Accent4 2" xfId="79"/>
    <cellStyle name="40% - Accent5" xfId="41" builtinId="47" customBuiltin="1"/>
    <cellStyle name="40% - Accent5 2" xfId="83"/>
    <cellStyle name="40% - Accent6" xfId="45" builtinId="51" customBuiltin="1"/>
    <cellStyle name="40% - Accent6 2" xfId="87"/>
    <cellStyle name="60% - Accent1" xfId="26" builtinId="32" customBuiltin="1"/>
    <cellStyle name="60% - Accent1 2" xfId="68"/>
    <cellStyle name="60% - Accent2" xfId="30" builtinId="36" customBuiltin="1"/>
    <cellStyle name="60% - Accent2 2" xfId="72"/>
    <cellStyle name="60% - Accent3" xfId="34" builtinId="40" customBuiltin="1"/>
    <cellStyle name="60% - Accent3 2" xfId="76"/>
    <cellStyle name="60% - Accent4" xfId="38" builtinId="44" customBuiltin="1"/>
    <cellStyle name="60% - Accent4 2" xfId="80"/>
    <cellStyle name="60% - Accent5" xfId="42" builtinId="48" customBuiltin="1"/>
    <cellStyle name="60% - Accent5 2" xfId="84"/>
    <cellStyle name="60% - Accent6" xfId="46" builtinId="52" customBuiltin="1"/>
    <cellStyle name="60% - Accent6 2" xfId="88"/>
    <cellStyle name="Accent1" xfId="23" builtinId="29" customBuiltin="1"/>
    <cellStyle name="Accent1 2" xfId="65"/>
    <cellStyle name="Accent2" xfId="27" builtinId="33" customBuiltin="1"/>
    <cellStyle name="Accent2 2" xfId="69"/>
    <cellStyle name="Accent3" xfId="31" builtinId="37" customBuiltin="1"/>
    <cellStyle name="Accent3 2" xfId="73"/>
    <cellStyle name="Accent4" xfId="35" builtinId="41" customBuiltin="1"/>
    <cellStyle name="Accent4 2" xfId="77"/>
    <cellStyle name="Accent5" xfId="39" builtinId="45" customBuiltin="1"/>
    <cellStyle name="Accent5 2" xfId="81"/>
    <cellStyle name="Accent6" xfId="43" builtinId="49" customBuiltin="1"/>
    <cellStyle name="Accent6 2" xfId="85"/>
    <cellStyle name="Bad" xfId="12" builtinId="27" customBuiltin="1"/>
    <cellStyle name="Bad 2" xfId="54"/>
    <cellStyle name="Border1" xfId="139"/>
    <cellStyle name="Border1 2" xfId="194"/>
    <cellStyle name="Border1 2 2" xfId="197"/>
    <cellStyle name="Border1 2 2 2" xfId="214"/>
    <cellStyle name="Border1 2 3" xfId="211"/>
    <cellStyle name="Border2" xfId="140"/>
    <cellStyle name="Border2 2" xfId="193"/>
    <cellStyle name="Border2 2 2" xfId="196"/>
    <cellStyle name="Border2 2 2 2" xfId="213"/>
    <cellStyle name="Border2 2 3" xfId="210"/>
    <cellStyle name="Border3" xfId="141"/>
    <cellStyle name="Border3 2" xfId="192"/>
    <cellStyle name="Border3 2 2" xfId="195"/>
    <cellStyle name="Border3 2 2 2" xfId="212"/>
    <cellStyle name="Border3 2 3" xfId="209"/>
    <cellStyle name="BuiltOpt_Content" xfId="142"/>
    <cellStyle name="Calculation" xfId="16" builtinId="22" customBuiltin="1"/>
    <cellStyle name="Calculation 2" xfId="58"/>
    <cellStyle name="Caution" xfId="143"/>
    <cellStyle name="Check Cell" xfId="18" builtinId="23" customBuiltin="1"/>
    <cellStyle name="Check Cell 2" xfId="60"/>
    <cellStyle name="ColLevel_1" xfId="1" builtinId="2" iLevel="0"/>
    <cellStyle name="CombinedVol_Data" xfId="144"/>
    <cellStyle name="Comma" xfId="98" builtinId="3"/>
    <cellStyle name="Comma [0] 2" xfId="187"/>
    <cellStyle name="Comma [0] 3" xfId="198"/>
    <cellStyle name="Comma [0] 3 2" xfId="215"/>
    <cellStyle name="Comma [0] 3 2 2" xfId="270"/>
    <cellStyle name="Comma [0] 3 3" xfId="263"/>
    <cellStyle name="Comma [0] 4" xfId="204"/>
    <cellStyle name="Comma [0] 4 2" xfId="265"/>
    <cellStyle name="Comma [0] 5" xfId="218"/>
    <cellStyle name="Comma [0] 5 2" xfId="271"/>
    <cellStyle name="Comma [0] 6" xfId="110"/>
    <cellStyle name="Comma [0] 6 2" xfId="254"/>
    <cellStyle name="Comma 10" xfId="259"/>
    <cellStyle name="Comma 2" xfId="145"/>
    <cellStyle name="Comma 2 2" xfId="206"/>
    <cellStyle name="Comma 2 2 2" xfId="267"/>
    <cellStyle name="Comma 2 3" xfId="256"/>
    <cellStyle name="Comma 3" xfId="203"/>
    <cellStyle name="Comma 3 2" xfId="264"/>
    <cellStyle name="Comma 4" xfId="219"/>
    <cellStyle name="Comma 4 2" xfId="272"/>
    <cellStyle name="Comma 5" xfId="109"/>
    <cellStyle name="Comma 5 2" xfId="253"/>
    <cellStyle name="Comma 6" xfId="191"/>
    <cellStyle name="Comma 6 2" xfId="262"/>
    <cellStyle name="Comma 7" xfId="252"/>
    <cellStyle name="Comma 8" xfId="246"/>
    <cellStyle name="Comma 9" xfId="250"/>
    <cellStyle name="Currency" xfId="91" builtinId="4"/>
    <cellStyle name="Currency [0] 2" xfId="186"/>
    <cellStyle name="Currency 10" xfId="273"/>
    <cellStyle name="Currency 2" xfId="147"/>
    <cellStyle name="Currency 2 2" xfId="208"/>
    <cellStyle name="Currency 2 2 2" xfId="269"/>
    <cellStyle name="Currency 2 3" xfId="258"/>
    <cellStyle name="Currency 3" xfId="146"/>
    <cellStyle name="Currency 3 2" xfId="207"/>
    <cellStyle name="Currency 3 2 2" xfId="268"/>
    <cellStyle name="Currency 3 3" xfId="257"/>
    <cellStyle name="Currency 4" xfId="205"/>
    <cellStyle name="Currency 4 2" xfId="266"/>
    <cellStyle name="Currency 5" xfId="111"/>
    <cellStyle name="Currency 5 2" xfId="255"/>
    <cellStyle name="Currency 6" xfId="190"/>
    <cellStyle name="Currency 6 2" xfId="261"/>
    <cellStyle name="Currency 7" xfId="251"/>
    <cellStyle name="Currency 8" xfId="247"/>
    <cellStyle name="Currency 9" xfId="249"/>
    <cellStyle name="Edited_Data" xfId="148"/>
    <cellStyle name="Estimated_Data" xfId="149"/>
    <cellStyle name="Euro" xfId="150"/>
    <cellStyle name="Explanatory Text" xfId="21" builtinId="53" customBuiltin="1"/>
    <cellStyle name="Explanatory Text 2" xfId="63"/>
    <cellStyle name="ƒnƒCƒp[ƒŠƒ“ƒN" xfId="155"/>
    <cellStyle name="Forecast_Data" xfId="156"/>
    <cellStyle name="Good" xfId="11" builtinId="26" customBuiltin="1"/>
    <cellStyle name="Good 2" xfId="53"/>
    <cellStyle name="gray" xfId="157"/>
    <cellStyle name="Heading 1" xfId="7" builtinId="16" customBuiltin="1"/>
    <cellStyle name="Heading 1 2" xfId="49"/>
    <cellStyle name="Heading 2" xfId="8" builtinId="17" customBuiltin="1"/>
    <cellStyle name="Heading 2 2" xfId="50"/>
    <cellStyle name="Heading 3" xfId="9" builtinId="18" customBuiltin="1"/>
    <cellStyle name="Heading 3 2" xfId="51"/>
    <cellStyle name="Heading 4" xfId="10" builtinId="19" customBuiltin="1"/>
    <cellStyle name="Heading 4 2" xfId="52"/>
    <cellStyle name="Heading1" xfId="158"/>
    <cellStyle name="Heading2" xfId="159"/>
    <cellStyle name="Heading3" xfId="160"/>
    <cellStyle name="Hidden" xfId="161"/>
    <cellStyle name="Hyperlink 2" xfId="200"/>
    <cellStyle name="Input" xfId="14" builtinId="20" customBuiltin="1"/>
    <cellStyle name="Input 2" xfId="56"/>
    <cellStyle name="Item_Current" xfId="162"/>
    <cellStyle name="Linked Cell" xfId="17" builtinId="24" customBuiltin="1"/>
    <cellStyle name="Linked Cell 2" xfId="59"/>
    <cellStyle name="Millares [0]_Grading" xfId="163"/>
    <cellStyle name="Millares_Grading" xfId="164"/>
    <cellStyle name="Moneda [0]_Grading" xfId="165"/>
    <cellStyle name="Moneda_Grading" xfId="166"/>
    <cellStyle name="Neutral" xfId="13" builtinId="28" customBuiltin="1"/>
    <cellStyle name="Neutral 2" xfId="55"/>
    <cellStyle name="Normal" xfId="0" builtinId="0"/>
    <cellStyle name="Normal 10" xfId="95"/>
    <cellStyle name="Normal 11" xfId="97"/>
    <cellStyle name="Normal 12" xfId="94"/>
    <cellStyle name="Normal 13" xfId="100"/>
    <cellStyle name="Normal 14" xfId="101"/>
    <cellStyle name="Normal 15" xfId="102"/>
    <cellStyle name="Normal 16" xfId="103"/>
    <cellStyle name="Normal 17" xfId="104"/>
    <cellStyle name="Normal 18" xfId="105"/>
    <cellStyle name="Normal 19" xfId="106"/>
    <cellStyle name="Normal 2" xfId="3"/>
    <cellStyle name="Normal 2 2" xfId="5"/>
    <cellStyle name="Normal 2 3" xfId="201"/>
    <cellStyle name="Normal 2 4" xfId="167"/>
    <cellStyle name="Normal 20" xfId="108"/>
    <cellStyle name="Normal 21" xfId="220"/>
    <cellStyle name="Normal 22" xfId="221"/>
    <cellStyle name="Normal 23" xfId="222"/>
    <cellStyle name="Normal 24" xfId="223"/>
    <cellStyle name="Normal 25" xfId="224"/>
    <cellStyle name="Normal 26" xfId="225"/>
    <cellStyle name="Normal 27" xfId="226"/>
    <cellStyle name="Normal 28" xfId="227"/>
    <cellStyle name="Normal 29" xfId="228"/>
    <cellStyle name="Normal 3" xfId="2"/>
    <cellStyle name="Normal 3 2" xfId="112"/>
    <cellStyle name="Normal 30" xfId="229"/>
    <cellStyle name="Normal 31" xfId="230"/>
    <cellStyle name="Normal 32" xfId="231"/>
    <cellStyle name="Normal 33" xfId="232"/>
    <cellStyle name="Normal 34" xfId="233"/>
    <cellStyle name="Normal 35" xfId="234"/>
    <cellStyle name="Normal 36" xfId="235"/>
    <cellStyle name="Normal 37" xfId="236"/>
    <cellStyle name="Normal 38" xfId="237"/>
    <cellStyle name="Normal 39" xfId="238"/>
    <cellStyle name="Normal 4" xfId="47"/>
    <cellStyle name="Normal 4 2" xfId="185"/>
    <cellStyle name="Normal 40" xfId="239"/>
    <cellStyle name="Normal 41" xfId="240"/>
    <cellStyle name="Normal 42" xfId="241"/>
    <cellStyle name="Normal 43" xfId="242"/>
    <cellStyle name="Normal 44" xfId="243"/>
    <cellStyle name="Normal 45" xfId="244"/>
    <cellStyle name="Normal 46" xfId="245"/>
    <cellStyle name="Normal 47" xfId="248"/>
    <cellStyle name="Normal 48" xfId="260"/>
    <cellStyle name="Normal 49" xfId="274"/>
    <cellStyle name="Normal 5" xfId="89"/>
    <cellStyle name="Normal 5 2" xfId="199"/>
    <cellStyle name="Normal 50" xfId="275"/>
    <cellStyle name="Normal 51" xfId="276"/>
    <cellStyle name="Normal 52" xfId="277"/>
    <cellStyle name="Normal 53" xfId="278"/>
    <cellStyle name="Normal 54" xfId="279"/>
    <cellStyle name="Normal 55" xfId="280"/>
    <cellStyle name="Normal 6" xfId="90"/>
    <cellStyle name="Normal 6 2" xfId="202"/>
    <cellStyle name="Normal 7" xfId="92"/>
    <cellStyle name="Normal 7 2" xfId="216"/>
    <cellStyle name="Normal 8" xfId="93"/>
    <cellStyle name="Normal 9" xfId="96"/>
    <cellStyle name="Note" xfId="20" builtinId="10" customBuiltin="1"/>
    <cellStyle name="Note 2" xfId="62"/>
    <cellStyle name="Œ…‹æØ‚è [0.00]_currentKC GL" xfId="168"/>
    <cellStyle name="Œ…‹æØ‚è_currentKC GL" xfId="169"/>
    <cellStyle name="Option_Added_Cont_Desc" xfId="170"/>
    <cellStyle name="Output" xfId="15" builtinId="21" customBuiltin="1"/>
    <cellStyle name="Output 2" xfId="57"/>
    <cellStyle name="Ov Und On" xfId="171"/>
    <cellStyle name="Percent" xfId="99" builtinId="5"/>
    <cellStyle name="Percent 2" xfId="173"/>
    <cellStyle name="Percent 3" xfId="172"/>
    <cellStyle name="Percent 4" xfId="188"/>
    <cellStyle name="Percent 5" xfId="217"/>
    <cellStyle name="Preliminary_Data" xfId="174"/>
    <cellStyle name="Prices_Data" xfId="175"/>
    <cellStyle name="Style 1" xfId="4"/>
    <cellStyle name="Style 1 2" xfId="176"/>
    <cellStyle name="Title" xfId="6" builtinId="15" customBuiltin="1"/>
    <cellStyle name="Title 2" xfId="48"/>
    <cellStyle name="Title 2 2" xfId="177"/>
    <cellStyle name="Title 3" xfId="189"/>
    <cellStyle name="Title 4" xfId="107"/>
    <cellStyle name="Total" xfId="22" builtinId="25" customBuiltin="1"/>
    <cellStyle name="Total 2" xfId="64"/>
    <cellStyle name="Vehicle_Benchmark" xfId="178"/>
    <cellStyle name="Version_Header" xfId="179"/>
    <cellStyle name="Volumes_Data" xfId="180"/>
    <cellStyle name="Warning Text" xfId="19" builtinId="11" customBuiltin="1"/>
    <cellStyle name="Warning Text 2" xfId="61"/>
    <cellStyle name="常规_中国版X11C精品设定0330" xfId="181"/>
    <cellStyle name="桁区切り [0.00]_NISMO  New Project Status 2 09 05" xfId="182"/>
    <cellStyle name="桁区切り_Book1" xfId="183"/>
    <cellStyle name="標準_342B_030922" xfId="184"/>
  </cellStyles>
  <dxfs count="78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ndense val="0"/>
        <extend val="0"/>
        <color indexed="10"/>
      </font>
      <fill>
        <patternFill>
          <bgColor indexed="4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ndense val="0"/>
        <extend val="0"/>
        <color indexed="10"/>
      </font>
      <fill>
        <patternFill>
          <bgColor indexed="44"/>
        </patternFill>
      </fill>
    </dxf>
    <dxf>
      <font>
        <b/>
        <i val="0"/>
        <condense val="0"/>
        <extend val="0"/>
        <color indexed="10"/>
      </font>
      <fill>
        <patternFill>
          <bgColor indexed="44"/>
        </patternFill>
      </fill>
    </dxf>
    <dxf>
      <font>
        <b/>
        <i val="0"/>
        <condense val="0"/>
        <extend val="0"/>
        <color indexed="10"/>
      </font>
      <fill>
        <patternFill>
          <bgColor indexed="44"/>
        </patternFill>
      </fill>
    </dxf>
    <dxf>
      <font>
        <b/>
        <i val="0"/>
        <condense val="0"/>
        <extend val="0"/>
        <color indexed="10"/>
      </font>
      <fill>
        <patternFill>
          <bgColor indexed="44"/>
        </patternFill>
      </fill>
    </dxf>
    <dxf>
      <font>
        <b/>
        <i val="0"/>
        <condense val="0"/>
        <extend val="0"/>
        <color indexed="10"/>
      </font>
      <fill>
        <patternFill>
          <bgColor indexed="44"/>
        </patternFill>
      </fill>
    </dxf>
    <dxf>
      <font>
        <b/>
        <i val="0"/>
        <condense val="0"/>
        <extend val="0"/>
        <color indexed="10"/>
      </font>
      <fill>
        <patternFill>
          <bgColor indexed="4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ndense val="0"/>
        <extend val="0"/>
        <color indexed="10"/>
      </font>
      <fill>
        <patternFill>
          <bgColor indexed="44"/>
        </patternFill>
      </fill>
    </dxf>
    <dxf>
      <font>
        <b/>
        <i val="0"/>
        <condense val="0"/>
        <extend val="0"/>
        <color indexed="10"/>
      </font>
      <fill>
        <patternFill>
          <bgColor indexed="4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4"/>
      </font>
    </dxf>
    <dxf>
      <font>
        <b/>
        <i val="0"/>
        <condense val="0"/>
        <extend val="0"/>
        <color indexed="10"/>
      </font>
      <fill>
        <patternFill>
          <bgColor indexed="4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ndense val="0"/>
        <extend val="0"/>
        <color indexed="10"/>
      </font>
      <fill>
        <patternFill>
          <bgColor indexed="4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ndense val="0"/>
        <extend val="0"/>
        <color indexed="10"/>
      </font>
      <fill>
        <patternFill>
          <bgColor indexed="4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ndense val="0"/>
        <extend val="0"/>
        <color indexed="10"/>
      </font>
      <fill>
        <patternFill>
          <bgColor indexed="44"/>
        </patternFill>
      </fill>
    </dxf>
    <dxf>
      <font>
        <b/>
        <i val="0"/>
        <condense val="0"/>
        <extend val="0"/>
        <color indexed="10"/>
      </font>
      <fill>
        <patternFill>
          <bgColor indexed="44"/>
        </patternFill>
      </fill>
    </dxf>
    <dxf>
      <font>
        <b/>
        <i val="0"/>
        <condense val="0"/>
        <extend val="0"/>
        <color indexed="10"/>
      </font>
      <fill>
        <patternFill>
          <bgColor indexed="44"/>
        </patternFill>
      </fill>
    </dxf>
    <dxf>
      <font>
        <color rgb="FF9C0006"/>
      </font>
      <fill>
        <patternFill>
          <bgColor rgb="FFFFC7CE"/>
        </patternFill>
      </fill>
    </dxf>
    <dxf>
      <font>
        <color rgb="FF9C0006"/>
      </font>
      <fill>
        <patternFill>
          <bgColor rgb="FFFFC7CE"/>
        </patternFill>
      </fill>
    </dxf>
    <dxf>
      <font>
        <b/>
        <i val="0"/>
        <condense val="0"/>
        <extend val="0"/>
        <color indexed="10"/>
      </font>
      <fill>
        <patternFill>
          <bgColor indexed="44"/>
        </patternFill>
      </fill>
    </dxf>
    <dxf>
      <font>
        <b/>
        <i val="0"/>
        <condense val="0"/>
        <extend val="0"/>
        <color indexed="10"/>
      </font>
      <fill>
        <patternFill>
          <bgColor indexed="4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ndense val="0"/>
        <extend val="0"/>
        <color indexed="10"/>
      </font>
      <fill>
        <patternFill>
          <bgColor indexed="44"/>
        </patternFill>
      </fill>
    </dxf>
    <dxf>
      <font>
        <b/>
        <i val="0"/>
        <condense val="0"/>
        <extend val="0"/>
        <color indexed="10"/>
      </font>
      <fill>
        <patternFill>
          <bgColor indexed="4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4"/>
      </font>
    </dxf>
    <dxf>
      <font>
        <b/>
        <i val="0"/>
        <condense val="0"/>
        <extend val="0"/>
        <color indexed="10"/>
      </font>
      <fill>
        <patternFill>
          <bgColor indexed="4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ndense val="0"/>
        <extend val="0"/>
        <color indexed="10"/>
      </font>
      <fill>
        <patternFill>
          <bgColor indexed="4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ndense val="0"/>
        <extend val="0"/>
        <color indexed="10"/>
      </font>
      <fill>
        <patternFill>
          <bgColor indexed="4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3EBC7D"/>
      <color rgb="FF339966"/>
      <color rgb="FFFF6565"/>
      <color rgb="FFFF4B4B"/>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337456</xdr:colOff>
      <xdr:row>3</xdr:row>
      <xdr:rowOff>141513</xdr:rowOff>
    </xdr:from>
    <xdr:to>
      <xdr:col>2</xdr:col>
      <xdr:colOff>614500</xdr:colOff>
      <xdr:row>18</xdr:row>
      <xdr:rowOff>65313</xdr:rowOff>
    </xdr:to>
    <xdr:pic>
      <xdr:nvPicPr>
        <xdr:cNvPr id="2" name="Picture 1"/>
        <xdr:cNvPicPr>
          <a:picLocks noChangeAspect="1"/>
        </xdr:cNvPicPr>
      </xdr:nvPicPr>
      <xdr:blipFill rotWithShape="1">
        <a:blip xmlns:r="http://schemas.openxmlformats.org/officeDocument/2006/relationships" r:embed="rId1"/>
        <a:srcRect t="35283"/>
        <a:stretch/>
      </xdr:blipFill>
      <xdr:spPr>
        <a:xfrm>
          <a:off x="337456" y="892627"/>
          <a:ext cx="8985615" cy="38535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1034114</xdr:colOff>
      <xdr:row>5</xdr:row>
      <xdr:rowOff>284634</xdr:rowOff>
    </xdr:to>
    <xdr:pic>
      <xdr:nvPicPr>
        <xdr:cNvPr id="8" name="Picture 7"/>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3664" b="-1"/>
        <a:stretch/>
      </xdr:blipFill>
      <xdr:spPr bwMode="auto">
        <a:xfrm>
          <a:off x="209550" y="0"/>
          <a:ext cx="1243664" cy="1484784"/>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ccessories%20Pricing%20Guide_Nov%2022%20Retail%20(merc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ebsite%20&amp;%20Touchscreen%20Master%20Pricing/Accessories%20Pricing%20Master_Website%20&amp;%20Digital%20Touchscreen%20Aug%202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ccessories%20Pricing%20Guide_Mar%2021%20Flee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ccessories%20Pricing%20Guide_Mar%2023%20Fl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VB Scripts"/>
      <sheetName val="Part Master"/>
      <sheetName val="APNUR "/>
      <sheetName val="Discount Codes"/>
      <sheetName val="NISSAN MERCHANDISE"/>
      <sheetName val="ALL-NEW Z-Z34"/>
      <sheetName val="ALL-NEW QASHQAI J12"/>
      <sheetName val="ALL-NEW PATHFINDER - R53"/>
      <sheetName val="ALL-NEW X-TRAIL - T33"/>
      <sheetName val="NAVARA -D23 DC"/>
      <sheetName val="NAVARA KC&amp;SC"/>
      <sheetName val="X-TRAIL-T32"/>
      <sheetName val="JUKE-F16"/>
      <sheetName val="PATROL W-Y62"/>
      <sheetName val="MY23 LEAF-ZE1"/>
      <sheetName val="SUPERSEDED MODELS"/>
      <sheetName val="LEAF-ZE1"/>
      <sheetName val="NAVARA DC SER 3 &amp; 4-D23"/>
      <sheetName val="NAVARA KC&amp;SC SER 3 &amp; 4-D23"/>
      <sheetName val="QASHQAI J11"/>
      <sheetName val="370Z-Z34"/>
      <sheetName val="PATROL W-Y62 S4"/>
      <sheetName val="JUKE-F15"/>
      <sheetName val="PATHFINDER -R52"/>
      <sheetName val="AUTOMATE"/>
    </sheetNames>
    <sheetDataSet>
      <sheetData sheetId="0" refreshError="1">
        <row r="20">
          <cell r="C20">
            <v>154</v>
          </cell>
        </row>
      </sheetData>
      <sheetData sheetId="1" refreshError="1"/>
      <sheetData sheetId="2" refreshError="1">
        <row r="1">
          <cell r="A1" t="str">
            <v>PartNo</v>
          </cell>
          <cell r="B1" t="str">
            <v>Part Description</v>
          </cell>
          <cell r="C1" t="str">
            <v>List Price</v>
          </cell>
          <cell r="D1" t="str">
            <v>Old List Price</v>
          </cell>
          <cell r="E1" t="str">
            <v>Change Indicator</v>
          </cell>
          <cell r="F1" t="str">
            <v>Discount Code</v>
          </cell>
          <cell r="G1" t="str">
            <v>Fleet Price</v>
          </cell>
          <cell r="H1" t="str">
            <v>LEAF-ZE1</v>
          </cell>
          <cell r="I1" t="str">
            <v>370Z-Z34</v>
          </cell>
          <cell r="J1" t="str">
            <v>JUKE-F15</v>
          </cell>
          <cell r="K1" t="str">
            <v>JUKE-F16</v>
          </cell>
          <cell r="L1" t="str">
            <v>NAVARA DC</v>
          </cell>
          <cell r="M1" t="str">
            <v>NAVARA KC/SC</v>
          </cell>
          <cell r="N1" t="str">
            <v>PATH-SER 2</v>
          </cell>
          <cell r="O1" t="str">
            <v>PATROL Y62 S4</v>
          </cell>
          <cell r="P1" t="str">
            <v>PATROL Y62 S5</v>
          </cell>
          <cell r="Q1" t="str">
            <v>QASHQAI SER 2 &amp; 3</v>
          </cell>
          <cell r="R1" t="str">
            <v>XTRAIL SER 2 &amp; 3</v>
          </cell>
        </row>
        <row r="2">
          <cell r="A2" t="str">
            <v>285T14BA1B</v>
          </cell>
          <cell r="B2" t="str">
            <v>CONT-KICKMOTIONSEN</v>
          </cell>
          <cell r="C2">
            <v>233.81</v>
          </cell>
          <cell r="D2">
            <v>223.74</v>
          </cell>
          <cell r="E2" t="str">
            <v/>
          </cell>
          <cell r="F2" t="str">
            <v>E8</v>
          </cell>
          <cell r="G2">
            <v>194.06229999999999</v>
          </cell>
          <cell r="H2">
            <v>0</v>
          </cell>
          <cell r="I2">
            <v>0</v>
          </cell>
          <cell r="J2">
            <v>0</v>
          </cell>
          <cell r="K2">
            <v>0</v>
          </cell>
          <cell r="L2">
            <v>0</v>
          </cell>
          <cell r="M2">
            <v>0</v>
          </cell>
          <cell r="N2">
            <v>0</v>
          </cell>
          <cell r="O2">
            <v>0</v>
          </cell>
          <cell r="P2">
            <v>0</v>
          </cell>
          <cell r="Q2">
            <v>0</v>
          </cell>
          <cell r="R2">
            <v>1</v>
          </cell>
        </row>
        <row r="3">
          <cell r="A3" t="str">
            <v>99999NFLS0AU</v>
          </cell>
          <cell r="B3" t="str">
            <v>7PINTRAILERSOCKET(FLA</v>
          </cell>
          <cell r="C3">
            <v>18.41</v>
          </cell>
          <cell r="D3">
            <v>17.62</v>
          </cell>
          <cell r="E3" t="str">
            <v/>
          </cell>
          <cell r="F3" t="str">
            <v>E1</v>
          </cell>
          <cell r="G3">
            <v>15.2803</v>
          </cell>
          <cell r="H3">
            <v>0</v>
          </cell>
          <cell r="I3">
            <v>0</v>
          </cell>
          <cell r="J3">
            <v>1</v>
          </cell>
          <cell r="K3">
            <v>0</v>
          </cell>
          <cell r="L3">
            <v>0</v>
          </cell>
          <cell r="M3">
            <v>0</v>
          </cell>
          <cell r="N3">
            <v>0</v>
          </cell>
          <cell r="O3">
            <v>1</v>
          </cell>
          <cell r="P3">
            <v>0</v>
          </cell>
          <cell r="Q3">
            <v>0</v>
          </cell>
          <cell r="R3">
            <v>0</v>
          </cell>
        </row>
        <row r="4">
          <cell r="A4" t="str">
            <v>999B18600C</v>
          </cell>
          <cell r="B4" t="str">
            <v>BUMPERUPPERPROT-CHROME</v>
          </cell>
          <cell r="C4">
            <v>267.83</v>
          </cell>
          <cell r="D4">
            <v>267.83</v>
          </cell>
          <cell r="E4" t="str">
            <v xml:space="preserve"> </v>
          </cell>
          <cell r="F4" t="str">
            <v>E2</v>
          </cell>
          <cell r="G4">
            <v>222.29889999999997</v>
          </cell>
          <cell r="H4">
            <v>1</v>
          </cell>
          <cell r="I4">
            <v>0</v>
          </cell>
          <cell r="J4">
            <v>0</v>
          </cell>
          <cell r="K4">
            <v>0</v>
          </cell>
          <cell r="L4">
            <v>0</v>
          </cell>
          <cell r="M4">
            <v>0</v>
          </cell>
          <cell r="N4">
            <v>0</v>
          </cell>
          <cell r="O4">
            <v>0</v>
          </cell>
          <cell r="P4">
            <v>0</v>
          </cell>
          <cell r="Q4">
            <v>0</v>
          </cell>
          <cell r="R4">
            <v>0</v>
          </cell>
        </row>
        <row r="5">
          <cell r="A5" t="str">
            <v>999B1G500A</v>
          </cell>
          <cell r="B5" t="str">
            <v>REARBUMPERPROTECTOR</v>
          </cell>
          <cell r="C5">
            <v>193.28</v>
          </cell>
          <cell r="D5">
            <v>184.96</v>
          </cell>
          <cell r="E5" t="str">
            <v/>
          </cell>
          <cell r="F5" t="str">
            <v>E2</v>
          </cell>
          <cell r="G5">
            <v>160.42239999999998</v>
          </cell>
          <cell r="H5">
            <v>0</v>
          </cell>
          <cell r="I5">
            <v>0</v>
          </cell>
          <cell r="J5">
            <v>0</v>
          </cell>
          <cell r="K5">
            <v>0</v>
          </cell>
          <cell r="L5">
            <v>0</v>
          </cell>
          <cell r="M5">
            <v>0</v>
          </cell>
          <cell r="N5">
            <v>0</v>
          </cell>
          <cell r="O5">
            <v>0</v>
          </cell>
          <cell r="P5">
            <v>0</v>
          </cell>
          <cell r="Q5">
            <v>0</v>
          </cell>
          <cell r="R5">
            <v>1</v>
          </cell>
        </row>
        <row r="6">
          <cell r="A6" t="str">
            <v>999C1RZ001AU</v>
          </cell>
          <cell r="B6" t="str">
            <v>CARGONETWITHSAFETYLABEL</v>
          </cell>
          <cell r="C6">
            <v>48.78</v>
          </cell>
          <cell r="D6">
            <v>48.78</v>
          </cell>
          <cell r="E6" t="str">
            <v xml:space="preserve"> </v>
          </cell>
          <cell r="F6" t="str">
            <v>E2</v>
          </cell>
          <cell r="G6">
            <v>40.487400000000001</v>
          </cell>
          <cell r="H6">
            <v>0</v>
          </cell>
          <cell r="I6">
            <v>0</v>
          </cell>
          <cell r="J6">
            <v>0</v>
          </cell>
          <cell r="K6">
            <v>0</v>
          </cell>
          <cell r="L6">
            <v>0</v>
          </cell>
          <cell r="M6">
            <v>0</v>
          </cell>
          <cell r="N6">
            <v>1</v>
          </cell>
          <cell r="O6">
            <v>0</v>
          </cell>
          <cell r="P6">
            <v>0</v>
          </cell>
          <cell r="Q6">
            <v>0</v>
          </cell>
          <cell r="R6">
            <v>0</v>
          </cell>
        </row>
        <row r="7">
          <cell r="A7" t="str">
            <v>999J2X2003</v>
          </cell>
          <cell r="B7" t="str">
            <v>MUDGUARDSET-FRONTFENDER,RH</v>
          </cell>
          <cell r="C7">
            <v>112.46</v>
          </cell>
          <cell r="D7">
            <v>107.62</v>
          </cell>
          <cell r="E7" t="str">
            <v/>
          </cell>
          <cell r="F7" t="str">
            <v>E2</v>
          </cell>
          <cell r="G7">
            <v>93.341799999999992</v>
          </cell>
          <cell r="H7">
            <v>0</v>
          </cell>
          <cell r="I7">
            <v>0</v>
          </cell>
          <cell r="J7">
            <v>0</v>
          </cell>
          <cell r="K7">
            <v>0</v>
          </cell>
          <cell r="L7">
            <v>0</v>
          </cell>
          <cell r="M7">
            <v>0</v>
          </cell>
          <cell r="N7">
            <v>1</v>
          </cell>
          <cell r="O7">
            <v>0</v>
          </cell>
          <cell r="P7">
            <v>0</v>
          </cell>
          <cell r="Q7">
            <v>0</v>
          </cell>
          <cell r="R7">
            <v>0</v>
          </cell>
        </row>
        <row r="8">
          <cell r="A8" t="str">
            <v>999J2Z4A5404</v>
          </cell>
          <cell r="B8" t="str">
            <v>MUDGUARDSET-REAR</v>
          </cell>
          <cell r="C8">
            <v>295.38</v>
          </cell>
          <cell r="D8">
            <v>282.66000000000003</v>
          </cell>
          <cell r="E8" t="str">
            <v/>
          </cell>
          <cell r="F8" t="str">
            <v>E2</v>
          </cell>
          <cell r="G8">
            <v>245.16539999999998</v>
          </cell>
          <cell r="H8">
            <v>0</v>
          </cell>
          <cell r="I8">
            <v>1</v>
          </cell>
          <cell r="J8">
            <v>0</v>
          </cell>
          <cell r="K8">
            <v>0</v>
          </cell>
          <cell r="L8">
            <v>0</v>
          </cell>
          <cell r="M8">
            <v>0</v>
          </cell>
          <cell r="N8">
            <v>0</v>
          </cell>
          <cell r="O8">
            <v>0</v>
          </cell>
          <cell r="P8">
            <v>0</v>
          </cell>
          <cell r="Q8">
            <v>0</v>
          </cell>
          <cell r="R8">
            <v>0</v>
          </cell>
        </row>
        <row r="9">
          <cell r="A9" t="str">
            <v>999J2Z4G4104</v>
          </cell>
          <cell r="B9" t="str">
            <v>MUDGUARDSET-REAR</v>
          </cell>
          <cell r="C9">
            <v>282.66000000000003</v>
          </cell>
          <cell r="D9">
            <v>282.66000000000003</v>
          </cell>
          <cell r="E9" t="str">
            <v xml:space="preserve"> </v>
          </cell>
          <cell r="F9" t="str">
            <v>E2</v>
          </cell>
          <cell r="G9">
            <v>234.60780000000003</v>
          </cell>
          <cell r="H9">
            <v>0</v>
          </cell>
          <cell r="I9">
            <v>1</v>
          </cell>
          <cell r="J9">
            <v>0</v>
          </cell>
          <cell r="K9">
            <v>0</v>
          </cell>
          <cell r="L9">
            <v>0</v>
          </cell>
          <cell r="M9">
            <v>0</v>
          </cell>
          <cell r="N9">
            <v>0</v>
          </cell>
          <cell r="O9">
            <v>0</v>
          </cell>
          <cell r="P9">
            <v>0</v>
          </cell>
          <cell r="Q9">
            <v>0</v>
          </cell>
          <cell r="R9">
            <v>0</v>
          </cell>
        </row>
        <row r="10">
          <cell r="A10" t="str">
            <v>999J2Z4K2304</v>
          </cell>
          <cell r="B10" t="str">
            <v>MUDGUARDSET-REAR</v>
          </cell>
          <cell r="C10">
            <v>282.66000000000003</v>
          </cell>
          <cell r="D10">
            <v>282.66000000000003</v>
          </cell>
          <cell r="E10" t="str">
            <v xml:space="preserve"> </v>
          </cell>
          <cell r="F10" t="str">
            <v>E2</v>
          </cell>
          <cell r="G10">
            <v>234.60780000000003</v>
          </cell>
          <cell r="H10">
            <v>0</v>
          </cell>
          <cell r="I10">
            <v>1</v>
          </cell>
          <cell r="J10">
            <v>0</v>
          </cell>
          <cell r="K10">
            <v>0</v>
          </cell>
          <cell r="L10">
            <v>0</v>
          </cell>
          <cell r="M10">
            <v>0</v>
          </cell>
          <cell r="N10">
            <v>0</v>
          </cell>
          <cell r="O10">
            <v>0</v>
          </cell>
          <cell r="P10">
            <v>0</v>
          </cell>
          <cell r="Q10">
            <v>0</v>
          </cell>
          <cell r="R10">
            <v>0</v>
          </cell>
        </row>
        <row r="11">
          <cell r="A11" t="str">
            <v>999J2Z4QAB04</v>
          </cell>
          <cell r="B11" t="str">
            <v>MUDGUARDSET-REAR</v>
          </cell>
          <cell r="C11">
            <v>282.66000000000003</v>
          </cell>
          <cell r="D11">
            <v>282.66000000000003</v>
          </cell>
          <cell r="E11" t="str">
            <v xml:space="preserve"> </v>
          </cell>
          <cell r="F11" t="str">
            <v>E2</v>
          </cell>
          <cell r="G11">
            <v>234.60780000000003</v>
          </cell>
          <cell r="H11">
            <v>0</v>
          </cell>
          <cell r="I11">
            <v>1</v>
          </cell>
          <cell r="J11">
            <v>0</v>
          </cell>
          <cell r="K11">
            <v>0</v>
          </cell>
          <cell r="L11">
            <v>0</v>
          </cell>
          <cell r="M11">
            <v>0</v>
          </cell>
          <cell r="N11">
            <v>0</v>
          </cell>
          <cell r="O11">
            <v>0</v>
          </cell>
          <cell r="P11">
            <v>0</v>
          </cell>
          <cell r="Q11">
            <v>0</v>
          </cell>
          <cell r="R11">
            <v>0</v>
          </cell>
        </row>
        <row r="12">
          <cell r="A12" t="str">
            <v>999J2Z4RAY04</v>
          </cell>
          <cell r="B12" t="str">
            <v>REARSPLASHGUARDS-RAY</v>
          </cell>
          <cell r="C12">
            <v>282.66000000000003</v>
          </cell>
          <cell r="D12">
            <v>282.66000000000003</v>
          </cell>
          <cell r="E12" t="str">
            <v xml:space="preserve"> </v>
          </cell>
          <cell r="F12" t="str">
            <v>E2</v>
          </cell>
          <cell r="G12">
            <v>234.60780000000003</v>
          </cell>
          <cell r="H12">
            <v>0</v>
          </cell>
          <cell r="I12">
            <v>1</v>
          </cell>
          <cell r="J12">
            <v>0</v>
          </cell>
          <cell r="K12">
            <v>0</v>
          </cell>
          <cell r="L12">
            <v>0</v>
          </cell>
          <cell r="M12">
            <v>0</v>
          </cell>
          <cell r="N12">
            <v>0</v>
          </cell>
          <cell r="O12">
            <v>0</v>
          </cell>
          <cell r="P12">
            <v>0</v>
          </cell>
          <cell r="Q12">
            <v>0</v>
          </cell>
          <cell r="R12">
            <v>0</v>
          </cell>
        </row>
        <row r="13">
          <cell r="A13" t="str">
            <v>999J2Z5EAC03</v>
          </cell>
          <cell r="B13" t="str">
            <v>SPLASHGUARD,FRONT</v>
          </cell>
          <cell r="C13">
            <v>301.86</v>
          </cell>
          <cell r="D13">
            <v>288.86</v>
          </cell>
          <cell r="E13" t="str">
            <v/>
          </cell>
          <cell r="F13" t="str">
            <v>E2</v>
          </cell>
          <cell r="G13">
            <v>250.5438</v>
          </cell>
          <cell r="H13">
            <v>0</v>
          </cell>
          <cell r="I13">
            <v>1</v>
          </cell>
          <cell r="J13">
            <v>0</v>
          </cell>
          <cell r="K13">
            <v>0</v>
          </cell>
          <cell r="L13">
            <v>0</v>
          </cell>
          <cell r="M13">
            <v>0</v>
          </cell>
          <cell r="N13">
            <v>0</v>
          </cell>
          <cell r="O13">
            <v>0</v>
          </cell>
          <cell r="P13">
            <v>0</v>
          </cell>
          <cell r="Q13">
            <v>0</v>
          </cell>
          <cell r="R13">
            <v>0</v>
          </cell>
        </row>
        <row r="14">
          <cell r="A14" t="str">
            <v>999J2Z6KAD03</v>
          </cell>
          <cell r="B14" t="str">
            <v>MUDGUARDSET-FRONT</v>
          </cell>
          <cell r="C14">
            <v>295.38</v>
          </cell>
          <cell r="D14">
            <v>282.66000000000003</v>
          </cell>
          <cell r="E14" t="str">
            <v/>
          </cell>
          <cell r="F14" t="str">
            <v>E2</v>
          </cell>
          <cell r="G14">
            <v>245.16539999999998</v>
          </cell>
          <cell r="H14">
            <v>0</v>
          </cell>
          <cell r="I14">
            <v>1</v>
          </cell>
          <cell r="J14">
            <v>0</v>
          </cell>
          <cell r="K14">
            <v>0</v>
          </cell>
          <cell r="L14">
            <v>0</v>
          </cell>
          <cell r="M14">
            <v>0</v>
          </cell>
          <cell r="N14">
            <v>0</v>
          </cell>
          <cell r="O14">
            <v>0</v>
          </cell>
          <cell r="P14">
            <v>0</v>
          </cell>
          <cell r="Q14">
            <v>0</v>
          </cell>
          <cell r="R14">
            <v>0</v>
          </cell>
        </row>
        <row r="15">
          <cell r="A15" t="str">
            <v>999J2Z6KAD04</v>
          </cell>
          <cell r="B15" t="str">
            <v>MUDGUARDSET-REAR,RH</v>
          </cell>
          <cell r="C15">
            <v>297.83</v>
          </cell>
          <cell r="D15">
            <v>285</v>
          </cell>
          <cell r="E15" t="str">
            <v/>
          </cell>
          <cell r="F15" t="str">
            <v>E2</v>
          </cell>
          <cell r="G15">
            <v>247.19889999999998</v>
          </cell>
          <cell r="H15">
            <v>0</v>
          </cell>
          <cell r="I15">
            <v>1</v>
          </cell>
          <cell r="J15">
            <v>0</v>
          </cell>
          <cell r="K15">
            <v>0</v>
          </cell>
          <cell r="L15">
            <v>0</v>
          </cell>
          <cell r="M15">
            <v>0</v>
          </cell>
          <cell r="N15">
            <v>0</v>
          </cell>
          <cell r="O15">
            <v>0</v>
          </cell>
          <cell r="P15">
            <v>0</v>
          </cell>
          <cell r="Q15">
            <v>0</v>
          </cell>
          <cell r="R15">
            <v>0</v>
          </cell>
        </row>
        <row r="16">
          <cell r="A16" t="str">
            <v>999J2Z6NBA03</v>
          </cell>
          <cell r="B16" t="str">
            <v>SPLASHGUARD-FRONT</v>
          </cell>
          <cell r="C16">
            <v>295.38</v>
          </cell>
          <cell r="D16">
            <v>282.66000000000003</v>
          </cell>
          <cell r="E16" t="str">
            <v/>
          </cell>
          <cell r="F16" t="str">
            <v>E2</v>
          </cell>
          <cell r="G16">
            <v>245.16539999999998</v>
          </cell>
          <cell r="H16">
            <v>0</v>
          </cell>
          <cell r="I16">
            <v>1</v>
          </cell>
          <cell r="J16">
            <v>0</v>
          </cell>
          <cell r="K16">
            <v>0</v>
          </cell>
          <cell r="L16">
            <v>0</v>
          </cell>
          <cell r="M16">
            <v>0</v>
          </cell>
          <cell r="N16">
            <v>0</v>
          </cell>
          <cell r="O16">
            <v>0</v>
          </cell>
          <cell r="P16">
            <v>0</v>
          </cell>
          <cell r="Q16">
            <v>0</v>
          </cell>
          <cell r="R16">
            <v>0</v>
          </cell>
        </row>
        <row r="17">
          <cell r="A17" t="str">
            <v>999J2Z6NBA04</v>
          </cell>
          <cell r="B17" t="str">
            <v>SPLASHGUARD-REAR</v>
          </cell>
          <cell r="C17">
            <v>295.38</v>
          </cell>
          <cell r="D17">
            <v>282.66000000000003</v>
          </cell>
          <cell r="E17" t="str">
            <v/>
          </cell>
          <cell r="F17" t="str">
            <v>E2</v>
          </cell>
          <cell r="G17">
            <v>245.16539999999998</v>
          </cell>
          <cell r="H17">
            <v>0</v>
          </cell>
          <cell r="I17">
            <v>1</v>
          </cell>
          <cell r="J17">
            <v>0</v>
          </cell>
          <cell r="K17">
            <v>0</v>
          </cell>
          <cell r="L17">
            <v>0</v>
          </cell>
          <cell r="M17">
            <v>0</v>
          </cell>
          <cell r="N17">
            <v>0</v>
          </cell>
          <cell r="O17">
            <v>0</v>
          </cell>
          <cell r="P17">
            <v>0</v>
          </cell>
          <cell r="Q17">
            <v>0</v>
          </cell>
          <cell r="R17">
            <v>0</v>
          </cell>
        </row>
        <row r="18">
          <cell r="A18" t="str">
            <v>999J2Z6QAB03</v>
          </cell>
          <cell r="B18" t="str">
            <v>MUDGUARD-SETFRONT</v>
          </cell>
          <cell r="C18">
            <v>297.98</v>
          </cell>
          <cell r="D18">
            <v>285.14999999999998</v>
          </cell>
          <cell r="E18" t="str">
            <v/>
          </cell>
          <cell r="F18" t="str">
            <v>E2</v>
          </cell>
          <cell r="G18">
            <v>247.32340000000002</v>
          </cell>
          <cell r="H18">
            <v>0</v>
          </cell>
          <cell r="I18">
            <v>1</v>
          </cell>
          <cell r="J18">
            <v>0</v>
          </cell>
          <cell r="K18">
            <v>0</v>
          </cell>
          <cell r="L18">
            <v>0</v>
          </cell>
          <cell r="M18">
            <v>0</v>
          </cell>
          <cell r="N18">
            <v>0</v>
          </cell>
          <cell r="O18">
            <v>0</v>
          </cell>
          <cell r="P18">
            <v>0</v>
          </cell>
          <cell r="Q18">
            <v>0</v>
          </cell>
          <cell r="R18">
            <v>0</v>
          </cell>
        </row>
        <row r="19">
          <cell r="A19" t="str">
            <v>999J2Z6RAY03</v>
          </cell>
          <cell r="B19" t="str">
            <v>MUDGUARDSET-FRONT</v>
          </cell>
          <cell r="C19">
            <v>282.66000000000003</v>
          </cell>
          <cell r="D19">
            <v>282.66000000000003</v>
          </cell>
          <cell r="E19" t="str">
            <v xml:space="preserve"> </v>
          </cell>
          <cell r="F19" t="str">
            <v>E2</v>
          </cell>
          <cell r="G19">
            <v>234.60780000000003</v>
          </cell>
          <cell r="H19">
            <v>0</v>
          </cell>
          <cell r="I19">
            <v>1</v>
          </cell>
          <cell r="J19">
            <v>0</v>
          </cell>
          <cell r="K19">
            <v>0</v>
          </cell>
          <cell r="L19">
            <v>0</v>
          </cell>
          <cell r="M19">
            <v>0</v>
          </cell>
          <cell r="N19">
            <v>0</v>
          </cell>
          <cell r="O19">
            <v>0</v>
          </cell>
          <cell r="P19">
            <v>0</v>
          </cell>
          <cell r="Q19">
            <v>0</v>
          </cell>
          <cell r="R19">
            <v>0</v>
          </cell>
        </row>
        <row r="20">
          <cell r="A20" t="str">
            <v>999J2ZYA5403</v>
          </cell>
          <cell r="B20" t="str">
            <v>MUDGUARD-SETFRONT</v>
          </cell>
          <cell r="C20">
            <v>297.98</v>
          </cell>
          <cell r="D20">
            <v>285.14999999999998</v>
          </cell>
          <cell r="E20" t="str">
            <v/>
          </cell>
          <cell r="F20" t="str">
            <v>E2</v>
          </cell>
          <cell r="G20">
            <v>247.32340000000002</v>
          </cell>
          <cell r="H20">
            <v>0</v>
          </cell>
          <cell r="I20">
            <v>1</v>
          </cell>
          <cell r="J20">
            <v>0</v>
          </cell>
          <cell r="K20">
            <v>0</v>
          </cell>
          <cell r="L20">
            <v>0</v>
          </cell>
          <cell r="M20">
            <v>0</v>
          </cell>
          <cell r="N20">
            <v>0</v>
          </cell>
          <cell r="O20">
            <v>0</v>
          </cell>
          <cell r="P20">
            <v>0</v>
          </cell>
          <cell r="Q20">
            <v>0</v>
          </cell>
          <cell r="R20">
            <v>0</v>
          </cell>
        </row>
        <row r="21">
          <cell r="A21" t="str">
            <v>999J2ZYG4103</v>
          </cell>
          <cell r="B21" t="str">
            <v>MUDGUARD-FR</v>
          </cell>
          <cell r="C21">
            <v>295.38</v>
          </cell>
          <cell r="D21">
            <v>282.66000000000003</v>
          </cell>
          <cell r="E21" t="str">
            <v/>
          </cell>
          <cell r="F21" t="str">
            <v>E2</v>
          </cell>
          <cell r="G21">
            <v>245.16539999999998</v>
          </cell>
          <cell r="H21">
            <v>0</v>
          </cell>
          <cell r="I21">
            <v>1</v>
          </cell>
          <cell r="J21">
            <v>0</v>
          </cell>
          <cell r="K21">
            <v>0</v>
          </cell>
          <cell r="L21">
            <v>0</v>
          </cell>
          <cell r="M21">
            <v>0</v>
          </cell>
          <cell r="N21">
            <v>0</v>
          </cell>
          <cell r="O21">
            <v>0</v>
          </cell>
          <cell r="P21">
            <v>0</v>
          </cell>
          <cell r="Q21">
            <v>0</v>
          </cell>
          <cell r="R21">
            <v>0</v>
          </cell>
        </row>
        <row r="22">
          <cell r="A22" t="str">
            <v>999N3XZ010</v>
          </cell>
          <cell r="B22" t="str">
            <v>COVERASSY-TONNEAU</v>
          </cell>
          <cell r="C22">
            <v>352.16</v>
          </cell>
          <cell r="D22">
            <v>352.16</v>
          </cell>
          <cell r="E22" t="str">
            <v xml:space="preserve"> </v>
          </cell>
          <cell r="F22" t="str">
            <v>E6</v>
          </cell>
          <cell r="G22">
            <v>292.2928</v>
          </cell>
          <cell r="H22">
            <v>0</v>
          </cell>
          <cell r="I22">
            <v>0</v>
          </cell>
          <cell r="J22">
            <v>0</v>
          </cell>
          <cell r="K22">
            <v>0</v>
          </cell>
          <cell r="L22">
            <v>0</v>
          </cell>
          <cell r="M22">
            <v>0</v>
          </cell>
          <cell r="N22">
            <v>1</v>
          </cell>
          <cell r="O22">
            <v>0</v>
          </cell>
          <cell r="P22">
            <v>0</v>
          </cell>
          <cell r="Q22">
            <v>0</v>
          </cell>
          <cell r="R22">
            <v>0</v>
          </cell>
        </row>
        <row r="23">
          <cell r="A23" t="str">
            <v>999R1XZ500</v>
          </cell>
          <cell r="B23" t="str">
            <v>ROOFRAILCROSSBARS</v>
          </cell>
          <cell r="C23">
            <v>498.35</v>
          </cell>
          <cell r="D23">
            <v>476.89</v>
          </cell>
          <cell r="E23" t="str">
            <v/>
          </cell>
          <cell r="F23" t="str">
            <v>E1</v>
          </cell>
          <cell r="G23">
            <v>413.63049999999998</v>
          </cell>
          <cell r="H23">
            <v>0</v>
          </cell>
          <cell r="I23">
            <v>0</v>
          </cell>
          <cell r="J23">
            <v>0</v>
          </cell>
          <cell r="K23">
            <v>0</v>
          </cell>
          <cell r="L23">
            <v>0</v>
          </cell>
          <cell r="M23">
            <v>0</v>
          </cell>
          <cell r="N23">
            <v>1</v>
          </cell>
          <cell r="O23">
            <v>0</v>
          </cell>
          <cell r="P23">
            <v>0</v>
          </cell>
          <cell r="Q23">
            <v>0</v>
          </cell>
          <cell r="R23">
            <v>0</v>
          </cell>
        </row>
        <row r="24">
          <cell r="A24" t="str">
            <v>999T6X5060</v>
          </cell>
          <cell r="B24" t="str">
            <v>KIT-SIDESTEP</v>
          </cell>
          <cell r="C24">
            <v>1496.51</v>
          </cell>
          <cell r="D24">
            <v>1432.07</v>
          </cell>
          <cell r="E24" t="str">
            <v/>
          </cell>
          <cell r="F24" t="str">
            <v>E2</v>
          </cell>
          <cell r="G24">
            <v>1242.1033</v>
          </cell>
          <cell r="H24">
            <v>0</v>
          </cell>
          <cell r="I24">
            <v>0</v>
          </cell>
          <cell r="J24">
            <v>0</v>
          </cell>
          <cell r="K24">
            <v>0</v>
          </cell>
          <cell r="L24">
            <v>0</v>
          </cell>
          <cell r="M24">
            <v>0</v>
          </cell>
          <cell r="N24">
            <v>1</v>
          </cell>
          <cell r="O24">
            <v>0</v>
          </cell>
          <cell r="P24">
            <v>0</v>
          </cell>
          <cell r="Q24">
            <v>0</v>
          </cell>
          <cell r="R24">
            <v>0</v>
          </cell>
        </row>
        <row r="25">
          <cell r="A25" t="str">
            <v>A65756KG0AAU</v>
          </cell>
          <cell r="B25" t="str">
            <v>SNORKEL-ASSYAIR</v>
          </cell>
          <cell r="C25">
            <v>761.65</v>
          </cell>
          <cell r="D25">
            <v>728.85</v>
          </cell>
          <cell r="E25" t="str">
            <v/>
          </cell>
          <cell r="F25" t="str">
            <v>E1</v>
          </cell>
          <cell r="G25">
            <v>632.16949999999997</v>
          </cell>
          <cell r="H25">
            <v>0</v>
          </cell>
          <cell r="I25">
            <v>0</v>
          </cell>
          <cell r="J25">
            <v>0</v>
          </cell>
          <cell r="K25">
            <v>0</v>
          </cell>
          <cell r="L25">
            <v>0</v>
          </cell>
          <cell r="M25">
            <v>0</v>
          </cell>
          <cell r="N25">
            <v>0</v>
          </cell>
          <cell r="O25">
            <v>0</v>
          </cell>
          <cell r="P25">
            <v>0</v>
          </cell>
          <cell r="Q25">
            <v>0</v>
          </cell>
          <cell r="R25">
            <v>0</v>
          </cell>
        </row>
        <row r="26">
          <cell r="A26" t="str">
            <v>AY320T1300AU</v>
          </cell>
          <cell r="B26" t="str">
            <v>LOCKINGWHEELNUTSET</v>
          </cell>
          <cell r="C26">
            <v>147.59</v>
          </cell>
          <cell r="D26">
            <v>147.59</v>
          </cell>
          <cell r="E26" t="str">
            <v xml:space="preserve"> </v>
          </cell>
          <cell r="F26" t="str">
            <v>E1</v>
          </cell>
          <cell r="G26">
            <v>122.4997</v>
          </cell>
          <cell r="H26">
            <v>0</v>
          </cell>
          <cell r="I26">
            <v>0</v>
          </cell>
          <cell r="J26">
            <v>0</v>
          </cell>
          <cell r="K26">
            <v>0</v>
          </cell>
          <cell r="L26">
            <v>0</v>
          </cell>
          <cell r="M26">
            <v>0</v>
          </cell>
          <cell r="N26">
            <v>1</v>
          </cell>
          <cell r="O26">
            <v>0</v>
          </cell>
          <cell r="P26">
            <v>0</v>
          </cell>
          <cell r="Q26">
            <v>0</v>
          </cell>
          <cell r="R26">
            <v>0</v>
          </cell>
        </row>
        <row r="27">
          <cell r="A27" t="str">
            <v>AY320T1400AU</v>
          </cell>
          <cell r="B27" t="str">
            <v>WHEELLOCKNUTSET-14MM</v>
          </cell>
          <cell r="C27">
            <v>162.65</v>
          </cell>
          <cell r="D27">
            <v>155.65</v>
          </cell>
          <cell r="E27" t="str">
            <v/>
          </cell>
          <cell r="F27" t="str">
            <v>E1</v>
          </cell>
          <cell r="G27">
            <v>134.99950000000001</v>
          </cell>
          <cell r="H27">
            <v>0</v>
          </cell>
          <cell r="I27">
            <v>0</v>
          </cell>
          <cell r="J27">
            <v>0</v>
          </cell>
          <cell r="K27">
            <v>0</v>
          </cell>
          <cell r="L27">
            <v>0</v>
          </cell>
          <cell r="M27">
            <v>0</v>
          </cell>
          <cell r="N27">
            <v>0</v>
          </cell>
          <cell r="O27">
            <v>1</v>
          </cell>
          <cell r="P27">
            <v>1</v>
          </cell>
          <cell r="Q27">
            <v>0</v>
          </cell>
          <cell r="R27">
            <v>0</v>
          </cell>
        </row>
        <row r="28">
          <cell r="A28" t="str">
            <v>B40126KG0AAU</v>
          </cell>
          <cell r="B28" t="str">
            <v>HARN-FRGUARD,HAL</v>
          </cell>
          <cell r="C28">
            <v>126.35</v>
          </cell>
          <cell r="D28">
            <v>120.91</v>
          </cell>
          <cell r="E28" t="str">
            <v/>
          </cell>
          <cell r="F28" t="str">
            <v>E1</v>
          </cell>
          <cell r="G28">
            <v>104.87049999999999</v>
          </cell>
          <cell r="H28">
            <v>0</v>
          </cell>
          <cell r="I28">
            <v>0</v>
          </cell>
          <cell r="J28">
            <v>0</v>
          </cell>
          <cell r="K28">
            <v>0</v>
          </cell>
          <cell r="L28">
            <v>0</v>
          </cell>
          <cell r="M28">
            <v>0</v>
          </cell>
          <cell r="N28">
            <v>0</v>
          </cell>
          <cell r="O28">
            <v>0</v>
          </cell>
          <cell r="P28">
            <v>0</v>
          </cell>
          <cell r="Q28">
            <v>0</v>
          </cell>
          <cell r="R28">
            <v>0</v>
          </cell>
        </row>
        <row r="29">
          <cell r="A29" t="str">
            <v>B40126KG0BAU</v>
          </cell>
          <cell r="B29" t="str">
            <v>HARN-FRGUARD,LED</v>
          </cell>
          <cell r="C29">
            <v>115.11</v>
          </cell>
          <cell r="D29">
            <v>110.15</v>
          </cell>
          <cell r="E29" t="str">
            <v/>
          </cell>
          <cell r="F29" t="str">
            <v>E1</v>
          </cell>
          <cell r="G29">
            <v>95.541300000000007</v>
          </cell>
          <cell r="H29">
            <v>0</v>
          </cell>
          <cell r="I29">
            <v>0</v>
          </cell>
          <cell r="J29">
            <v>0</v>
          </cell>
          <cell r="K29">
            <v>0</v>
          </cell>
          <cell r="L29">
            <v>0</v>
          </cell>
          <cell r="M29">
            <v>0</v>
          </cell>
          <cell r="N29">
            <v>0</v>
          </cell>
          <cell r="O29">
            <v>0</v>
          </cell>
          <cell r="P29">
            <v>0</v>
          </cell>
          <cell r="Q29">
            <v>0</v>
          </cell>
          <cell r="R29">
            <v>0</v>
          </cell>
        </row>
        <row r="30">
          <cell r="A30" t="str">
            <v>B40126KG0DAU</v>
          </cell>
          <cell r="B30" t="str">
            <v>DRL&amp;HARN-FRGUARD</v>
          </cell>
          <cell r="C30">
            <v>302.10000000000002</v>
          </cell>
          <cell r="D30">
            <v>289.08999999999997</v>
          </cell>
          <cell r="E30" t="str">
            <v/>
          </cell>
          <cell r="F30" t="str">
            <v>E1</v>
          </cell>
          <cell r="G30">
            <v>250.74300000000002</v>
          </cell>
          <cell r="H30">
            <v>0</v>
          </cell>
          <cell r="I30">
            <v>0</v>
          </cell>
          <cell r="J30">
            <v>0</v>
          </cell>
          <cell r="K30">
            <v>0</v>
          </cell>
          <cell r="L30">
            <v>0</v>
          </cell>
          <cell r="M30">
            <v>0</v>
          </cell>
          <cell r="N30">
            <v>0</v>
          </cell>
          <cell r="O30">
            <v>0</v>
          </cell>
          <cell r="P30">
            <v>0</v>
          </cell>
          <cell r="Q30">
            <v>0</v>
          </cell>
          <cell r="R30">
            <v>0</v>
          </cell>
        </row>
        <row r="31">
          <cell r="A31" t="str">
            <v>B40336FL0BAU</v>
          </cell>
          <cell r="B31" t="str">
            <v>HARN-CORNERSEN,FREBB</v>
          </cell>
          <cell r="C31">
            <v>445.97</v>
          </cell>
          <cell r="D31">
            <v>426.77</v>
          </cell>
          <cell r="E31" t="str">
            <v/>
          </cell>
          <cell r="F31" t="str">
            <v>E2</v>
          </cell>
          <cell r="G31">
            <v>370.1551</v>
          </cell>
          <cell r="H31">
            <v>0</v>
          </cell>
          <cell r="I31">
            <v>0</v>
          </cell>
          <cell r="J31">
            <v>0</v>
          </cell>
          <cell r="K31">
            <v>0</v>
          </cell>
          <cell r="L31">
            <v>0</v>
          </cell>
          <cell r="M31">
            <v>0</v>
          </cell>
          <cell r="N31">
            <v>0</v>
          </cell>
          <cell r="O31">
            <v>0</v>
          </cell>
          <cell r="P31">
            <v>0</v>
          </cell>
          <cell r="Q31">
            <v>0</v>
          </cell>
          <cell r="R31">
            <v>1</v>
          </cell>
        </row>
        <row r="32">
          <cell r="A32" t="str">
            <v>B40336FL0DAU</v>
          </cell>
          <cell r="B32" t="str">
            <v>HARN-CORNERSEN,FRK23</v>
          </cell>
          <cell r="C32">
            <v>445.97</v>
          </cell>
          <cell r="D32">
            <v>426.77</v>
          </cell>
          <cell r="E32" t="str">
            <v/>
          </cell>
          <cell r="F32" t="str">
            <v>E2</v>
          </cell>
          <cell r="G32">
            <v>370.1551</v>
          </cell>
          <cell r="H32">
            <v>0</v>
          </cell>
          <cell r="I32">
            <v>0</v>
          </cell>
          <cell r="J32">
            <v>0</v>
          </cell>
          <cell r="K32">
            <v>0</v>
          </cell>
          <cell r="L32">
            <v>0</v>
          </cell>
          <cell r="M32">
            <v>0</v>
          </cell>
          <cell r="N32">
            <v>0</v>
          </cell>
          <cell r="O32">
            <v>0</v>
          </cell>
          <cell r="P32">
            <v>0</v>
          </cell>
          <cell r="Q32">
            <v>0</v>
          </cell>
          <cell r="R32">
            <v>1</v>
          </cell>
        </row>
        <row r="33">
          <cell r="A33" t="str">
            <v>B40336FL0EAU</v>
          </cell>
          <cell r="B33" t="str">
            <v>HARN-CORNERSEN,FRKAD</v>
          </cell>
          <cell r="C33">
            <v>445.97</v>
          </cell>
          <cell r="D33">
            <v>426.77</v>
          </cell>
          <cell r="E33" t="str">
            <v/>
          </cell>
          <cell r="F33" t="str">
            <v>E2</v>
          </cell>
          <cell r="G33">
            <v>370.1551</v>
          </cell>
          <cell r="H33">
            <v>0</v>
          </cell>
          <cell r="I33">
            <v>0</v>
          </cell>
          <cell r="J33">
            <v>0</v>
          </cell>
          <cell r="K33">
            <v>0</v>
          </cell>
          <cell r="L33">
            <v>0</v>
          </cell>
          <cell r="M33">
            <v>0</v>
          </cell>
          <cell r="N33">
            <v>0</v>
          </cell>
          <cell r="O33">
            <v>0</v>
          </cell>
          <cell r="P33">
            <v>0</v>
          </cell>
          <cell r="Q33">
            <v>0</v>
          </cell>
          <cell r="R33">
            <v>1</v>
          </cell>
        </row>
        <row r="34">
          <cell r="A34" t="str">
            <v>B40336FL0FAU</v>
          </cell>
          <cell r="B34" t="str">
            <v>HARN-CORNERSEN,FRNBF</v>
          </cell>
          <cell r="C34">
            <v>445.97</v>
          </cell>
          <cell r="D34">
            <v>426.77</v>
          </cell>
          <cell r="E34" t="str">
            <v/>
          </cell>
          <cell r="F34" t="str">
            <v>E2</v>
          </cell>
          <cell r="G34">
            <v>370.1551</v>
          </cell>
          <cell r="H34">
            <v>0</v>
          </cell>
          <cell r="I34">
            <v>0</v>
          </cell>
          <cell r="J34">
            <v>0</v>
          </cell>
          <cell r="K34">
            <v>0</v>
          </cell>
          <cell r="L34">
            <v>0</v>
          </cell>
          <cell r="M34">
            <v>0</v>
          </cell>
          <cell r="N34">
            <v>0</v>
          </cell>
          <cell r="O34">
            <v>0</v>
          </cell>
          <cell r="P34">
            <v>0</v>
          </cell>
          <cell r="Q34">
            <v>0</v>
          </cell>
          <cell r="R34">
            <v>1</v>
          </cell>
        </row>
        <row r="35">
          <cell r="A35" t="str">
            <v>B40336FL0GAU</v>
          </cell>
          <cell r="B35" t="str">
            <v>HARN-CORNERSEN,FRQAB</v>
          </cell>
          <cell r="C35">
            <v>445.97</v>
          </cell>
          <cell r="D35">
            <v>426.77</v>
          </cell>
          <cell r="E35" t="str">
            <v/>
          </cell>
          <cell r="F35" t="str">
            <v>E2</v>
          </cell>
          <cell r="G35">
            <v>370.1551</v>
          </cell>
          <cell r="H35">
            <v>0</v>
          </cell>
          <cell r="I35">
            <v>0</v>
          </cell>
          <cell r="J35">
            <v>0</v>
          </cell>
          <cell r="K35">
            <v>0</v>
          </cell>
          <cell r="L35">
            <v>0</v>
          </cell>
          <cell r="M35">
            <v>0</v>
          </cell>
          <cell r="N35">
            <v>0</v>
          </cell>
          <cell r="O35">
            <v>0</v>
          </cell>
          <cell r="P35">
            <v>0</v>
          </cell>
          <cell r="Q35">
            <v>0</v>
          </cell>
          <cell r="R35">
            <v>1</v>
          </cell>
        </row>
        <row r="36">
          <cell r="A36" t="str">
            <v>B40336FL0HAU</v>
          </cell>
          <cell r="B36" t="str">
            <v>HARN-CORNERSEN,FRRAW</v>
          </cell>
          <cell r="C36">
            <v>445.97</v>
          </cell>
          <cell r="D36">
            <v>426.77</v>
          </cell>
          <cell r="E36" t="str">
            <v/>
          </cell>
          <cell r="F36" t="str">
            <v>E2</v>
          </cell>
          <cell r="G36">
            <v>370.1551</v>
          </cell>
          <cell r="H36">
            <v>0</v>
          </cell>
          <cell r="I36">
            <v>0</v>
          </cell>
          <cell r="J36">
            <v>0</v>
          </cell>
          <cell r="K36">
            <v>0</v>
          </cell>
          <cell r="L36">
            <v>0</v>
          </cell>
          <cell r="M36">
            <v>0</v>
          </cell>
          <cell r="N36">
            <v>0</v>
          </cell>
          <cell r="O36">
            <v>0</v>
          </cell>
          <cell r="P36">
            <v>0</v>
          </cell>
          <cell r="Q36">
            <v>0</v>
          </cell>
          <cell r="R36">
            <v>1</v>
          </cell>
        </row>
        <row r="37">
          <cell r="A37" t="str">
            <v>B40336KA0CAU</v>
          </cell>
          <cell r="B37" t="str">
            <v>HARN-CORNERSEN,FRG41</v>
          </cell>
          <cell r="C37">
            <v>474.99</v>
          </cell>
          <cell r="D37">
            <v>474.99</v>
          </cell>
          <cell r="E37" t="str">
            <v xml:space="preserve"> </v>
          </cell>
          <cell r="F37" t="str">
            <v>E2</v>
          </cell>
          <cell r="G37">
            <v>394.24170000000004</v>
          </cell>
          <cell r="H37">
            <v>0</v>
          </cell>
          <cell r="I37">
            <v>0</v>
          </cell>
          <cell r="J37">
            <v>0</v>
          </cell>
          <cell r="K37">
            <v>0</v>
          </cell>
          <cell r="L37">
            <v>0</v>
          </cell>
          <cell r="M37">
            <v>0</v>
          </cell>
          <cell r="N37">
            <v>1</v>
          </cell>
          <cell r="O37">
            <v>0</v>
          </cell>
          <cell r="P37">
            <v>0</v>
          </cell>
          <cell r="Q37">
            <v>0</v>
          </cell>
          <cell r="R37">
            <v>0</v>
          </cell>
        </row>
        <row r="38">
          <cell r="A38" t="str">
            <v>B40336KA0DAU</v>
          </cell>
          <cell r="B38" t="str">
            <v>HARN-CORNERSEN,FRK23</v>
          </cell>
          <cell r="C38">
            <v>496.36</v>
          </cell>
          <cell r="D38">
            <v>474.99</v>
          </cell>
          <cell r="E38" t="str">
            <v/>
          </cell>
          <cell r="F38" t="str">
            <v>E2</v>
          </cell>
          <cell r="G38">
            <v>411.97879999999998</v>
          </cell>
          <cell r="H38">
            <v>0</v>
          </cell>
          <cell r="I38">
            <v>0</v>
          </cell>
          <cell r="J38">
            <v>0</v>
          </cell>
          <cell r="K38">
            <v>0</v>
          </cell>
          <cell r="L38">
            <v>0</v>
          </cell>
          <cell r="M38">
            <v>0</v>
          </cell>
          <cell r="N38">
            <v>1</v>
          </cell>
          <cell r="O38">
            <v>0</v>
          </cell>
          <cell r="P38">
            <v>0</v>
          </cell>
          <cell r="Q38">
            <v>0</v>
          </cell>
          <cell r="R38">
            <v>0</v>
          </cell>
        </row>
        <row r="39">
          <cell r="A39" t="str">
            <v>B40336KA0EAU</v>
          </cell>
          <cell r="B39" t="str">
            <v>HARN-CORNERSEN,FRKAD</v>
          </cell>
          <cell r="C39">
            <v>496.36</v>
          </cell>
          <cell r="D39">
            <v>474.99</v>
          </cell>
          <cell r="E39" t="str">
            <v/>
          </cell>
          <cell r="F39" t="str">
            <v>E2</v>
          </cell>
          <cell r="G39">
            <v>411.97879999999998</v>
          </cell>
          <cell r="H39">
            <v>0</v>
          </cell>
          <cell r="I39">
            <v>0</v>
          </cell>
          <cell r="J39">
            <v>0</v>
          </cell>
          <cell r="K39">
            <v>0</v>
          </cell>
          <cell r="L39">
            <v>0</v>
          </cell>
          <cell r="M39">
            <v>0</v>
          </cell>
          <cell r="N39">
            <v>1</v>
          </cell>
          <cell r="O39">
            <v>0</v>
          </cell>
          <cell r="P39">
            <v>0</v>
          </cell>
          <cell r="Q39">
            <v>0</v>
          </cell>
          <cell r="R39">
            <v>0</v>
          </cell>
        </row>
        <row r="40">
          <cell r="A40" t="str">
            <v>B40336KA0GAU</v>
          </cell>
          <cell r="B40" t="str">
            <v>HARN-CORNERSEN,FRQAB</v>
          </cell>
          <cell r="C40">
            <v>496.36</v>
          </cell>
          <cell r="D40">
            <v>474.99</v>
          </cell>
          <cell r="E40" t="str">
            <v/>
          </cell>
          <cell r="F40" t="str">
            <v>E2</v>
          </cell>
          <cell r="G40">
            <v>411.97879999999998</v>
          </cell>
          <cell r="H40">
            <v>0</v>
          </cell>
          <cell r="I40">
            <v>0</v>
          </cell>
          <cell r="J40">
            <v>0</v>
          </cell>
          <cell r="K40">
            <v>0</v>
          </cell>
          <cell r="L40">
            <v>0</v>
          </cell>
          <cell r="M40">
            <v>0</v>
          </cell>
          <cell r="N40">
            <v>1</v>
          </cell>
          <cell r="O40">
            <v>0</v>
          </cell>
          <cell r="P40">
            <v>0</v>
          </cell>
          <cell r="Q40">
            <v>0</v>
          </cell>
          <cell r="R40">
            <v>0</v>
          </cell>
        </row>
        <row r="41">
          <cell r="A41" t="str">
            <v>B40336KA0HAU</v>
          </cell>
          <cell r="B41" t="str">
            <v>HARN-CORNERSEN,FRRBY</v>
          </cell>
          <cell r="C41">
            <v>474.99</v>
          </cell>
          <cell r="D41">
            <v>474.99</v>
          </cell>
          <cell r="E41" t="str">
            <v xml:space="preserve"> </v>
          </cell>
          <cell r="F41" t="str">
            <v>E2</v>
          </cell>
          <cell r="G41">
            <v>394.24170000000004</v>
          </cell>
          <cell r="H41">
            <v>0</v>
          </cell>
          <cell r="I41">
            <v>0</v>
          </cell>
          <cell r="J41">
            <v>0</v>
          </cell>
          <cell r="K41">
            <v>0</v>
          </cell>
          <cell r="L41">
            <v>0</v>
          </cell>
          <cell r="M41">
            <v>0</v>
          </cell>
          <cell r="N41">
            <v>1</v>
          </cell>
          <cell r="O41">
            <v>0</v>
          </cell>
          <cell r="P41">
            <v>0</v>
          </cell>
          <cell r="Q41">
            <v>0</v>
          </cell>
          <cell r="R41">
            <v>0</v>
          </cell>
        </row>
        <row r="42">
          <cell r="A42" t="str">
            <v>B40336KA0JAU</v>
          </cell>
          <cell r="B42" t="str">
            <v>HARN-CORNERSEN,FRNBL</v>
          </cell>
          <cell r="C42">
            <v>510.22</v>
          </cell>
          <cell r="D42">
            <v>488.25</v>
          </cell>
          <cell r="E42" t="str">
            <v/>
          </cell>
          <cell r="F42" t="str">
            <v>E2</v>
          </cell>
          <cell r="G42">
            <v>423.48260000000005</v>
          </cell>
          <cell r="H42">
            <v>0</v>
          </cell>
          <cell r="I42">
            <v>0</v>
          </cell>
          <cell r="J42">
            <v>0</v>
          </cell>
          <cell r="K42">
            <v>0</v>
          </cell>
          <cell r="L42">
            <v>0</v>
          </cell>
          <cell r="M42">
            <v>0</v>
          </cell>
          <cell r="N42">
            <v>1</v>
          </cell>
          <cell r="O42">
            <v>0</v>
          </cell>
          <cell r="P42">
            <v>0</v>
          </cell>
          <cell r="Q42">
            <v>0</v>
          </cell>
          <cell r="R42">
            <v>0</v>
          </cell>
        </row>
        <row r="43">
          <cell r="A43" t="str">
            <v>B40673KR0AAU</v>
          </cell>
          <cell r="B43" t="str">
            <v>HARN-DRIVINGLAMP</v>
          </cell>
          <cell r="C43">
            <v>153.44</v>
          </cell>
          <cell r="D43">
            <v>153.44</v>
          </cell>
          <cell r="E43" t="str">
            <v xml:space="preserve"> </v>
          </cell>
          <cell r="F43" t="str">
            <v>E2</v>
          </cell>
          <cell r="G43">
            <v>127.3552</v>
          </cell>
          <cell r="H43">
            <v>0</v>
          </cell>
          <cell r="I43">
            <v>0</v>
          </cell>
          <cell r="J43">
            <v>0</v>
          </cell>
          <cell r="K43">
            <v>0</v>
          </cell>
          <cell r="L43">
            <v>0</v>
          </cell>
          <cell r="M43">
            <v>0</v>
          </cell>
          <cell r="N43">
            <v>0</v>
          </cell>
          <cell r="O43">
            <v>0</v>
          </cell>
          <cell r="P43">
            <v>0</v>
          </cell>
          <cell r="Q43">
            <v>0</v>
          </cell>
          <cell r="R43">
            <v>0</v>
          </cell>
        </row>
        <row r="44">
          <cell r="A44" t="str">
            <v>B40674KE0AAU</v>
          </cell>
          <cell r="B44" t="str">
            <v>HARN-DRIVINGLAMP,HALOGEN</v>
          </cell>
          <cell r="C44">
            <v>175.59</v>
          </cell>
          <cell r="D44">
            <v>168.03</v>
          </cell>
          <cell r="E44" t="str">
            <v/>
          </cell>
          <cell r="F44" t="str">
            <v>E1</v>
          </cell>
          <cell r="G44">
            <v>145.7397</v>
          </cell>
          <cell r="H44">
            <v>0</v>
          </cell>
          <cell r="I44">
            <v>0</v>
          </cell>
          <cell r="J44">
            <v>0</v>
          </cell>
          <cell r="K44">
            <v>0</v>
          </cell>
          <cell r="L44">
            <v>1</v>
          </cell>
          <cell r="M44">
            <v>1</v>
          </cell>
          <cell r="N44">
            <v>0</v>
          </cell>
          <cell r="O44">
            <v>0</v>
          </cell>
          <cell r="P44">
            <v>0</v>
          </cell>
          <cell r="Q44">
            <v>0</v>
          </cell>
          <cell r="R44">
            <v>0</v>
          </cell>
        </row>
        <row r="45">
          <cell r="A45" t="str">
            <v>B40674KE0BAU</v>
          </cell>
          <cell r="B45" t="str">
            <v>HARN-DRIVINGLAMP,LED</v>
          </cell>
          <cell r="C45">
            <v>182.03</v>
          </cell>
          <cell r="D45">
            <v>174.19</v>
          </cell>
          <cell r="E45" t="str">
            <v/>
          </cell>
          <cell r="F45" t="str">
            <v>E1</v>
          </cell>
          <cell r="G45">
            <v>151.0849</v>
          </cell>
          <cell r="H45">
            <v>0</v>
          </cell>
          <cell r="I45">
            <v>0</v>
          </cell>
          <cell r="J45">
            <v>0</v>
          </cell>
          <cell r="K45">
            <v>0</v>
          </cell>
          <cell r="L45">
            <v>1</v>
          </cell>
          <cell r="M45">
            <v>1</v>
          </cell>
          <cell r="N45">
            <v>0</v>
          </cell>
          <cell r="O45">
            <v>0</v>
          </cell>
          <cell r="P45">
            <v>0</v>
          </cell>
          <cell r="Q45">
            <v>0</v>
          </cell>
          <cell r="R45">
            <v>0</v>
          </cell>
        </row>
        <row r="46">
          <cell r="A46" t="str">
            <v>B40934KE0AAU</v>
          </cell>
          <cell r="B46" t="str">
            <v>HARN-CORNERSEN,RR</v>
          </cell>
          <cell r="C46">
            <v>430.83</v>
          </cell>
          <cell r="D46">
            <v>430.83</v>
          </cell>
          <cell r="E46" t="str">
            <v xml:space="preserve"> </v>
          </cell>
          <cell r="F46" t="str">
            <v>E2</v>
          </cell>
          <cell r="G46">
            <v>357.58889999999997</v>
          </cell>
          <cell r="H46">
            <v>0</v>
          </cell>
          <cell r="I46">
            <v>0</v>
          </cell>
          <cell r="J46">
            <v>0</v>
          </cell>
          <cell r="K46">
            <v>0</v>
          </cell>
          <cell r="L46">
            <v>1</v>
          </cell>
          <cell r="M46">
            <v>1</v>
          </cell>
          <cell r="N46">
            <v>0</v>
          </cell>
          <cell r="O46">
            <v>0</v>
          </cell>
          <cell r="P46">
            <v>0</v>
          </cell>
          <cell r="Q46">
            <v>0</v>
          </cell>
          <cell r="R46">
            <v>0</v>
          </cell>
        </row>
        <row r="47">
          <cell r="A47" t="str">
            <v>B40936FL0BAU</v>
          </cell>
          <cell r="B47" t="str">
            <v>HARN-CORNERSEN,RREBB</v>
          </cell>
          <cell r="C47">
            <v>405.43</v>
          </cell>
          <cell r="D47">
            <v>387.97</v>
          </cell>
          <cell r="E47" t="str">
            <v/>
          </cell>
          <cell r="F47" t="str">
            <v>E8</v>
          </cell>
          <cell r="G47">
            <v>336.50689999999997</v>
          </cell>
          <cell r="H47">
            <v>0</v>
          </cell>
          <cell r="I47">
            <v>0</v>
          </cell>
          <cell r="J47">
            <v>0</v>
          </cell>
          <cell r="K47">
            <v>0</v>
          </cell>
          <cell r="L47">
            <v>0</v>
          </cell>
          <cell r="M47">
            <v>0</v>
          </cell>
          <cell r="N47">
            <v>0</v>
          </cell>
          <cell r="O47">
            <v>0</v>
          </cell>
          <cell r="P47">
            <v>0</v>
          </cell>
          <cell r="Q47">
            <v>0</v>
          </cell>
          <cell r="R47">
            <v>1</v>
          </cell>
        </row>
        <row r="48">
          <cell r="A48" t="str">
            <v>B40936FL0CAU</v>
          </cell>
          <cell r="B48" t="str">
            <v>HARN-CORNERSEN,RRG41</v>
          </cell>
          <cell r="C48">
            <v>405.43</v>
          </cell>
          <cell r="D48">
            <v>387.97</v>
          </cell>
          <cell r="E48" t="str">
            <v/>
          </cell>
          <cell r="F48" t="str">
            <v>E8</v>
          </cell>
          <cell r="G48">
            <v>336.50689999999997</v>
          </cell>
          <cell r="H48">
            <v>0</v>
          </cell>
          <cell r="I48">
            <v>0</v>
          </cell>
          <cell r="J48">
            <v>0</v>
          </cell>
          <cell r="K48">
            <v>0</v>
          </cell>
          <cell r="L48">
            <v>0</v>
          </cell>
          <cell r="M48">
            <v>0</v>
          </cell>
          <cell r="N48">
            <v>0</v>
          </cell>
          <cell r="O48">
            <v>0</v>
          </cell>
          <cell r="P48">
            <v>0</v>
          </cell>
          <cell r="Q48">
            <v>0</v>
          </cell>
          <cell r="R48">
            <v>1</v>
          </cell>
        </row>
        <row r="49">
          <cell r="A49" t="str">
            <v>B40936FL0DAU</v>
          </cell>
          <cell r="B49" t="str">
            <v>HARN-CORNERSEN,RRK23</v>
          </cell>
          <cell r="C49">
            <v>405.43</v>
          </cell>
          <cell r="D49">
            <v>387.97</v>
          </cell>
          <cell r="E49" t="str">
            <v/>
          </cell>
          <cell r="F49" t="str">
            <v>E8</v>
          </cell>
          <cell r="G49">
            <v>336.50689999999997</v>
          </cell>
          <cell r="H49">
            <v>0</v>
          </cell>
          <cell r="I49">
            <v>0</v>
          </cell>
          <cell r="J49">
            <v>0</v>
          </cell>
          <cell r="K49">
            <v>0</v>
          </cell>
          <cell r="L49">
            <v>0</v>
          </cell>
          <cell r="M49">
            <v>0</v>
          </cell>
          <cell r="N49">
            <v>0</v>
          </cell>
          <cell r="O49">
            <v>0</v>
          </cell>
          <cell r="P49">
            <v>0</v>
          </cell>
          <cell r="Q49">
            <v>0</v>
          </cell>
          <cell r="R49">
            <v>1</v>
          </cell>
        </row>
        <row r="50">
          <cell r="A50" t="str">
            <v>B40936FL0EAU</v>
          </cell>
          <cell r="B50" t="str">
            <v>HARN-CORNERSEN,RRKAD</v>
          </cell>
          <cell r="C50">
            <v>405.43</v>
          </cell>
          <cell r="D50">
            <v>387.97</v>
          </cell>
          <cell r="E50" t="str">
            <v/>
          </cell>
          <cell r="F50" t="str">
            <v>E8</v>
          </cell>
          <cell r="G50">
            <v>336.50689999999997</v>
          </cell>
          <cell r="H50">
            <v>0</v>
          </cell>
          <cell r="I50">
            <v>0</v>
          </cell>
          <cell r="J50">
            <v>0</v>
          </cell>
          <cell r="K50">
            <v>0</v>
          </cell>
          <cell r="L50">
            <v>0</v>
          </cell>
          <cell r="M50">
            <v>0</v>
          </cell>
          <cell r="N50">
            <v>0</v>
          </cell>
          <cell r="O50">
            <v>0</v>
          </cell>
          <cell r="P50">
            <v>0</v>
          </cell>
          <cell r="Q50">
            <v>0</v>
          </cell>
          <cell r="R50">
            <v>1</v>
          </cell>
        </row>
        <row r="51">
          <cell r="A51" t="str">
            <v>B40936FL0FAU</v>
          </cell>
          <cell r="B51" t="str">
            <v>HARN-CORNERSEN,RRNBF</v>
          </cell>
          <cell r="C51">
            <v>405.43</v>
          </cell>
          <cell r="D51">
            <v>387.97</v>
          </cell>
          <cell r="E51" t="str">
            <v/>
          </cell>
          <cell r="F51" t="str">
            <v>E8</v>
          </cell>
          <cell r="G51">
            <v>336.50689999999997</v>
          </cell>
          <cell r="H51">
            <v>0</v>
          </cell>
          <cell r="I51">
            <v>0</v>
          </cell>
          <cell r="J51">
            <v>0</v>
          </cell>
          <cell r="K51">
            <v>0</v>
          </cell>
          <cell r="L51">
            <v>0</v>
          </cell>
          <cell r="M51">
            <v>0</v>
          </cell>
          <cell r="N51">
            <v>0</v>
          </cell>
          <cell r="O51">
            <v>0</v>
          </cell>
          <cell r="P51">
            <v>0</v>
          </cell>
          <cell r="Q51">
            <v>0</v>
          </cell>
          <cell r="R51">
            <v>1</v>
          </cell>
        </row>
        <row r="52">
          <cell r="A52" t="str">
            <v>B40936FL0GAU</v>
          </cell>
          <cell r="B52" t="str">
            <v>HARN-CORNERSEN,RRQAB</v>
          </cell>
          <cell r="C52">
            <v>405.43</v>
          </cell>
          <cell r="D52">
            <v>387.97</v>
          </cell>
          <cell r="E52" t="str">
            <v/>
          </cell>
          <cell r="F52" t="str">
            <v>E8</v>
          </cell>
          <cell r="G52">
            <v>336.50689999999997</v>
          </cell>
          <cell r="H52">
            <v>0</v>
          </cell>
          <cell r="I52">
            <v>0</v>
          </cell>
          <cell r="J52">
            <v>0</v>
          </cell>
          <cell r="K52">
            <v>0</v>
          </cell>
          <cell r="L52">
            <v>0</v>
          </cell>
          <cell r="M52">
            <v>0</v>
          </cell>
          <cell r="N52">
            <v>0</v>
          </cell>
          <cell r="O52">
            <v>0</v>
          </cell>
          <cell r="P52">
            <v>0</v>
          </cell>
          <cell r="Q52">
            <v>0</v>
          </cell>
          <cell r="R52">
            <v>1</v>
          </cell>
        </row>
        <row r="53">
          <cell r="A53" t="str">
            <v>B40936FL0HAU</v>
          </cell>
          <cell r="B53" t="str">
            <v>HARN-CORNERSEN,RRRAW</v>
          </cell>
          <cell r="C53">
            <v>405.43</v>
          </cell>
          <cell r="D53">
            <v>387.97</v>
          </cell>
          <cell r="E53" t="str">
            <v/>
          </cell>
          <cell r="F53" t="str">
            <v>E8</v>
          </cell>
          <cell r="G53">
            <v>336.50689999999997</v>
          </cell>
          <cell r="H53">
            <v>0</v>
          </cell>
          <cell r="I53">
            <v>0</v>
          </cell>
          <cell r="J53">
            <v>0</v>
          </cell>
          <cell r="K53">
            <v>0</v>
          </cell>
          <cell r="L53">
            <v>0</v>
          </cell>
          <cell r="M53">
            <v>0</v>
          </cell>
          <cell r="N53">
            <v>0</v>
          </cell>
          <cell r="O53">
            <v>0</v>
          </cell>
          <cell r="P53">
            <v>0</v>
          </cell>
          <cell r="Q53">
            <v>0</v>
          </cell>
          <cell r="R53">
            <v>1</v>
          </cell>
        </row>
        <row r="54">
          <cell r="A54" t="str">
            <v>B40971L000AU</v>
          </cell>
          <cell r="B54" t="str">
            <v>HARNESS-HITCHMBR</v>
          </cell>
          <cell r="C54">
            <v>288.68</v>
          </cell>
          <cell r="D54">
            <v>276.25</v>
          </cell>
          <cell r="E54" t="str">
            <v/>
          </cell>
          <cell r="F54" t="str">
            <v>E1</v>
          </cell>
          <cell r="G54">
            <v>239.6044</v>
          </cell>
          <cell r="H54">
            <v>0</v>
          </cell>
          <cell r="I54">
            <v>0</v>
          </cell>
          <cell r="J54">
            <v>0</v>
          </cell>
          <cell r="K54">
            <v>0</v>
          </cell>
          <cell r="L54">
            <v>0</v>
          </cell>
          <cell r="M54">
            <v>0</v>
          </cell>
          <cell r="N54">
            <v>0</v>
          </cell>
          <cell r="O54">
            <v>1</v>
          </cell>
          <cell r="P54">
            <v>0</v>
          </cell>
          <cell r="Q54">
            <v>0</v>
          </cell>
          <cell r="R54">
            <v>0</v>
          </cell>
        </row>
        <row r="55">
          <cell r="A55" t="str">
            <v>B40974EN0AAU</v>
          </cell>
          <cell r="B55" t="str">
            <v>HARNESS-HITCHMBR</v>
          </cell>
          <cell r="C55">
            <v>320</v>
          </cell>
          <cell r="D55">
            <v>306.22000000000003</v>
          </cell>
          <cell r="E55" t="str">
            <v/>
          </cell>
          <cell r="F55" t="str">
            <v>E1</v>
          </cell>
          <cell r="G55">
            <v>265.60000000000002</v>
          </cell>
          <cell r="H55">
            <v>0</v>
          </cell>
          <cell r="I55">
            <v>0</v>
          </cell>
          <cell r="J55">
            <v>0</v>
          </cell>
          <cell r="K55">
            <v>0</v>
          </cell>
          <cell r="L55">
            <v>0</v>
          </cell>
          <cell r="M55">
            <v>0</v>
          </cell>
          <cell r="N55">
            <v>0</v>
          </cell>
          <cell r="O55">
            <v>0</v>
          </cell>
          <cell r="P55">
            <v>0</v>
          </cell>
          <cell r="Q55">
            <v>1</v>
          </cell>
          <cell r="R55">
            <v>0</v>
          </cell>
        </row>
        <row r="56">
          <cell r="A56" t="str">
            <v>B40974KE0AAU</v>
          </cell>
          <cell r="B56" t="str">
            <v>HARNESS-HITCHMBR</v>
          </cell>
          <cell r="C56">
            <v>182.77</v>
          </cell>
          <cell r="D56">
            <v>174.9</v>
          </cell>
          <cell r="E56" t="str">
            <v/>
          </cell>
          <cell r="F56" t="str">
            <v>E9</v>
          </cell>
          <cell r="G56">
            <v>151.69910000000002</v>
          </cell>
          <cell r="H56">
            <v>0</v>
          </cell>
          <cell r="I56">
            <v>0</v>
          </cell>
          <cell r="J56">
            <v>0</v>
          </cell>
          <cell r="K56">
            <v>0</v>
          </cell>
          <cell r="L56">
            <v>0</v>
          </cell>
          <cell r="M56">
            <v>0</v>
          </cell>
          <cell r="N56">
            <v>0</v>
          </cell>
          <cell r="O56">
            <v>0</v>
          </cell>
          <cell r="P56">
            <v>0</v>
          </cell>
          <cell r="Q56">
            <v>0</v>
          </cell>
          <cell r="R56">
            <v>0</v>
          </cell>
        </row>
        <row r="57">
          <cell r="A57" t="str">
            <v>B409AHV40AAU</v>
          </cell>
          <cell r="B57" t="str">
            <v>PATCHHARN-HITCHMBR</v>
          </cell>
          <cell r="C57">
            <v>45.51</v>
          </cell>
          <cell r="D57">
            <v>43.55</v>
          </cell>
          <cell r="E57" t="str">
            <v/>
          </cell>
          <cell r="F57" t="str">
            <v>E1</v>
          </cell>
          <cell r="G57">
            <v>37.773299999999999</v>
          </cell>
          <cell r="H57">
            <v>0</v>
          </cell>
          <cell r="I57">
            <v>0</v>
          </cell>
          <cell r="J57">
            <v>0</v>
          </cell>
          <cell r="K57">
            <v>0</v>
          </cell>
          <cell r="L57">
            <v>0</v>
          </cell>
          <cell r="M57">
            <v>0</v>
          </cell>
          <cell r="N57">
            <v>0</v>
          </cell>
          <cell r="O57">
            <v>0</v>
          </cell>
          <cell r="P57">
            <v>0</v>
          </cell>
          <cell r="Q57">
            <v>1</v>
          </cell>
          <cell r="R57">
            <v>0</v>
          </cell>
        </row>
        <row r="58">
          <cell r="A58" t="str">
            <v>B41673KR0AAU</v>
          </cell>
          <cell r="B58" t="str">
            <v>HARN-JUMPER,ELECTRICBRAKE</v>
          </cell>
          <cell r="C58">
            <v>32.590000000000003</v>
          </cell>
          <cell r="D58">
            <v>32.590000000000003</v>
          </cell>
          <cell r="E58" t="str">
            <v xml:space="preserve"> </v>
          </cell>
          <cell r="F58" t="str">
            <v>E2</v>
          </cell>
          <cell r="G58">
            <v>27.049700000000001</v>
          </cell>
          <cell r="H58">
            <v>0</v>
          </cell>
          <cell r="I58">
            <v>0</v>
          </cell>
          <cell r="J58">
            <v>0</v>
          </cell>
          <cell r="K58">
            <v>0</v>
          </cell>
          <cell r="L58">
            <v>0</v>
          </cell>
          <cell r="M58">
            <v>0</v>
          </cell>
          <cell r="N58">
            <v>1</v>
          </cell>
          <cell r="O58">
            <v>0</v>
          </cell>
          <cell r="P58">
            <v>0</v>
          </cell>
          <cell r="Q58">
            <v>0</v>
          </cell>
          <cell r="R58">
            <v>0</v>
          </cell>
        </row>
        <row r="59">
          <cell r="A59" t="str">
            <v>B63004KE0AAU</v>
          </cell>
          <cell r="B59" t="str">
            <v>PROTR-HEADLAMP,SET</v>
          </cell>
          <cell r="C59">
            <v>84.84</v>
          </cell>
          <cell r="D59">
            <v>81.19</v>
          </cell>
          <cell r="E59" t="str">
            <v/>
          </cell>
          <cell r="F59" t="str">
            <v>E1</v>
          </cell>
          <cell r="G59">
            <v>70.417200000000008</v>
          </cell>
          <cell r="H59">
            <v>0</v>
          </cell>
          <cell r="I59">
            <v>0</v>
          </cell>
          <cell r="J59">
            <v>0</v>
          </cell>
          <cell r="K59">
            <v>0</v>
          </cell>
          <cell r="L59">
            <v>1</v>
          </cell>
          <cell r="M59">
            <v>1</v>
          </cell>
          <cell r="N59">
            <v>0</v>
          </cell>
          <cell r="O59">
            <v>0</v>
          </cell>
          <cell r="P59">
            <v>0</v>
          </cell>
          <cell r="Q59">
            <v>0</v>
          </cell>
          <cell r="R59">
            <v>0</v>
          </cell>
        </row>
        <row r="60">
          <cell r="A60" t="str">
            <v>B63006FL0AAU</v>
          </cell>
          <cell r="B60" t="str">
            <v>PROTR-HEADLAMP,SET</v>
          </cell>
          <cell r="C60">
            <v>107.77</v>
          </cell>
          <cell r="D60">
            <v>103.13</v>
          </cell>
          <cell r="E60" t="str">
            <v/>
          </cell>
          <cell r="F60" t="str">
            <v>E1</v>
          </cell>
          <cell r="G60">
            <v>89.449099999999987</v>
          </cell>
          <cell r="H60">
            <v>0</v>
          </cell>
          <cell r="I60">
            <v>0</v>
          </cell>
          <cell r="J60">
            <v>0</v>
          </cell>
          <cell r="K60">
            <v>0</v>
          </cell>
          <cell r="L60">
            <v>0</v>
          </cell>
          <cell r="M60">
            <v>0</v>
          </cell>
          <cell r="N60">
            <v>0</v>
          </cell>
          <cell r="O60">
            <v>0</v>
          </cell>
          <cell r="P60">
            <v>0</v>
          </cell>
          <cell r="Q60">
            <v>0</v>
          </cell>
          <cell r="R60">
            <v>1</v>
          </cell>
        </row>
        <row r="61">
          <cell r="A61" t="str">
            <v>B63006KA0AAU</v>
          </cell>
          <cell r="B61" t="str">
            <v>PROTR-HEADLAMP,SET</v>
          </cell>
          <cell r="C61">
            <v>106.92</v>
          </cell>
          <cell r="D61">
            <v>106.92</v>
          </cell>
          <cell r="E61" t="str">
            <v xml:space="preserve"> </v>
          </cell>
          <cell r="F61" t="str">
            <v>E1</v>
          </cell>
          <cell r="G61">
            <v>88.743600000000001</v>
          </cell>
          <cell r="H61">
            <v>0</v>
          </cell>
          <cell r="I61">
            <v>0</v>
          </cell>
          <cell r="J61">
            <v>0</v>
          </cell>
          <cell r="K61">
            <v>0</v>
          </cell>
          <cell r="L61">
            <v>0</v>
          </cell>
          <cell r="M61">
            <v>0</v>
          </cell>
          <cell r="N61">
            <v>1</v>
          </cell>
          <cell r="O61">
            <v>0</v>
          </cell>
          <cell r="P61">
            <v>0</v>
          </cell>
          <cell r="Q61">
            <v>0</v>
          </cell>
          <cell r="R61">
            <v>0</v>
          </cell>
        </row>
        <row r="62">
          <cell r="A62" t="str">
            <v>B63006KG0AAU</v>
          </cell>
          <cell r="B62" t="str">
            <v>PROTECTOR-HEADLAMP</v>
          </cell>
          <cell r="C62">
            <v>81.52</v>
          </cell>
          <cell r="D62">
            <v>78.010000000000005</v>
          </cell>
          <cell r="E62" t="str">
            <v/>
          </cell>
          <cell r="F62" t="str">
            <v>E1</v>
          </cell>
          <cell r="G62">
            <v>67.661599999999993</v>
          </cell>
          <cell r="H62">
            <v>0</v>
          </cell>
          <cell r="I62">
            <v>0</v>
          </cell>
          <cell r="J62">
            <v>0</v>
          </cell>
          <cell r="K62">
            <v>0</v>
          </cell>
          <cell r="L62">
            <v>0</v>
          </cell>
          <cell r="M62">
            <v>0</v>
          </cell>
          <cell r="N62">
            <v>0</v>
          </cell>
          <cell r="O62">
            <v>0</v>
          </cell>
          <cell r="P62">
            <v>0</v>
          </cell>
          <cell r="Q62">
            <v>0</v>
          </cell>
          <cell r="R62">
            <v>0</v>
          </cell>
        </row>
        <row r="63">
          <cell r="A63" t="str">
            <v>B6300HV40AAU</v>
          </cell>
          <cell r="B63" t="str">
            <v>PROTR-HEADLAMP,SET</v>
          </cell>
          <cell r="C63">
            <v>117.61</v>
          </cell>
          <cell r="D63">
            <v>112.55</v>
          </cell>
          <cell r="E63" t="str">
            <v/>
          </cell>
          <cell r="F63" t="str">
            <v>E1</v>
          </cell>
          <cell r="G63">
            <v>97.616299999999995</v>
          </cell>
          <cell r="H63">
            <v>0</v>
          </cell>
          <cell r="I63">
            <v>0</v>
          </cell>
          <cell r="J63">
            <v>0</v>
          </cell>
          <cell r="K63">
            <v>0</v>
          </cell>
          <cell r="L63">
            <v>0</v>
          </cell>
          <cell r="M63">
            <v>0</v>
          </cell>
          <cell r="N63">
            <v>0</v>
          </cell>
          <cell r="O63">
            <v>0</v>
          </cell>
          <cell r="P63">
            <v>0</v>
          </cell>
          <cell r="Q63">
            <v>1</v>
          </cell>
          <cell r="R63">
            <v>0</v>
          </cell>
        </row>
        <row r="64">
          <cell r="A64" t="str">
            <v>B63101L000AU</v>
          </cell>
          <cell r="B64" t="str">
            <v>PROTECTORHEADLAMPSET</v>
          </cell>
          <cell r="C64">
            <v>92.2</v>
          </cell>
          <cell r="D64">
            <v>88.23</v>
          </cell>
          <cell r="E64" t="str">
            <v/>
          </cell>
          <cell r="F64" t="str">
            <v>E1</v>
          </cell>
          <cell r="G64">
            <v>76.525999999999996</v>
          </cell>
          <cell r="H64">
            <v>0</v>
          </cell>
          <cell r="I64">
            <v>0</v>
          </cell>
          <cell r="J64">
            <v>0</v>
          </cell>
          <cell r="K64">
            <v>0</v>
          </cell>
          <cell r="L64">
            <v>0</v>
          </cell>
          <cell r="M64">
            <v>0</v>
          </cell>
          <cell r="N64">
            <v>0</v>
          </cell>
          <cell r="O64">
            <v>1</v>
          </cell>
          <cell r="P64">
            <v>0</v>
          </cell>
          <cell r="Q64">
            <v>0</v>
          </cell>
          <cell r="R64">
            <v>0</v>
          </cell>
        </row>
        <row r="65">
          <cell r="A65" t="str">
            <v>B661089901AU</v>
          </cell>
          <cell r="B65" t="str">
            <v>LAMPASSY-DRIVING,3003SPREAD</v>
          </cell>
          <cell r="C65">
            <v>405.41</v>
          </cell>
          <cell r="D65">
            <v>387.95</v>
          </cell>
          <cell r="E65" t="str">
            <v/>
          </cell>
          <cell r="F65" t="str">
            <v>E2</v>
          </cell>
          <cell r="G65">
            <v>336.49030000000005</v>
          </cell>
          <cell r="H65">
            <v>0</v>
          </cell>
          <cell r="I65">
            <v>0</v>
          </cell>
          <cell r="J65">
            <v>0</v>
          </cell>
          <cell r="K65">
            <v>0</v>
          </cell>
          <cell r="L65">
            <v>1</v>
          </cell>
          <cell r="M65">
            <v>1</v>
          </cell>
          <cell r="N65">
            <v>0</v>
          </cell>
          <cell r="O65">
            <v>0</v>
          </cell>
          <cell r="P65">
            <v>0</v>
          </cell>
          <cell r="Q65">
            <v>0</v>
          </cell>
          <cell r="R65">
            <v>0</v>
          </cell>
        </row>
        <row r="66">
          <cell r="A66" t="str">
            <v>B661089902AU</v>
          </cell>
          <cell r="B66" t="str">
            <v>LAMPASSY-DRIVING,3003PENCIL</v>
          </cell>
          <cell r="C66">
            <v>405.41</v>
          </cell>
          <cell r="D66">
            <v>387.95</v>
          </cell>
          <cell r="E66" t="str">
            <v/>
          </cell>
          <cell r="F66" t="str">
            <v>E2</v>
          </cell>
          <cell r="G66">
            <v>336.49030000000005</v>
          </cell>
          <cell r="H66">
            <v>0</v>
          </cell>
          <cell r="I66">
            <v>0</v>
          </cell>
          <cell r="J66">
            <v>0</v>
          </cell>
          <cell r="K66">
            <v>0</v>
          </cell>
          <cell r="L66">
            <v>1</v>
          </cell>
          <cell r="M66">
            <v>1</v>
          </cell>
          <cell r="N66">
            <v>0</v>
          </cell>
          <cell r="O66">
            <v>0</v>
          </cell>
          <cell r="P66">
            <v>0</v>
          </cell>
          <cell r="Q66">
            <v>0</v>
          </cell>
          <cell r="R66">
            <v>0</v>
          </cell>
        </row>
        <row r="67">
          <cell r="A67" t="str">
            <v>B66146KG0AAU</v>
          </cell>
          <cell r="B67" t="str">
            <v>KIT-MTG,D/L</v>
          </cell>
          <cell r="C67">
            <v>52.34</v>
          </cell>
          <cell r="D67">
            <v>52.34</v>
          </cell>
          <cell r="E67" t="str">
            <v xml:space="preserve"> </v>
          </cell>
          <cell r="F67" t="str">
            <v>E2</v>
          </cell>
          <cell r="G67">
            <v>43.4422</v>
          </cell>
          <cell r="H67">
            <v>0</v>
          </cell>
          <cell r="I67">
            <v>0</v>
          </cell>
          <cell r="J67">
            <v>0</v>
          </cell>
          <cell r="K67">
            <v>0</v>
          </cell>
          <cell r="L67">
            <v>0</v>
          </cell>
          <cell r="M67">
            <v>0</v>
          </cell>
          <cell r="N67">
            <v>0</v>
          </cell>
          <cell r="O67">
            <v>0</v>
          </cell>
          <cell r="P67">
            <v>0</v>
          </cell>
          <cell r="Q67">
            <v>0</v>
          </cell>
          <cell r="R67">
            <v>0</v>
          </cell>
        </row>
        <row r="68">
          <cell r="A68" t="str">
            <v>B66A08990CAU</v>
          </cell>
          <cell r="B68" t="str">
            <v>LEDLIGHTBARCMB350</v>
          </cell>
          <cell r="C68">
            <v>440.95</v>
          </cell>
          <cell r="D68">
            <v>440.95</v>
          </cell>
          <cell r="E68" t="str">
            <v xml:space="preserve"> </v>
          </cell>
          <cell r="F68" t="str">
            <v>E2</v>
          </cell>
          <cell r="G68">
            <v>365.98849999999999</v>
          </cell>
          <cell r="H68">
            <v>0</v>
          </cell>
          <cell r="I68">
            <v>0</v>
          </cell>
          <cell r="J68">
            <v>0</v>
          </cell>
          <cell r="K68">
            <v>0</v>
          </cell>
          <cell r="L68">
            <v>1</v>
          </cell>
          <cell r="M68">
            <v>1</v>
          </cell>
          <cell r="N68">
            <v>0</v>
          </cell>
          <cell r="O68">
            <v>0</v>
          </cell>
          <cell r="P68">
            <v>0</v>
          </cell>
          <cell r="Q68">
            <v>0</v>
          </cell>
          <cell r="R68">
            <v>0</v>
          </cell>
        </row>
        <row r="69">
          <cell r="A69" t="str">
            <v>B66A08990PAU</v>
          </cell>
          <cell r="B69" t="str">
            <v>LEDLIGHTBARPEN350</v>
          </cell>
          <cell r="C69">
            <v>460.79</v>
          </cell>
          <cell r="D69">
            <v>440.95</v>
          </cell>
          <cell r="E69" t="str">
            <v/>
          </cell>
          <cell r="F69" t="str">
            <v>E2</v>
          </cell>
          <cell r="G69">
            <v>382.45569999999998</v>
          </cell>
          <cell r="H69">
            <v>0</v>
          </cell>
          <cell r="I69">
            <v>0</v>
          </cell>
          <cell r="J69">
            <v>0</v>
          </cell>
          <cell r="K69">
            <v>0</v>
          </cell>
          <cell r="L69">
            <v>1</v>
          </cell>
          <cell r="M69">
            <v>1</v>
          </cell>
          <cell r="N69">
            <v>0</v>
          </cell>
          <cell r="O69">
            <v>0</v>
          </cell>
          <cell r="P69">
            <v>0</v>
          </cell>
          <cell r="Q69">
            <v>0</v>
          </cell>
          <cell r="R69">
            <v>0</v>
          </cell>
        </row>
        <row r="70">
          <cell r="A70" t="str">
            <v>B66A16KA0AAU</v>
          </cell>
          <cell r="B70" t="str">
            <v>LIGHTBARBRKTNBAR</v>
          </cell>
          <cell r="C70">
            <v>73.650000000000006</v>
          </cell>
          <cell r="D70">
            <v>73.650000000000006</v>
          </cell>
          <cell r="E70" t="str">
            <v xml:space="preserve"> </v>
          </cell>
          <cell r="F70" t="str">
            <v>E2</v>
          </cell>
          <cell r="G70">
            <v>61.129500000000007</v>
          </cell>
          <cell r="H70">
            <v>0</v>
          </cell>
          <cell r="I70">
            <v>0</v>
          </cell>
          <cell r="J70">
            <v>0</v>
          </cell>
          <cell r="K70">
            <v>0</v>
          </cell>
          <cell r="L70">
            <v>0</v>
          </cell>
          <cell r="M70">
            <v>0</v>
          </cell>
          <cell r="N70">
            <v>1</v>
          </cell>
          <cell r="O70">
            <v>0</v>
          </cell>
          <cell r="P70">
            <v>0</v>
          </cell>
          <cell r="Q70">
            <v>0</v>
          </cell>
          <cell r="R70">
            <v>0</v>
          </cell>
        </row>
        <row r="71">
          <cell r="A71" t="str">
            <v>B66A18990AAU</v>
          </cell>
          <cell r="B71" t="str">
            <v>LIGHTBARBRKT350U</v>
          </cell>
          <cell r="C71">
            <v>70.45</v>
          </cell>
          <cell r="D71">
            <v>67.42</v>
          </cell>
          <cell r="E71" t="str">
            <v/>
          </cell>
          <cell r="F71" t="str">
            <v>E2</v>
          </cell>
          <cell r="G71">
            <v>58.473500000000001</v>
          </cell>
          <cell r="H71">
            <v>0</v>
          </cell>
          <cell r="I71">
            <v>0</v>
          </cell>
          <cell r="J71">
            <v>0</v>
          </cell>
          <cell r="K71">
            <v>0</v>
          </cell>
          <cell r="L71">
            <v>1</v>
          </cell>
          <cell r="M71">
            <v>1</v>
          </cell>
          <cell r="N71">
            <v>0</v>
          </cell>
          <cell r="O71">
            <v>0</v>
          </cell>
          <cell r="P71">
            <v>0</v>
          </cell>
          <cell r="Q71">
            <v>0</v>
          </cell>
          <cell r="R71">
            <v>0</v>
          </cell>
        </row>
        <row r="72">
          <cell r="A72" t="str">
            <v>B66A28990AAU</v>
          </cell>
          <cell r="B72" t="str">
            <v>LIGHTBARBRKT470U</v>
          </cell>
          <cell r="C72">
            <v>75.67</v>
          </cell>
          <cell r="D72">
            <v>72.41</v>
          </cell>
          <cell r="E72" t="str">
            <v/>
          </cell>
          <cell r="F72" t="str">
            <v>E1</v>
          </cell>
          <cell r="G72">
            <v>62.806100000000001</v>
          </cell>
          <cell r="H72">
            <v>0</v>
          </cell>
          <cell r="I72">
            <v>0</v>
          </cell>
          <cell r="J72">
            <v>0</v>
          </cell>
          <cell r="K72">
            <v>0</v>
          </cell>
          <cell r="L72">
            <v>1</v>
          </cell>
          <cell r="M72">
            <v>1</v>
          </cell>
          <cell r="N72">
            <v>0</v>
          </cell>
          <cell r="O72">
            <v>0</v>
          </cell>
          <cell r="P72">
            <v>0</v>
          </cell>
          <cell r="Q72">
            <v>0</v>
          </cell>
          <cell r="R72">
            <v>0</v>
          </cell>
        </row>
        <row r="73">
          <cell r="A73" t="str">
            <v>B66B08990CAU</v>
          </cell>
          <cell r="B73" t="str">
            <v>LEDLIGHTBARCMB470</v>
          </cell>
          <cell r="C73">
            <v>612.48</v>
          </cell>
          <cell r="D73">
            <v>586.11</v>
          </cell>
          <cell r="E73" t="str">
            <v/>
          </cell>
          <cell r="F73" t="str">
            <v>E1</v>
          </cell>
          <cell r="G73">
            <v>508.35840000000002</v>
          </cell>
          <cell r="H73">
            <v>0</v>
          </cell>
          <cell r="I73">
            <v>0</v>
          </cell>
          <cell r="J73">
            <v>0</v>
          </cell>
          <cell r="K73">
            <v>0</v>
          </cell>
          <cell r="L73">
            <v>1</v>
          </cell>
          <cell r="M73">
            <v>1</v>
          </cell>
          <cell r="N73">
            <v>1</v>
          </cell>
          <cell r="O73">
            <v>0</v>
          </cell>
          <cell r="P73">
            <v>0</v>
          </cell>
          <cell r="Q73">
            <v>0</v>
          </cell>
          <cell r="R73">
            <v>0</v>
          </cell>
        </row>
        <row r="74">
          <cell r="A74" t="str">
            <v>B66B08990PAU</v>
          </cell>
          <cell r="B74" t="str">
            <v>LEDLIGHTBARPEN470</v>
          </cell>
          <cell r="C74">
            <v>631.61</v>
          </cell>
          <cell r="D74">
            <v>604.41</v>
          </cell>
          <cell r="E74" t="str">
            <v/>
          </cell>
          <cell r="F74" t="str">
            <v>E2</v>
          </cell>
          <cell r="G74">
            <v>524.23630000000003</v>
          </cell>
          <cell r="H74">
            <v>0</v>
          </cell>
          <cell r="I74">
            <v>0</v>
          </cell>
          <cell r="J74">
            <v>0</v>
          </cell>
          <cell r="K74">
            <v>0</v>
          </cell>
          <cell r="L74">
            <v>1</v>
          </cell>
          <cell r="M74">
            <v>1</v>
          </cell>
          <cell r="N74">
            <v>1</v>
          </cell>
          <cell r="O74">
            <v>0</v>
          </cell>
          <cell r="P74">
            <v>0</v>
          </cell>
          <cell r="Q74">
            <v>0</v>
          </cell>
          <cell r="R74">
            <v>0</v>
          </cell>
        </row>
        <row r="75">
          <cell r="A75" t="str">
            <v>B8236C9990</v>
          </cell>
          <cell r="B75" t="str">
            <v>ATCH-ANTENNA</v>
          </cell>
          <cell r="C75">
            <v>123.14</v>
          </cell>
          <cell r="D75">
            <v>117.84</v>
          </cell>
          <cell r="E75" t="str">
            <v/>
          </cell>
          <cell r="F75" t="str">
            <v>E3</v>
          </cell>
          <cell r="G75">
            <v>107.7475</v>
          </cell>
          <cell r="H75">
            <v>0</v>
          </cell>
          <cell r="I75">
            <v>0</v>
          </cell>
          <cell r="J75">
            <v>0</v>
          </cell>
          <cell r="K75">
            <v>1</v>
          </cell>
          <cell r="L75">
            <v>1</v>
          </cell>
          <cell r="M75">
            <v>0</v>
          </cell>
          <cell r="N75">
            <v>0</v>
          </cell>
          <cell r="O75">
            <v>0</v>
          </cell>
          <cell r="P75">
            <v>0</v>
          </cell>
          <cell r="Q75">
            <v>0</v>
          </cell>
          <cell r="R75">
            <v>0</v>
          </cell>
        </row>
        <row r="76">
          <cell r="A76" t="str">
            <v>B8330C99A1</v>
          </cell>
          <cell r="B76" t="str">
            <v>NISSANCONNECTTCU</v>
          </cell>
          <cell r="C76">
            <v>360.44</v>
          </cell>
          <cell r="D76">
            <v>360.44</v>
          </cell>
          <cell r="E76" t="str">
            <v xml:space="preserve"> </v>
          </cell>
          <cell r="F76" t="str">
            <v>E3</v>
          </cell>
          <cell r="G76">
            <v>315.38499999999999</v>
          </cell>
          <cell r="H76">
            <v>0</v>
          </cell>
          <cell r="I76">
            <v>0</v>
          </cell>
          <cell r="J76">
            <v>0</v>
          </cell>
          <cell r="K76">
            <v>0</v>
          </cell>
          <cell r="L76">
            <v>0</v>
          </cell>
          <cell r="M76">
            <v>0</v>
          </cell>
          <cell r="N76">
            <v>0</v>
          </cell>
          <cell r="O76">
            <v>0</v>
          </cell>
          <cell r="P76">
            <v>0</v>
          </cell>
          <cell r="Q76">
            <v>0</v>
          </cell>
          <cell r="R76">
            <v>1</v>
          </cell>
        </row>
        <row r="77">
          <cell r="A77" t="str">
            <v>B84H0AUX00AU</v>
          </cell>
          <cell r="B77" t="str">
            <v>AUXCABLE,3.5MMMALETOMALE</v>
          </cell>
          <cell r="C77">
            <v>19.43</v>
          </cell>
          <cell r="D77">
            <v>18.59</v>
          </cell>
          <cell r="E77" t="str">
            <v/>
          </cell>
          <cell r="F77" t="str">
            <v>E1</v>
          </cell>
          <cell r="G77">
            <v>16.126899999999999</v>
          </cell>
          <cell r="H77">
            <v>1</v>
          </cell>
          <cell r="I77">
            <v>0</v>
          </cell>
          <cell r="J77">
            <v>1</v>
          </cell>
          <cell r="K77">
            <v>1</v>
          </cell>
          <cell r="L77">
            <v>1</v>
          </cell>
          <cell r="M77">
            <v>1</v>
          </cell>
          <cell r="N77">
            <v>1</v>
          </cell>
          <cell r="O77">
            <v>0</v>
          </cell>
          <cell r="P77">
            <v>0</v>
          </cell>
          <cell r="Q77">
            <v>1</v>
          </cell>
          <cell r="R77">
            <v>1</v>
          </cell>
        </row>
        <row r="78">
          <cell r="A78" t="str">
            <v>B84H0GEN00AU</v>
          </cell>
          <cell r="B78" t="str">
            <v>RCACABLE,3.2MMMALERCA</v>
          </cell>
          <cell r="C78">
            <v>18.59</v>
          </cell>
          <cell r="D78">
            <v>18.59</v>
          </cell>
          <cell r="E78" t="str">
            <v xml:space="preserve"> </v>
          </cell>
          <cell r="F78" t="str">
            <v>E1</v>
          </cell>
          <cell r="G78">
            <v>15.4297</v>
          </cell>
          <cell r="H78">
            <v>0</v>
          </cell>
          <cell r="I78">
            <v>0</v>
          </cell>
          <cell r="J78">
            <v>0</v>
          </cell>
          <cell r="K78">
            <v>0</v>
          </cell>
          <cell r="L78">
            <v>0</v>
          </cell>
          <cell r="M78">
            <v>0</v>
          </cell>
          <cell r="N78">
            <v>0</v>
          </cell>
          <cell r="O78">
            <v>1</v>
          </cell>
          <cell r="P78">
            <v>0</v>
          </cell>
          <cell r="Q78">
            <v>0</v>
          </cell>
          <cell r="R78">
            <v>0</v>
          </cell>
        </row>
        <row r="79">
          <cell r="A79" t="str">
            <v>B85A51E100AU</v>
          </cell>
          <cell r="B79" t="str">
            <v>REARPARKINGSENSORKIT</v>
          </cell>
          <cell r="C79">
            <v>428.65</v>
          </cell>
          <cell r="D79">
            <v>410.19</v>
          </cell>
          <cell r="E79" t="str">
            <v/>
          </cell>
          <cell r="F79" t="str">
            <v>E2</v>
          </cell>
          <cell r="G79">
            <v>355.77949999999998</v>
          </cell>
          <cell r="H79">
            <v>0</v>
          </cell>
          <cell r="I79">
            <v>0</v>
          </cell>
          <cell r="J79">
            <v>0</v>
          </cell>
          <cell r="K79">
            <v>0</v>
          </cell>
          <cell r="L79">
            <v>0</v>
          </cell>
          <cell r="M79">
            <v>0</v>
          </cell>
          <cell r="N79">
            <v>0</v>
          </cell>
          <cell r="O79">
            <v>0</v>
          </cell>
          <cell r="P79">
            <v>0</v>
          </cell>
          <cell r="Q79">
            <v>0</v>
          </cell>
          <cell r="R79">
            <v>0</v>
          </cell>
        </row>
        <row r="80">
          <cell r="A80" t="str">
            <v>C36546KG0AAU</v>
          </cell>
          <cell r="B80" t="str">
            <v>KIT-MTG,WINCH</v>
          </cell>
          <cell r="C80">
            <v>711.21</v>
          </cell>
          <cell r="D80">
            <v>711.21</v>
          </cell>
          <cell r="E80" t="str">
            <v xml:space="preserve"> </v>
          </cell>
          <cell r="F80" t="str">
            <v>E1</v>
          </cell>
          <cell r="G80">
            <v>590.30430000000001</v>
          </cell>
          <cell r="H80">
            <v>0</v>
          </cell>
          <cell r="I80">
            <v>0</v>
          </cell>
          <cell r="J80">
            <v>0</v>
          </cell>
          <cell r="K80">
            <v>0</v>
          </cell>
          <cell r="L80">
            <v>0</v>
          </cell>
          <cell r="M80">
            <v>0</v>
          </cell>
          <cell r="N80">
            <v>0</v>
          </cell>
          <cell r="O80">
            <v>0</v>
          </cell>
          <cell r="P80">
            <v>0</v>
          </cell>
          <cell r="Q80">
            <v>0</v>
          </cell>
          <cell r="R80">
            <v>0</v>
          </cell>
        </row>
        <row r="81">
          <cell r="A81" t="str">
            <v>C37006KG0AAU</v>
          </cell>
          <cell r="B81" t="str">
            <v>WINCHASSYKIT</v>
          </cell>
          <cell r="C81">
            <v>1976.84</v>
          </cell>
          <cell r="D81">
            <v>1976.84</v>
          </cell>
          <cell r="E81" t="str">
            <v xml:space="preserve"> </v>
          </cell>
          <cell r="F81" t="str">
            <v>E1</v>
          </cell>
          <cell r="G81">
            <v>1640.7772</v>
          </cell>
          <cell r="H81">
            <v>0</v>
          </cell>
          <cell r="I81">
            <v>0</v>
          </cell>
          <cell r="J81">
            <v>0</v>
          </cell>
          <cell r="K81">
            <v>0</v>
          </cell>
          <cell r="L81">
            <v>0</v>
          </cell>
          <cell r="M81">
            <v>0</v>
          </cell>
          <cell r="N81">
            <v>0</v>
          </cell>
          <cell r="O81">
            <v>0</v>
          </cell>
          <cell r="P81">
            <v>0</v>
          </cell>
          <cell r="Q81">
            <v>0</v>
          </cell>
          <cell r="R81">
            <v>0</v>
          </cell>
        </row>
        <row r="82">
          <cell r="A82" t="str">
            <v>D76606KA0AAU</v>
          </cell>
          <cell r="B82" t="str">
            <v>ELECTRICTRAILERBRAKECONTROLLER</v>
          </cell>
          <cell r="C82">
            <v>805.08</v>
          </cell>
          <cell r="D82">
            <v>770.41</v>
          </cell>
          <cell r="E82" t="str">
            <v/>
          </cell>
          <cell r="F82" t="str">
            <v>E2</v>
          </cell>
          <cell r="G82">
            <v>668.21640000000002</v>
          </cell>
          <cell r="H82">
            <v>0</v>
          </cell>
          <cell r="I82">
            <v>0</v>
          </cell>
          <cell r="J82">
            <v>0</v>
          </cell>
          <cell r="K82">
            <v>0</v>
          </cell>
          <cell r="L82">
            <v>0</v>
          </cell>
          <cell r="M82">
            <v>0</v>
          </cell>
          <cell r="N82">
            <v>1</v>
          </cell>
          <cell r="O82">
            <v>0</v>
          </cell>
          <cell r="P82">
            <v>0</v>
          </cell>
          <cell r="Q82">
            <v>0</v>
          </cell>
          <cell r="R82">
            <v>0</v>
          </cell>
        </row>
        <row r="83">
          <cell r="A83" t="str">
            <v>E08426KG0AAU</v>
          </cell>
          <cell r="B83" t="str">
            <v>COVERASSY-ENGINEUNDER</v>
          </cell>
          <cell r="C83">
            <v>450.13</v>
          </cell>
          <cell r="D83">
            <v>430.75</v>
          </cell>
          <cell r="E83" t="str">
            <v/>
          </cell>
          <cell r="F83" t="str">
            <v>E1</v>
          </cell>
          <cell r="G83">
            <v>373.60789999999997</v>
          </cell>
          <cell r="H83">
            <v>0</v>
          </cell>
          <cell r="I83">
            <v>0</v>
          </cell>
          <cell r="J83">
            <v>0</v>
          </cell>
          <cell r="K83">
            <v>0</v>
          </cell>
          <cell r="L83">
            <v>0</v>
          </cell>
          <cell r="M83">
            <v>0</v>
          </cell>
          <cell r="N83">
            <v>0</v>
          </cell>
          <cell r="O83">
            <v>0</v>
          </cell>
          <cell r="P83">
            <v>0</v>
          </cell>
          <cell r="Q83">
            <v>0</v>
          </cell>
          <cell r="R83">
            <v>0</v>
          </cell>
        </row>
        <row r="84">
          <cell r="A84" t="str">
            <v>E08826KG0AAU</v>
          </cell>
          <cell r="B84" t="str">
            <v>COVERASSY-TRANSFER</v>
          </cell>
          <cell r="C84">
            <v>436.3</v>
          </cell>
          <cell r="D84">
            <v>436.3</v>
          </cell>
          <cell r="E84" t="str">
            <v xml:space="preserve"> </v>
          </cell>
          <cell r="F84" t="str">
            <v>E1</v>
          </cell>
          <cell r="G84">
            <v>362.12900000000002</v>
          </cell>
          <cell r="H84">
            <v>0</v>
          </cell>
          <cell r="I84">
            <v>0</v>
          </cell>
          <cell r="J84">
            <v>0</v>
          </cell>
          <cell r="K84">
            <v>0</v>
          </cell>
          <cell r="L84">
            <v>0</v>
          </cell>
          <cell r="M84">
            <v>0</v>
          </cell>
          <cell r="N84">
            <v>0</v>
          </cell>
          <cell r="O84">
            <v>0</v>
          </cell>
          <cell r="P84">
            <v>0</v>
          </cell>
          <cell r="Q84">
            <v>0</v>
          </cell>
          <cell r="R84">
            <v>0</v>
          </cell>
        </row>
        <row r="85">
          <cell r="A85" t="str">
            <v>E08306KG0AAU</v>
          </cell>
          <cell r="B85" t="str">
            <v>KITCOVERASSY-ENGUNDER</v>
          </cell>
          <cell r="C85">
            <v>781.98</v>
          </cell>
          <cell r="D85">
            <v>781.98</v>
          </cell>
          <cell r="E85" t="str">
            <v xml:space="preserve"> </v>
          </cell>
          <cell r="F85" t="str">
            <v>E1</v>
          </cell>
          <cell r="G85">
            <v>649.04340000000002</v>
          </cell>
          <cell r="H85">
            <v>0</v>
          </cell>
          <cell r="I85">
            <v>0</v>
          </cell>
          <cell r="J85">
            <v>0</v>
          </cell>
          <cell r="K85">
            <v>0</v>
          </cell>
          <cell r="L85">
            <v>0</v>
          </cell>
          <cell r="M85">
            <v>0</v>
          </cell>
          <cell r="N85">
            <v>0</v>
          </cell>
          <cell r="O85">
            <v>0</v>
          </cell>
          <cell r="P85">
            <v>0</v>
          </cell>
          <cell r="Q85">
            <v>0</v>
          </cell>
          <cell r="R85">
            <v>0</v>
          </cell>
        </row>
        <row r="86">
          <cell r="A86" t="str">
            <v>E11006KG0AAU</v>
          </cell>
          <cell r="B86" t="str">
            <v>KIT-HITCH,WEIGHTDIST</v>
          </cell>
          <cell r="C86">
            <v>616.36</v>
          </cell>
          <cell r="D86">
            <v>616.36</v>
          </cell>
          <cell r="E86" t="str">
            <v xml:space="preserve"> </v>
          </cell>
          <cell r="F86" t="str">
            <v>E1</v>
          </cell>
          <cell r="G86">
            <v>511.5788</v>
          </cell>
          <cell r="H86">
            <v>0</v>
          </cell>
          <cell r="I86">
            <v>0</v>
          </cell>
          <cell r="J86">
            <v>0</v>
          </cell>
          <cell r="K86">
            <v>0</v>
          </cell>
          <cell r="L86">
            <v>0</v>
          </cell>
          <cell r="M86">
            <v>0</v>
          </cell>
          <cell r="N86">
            <v>0</v>
          </cell>
          <cell r="O86">
            <v>0</v>
          </cell>
          <cell r="P86">
            <v>0</v>
          </cell>
          <cell r="Q86">
            <v>0</v>
          </cell>
          <cell r="R86">
            <v>0</v>
          </cell>
        </row>
        <row r="87">
          <cell r="A87" t="str">
            <v>E11006KG0BAU</v>
          </cell>
          <cell r="B87" t="str">
            <v>KIT-HITCH,WEIGHTDIST</v>
          </cell>
          <cell r="C87">
            <v>618.01</v>
          </cell>
          <cell r="D87">
            <v>618.01</v>
          </cell>
          <cell r="E87" t="str">
            <v xml:space="preserve"> </v>
          </cell>
          <cell r="F87" t="str">
            <v>E1</v>
          </cell>
          <cell r="G87">
            <v>512.94830000000002</v>
          </cell>
          <cell r="H87">
            <v>0</v>
          </cell>
          <cell r="I87">
            <v>0</v>
          </cell>
          <cell r="J87">
            <v>0</v>
          </cell>
          <cell r="K87">
            <v>0</v>
          </cell>
          <cell r="L87">
            <v>0</v>
          </cell>
          <cell r="M87">
            <v>0</v>
          </cell>
          <cell r="N87">
            <v>0</v>
          </cell>
          <cell r="O87">
            <v>0</v>
          </cell>
          <cell r="P87">
            <v>0</v>
          </cell>
          <cell r="Q87">
            <v>0</v>
          </cell>
          <cell r="R87">
            <v>0</v>
          </cell>
        </row>
        <row r="88">
          <cell r="A88" t="str">
            <v>E11703YM0AAU</v>
          </cell>
          <cell r="B88" t="str">
            <v>MBRASSY-HITCH,2WD</v>
          </cell>
          <cell r="C88">
            <v>1187.74</v>
          </cell>
          <cell r="D88">
            <v>1187.74</v>
          </cell>
          <cell r="E88" t="str">
            <v xml:space="preserve"> </v>
          </cell>
          <cell r="F88" t="str">
            <v>E1</v>
          </cell>
          <cell r="G88">
            <v>985.82420000000002</v>
          </cell>
          <cell r="H88">
            <v>0</v>
          </cell>
          <cell r="I88">
            <v>0</v>
          </cell>
          <cell r="J88">
            <v>1</v>
          </cell>
          <cell r="K88">
            <v>0</v>
          </cell>
          <cell r="L88">
            <v>0</v>
          </cell>
          <cell r="M88">
            <v>0</v>
          </cell>
          <cell r="N88">
            <v>0</v>
          </cell>
          <cell r="O88">
            <v>0</v>
          </cell>
          <cell r="P88">
            <v>0</v>
          </cell>
          <cell r="Q88">
            <v>0</v>
          </cell>
          <cell r="R88">
            <v>0</v>
          </cell>
        </row>
        <row r="89">
          <cell r="A89" t="str">
            <v>E11703YM0BAU</v>
          </cell>
          <cell r="B89" t="str">
            <v>MBRASSY-HITCH,AWD</v>
          </cell>
          <cell r="C89">
            <v>1187.74</v>
          </cell>
          <cell r="D89">
            <v>1187.74</v>
          </cell>
          <cell r="E89" t="str">
            <v xml:space="preserve"> </v>
          </cell>
          <cell r="F89" t="str">
            <v>E1</v>
          </cell>
          <cell r="G89">
            <v>985.82420000000002</v>
          </cell>
          <cell r="H89">
            <v>0</v>
          </cell>
          <cell r="I89">
            <v>0</v>
          </cell>
          <cell r="J89">
            <v>1</v>
          </cell>
          <cell r="K89">
            <v>0</v>
          </cell>
          <cell r="L89">
            <v>0</v>
          </cell>
          <cell r="M89">
            <v>0</v>
          </cell>
          <cell r="N89">
            <v>0</v>
          </cell>
          <cell r="O89">
            <v>0</v>
          </cell>
          <cell r="P89">
            <v>0</v>
          </cell>
          <cell r="Q89">
            <v>0</v>
          </cell>
          <cell r="R89">
            <v>0</v>
          </cell>
        </row>
        <row r="90">
          <cell r="A90" t="str">
            <v>E11704KE1AAU</v>
          </cell>
          <cell r="B90" t="str">
            <v>MBRASSY-HITCH</v>
          </cell>
          <cell r="C90">
            <v>891.86</v>
          </cell>
          <cell r="D90">
            <v>853.45</v>
          </cell>
          <cell r="E90" t="str">
            <v/>
          </cell>
          <cell r="F90" t="str">
            <v>E1</v>
          </cell>
          <cell r="G90">
            <v>740.24379999999996</v>
          </cell>
          <cell r="H90">
            <v>0</v>
          </cell>
          <cell r="I90">
            <v>0</v>
          </cell>
          <cell r="J90">
            <v>0</v>
          </cell>
          <cell r="K90">
            <v>0</v>
          </cell>
          <cell r="L90">
            <v>1</v>
          </cell>
          <cell r="M90">
            <v>1</v>
          </cell>
          <cell r="N90">
            <v>0</v>
          </cell>
          <cell r="O90">
            <v>0</v>
          </cell>
          <cell r="P90">
            <v>0</v>
          </cell>
          <cell r="Q90">
            <v>0</v>
          </cell>
          <cell r="R90">
            <v>0</v>
          </cell>
        </row>
        <row r="91">
          <cell r="A91" t="str">
            <v>E117A4CF1AAU</v>
          </cell>
          <cell r="B91" t="str">
            <v>MBRASSY-HITCH,SUPP(NOTTI)</v>
          </cell>
          <cell r="C91">
            <v>803.3</v>
          </cell>
          <cell r="D91">
            <v>803.3</v>
          </cell>
          <cell r="E91" t="str">
            <v xml:space="preserve"> </v>
          </cell>
          <cell r="F91" t="str">
            <v>E1</v>
          </cell>
          <cell r="G91">
            <v>666.73899999999992</v>
          </cell>
          <cell r="H91">
            <v>0</v>
          </cell>
          <cell r="I91">
            <v>0</v>
          </cell>
          <cell r="J91">
            <v>0</v>
          </cell>
          <cell r="K91">
            <v>0</v>
          </cell>
          <cell r="L91">
            <v>0</v>
          </cell>
          <cell r="M91">
            <v>0</v>
          </cell>
          <cell r="N91">
            <v>0</v>
          </cell>
          <cell r="O91">
            <v>0</v>
          </cell>
          <cell r="P91">
            <v>0</v>
          </cell>
          <cell r="Q91">
            <v>0</v>
          </cell>
          <cell r="R91">
            <v>1</v>
          </cell>
        </row>
        <row r="92">
          <cell r="A92" t="str">
            <v>E117A4EN0AAU</v>
          </cell>
          <cell r="B92" t="str">
            <v>MBRASSY-HITCH</v>
          </cell>
          <cell r="C92">
            <v>779.37</v>
          </cell>
          <cell r="D92">
            <v>745.81</v>
          </cell>
          <cell r="E92" t="str">
            <v/>
          </cell>
          <cell r="F92" t="str">
            <v>E1</v>
          </cell>
          <cell r="G92">
            <v>646.87709999999993</v>
          </cell>
          <cell r="H92">
            <v>0</v>
          </cell>
          <cell r="I92">
            <v>0</v>
          </cell>
          <cell r="J92">
            <v>0</v>
          </cell>
          <cell r="K92">
            <v>0</v>
          </cell>
          <cell r="L92">
            <v>0</v>
          </cell>
          <cell r="M92">
            <v>0</v>
          </cell>
          <cell r="N92">
            <v>0</v>
          </cell>
          <cell r="O92">
            <v>0</v>
          </cell>
          <cell r="P92">
            <v>0</v>
          </cell>
          <cell r="Q92">
            <v>1</v>
          </cell>
          <cell r="R92">
            <v>0</v>
          </cell>
        </row>
        <row r="93">
          <cell r="A93" t="str">
            <v>E117A4KE0AAU</v>
          </cell>
          <cell r="B93" t="str">
            <v>MBRASSY-HITCH</v>
          </cell>
          <cell r="C93">
            <v>909.46</v>
          </cell>
          <cell r="D93">
            <v>870.3</v>
          </cell>
          <cell r="E93" t="str">
            <v/>
          </cell>
          <cell r="F93" t="str">
            <v>C1</v>
          </cell>
          <cell r="G93">
            <v>754.85180000000003</v>
          </cell>
          <cell r="H93">
            <v>0</v>
          </cell>
          <cell r="I93">
            <v>0</v>
          </cell>
          <cell r="J93">
            <v>0</v>
          </cell>
          <cell r="K93">
            <v>0</v>
          </cell>
          <cell r="L93">
            <v>1</v>
          </cell>
          <cell r="M93">
            <v>1</v>
          </cell>
          <cell r="N93">
            <v>0</v>
          </cell>
          <cell r="O93">
            <v>0</v>
          </cell>
          <cell r="P93">
            <v>0</v>
          </cell>
          <cell r="Q93">
            <v>0</v>
          </cell>
          <cell r="R93">
            <v>0</v>
          </cell>
        </row>
        <row r="94">
          <cell r="A94" t="str">
            <v>E117A6FL0AAU</v>
          </cell>
          <cell r="B94" t="str">
            <v>MBRASSY-HITCH</v>
          </cell>
          <cell r="C94">
            <v>890.95</v>
          </cell>
          <cell r="D94">
            <v>890.95</v>
          </cell>
          <cell r="E94" t="str">
            <v xml:space="preserve"> </v>
          </cell>
          <cell r="F94" t="str">
            <v>E1</v>
          </cell>
          <cell r="G94">
            <v>739.48850000000004</v>
          </cell>
          <cell r="H94">
            <v>0</v>
          </cell>
          <cell r="I94">
            <v>0</v>
          </cell>
          <cell r="J94">
            <v>0</v>
          </cell>
          <cell r="K94">
            <v>0</v>
          </cell>
          <cell r="L94">
            <v>0</v>
          </cell>
          <cell r="M94">
            <v>0</v>
          </cell>
          <cell r="N94">
            <v>0</v>
          </cell>
          <cell r="O94">
            <v>0</v>
          </cell>
          <cell r="P94">
            <v>0</v>
          </cell>
          <cell r="Q94">
            <v>0</v>
          </cell>
          <cell r="R94">
            <v>1</v>
          </cell>
        </row>
        <row r="95">
          <cell r="A95" t="str">
            <v>E117A6JG0AAU</v>
          </cell>
          <cell r="B95" t="str">
            <v>MBRASSY-HITCH</v>
          </cell>
          <cell r="C95">
            <v>1301.1400000000001</v>
          </cell>
          <cell r="D95">
            <v>1301.1400000000001</v>
          </cell>
          <cell r="E95" t="str">
            <v xml:space="preserve"> </v>
          </cell>
          <cell r="F95" t="str">
            <v>E1</v>
          </cell>
          <cell r="G95">
            <v>1079.9462000000001</v>
          </cell>
          <cell r="H95">
            <v>0</v>
          </cell>
          <cell r="I95">
            <v>0</v>
          </cell>
          <cell r="J95">
            <v>0</v>
          </cell>
          <cell r="K95">
            <v>0</v>
          </cell>
          <cell r="L95">
            <v>0</v>
          </cell>
          <cell r="M95">
            <v>0</v>
          </cell>
          <cell r="N95">
            <v>0</v>
          </cell>
          <cell r="O95">
            <v>1</v>
          </cell>
          <cell r="P95">
            <v>1</v>
          </cell>
          <cell r="Q95">
            <v>0</v>
          </cell>
          <cell r="R95">
            <v>0</v>
          </cell>
        </row>
        <row r="96">
          <cell r="A96" t="str">
            <v>E117A6KA0AAU</v>
          </cell>
          <cell r="B96" t="str">
            <v>MBRASSY-HITCH</v>
          </cell>
          <cell r="C96">
            <v>890.1</v>
          </cell>
          <cell r="D96">
            <v>890.1</v>
          </cell>
          <cell r="E96" t="str">
            <v xml:space="preserve"> </v>
          </cell>
          <cell r="F96" t="str">
            <v>E1</v>
          </cell>
          <cell r="G96">
            <v>738.78300000000002</v>
          </cell>
          <cell r="H96">
            <v>0</v>
          </cell>
          <cell r="I96">
            <v>0</v>
          </cell>
          <cell r="J96">
            <v>0</v>
          </cell>
          <cell r="K96">
            <v>0</v>
          </cell>
          <cell r="L96">
            <v>0</v>
          </cell>
          <cell r="M96">
            <v>0</v>
          </cell>
          <cell r="N96">
            <v>1</v>
          </cell>
          <cell r="O96">
            <v>0</v>
          </cell>
          <cell r="P96">
            <v>0</v>
          </cell>
          <cell r="Q96">
            <v>0</v>
          </cell>
          <cell r="R96">
            <v>0</v>
          </cell>
        </row>
        <row r="97">
          <cell r="A97" t="str">
            <v>E117A6KG0AAU</v>
          </cell>
          <cell r="B97" t="str">
            <v>TOWBAR-PICKUP</v>
          </cell>
          <cell r="C97">
            <v>870.3</v>
          </cell>
          <cell r="D97">
            <v>870.3</v>
          </cell>
          <cell r="E97" t="str">
            <v xml:space="preserve"> </v>
          </cell>
          <cell r="F97" t="str">
            <v>C1</v>
          </cell>
          <cell r="G97">
            <v>722.34899999999993</v>
          </cell>
          <cell r="H97">
            <v>0</v>
          </cell>
          <cell r="I97">
            <v>0</v>
          </cell>
          <cell r="J97">
            <v>0</v>
          </cell>
          <cell r="K97">
            <v>0</v>
          </cell>
          <cell r="L97">
            <v>0</v>
          </cell>
          <cell r="M97">
            <v>0</v>
          </cell>
          <cell r="N97">
            <v>0</v>
          </cell>
          <cell r="O97">
            <v>0</v>
          </cell>
          <cell r="P97">
            <v>0</v>
          </cell>
          <cell r="Q97">
            <v>0</v>
          </cell>
          <cell r="R97">
            <v>0</v>
          </cell>
        </row>
        <row r="98">
          <cell r="A98" t="str">
            <v>E117A6KG0BAU</v>
          </cell>
          <cell r="B98" t="str">
            <v>TOWBAR-CABCHASSIS</v>
          </cell>
          <cell r="C98">
            <v>853.45</v>
          </cell>
          <cell r="D98">
            <v>853.45</v>
          </cell>
          <cell r="E98" t="str">
            <v xml:space="preserve"> </v>
          </cell>
          <cell r="F98" t="str">
            <v>E1</v>
          </cell>
          <cell r="G98">
            <v>708.36350000000004</v>
          </cell>
          <cell r="H98">
            <v>0</v>
          </cell>
          <cell r="I98">
            <v>0</v>
          </cell>
          <cell r="J98">
            <v>0</v>
          </cell>
          <cell r="K98">
            <v>0</v>
          </cell>
          <cell r="L98">
            <v>0</v>
          </cell>
          <cell r="M98">
            <v>0</v>
          </cell>
          <cell r="N98">
            <v>0</v>
          </cell>
          <cell r="O98">
            <v>0</v>
          </cell>
          <cell r="P98">
            <v>0</v>
          </cell>
          <cell r="Q98">
            <v>0</v>
          </cell>
          <cell r="R98">
            <v>0</v>
          </cell>
        </row>
        <row r="99">
          <cell r="A99" t="str">
            <v>E401A4KE1AAU</v>
          </cell>
          <cell r="B99" t="str">
            <v>KIT-SPR,FR,2WDDIESEL</v>
          </cell>
          <cell r="C99">
            <v>185.03</v>
          </cell>
          <cell r="D99">
            <v>177.06</v>
          </cell>
          <cell r="E99" t="str">
            <v/>
          </cell>
          <cell r="F99" t="str">
            <v>E7</v>
          </cell>
          <cell r="G99">
            <v>153.57490000000001</v>
          </cell>
          <cell r="H99">
            <v>0</v>
          </cell>
          <cell r="I99">
            <v>0</v>
          </cell>
          <cell r="J99">
            <v>0</v>
          </cell>
          <cell r="K99">
            <v>0</v>
          </cell>
          <cell r="L99">
            <v>0</v>
          </cell>
          <cell r="M99">
            <v>1</v>
          </cell>
          <cell r="N99">
            <v>0</v>
          </cell>
          <cell r="O99">
            <v>0</v>
          </cell>
          <cell r="P99">
            <v>0</v>
          </cell>
          <cell r="Q99">
            <v>0</v>
          </cell>
          <cell r="R99">
            <v>0</v>
          </cell>
        </row>
        <row r="100">
          <cell r="A100" t="str">
            <v>E401A4KE2AAU</v>
          </cell>
          <cell r="B100" t="str">
            <v>KIT-SPR,FR,4WDDIESEL</v>
          </cell>
          <cell r="C100">
            <v>186.64</v>
          </cell>
          <cell r="D100">
            <v>178.6</v>
          </cell>
          <cell r="E100" t="str">
            <v/>
          </cell>
          <cell r="F100" t="str">
            <v>E7</v>
          </cell>
          <cell r="G100">
            <v>154.91119999999998</v>
          </cell>
          <cell r="H100">
            <v>0</v>
          </cell>
          <cell r="I100">
            <v>0</v>
          </cell>
          <cell r="J100">
            <v>0</v>
          </cell>
          <cell r="K100">
            <v>0</v>
          </cell>
          <cell r="L100">
            <v>1</v>
          </cell>
          <cell r="M100">
            <v>1</v>
          </cell>
          <cell r="N100">
            <v>0</v>
          </cell>
          <cell r="O100">
            <v>0</v>
          </cell>
          <cell r="P100">
            <v>0</v>
          </cell>
          <cell r="Q100">
            <v>0</v>
          </cell>
          <cell r="R100">
            <v>0</v>
          </cell>
        </row>
        <row r="101">
          <cell r="A101" t="str">
            <v>F20644KE1AAU</v>
          </cell>
          <cell r="B101" t="str">
            <v>GUARDASSY-FRBMPR</v>
          </cell>
          <cell r="C101">
            <v>904.31</v>
          </cell>
          <cell r="D101">
            <v>904.31</v>
          </cell>
          <cell r="E101" t="str">
            <v xml:space="preserve"> </v>
          </cell>
          <cell r="F101" t="str">
            <v>E1</v>
          </cell>
          <cell r="G101">
            <v>750.57729999999992</v>
          </cell>
          <cell r="H101">
            <v>0</v>
          </cell>
          <cell r="I101">
            <v>0</v>
          </cell>
          <cell r="J101">
            <v>0</v>
          </cell>
          <cell r="K101">
            <v>0</v>
          </cell>
          <cell r="L101">
            <v>1</v>
          </cell>
          <cell r="M101">
            <v>1</v>
          </cell>
          <cell r="N101">
            <v>0</v>
          </cell>
          <cell r="O101">
            <v>0</v>
          </cell>
          <cell r="P101">
            <v>0</v>
          </cell>
          <cell r="Q101">
            <v>0</v>
          </cell>
          <cell r="R101">
            <v>0</v>
          </cell>
        </row>
        <row r="102">
          <cell r="A102" t="str">
            <v>F20644KE1BAU</v>
          </cell>
          <cell r="B102" t="str">
            <v>GUARDASSY-FRBMPRBLACK</v>
          </cell>
          <cell r="C102">
            <v>1009.83</v>
          </cell>
          <cell r="D102">
            <v>1009.83</v>
          </cell>
          <cell r="E102" t="str">
            <v xml:space="preserve"> </v>
          </cell>
          <cell r="F102" t="str">
            <v>E1</v>
          </cell>
          <cell r="G102">
            <v>838.15890000000002</v>
          </cell>
          <cell r="H102">
            <v>0</v>
          </cell>
          <cell r="I102">
            <v>0</v>
          </cell>
          <cell r="J102">
            <v>0</v>
          </cell>
          <cell r="K102">
            <v>0</v>
          </cell>
          <cell r="L102">
            <v>1</v>
          </cell>
          <cell r="M102">
            <v>1</v>
          </cell>
          <cell r="N102">
            <v>0</v>
          </cell>
          <cell r="O102">
            <v>0</v>
          </cell>
          <cell r="P102">
            <v>0</v>
          </cell>
          <cell r="Q102">
            <v>0</v>
          </cell>
          <cell r="R102">
            <v>0</v>
          </cell>
        </row>
        <row r="103">
          <cell r="A103" t="str">
            <v>F20646FL0AAU</v>
          </cell>
          <cell r="B103" t="str">
            <v>GUARDASSY-FRBMPR</v>
          </cell>
          <cell r="C103">
            <v>1087.42</v>
          </cell>
          <cell r="D103">
            <v>1040.5899999999999</v>
          </cell>
          <cell r="E103" t="str">
            <v/>
          </cell>
          <cell r="F103" t="str">
            <v>E1</v>
          </cell>
          <cell r="G103">
            <v>902.55860000000007</v>
          </cell>
          <cell r="H103">
            <v>0</v>
          </cell>
          <cell r="I103">
            <v>0</v>
          </cell>
          <cell r="J103">
            <v>0</v>
          </cell>
          <cell r="K103">
            <v>0</v>
          </cell>
          <cell r="L103">
            <v>0</v>
          </cell>
          <cell r="M103">
            <v>0</v>
          </cell>
          <cell r="N103">
            <v>0</v>
          </cell>
          <cell r="O103">
            <v>0</v>
          </cell>
          <cell r="P103">
            <v>0</v>
          </cell>
          <cell r="Q103">
            <v>0</v>
          </cell>
          <cell r="R103">
            <v>1</v>
          </cell>
        </row>
        <row r="104">
          <cell r="A104" t="str">
            <v>F20646KA0AAU</v>
          </cell>
          <cell r="B104" t="str">
            <v>GUARDASSY-FRBMPR</v>
          </cell>
          <cell r="C104">
            <v>688.99</v>
          </cell>
          <cell r="D104">
            <v>688.99</v>
          </cell>
          <cell r="E104" t="str">
            <v xml:space="preserve"> </v>
          </cell>
          <cell r="F104" t="str">
            <v>E1</v>
          </cell>
          <cell r="G104">
            <v>571.86170000000004</v>
          </cell>
          <cell r="H104">
            <v>0</v>
          </cell>
          <cell r="I104">
            <v>0</v>
          </cell>
          <cell r="J104">
            <v>0</v>
          </cell>
          <cell r="K104">
            <v>0</v>
          </cell>
          <cell r="L104">
            <v>0</v>
          </cell>
          <cell r="M104">
            <v>0</v>
          </cell>
          <cell r="N104">
            <v>1</v>
          </cell>
          <cell r="O104">
            <v>0</v>
          </cell>
          <cell r="P104">
            <v>0</v>
          </cell>
          <cell r="Q104">
            <v>0</v>
          </cell>
          <cell r="R104">
            <v>0</v>
          </cell>
        </row>
        <row r="105">
          <cell r="A105" t="str">
            <v>F20646KG0AAU</v>
          </cell>
          <cell r="B105" t="str">
            <v>GUARDASSY-FRBMPR,LIGHT</v>
          </cell>
          <cell r="C105">
            <v>880.66</v>
          </cell>
          <cell r="D105">
            <v>880.66</v>
          </cell>
          <cell r="E105" t="str">
            <v xml:space="preserve"> </v>
          </cell>
          <cell r="F105" t="str">
            <v>E1</v>
          </cell>
          <cell r="G105">
            <v>730.94779999999992</v>
          </cell>
          <cell r="H105">
            <v>0</v>
          </cell>
          <cell r="I105">
            <v>0</v>
          </cell>
          <cell r="J105">
            <v>0</v>
          </cell>
          <cell r="K105">
            <v>0</v>
          </cell>
          <cell r="L105">
            <v>0</v>
          </cell>
          <cell r="M105">
            <v>0</v>
          </cell>
          <cell r="N105">
            <v>0</v>
          </cell>
          <cell r="O105">
            <v>0</v>
          </cell>
          <cell r="P105">
            <v>0</v>
          </cell>
          <cell r="Q105">
            <v>0</v>
          </cell>
          <cell r="R105">
            <v>0</v>
          </cell>
        </row>
        <row r="106">
          <cell r="A106" t="str">
            <v>F20646KG0BAU</v>
          </cell>
          <cell r="B106" t="str">
            <v>GUARDASSY-FRBMPR,NON-LI</v>
          </cell>
          <cell r="C106">
            <v>869.15</v>
          </cell>
          <cell r="D106">
            <v>860.54</v>
          </cell>
          <cell r="E106" t="str">
            <v/>
          </cell>
          <cell r="F106" t="str">
            <v>E1</v>
          </cell>
          <cell r="G106">
            <v>721.39449999999999</v>
          </cell>
          <cell r="H106">
            <v>0</v>
          </cell>
          <cell r="I106">
            <v>0</v>
          </cell>
          <cell r="J106">
            <v>0</v>
          </cell>
          <cell r="K106">
            <v>0</v>
          </cell>
          <cell r="L106">
            <v>0</v>
          </cell>
          <cell r="M106">
            <v>0</v>
          </cell>
          <cell r="N106">
            <v>0</v>
          </cell>
          <cell r="O106">
            <v>0</v>
          </cell>
          <cell r="P106">
            <v>0</v>
          </cell>
          <cell r="Q106">
            <v>0</v>
          </cell>
          <cell r="R106">
            <v>0</v>
          </cell>
        </row>
        <row r="107">
          <cell r="A107" t="str">
            <v>F21604KE0AAU</v>
          </cell>
          <cell r="B107" t="str">
            <v>GUARDCOMPL-FR,ALLOYWIDE</v>
          </cell>
          <cell r="C107">
            <v>2899.53</v>
          </cell>
          <cell r="D107">
            <v>2870.82</v>
          </cell>
          <cell r="E107" t="str">
            <v/>
          </cell>
          <cell r="F107" t="str">
            <v>E1</v>
          </cell>
          <cell r="G107">
            <v>2406.6099000000004</v>
          </cell>
          <cell r="H107">
            <v>0</v>
          </cell>
          <cell r="I107">
            <v>0</v>
          </cell>
          <cell r="J107">
            <v>0</v>
          </cell>
          <cell r="K107">
            <v>0</v>
          </cell>
          <cell r="L107">
            <v>1</v>
          </cell>
          <cell r="M107">
            <v>1</v>
          </cell>
          <cell r="N107">
            <v>0</v>
          </cell>
          <cell r="O107">
            <v>0</v>
          </cell>
          <cell r="P107">
            <v>0</v>
          </cell>
          <cell r="Q107">
            <v>0</v>
          </cell>
          <cell r="R107">
            <v>0</v>
          </cell>
        </row>
        <row r="108">
          <cell r="A108" t="str">
            <v>F21604KE0BAU</v>
          </cell>
          <cell r="B108" t="str">
            <v>BULLBAR-ALLOYNARROW</v>
          </cell>
          <cell r="C108">
            <v>2870.82</v>
          </cell>
          <cell r="D108">
            <v>2870.82</v>
          </cell>
          <cell r="E108" t="str">
            <v xml:space="preserve"> </v>
          </cell>
          <cell r="F108" t="str">
            <v>E1</v>
          </cell>
          <cell r="G108">
            <v>2382.7806</v>
          </cell>
          <cell r="H108">
            <v>0</v>
          </cell>
          <cell r="I108">
            <v>0</v>
          </cell>
          <cell r="J108">
            <v>0</v>
          </cell>
          <cell r="K108">
            <v>0</v>
          </cell>
          <cell r="L108">
            <v>1</v>
          </cell>
          <cell r="M108">
            <v>1</v>
          </cell>
          <cell r="N108">
            <v>0</v>
          </cell>
          <cell r="O108">
            <v>0</v>
          </cell>
          <cell r="P108">
            <v>0</v>
          </cell>
          <cell r="Q108">
            <v>0</v>
          </cell>
          <cell r="R108">
            <v>0</v>
          </cell>
        </row>
        <row r="109">
          <cell r="A109" t="str">
            <v>F21604KE3AAU</v>
          </cell>
          <cell r="B109" t="str">
            <v>GUARDCOMPL-FR,STEELWIDE</v>
          </cell>
          <cell r="C109">
            <v>2080.44</v>
          </cell>
          <cell r="D109">
            <v>2080.44</v>
          </cell>
          <cell r="E109" t="str">
            <v xml:space="preserve"> </v>
          </cell>
          <cell r="F109" t="str">
            <v>E1</v>
          </cell>
          <cell r="G109">
            <v>1726.7652</v>
          </cell>
          <cell r="H109">
            <v>0</v>
          </cell>
          <cell r="I109">
            <v>0</v>
          </cell>
          <cell r="J109">
            <v>0</v>
          </cell>
          <cell r="K109">
            <v>0</v>
          </cell>
          <cell r="L109">
            <v>1</v>
          </cell>
          <cell r="M109">
            <v>1</v>
          </cell>
          <cell r="N109">
            <v>0</v>
          </cell>
          <cell r="O109">
            <v>0</v>
          </cell>
          <cell r="P109">
            <v>0</v>
          </cell>
          <cell r="Q109">
            <v>0</v>
          </cell>
          <cell r="R109">
            <v>0</v>
          </cell>
        </row>
        <row r="110">
          <cell r="A110" t="str">
            <v>F21604KE3BAU</v>
          </cell>
          <cell r="B110" t="str">
            <v>GUARDCOMPL-FR,STEELNARROW</v>
          </cell>
          <cell r="C110">
            <v>2130.65</v>
          </cell>
          <cell r="D110">
            <v>2109.5500000000002</v>
          </cell>
          <cell r="E110" t="str">
            <v/>
          </cell>
          <cell r="F110" t="str">
            <v>E1</v>
          </cell>
          <cell r="G110">
            <v>1768.4395</v>
          </cell>
          <cell r="H110">
            <v>0</v>
          </cell>
          <cell r="I110">
            <v>0</v>
          </cell>
          <cell r="J110">
            <v>0</v>
          </cell>
          <cell r="K110">
            <v>0</v>
          </cell>
          <cell r="L110">
            <v>1</v>
          </cell>
          <cell r="M110">
            <v>1</v>
          </cell>
          <cell r="N110">
            <v>0</v>
          </cell>
          <cell r="O110">
            <v>0</v>
          </cell>
          <cell r="P110">
            <v>0</v>
          </cell>
          <cell r="Q110">
            <v>0</v>
          </cell>
          <cell r="R110">
            <v>0</v>
          </cell>
        </row>
        <row r="111">
          <cell r="A111" t="str">
            <v>F21606KG0AAU</v>
          </cell>
          <cell r="B111" t="str">
            <v>GUARDCOMPL-FR,POLISHED</v>
          </cell>
          <cell r="C111">
            <v>3577.18</v>
          </cell>
          <cell r="D111">
            <v>3423.14</v>
          </cell>
          <cell r="E111" t="str">
            <v/>
          </cell>
          <cell r="F111" t="str">
            <v>E1</v>
          </cell>
          <cell r="G111">
            <v>2969.0594000000001</v>
          </cell>
          <cell r="H111">
            <v>0</v>
          </cell>
          <cell r="I111">
            <v>0</v>
          </cell>
          <cell r="J111">
            <v>0</v>
          </cell>
          <cell r="K111">
            <v>0</v>
          </cell>
          <cell r="L111">
            <v>0</v>
          </cell>
          <cell r="M111">
            <v>0</v>
          </cell>
          <cell r="N111">
            <v>0</v>
          </cell>
          <cell r="O111">
            <v>0</v>
          </cell>
          <cell r="P111">
            <v>0</v>
          </cell>
          <cell r="Q111">
            <v>0</v>
          </cell>
          <cell r="R111">
            <v>0</v>
          </cell>
        </row>
        <row r="112">
          <cell r="A112" t="str">
            <v>F21606KG1AAU</v>
          </cell>
          <cell r="B112" t="str">
            <v>GUARDCOMPL-FR,BLACKPRE</v>
          </cell>
          <cell r="C112">
            <v>2825.1</v>
          </cell>
          <cell r="D112">
            <v>2825.1</v>
          </cell>
          <cell r="E112" t="str">
            <v xml:space="preserve"> </v>
          </cell>
          <cell r="F112" t="str">
            <v>E1</v>
          </cell>
          <cell r="G112">
            <v>2344.8330000000001</v>
          </cell>
          <cell r="H112">
            <v>0</v>
          </cell>
          <cell r="I112">
            <v>0</v>
          </cell>
          <cell r="J112">
            <v>0</v>
          </cell>
          <cell r="K112">
            <v>0</v>
          </cell>
          <cell r="L112">
            <v>0</v>
          </cell>
          <cell r="M112">
            <v>0</v>
          </cell>
          <cell r="N112">
            <v>0</v>
          </cell>
          <cell r="O112">
            <v>0</v>
          </cell>
          <cell r="P112">
            <v>0</v>
          </cell>
          <cell r="Q112">
            <v>0</v>
          </cell>
          <cell r="R112">
            <v>0</v>
          </cell>
        </row>
        <row r="113">
          <cell r="A113" t="str">
            <v>F21606KG2AAU</v>
          </cell>
          <cell r="B113" t="str">
            <v>GUARDCOMPL-FR,BLACKCOM</v>
          </cell>
          <cell r="C113">
            <v>2800.75</v>
          </cell>
          <cell r="D113">
            <v>2773.02</v>
          </cell>
          <cell r="E113" t="str">
            <v/>
          </cell>
          <cell r="F113" t="str">
            <v>E1</v>
          </cell>
          <cell r="G113">
            <v>2324.6224999999999</v>
          </cell>
          <cell r="H113">
            <v>0</v>
          </cell>
          <cell r="I113">
            <v>0</v>
          </cell>
          <cell r="J113">
            <v>0</v>
          </cell>
          <cell r="K113">
            <v>0</v>
          </cell>
          <cell r="L113">
            <v>0</v>
          </cell>
          <cell r="M113">
            <v>0</v>
          </cell>
          <cell r="N113">
            <v>0</v>
          </cell>
          <cell r="O113">
            <v>0</v>
          </cell>
          <cell r="P113">
            <v>0</v>
          </cell>
          <cell r="Q113">
            <v>0</v>
          </cell>
          <cell r="R113">
            <v>0</v>
          </cell>
        </row>
        <row r="114">
          <cell r="A114" t="str">
            <v>F21606KG3AAU</v>
          </cell>
          <cell r="B114" t="str">
            <v>GUARDCOMPL-FR,BLACKCOM</v>
          </cell>
          <cell r="C114">
            <v>3550.6</v>
          </cell>
          <cell r="D114">
            <v>3515.45</v>
          </cell>
          <cell r="E114" t="str">
            <v/>
          </cell>
          <cell r="F114" t="str">
            <v>E1</v>
          </cell>
          <cell r="G114">
            <v>2946.998</v>
          </cell>
          <cell r="H114">
            <v>0</v>
          </cell>
          <cell r="I114">
            <v>0</v>
          </cell>
          <cell r="J114">
            <v>0</v>
          </cell>
          <cell r="K114">
            <v>0</v>
          </cell>
          <cell r="L114">
            <v>0</v>
          </cell>
          <cell r="M114">
            <v>0</v>
          </cell>
          <cell r="N114">
            <v>0</v>
          </cell>
          <cell r="O114">
            <v>0</v>
          </cell>
          <cell r="P114">
            <v>0</v>
          </cell>
          <cell r="Q114">
            <v>0</v>
          </cell>
          <cell r="R114">
            <v>0</v>
          </cell>
        </row>
        <row r="115">
          <cell r="A115" t="str">
            <v>F38004KE0AAU</v>
          </cell>
          <cell r="B115" t="str">
            <v>KIT-COMPL,OVERFDRWIDE</v>
          </cell>
          <cell r="C115">
            <v>856.46</v>
          </cell>
          <cell r="D115">
            <v>819.58</v>
          </cell>
          <cell r="E115" t="str">
            <v/>
          </cell>
          <cell r="F115" t="str">
            <v>E2</v>
          </cell>
          <cell r="G115">
            <v>710.86180000000002</v>
          </cell>
          <cell r="H115">
            <v>0</v>
          </cell>
          <cell r="I115">
            <v>0</v>
          </cell>
          <cell r="J115">
            <v>0</v>
          </cell>
          <cell r="K115">
            <v>0</v>
          </cell>
          <cell r="L115">
            <v>1</v>
          </cell>
          <cell r="M115">
            <v>0</v>
          </cell>
          <cell r="N115">
            <v>0</v>
          </cell>
          <cell r="O115">
            <v>0</v>
          </cell>
          <cell r="P115">
            <v>0</v>
          </cell>
          <cell r="Q115">
            <v>0</v>
          </cell>
          <cell r="R115">
            <v>0</v>
          </cell>
        </row>
        <row r="116">
          <cell r="A116" t="str">
            <v>F38004KE0BAU</v>
          </cell>
          <cell r="B116" t="str">
            <v>KIT-COMPL,OVERFDRNARROW</v>
          </cell>
          <cell r="C116">
            <v>794.76</v>
          </cell>
          <cell r="D116">
            <v>760.54</v>
          </cell>
          <cell r="E116" t="str">
            <v/>
          </cell>
          <cell r="F116" t="str">
            <v>E8</v>
          </cell>
          <cell r="G116">
            <v>659.6508</v>
          </cell>
          <cell r="H116">
            <v>0</v>
          </cell>
          <cell r="I116">
            <v>0</v>
          </cell>
          <cell r="J116">
            <v>0</v>
          </cell>
          <cell r="K116">
            <v>0</v>
          </cell>
          <cell r="L116">
            <v>1</v>
          </cell>
          <cell r="M116">
            <v>0</v>
          </cell>
          <cell r="N116">
            <v>0</v>
          </cell>
          <cell r="O116">
            <v>0</v>
          </cell>
          <cell r="P116">
            <v>0</v>
          </cell>
          <cell r="Q116">
            <v>0</v>
          </cell>
          <cell r="R116">
            <v>0</v>
          </cell>
        </row>
        <row r="117">
          <cell r="A117" t="str">
            <v>F38004KE0CAU</v>
          </cell>
          <cell r="B117" t="str">
            <v>KIT-COMPL,OVERFDRWIDE,K/C</v>
          </cell>
          <cell r="C117">
            <v>857.19</v>
          </cell>
          <cell r="D117">
            <v>820.28</v>
          </cell>
          <cell r="E117" t="str">
            <v/>
          </cell>
          <cell r="F117" t="str">
            <v>E8</v>
          </cell>
          <cell r="G117">
            <v>711.46770000000004</v>
          </cell>
          <cell r="H117">
            <v>0</v>
          </cell>
          <cell r="I117">
            <v>0</v>
          </cell>
          <cell r="J117">
            <v>0</v>
          </cell>
          <cell r="K117">
            <v>0</v>
          </cell>
          <cell r="L117">
            <v>0</v>
          </cell>
          <cell r="M117">
            <v>1</v>
          </cell>
          <cell r="N117">
            <v>0</v>
          </cell>
          <cell r="O117">
            <v>0</v>
          </cell>
          <cell r="P117">
            <v>0</v>
          </cell>
          <cell r="Q117">
            <v>0</v>
          </cell>
          <cell r="R117">
            <v>0</v>
          </cell>
        </row>
        <row r="118">
          <cell r="A118" t="str">
            <v>F38006KG0AAU</v>
          </cell>
          <cell r="B118" t="str">
            <v>OVERFDR,KITFR&amp;RR(D/C)</v>
          </cell>
          <cell r="C118">
            <v>1098.32</v>
          </cell>
          <cell r="D118">
            <v>1051.02</v>
          </cell>
          <cell r="E118" t="str">
            <v/>
          </cell>
          <cell r="F118" t="str">
            <v>E2</v>
          </cell>
          <cell r="G118">
            <v>911.60559999999987</v>
          </cell>
          <cell r="H118">
            <v>0</v>
          </cell>
          <cell r="I118">
            <v>0</v>
          </cell>
          <cell r="J118">
            <v>0</v>
          </cell>
          <cell r="K118">
            <v>0</v>
          </cell>
          <cell r="L118">
            <v>0</v>
          </cell>
          <cell r="M118">
            <v>0</v>
          </cell>
          <cell r="N118">
            <v>0</v>
          </cell>
          <cell r="O118">
            <v>0</v>
          </cell>
          <cell r="P118">
            <v>0</v>
          </cell>
          <cell r="Q118">
            <v>0</v>
          </cell>
          <cell r="R118">
            <v>0</v>
          </cell>
        </row>
        <row r="119">
          <cell r="A119" t="str">
            <v>MKF386KG0BAU</v>
          </cell>
          <cell r="B119" t="str">
            <v>OVERFDR,BULLBARKIT(C/C)</v>
          </cell>
          <cell r="C119">
            <v>665.79</v>
          </cell>
          <cell r="D119">
            <v>637.12</v>
          </cell>
          <cell r="E119" t="str">
            <v/>
          </cell>
          <cell r="F119" t="str">
            <v>E1</v>
          </cell>
          <cell r="G119">
            <v>552.60569999999996</v>
          </cell>
          <cell r="H119">
            <v>0</v>
          </cell>
          <cell r="I119">
            <v>0</v>
          </cell>
          <cell r="J119">
            <v>0</v>
          </cell>
          <cell r="K119">
            <v>0</v>
          </cell>
          <cell r="L119">
            <v>0</v>
          </cell>
          <cell r="M119">
            <v>0</v>
          </cell>
          <cell r="N119">
            <v>0</v>
          </cell>
          <cell r="O119">
            <v>0</v>
          </cell>
          <cell r="P119">
            <v>0</v>
          </cell>
          <cell r="Q119">
            <v>0</v>
          </cell>
          <cell r="R119">
            <v>0</v>
          </cell>
        </row>
        <row r="120">
          <cell r="A120" t="str">
            <v>MKF386KG0AAU</v>
          </cell>
          <cell r="B120" t="str">
            <v>OVERFDR,BULLBARKITD/C(P/U)</v>
          </cell>
          <cell r="C120">
            <v>1026.51</v>
          </cell>
          <cell r="D120">
            <v>982.31</v>
          </cell>
          <cell r="E120" t="str">
            <v/>
          </cell>
          <cell r="F120" t="str">
            <v>E1</v>
          </cell>
          <cell r="G120">
            <v>852.00329999999997</v>
          </cell>
          <cell r="H120">
            <v>0</v>
          </cell>
          <cell r="I120">
            <v>0</v>
          </cell>
          <cell r="J120">
            <v>0</v>
          </cell>
          <cell r="K120">
            <v>0</v>
          </cell>
          <cell r="L120">
            <v>0</v>
          </cell>
          <cell r="M120">
            <v>0</v>
          </cell>
          <cell r="N120">
            <v>0</v>
          </cell>
          <cell r="O120">
            <v>0</v>
          </cell>
          <cell r="P120">
            <v>0</v>
          </cell>
          <cell r="Q120">
            <v>0</v>
          </cell>
          <cell r="R120">
            <v>0</v>
          </cell>
        </row>
        <row r="121">
          <cell r="A121" t="str">
            <v>F38104KE0BAU</v>
          </cell>
          <cell r="B121" t="str">
            <v>KIT-FROVERFDR,NARROW</v>
          </cell>
          <cell r="C121">
            <v>496.83</v>
          </cell>
          <cell r="D121">
            <v>475.44</v>
          </cell>
          <cell r="E121" t="str">
            <v/>
          </cell>
          <cell r="F121" t="str">
            <v>E2</v>
          </cell>
          <cell r="G121">
            <v>412.3689</v>
          </cell>
          <cell r="H121">
            <v>0</v>
          </cell>
          <cell r="I121">
            <v>0</v>
          </cell>
          <cell r="J121">
            <v>0</v>
          </cell>
          <cell r="K121">
            <v>0</v>
          </cell>
          <cell r="L121">
            <v>1</v>
          </cell>
          <cell r="M121">
            <v>1</v>
          </cell>
          <cell r="N121">
            <v>0</v>
          </cell>
          <cell r="O121">
            <v>0</v>
          </cell>
          <cell r="P121">
            <v>0</v>
          </cell>
          <cell r="Q121">
            <v>0</v>
          </cell>
          <cell r="R121">
            <v>0</v>
          </cell>
        </row>
        <row r="122">
          <cell r="A122" t="str">
            <v>F38106KG0AAU</v>
          </cell>
          <cell r="B122" t="str">
            <v>OVERFDR,KITFR(C/C)</v>
          </cell>
          <cell r="C122">
            <v>582.70000000000005</v>
          </cell>
          <cell r="D122">
            <v>557.61</v>
          </cell>
          <cell r="E122" t="str">
            <v/>
          </cell>
          <cell r="F122" t="str">
            <v>E2</v>
          </cell>
          <cell r="G122">
            <v>483.64100000000002</v>
          </cell>
          <cell r="H122">
            <v>0</v>
          </cell>
          <cell r="I122">
            <v>0</v>
          </cell>
          <cell r="J122">
            <v>0</v>
          </cell>
          <cell r="K122">
            <v>0</v>
          </cell>
          <cell r="L122">
            <v>0</v>
          </cell>
          <cell r="M122">
            <v>0</v>
          </cell>
          <cell r="N122">
            <v>0</v>
          </cell>
          <cell r="O122">
            <v>0</v>
          </cell>
          <cell r="P122">
            <v>0</v>
          </cell>
          <cell r="Q122">
            <v>0</v>
          </cell>
          <cell r="R122">
            <v>0</v>
          </cell>
        </row>
        <row r="123">
          <cell r="A123" t="str">
            <v>F51601X60AAU</v>
          </cell>
          <cell r="B123" t="str">
            <v>PROTECTOR-BONNETSMOKED</v>
          </cell>
          <cell r="C123">
            <v>98.78</v>
          </cell>
          <cell r="D123">
            <v>94.53</v>
          </cell>
          <cell r="E123" t="str">
            <v/>
          </cell>
          <cell r="F123" t="str">
            <v>E1</v>
          </cell>
          <cell r="G123">
            <v>81.987400000000008</v>
          </cell>
          <cell r="H123">
            <v>0</v>
          </cell>
          <cell r="I123">
            <v>0</v>
          </cell>
          <cell r="J123">
            <v>1</v>
          </cell>
          <cell r="K123">
            <v>0</v>
          </cell>
          <cell r="L123">
            <v>0</v>
          </cell>
          <cell r="M123">
            <v>0</v>
          </cell>
          <cell r="N123">
            <v>0</v>
          </cell>
          <cell r="O123">
            <v>0</v>
          </cell>
          <cell r="P123">
            <v>0</v>
          </cell>
          <cell r="Q123">
            <v>0</v>
          </cell>
          <cell r="R123">
            <v>0</v>
          </cell>
        </row>
        <row r="124">
          <cell r="A124" t="str">
            <v>F51604CF1BAU</v>
          </cell>
          <cell r="B124" t="str">
            <v>PROTECTOR-BONNET</v>
          </cell>
          <cell r="C124">
            <v>101.59</v>
          </cell>
          <cell r="D124">
            <v>97.69</v>
          </cell>
          <cell r="E124" t="str">
            <v/>
          </cell>
          <cell r="F124" t="str">
            <v>E1</v>
          </cell>
          <cell r="G124">
            <v>84.319699999999997</v>
          </cell>
          <cell r="H124">
            <v>0</v>
          </cell>
          <cell r="I124">
            <v>0</v>
          </cell>
          <cell r="J124">
            <v>0</v>
          </cell>
          <cell r="K124">
            <v>0</v>
          </cell>
          <cell r="L124">
            <v>0</v>
          </cell>
          <cell r="M124">
            <v>0</v>
          </cell>
          <cell r="N124">
            <v>0</v>
          </cell>
          <cell r="O124">
            <v>0</v>
          </cell>
          <cell r="P124">
            <v>0</v>
          </cell>
          <cell r="Q124">
            <v>0</v>
          </cell>
          <cell r="R124">
            <v>1</v>
          </cell>
        </row>
        <row r="125">
          <cell r="A125" t="str">
            <v>F51604KE0AAU</v>
          </cell>
          <cell r="B125" t="str">
            <v>PROTECTOR-BONNETCLEAR</v>
          </cell>
          <cell r="C125">
            <v>108.23</v>
          </cell>
          <cell r="D125">
            <v>103.57</v>
          </cell>
          <cell r="E125" t="str">
            <v/>
          </cell>
          <cell r="F125" t="str">
            <v>E1</v>
          </cell>
          <cell r="G125">
            <v>89.8309</v>
          </cell>
          <cell r="H125">
            <v>0</v>
          </cell>
          <cell r="I125">
            <v>0</v>
          </cell>
          <cell r="J125">
            <v>0</v>
          </cell>
          <cell r="K125">
            <v>0</v>
          </cell>
          <cell r="L125">
            <v>1</v>
          </cell>
          <cell r="M125">
            <v>1</v>
          </cell>
          <cell r="N125">
            <v>0</v>
          </cell>
          <cell r="O125">
            <v>0</v>
          </cell>
          <cell r="P125">
            <v>0</v>
          </cell>
          <cell r="Q125">
            <v>0</v>
          </cell>
          <cell r="R125">
            <v>0</v>
          </cell>
        </row>
        <row r="126">
          <cell r="A126" t="str">
            <v>F51604KE0BAU</v>
          </cell>
          <cell r="B126" t="str">
            <v>PROTECTOR-BONNET,SMOKED</v>
          </cell>
          <cell r="C126">
            <v>106.21</v>
          </cell>
          <cell r="D126">
            <v>101.64</v>
          </cell>
          <cell r="E126" t="str">
            <v/>
          </cell>
          <cell r="F126" t="str">
            <v>E1</v>
          </cell>
          <cell r="G126">
            <v>88.154299999999992</v>
          </cell>
          <cell r="H126">
            <v>0</v>
          </cell>
          <cell r="I126">
            <v>0</v>
          </cell>
          <cell r="J126">
            <v>0</v>
          </cell>
          <cell r="K126">
            <v>0</v>
          </cell>
          <cell r="L126">
            <v>1</v>
          </cell>
          <cell r="M126">
            <v>1</v>
          </cell>
          <cell r="N126">
            <v>0</v>
          </cell>
          <cell r="O126">
            <v>0</v>
          </cell>
          <cell r="P126">
            <v>0</v>
          </cell>
          <cell r="Q126">
            <v>0</v>
          </cell>
          <cell r="R126">
            <v>0</v>
          </cell>
        </row>
        <row r="127">
          <cell r="A127" t="str">
            <v>F51606JG0BAU</v>
          </cell>
          <cell r="B127" t="str">
            <v>PROTECTOR-BONNET(SMOKED)</v>
          </cell>
          <cell r="C127">
            <v>118.21</v>
          </cell>
          <cell r="D127">
            <v>113.12</v>
          </cell>
          <cell r="E127" t="str">
            <v/>
          </cell>
          <cell r="F127" t="str">
            <v>E1</v>
          </cell>
          <cell r="G127">
            <v>98.114299999999986</v>
          </cell>
          <cell r="H127">
            <v>0</v>
          </cell>
          <cell r="I127">
            <v>0</v>
          </cell>
          <cell r="J127">
            <v>0</v>
          </cell>
          <cell r="K127">
            <v>0</v>
          </cell>
          <cell r="L127">
            <v>0</v>
          </cell>
          <cell r="M127">
            <v>0</v>
          </cell>
          <cell r="N127">
            <v>0</v>
          </cell>
          <cell r="O127">
            <v>0</v>
          </cell>
          <cell r="P127">
            <v>1</v>
          </cell>
          <cell r="Q127">
            <v>0</v>
          </cell>
          <cell r="R127">
            <v>0</v>
          </cell>
        </row>
        <row r="128">
          <cell r="A128" t="str">
            <v>F51606KA0BAU</v>
          </cell>
          <cell r="B128" t="str">
            <v>PROTR-HOOD,SMOKED</v>
          </cell>
          <cell r="C128">
            <v>111</v>
          </cell>
          <cell r="D128">
            <v>111</v>
          </cell>
          <cell r="E128" t="str">
            <v xml:space="preserve"> </v>
          </cell>
          <cell r="F128" t="str">
            <v>E1</v>
          </cell>
          <cell r="G128">
            <v>92.13</v>
          </cell>
          <cell r="H128">
            <v>0</v>
          </cell>
          <cell r="I128">
            <v>0</v>
          </cell>
          <cell r="J128">
            <v>0</v>
          </cell>
          <cell r="K128">
            <v>0</v>
          </cell>
          <cell r="L128">
            <v>0</v>
          </cell>
          <cell r="M128">
            <v>0</v>
          </cell>
          <cell r="N128">
            <v>1</v>
          </cell>
          <cell r="O128">
            <v>0</v>
          </cell>
          <cell r="P128">
            <v>0</v>
          </cell>
          <cell r="Q128">
            <v>0</v>
          </cell>
          <cell r="R128">
            <v>0</v>
          </cell>
        </row>
        <row r="129">
          <cell r="A129" t="str">
            <v>F51606KG0AAU</v>
          </cell>
          <cell r="B129" t="str">
            <v>PROTECTOR-BONNETCLEAR</v>
          </cell>
          <cell r="C129">
            <v>97.51</v>
          </cell>
          <cell r="D129">
            <v>93.31</v>
          </cell>
          <cell r="E129" t="str">
            <v/>
          </cell>
          <cell r="F129" t="str">
            <v>E1</v>
          </cell>
          <cell r="G129">
            <v>80.933300000000003</v>
          </cell>
          <cell r="H129">
            <v>0</v>
          </cell>
          <cell r="I129">
            <v>0</v>
          </cell>
          <cell r="J129">
            <v>0</v>
          </cell>
          <cell r="K129">
            <v>0</v>
          </cell>
          <cell r="L129">
            <v>0</v>
          </cell>
          <cell r="M129">
            <v>0</v>
          </cell>
          <cell r="N129">
            <v>0</v>
          </cell>
          <cell r="O129">
            <v>0</v>
          </cell>
          <cell r="P129">
            <v>0</v>
          </cell>
          <cell r="Q129">
            <v>0</v>
          </cell>
          <cell r="R129">
            <v>0</v>
          </cell>
        </row>
        <row r="130">
          <cell r="A130" t="str">
            <v>F51606KG0BAU</v>
          </cell>
          <cell r="B130" t="str">
            <v>PROTECTOR-BONNETSMOKED</v>
          </cell>
          <cell r="C130">
            <v>108.34</v>
          </cell>
          <cell r="D130">
            <v>103.67</v>
          </cell>
          <cell r="E130" t="str">
            <v/>
          </cell>
          <cell r="F130" t="str">
            <v>E1</v>
          </cell>
          <cell r="G130">
            <v>89.922200000000004</v>
          </cell>
          <cell r="H130">
            <v>0</v>
          </cell>
          <cell r="I130">
            <v>0</v>
          </cell>
          <cell r="J130">
            <v>0</v>
          </cell>
          <cell r="K130">
            <v>0</v>
          </cell>
          <cell r="L130">
            <v>0</v>
          </cell>
          <cell r="M130">
            <v>0</v>
          </cell>
          <cell r="N130">
            <v>0</v>
          </cell>
          <cell r="O130">
            <v>0</v>
          </cell>
          <cell r="P130">
            <v>0</v>
          </cell>
          <cell r="Q130">
            <v>0</v>
          </cell>
          <cell r="R130">
            <v>0</v>
          </cell>
        </row>
        <row r="131">
          <cell r="A131" t="str">
            <v>F5160HV40BAU</v>
          </cell>
          <cell r="B131" t="str">
            <v>PROTECTOR-BONNET</v>
          </cell>
          <cell r="C131">
            <v>117.61</v>
          </cell>
          <cell r="D131">
            <v>112.55</v>
          </cell>
          <cell r="E131" t="str">
            <v/>
          </cell>
          <cell r="F131" t="str">
            <v>E1</v>
          </cell>
          <cell r="G131">
            <v>97.616299999999995</v>
          </cell>
          <cell r="H131">
            <v>0</v>
          </cell>
          <cell r="I131">
            <v>0</v>
          </cell>
          <cell r="J131">
            <v>0</v>
          </cell>
          <cell r="K131">
            <v>0</v>
          </cell>
          <cell r="L131">
            <v>0</v>
          </cell>
          <cell r="M131">
            <v>0</v>
          </cell>
          <cell r="N131">
            <v>0</v>
          </cell>
          <cell r="O131">
            <v>0</v>
          </cell>
          <cell r="P131">
            <v>0</v>
          </cell>
          <cell r="Q131">
            <v>1</v>
          </cell>
          <cell r="R131">
            <v>0</v>
          </cell>
        </row>
        <row r="132">
          <cell r="A132" t="str">
            <v>F51661L000AU</v>
          </cell>
          <cell r="B132" t="str">
            <v>PROTECTOR-BONNETCLEAR</v>
          </cell>
          <cell r="C132">
            <v>69.739999999999995</v>
          </cell>
          <cell r="D132">
            <v>66.739999999999995</v>
          </cell>
          <cell r="E132" t="str">
            <v/>
          </cell>
          <cell r="F132" t="str">
            <v>E1</v>
          </cell>
          <cell r="G132">
            <v>57.884199999999993</v>
          </cell>
          <cell r="H132">
            <v>0</v>
          </cell>
          <cell r="I132">
            <v>0</v>
          </cell>
          <cell r="J132">
            <v>0</v>
          </cell>
          <cell r="K132">
            <v>0</v>
          </cell>
          <cell r="L132">
            <v>0</v>
          </cell>
          <cell r="M132">
            <v>0</v>
          </cell>
          <cell r="N132">
            <v>0</v>
          </cell>
          <cell r="O132">
            <v>1</v>
          </cell>
          <cell r="P132">
            <v>0</v>
          </cell>
          <cell r="Q132">
            <v>0</v>
          </cell>
          <cell r="R132">
            <v>0</v>
          </cell>
        </row>
        <row r="133">
          <cell r="A133" t="str">
            <v>F51661L100AU</v>
          </cell>
          <cell r="B133" t="str">
            <v>PROTECTOR-BONNET(SMOKED)SERIES1-4</v>
          </cell>
          <cell r="C133">
            <v>96.86</v>
          </cell>
          <cell r="D133">
            <v>92.69</v>
          </cell>
          <cell r="E133" t="str">
            <v/>
          </cell>
          <cell r="F133" t="str">
            <v>E1</v>
          </cell>
          <cell r="G133">
            <v>80.393799999999999</v>
          </cell>
          <cell r="H133">
            <v>0</v>
          </cell>
          <cell r="I133">
            <v>0</v>
          </cell>
          <cell r="J133">
            <v>0</v>
          </cell>
          <cell r="K133">
            <v>0</v>
          </cell>
          <cell r="L133">
            <v>0</v>
          </cell>
          <cell r="M133">
            <v>0</v>
          </cell>
          <cell r="N133">
            <v>0</v>
          </cell>
          <cell r="O133">
            <v>1</v>
          </cell>
          <cell r="P133">
            <v>0</v>
          </cell>
          <cell r="Q133">
            <v>0</v>
          </cell>
          <cell r="R133">
            <v>0</v>
          </cell>
        </row>
        <row r="134">
          <cell r="A134" t="str">
            <v>G31251A300AU</v>
          </cell>
          <cell r="B134" t="str">
            <v>CROSSBARS</v>
          </cell>
          <cell r="C134">
            <v>470.04</v>
          </cell>
          <cell r="D134">
            <v>470.04</v>
          </cell>
          <cell r="E134" t="str">
            <v xml:space="preserve"> </v>
          </cell>
          <cell r="F134" t="str">
            <v>E1</v>
          </cell>
          <cell r="G134">
            <v>390.13319999999999</v>
          </cell>
          <cell r="H134">
            <v>0</v>
          </cell>
          <cell r="I134">
            <v>0</v>
          </cell>
          <cell r="J134">
            <v>0</v>
          </cell>
          <cell r="K134">
            <v>0</v>
          </cell>
          <cell r="L134">
            <v>0</v>
          </cell>
          <cell r="M134">
            <v>0</v>
          </cell>
          <cell r="N134">
            <v>1</v>
          </cell>
          <cell r="O134">
            <v>0</v>
          </cell>
          <cell r="P134">
            <v>0</v>
          </cell>
          <cell r="Q134">
            <v>0</v>
          </cell>
          <cell r="R134">
            <v>0</v>
          </cell>
        </row>
        <row r="135">
          <cell r="A135" t="str">
            <v>G31251L000AU</v>
          </cell>
          <cell r="B135" t="str">
            <v>ROOFBARS-ADVENTURE</v>
          </cell>
          <cell r="C135">
            <v>220.25</v>
          </cell>
          <cell r="D135">
            <v>210.77</v>
          </cell>
          <cell r="E135" t="str">
            <v/>
          </cell>
          <cell r="F135" t="str">
            <v>E1</v>
          </cell>
          <cell r="G135">
            <v>182.8075</v>
          </cell>
          <cell r="H135">
            <v>0</v>
          </cell>
          <cell r="I135">
            <v>0</v>
          </cell>
          <cell r="J135">
            <v>0</v>
          </cell>
          <cell r="K135">
            <v>0</v>
          </cell>
          <cell r="L135">
            <v>0</v>
          </cell>
          <cell r="M135">
            <v>0</v>
          </cell>
          <cell r="N135">
            <v>0</v>
          </cell>
          <cell r="O135">
            <v>1</v>
          </cell>
          <cell r="P135">
            <v>1</v>
          </cell>
          <cell r="Q135">
            <v>0</v>
          </cell>
          <cell r="R135">
            <v>0</v>
          </cell>
        </row>
        <row r="136">
          <cell r="A136" t="str">
            <v>G31251L100AU</v>
          </cell>
          <cell r="B136" t="str">
            <v>ROOFBARS-TOURING</v>
          </cell>
          <cell r="C136">
            <v>320.08999999999997</v>
          </cell>
          <cell r="D136">
            <v>306.31</v>
          </cell>
          <cell r="E136" t="str">
            <v/>
          </cell>
          <cell r="F136" t="str">
            <v>E1</v>
          </cell>
          <cell r="G136">
            <v>265.67469999999997</v>
          </cell>
          <cell r="H136">
            <v>0</v>
          </cell>
          <cell r="I136">
            <v>0</v>
          </cell>
          <cell r="J136">
            <v>0</v>
          </cell>
          <cell r="K136">
            <v>0</v>
          </cell>
          <cell r="L136">
            <v>0</v>
          </cell>
          <cell r="M136">
            <v>0</v>
          </cell>
          <cell r="N136">
            <v>0</v>
          </cell>
          <cell r="O136">
            <v>1</v>
          </cell>
          <cell r="P136">
            <v>1</v>
          </cell>
          <cell r="Q136">
            <v>0</v>
          </cell>
          <cell r="R136">
            <v>0</v>
          </cell>
        </row>
        <row r="137">
          <cell r="A137" t="str">
            <v>G31261L000AU</v>
          </cell>
          <cell r="B137" t="str">
            <v>ROOFBARS(3RD)ADVENTURE</v>
          </cell>
          <cell r="C137">
            <v>159.34</v>
          </cell>
          <cell r="D137">
            <v>152.47999999999999</v>
          </cell>
          <cell r="E137" t="str">
            <v/>
          </cell>
          <cell r="F137" t="str">
            <v>E1</v>
          </cell>
          <cell r="G137">
            <v>132.25220000000002</v>
          </cell>
          <cell r="H137">
            <v>0</v>
          </cell>
          <cell r="I137">
            <v>0</v>
          </cell>
          <cell r="J137">
            <v>0</v>
          </cell>
          <cell r="K137">
            <v>0</v>
          </cell>
          <cell r="L137">
            <v>0</v>
          </cell>
          <cell r="M137">
            <v>0</v>
          </cell>
          <cell r="N137">
            <v>0</v>
          </cell>
          <cell r="O137">
            <v>1</v>
          </cell>
          <cell r="P137">
            <v>1</v>
          </cell>
          <cell r="Q137">
            <v>0</v>
          </cell>
          <cell r="R137">
            <v>0</v>
          </cell>
        </row>
        <row r="138">
          <cell r="A138" t="str">
            <v>G31261L100AU</v>
          </cell>
          <cell r="B138" t="str">
            <v>ROOFBARS(3RD)-TOURING</v>
          </cell>
          <cell r="C138">
            <v>159.34</v>
          </cell>
          <cell r="D138">
            <v>152.47999999999999</v>
          </cell>
          <cell r="E138" t="str">
            <v/>
          </cell>
          <cell r="F138" t="str">
            <v>E1</v>
          </cell>
          <cell r="G138">
            <v>132.25220000000002</v>
          </cell>
          <cell r="H138">
            <v>0</v>
          </cell>
          <cell r="I138">
            <v>0</v>
          </cell>
          <cell r="J138">
            <v>0</v>
          </cell>
          <cell r="K138">
            <v>0</v>
          </cell>
          <cell r="L138">
            <v>0</v>
          </cell>
          <cell r="M138">
            <v>0</v>
          </cell>
          <cell r="N138">
            <v>0</v>
          </cell>
          <cell r="O138">
            <v>1</v>
          </cell>
          <cell r="P138">
            <v>1</v>
          </cell>
          <cell r="Q138">
            <v>0</v>
          </cell>
          <cell r="R138">
            <v>0</v>
          </cell>
        </row>
        <row r="139">
          <cell r="A139" t="str">
            <v>G31574CF0AAU</v>
          </cell>
          <cell r="B139" t="str">
            <v>CROSSBARASSY,SET(FLUSHSTYLE)RAILMOUNT</v>
          </cell>
          <cell r="C139">
            <v>417.58</v>
          </cell>
          <cell r="D139">
            <v>399.6</v>
          </cell>
          <cell r="E139" t="str">
            <v/>
          </cell>
          <cell r="F139" t="str">
            <v>E1</v>
          </cell>
          <cell r="G139">
            <v>346.59139999999996</v>
          </cell>
          <cell r="H139">
            <v>0</v>
          </cell>
          <cell r="I139">
            <v>0</v>
          </cell>
          <cell r="J139">
            <v>0</v>
          </cell>
          <cell r="K139">
            <v>0</v>
          </cell>
          <cell r="L139">
            <v>0</v>
          </cell>
          <cell r="M139">
            <v>0</v>
          </cell>
          <cell r="N139">
            <v>0</v>
          </cell>
          <cell r="O139">
            <v>0</v>
          </cell>
          <cell r="P139">
            <v>0</v>
          </cell>
          <cell r="Q139">
            <v>0</v>
          </cell>
          <cell r="R139">
            <v>1</v>
          </cell>
        </row>
        <row r="140">
          <cell r="A140" t="str">
            <v>G31574CF0BAU</v>
          </cell>
          <cell r="B140" t="str">
            <v>CROSSBARASSY,SET(THROUGHSTY)RAILMOUNT</v>
          </cell>
          <cell r="C140">
            <v>417.58</v>
          </cell>
          <cell r="D140">
            <v>399.6</v>
          </cell>
          <cell r="E140" t="str">
            <v/>
          </cell>
          <cell r="F140" t="str">
            <v>E1</v>
          </cell>
          <cell r="G140">
            <v>346.59139999999996</v>
          </cell>
          <cell r="H140">
            <v>0</v>
          </cell>
          <cell r="I140">
            <v>0</v>
          </cell>
          <cell r="J140">
            <v>0</v>
          </cell>
          <cell r="K140">
            <v>0</v>
          </cell>
          <cell r="L140">
            <v>0</v>
          </cell>
          <cell r="M140">
            <v>0</v>
          </cell>
          <cell r="N140">
            <v>0</v>
          </cell>
          <cell r="O140">
            <v>0</v>
          </cell>
          <cell r="P140">
            <v>0</v>
          </cell>
          <cell r="Q140">
            <v>0</v>
          </cell>
          <cell r="R140">
            <v>1</v>
          </cell>
        </row>
        <row r="141">
          <cell r="A141" t="str">
            <v>G31574CF1AAU</v>
          </cell>
          <cell r="B141" t="str">
            <v>ROOFBARASSY-SET(FLUSHSTYLE)ROOFMOUNT</v>
          </cell>
          <cell r="C141">
            <v>417.58</v>
          </cell>
          <cell r="D141">
            <v>399.6</v>
          </cell>
          <cell r="E141" t="str">
            <v/>
          </cell>
          <cell r="F141" t="str">
            <v>E1</v>
          </cell>
          <cell r="G141">
            <v>346.59139999999996</v>
          </cell>
          <cell r="H141">
            <v>0</v>
          </cell>
          <cell r="I141">
            <v>0</v>
          </cell>
          <cell r="J141">
            <v>0</v>
          </cell>
          <cell r="K141">
            <v>0</v>
          </cell>
          <cell r="L141">
            <v>0</v>
          </cell>
          <cell r="M141">
            <v>0</v>
          </cell>
          <cell r="N141">
            <v>0</v>
          </cell>
          <cell r="O141">
            <v>0</v>
          </cell>
          <cell r="P141">
            <v>0</v>
          </cell>
          <cell r="Q141">
            <v>0</v>
          </cell>
          <cell r="R141">
            <v>1</v>
          </cell>
        </row>
        <row r="142">
          <cell r="A142" t="str">
            <v>G31574CF1BAU</v>
          </cell>
          <cell r="B142" t="str">
            <v>ROOFBARASSY-SET(THROUGHSTY)ROOFMOUNT</v>
          </cell>
          <cell r="C142">
            <v>417.58</v>
          </cell>
          <cell r="D142">
            <v>399.6</v>
          </cell>
          <cell r="E142" t="str">
            <v/>
          </cell>
          <cell r="F142" t="str">
            <v>E1</v>
          </cell>
          <cell r="G142">
            <v>346.59139999999996</v>
          </cell>
          <cell r="H142">
            <v>0</v>
          </cell>
          <cell r="I142">
            <v>0</v>
          </cell>
          <cell r="J142">
            <v>0</v>
          </cell>
          <cell r="K142">
            <v>0</v>
          </cell>
          <cell r="L142">
            <v>0</v>
          </cell>
          <cell r="M142">
            <v>0</v>
          </cell>
          <cell r="N142">
            <v>0</v>
          </cell>
          <cell r="O142">
            <v>0</v>
          </cell>
          <cell r="P142">
            <v>0</v>
          </cell>
          <cell r="Q142">
            <v>0</v>
          </cell>
          <cell r="R142">
            <v>1</v>
          </cell>
        </row>
        <row r="143">
          <cell r="A143" t="str">
            <v>G31574EN0AAU</v>
          </cell>
          <cell r="B143" t="str">
            <v>CROSSBARSASSY-SET(FLUSHTYPE)RAILMOUNT</v>
          </cell>
          <cell r="C143">
            <v>417.58</v>
          </cell>
          <cell r="D143">
            <v>399.6</v>
          </cell>
          <cell r="E143" t="str">
            <v/>
          </cell>
          <cell r="F143" t="str">
            <v>E1</v>
          </cell>
          <cell r="G143">
            <v>346.59139999999996</v>
          </cell>
          <cell r="H143">
            <v>0</v>
          </cell>
          <cell r="I143">
            <v>0</v>
          </cell>
          <cell r="J143">
            <v>0</v>
          </cell>
          <cell r="K143">
            <v>0</v>
          </cell>
          <cell r="L143">
            <v>0</v>
          </cell>
          <cell r="M143">
            <v>0</v>
          </cell>
          <cell r="N143">
            <v>0</v>
          </cell>
          <cell r="O143">
            <v>0</v>
          </cell>
          <cell r="P143">
            <v>0</v>
          </cell>
          <cell r="Q143">
            <v>1</v>
          </cell>
          <cell r="R143">
            <v>0</v>
          </cell>
        </row>
        <row r="144">
          <cell r="A144" t="str">
            <v>G31574EN0BAU</v>
          </cell>
          <cell r="B144" t="str">
            <v>CROSSBARSASSY-SET(THROUGHST)RAILMOUNT</v>
          </cell>
          <cell r="C144">
            <v>399.6</v>
          </cell>
          <cell r="D144">
            <v>399.6</v>
          </cell>
          <cell r="E144" t="str">
            <v xml:space="preserve"> </v>
          </cell>
          <cell r="F144" t="str">
            <v>E1</v>
          </cell>
          <cell r="G144">
            <v>331.66800000000001</v>
          </cell>
          <cell r="H144">
            <v>0</v>
          </cell>
          <cell r="I144">
            <v>0</v>
          </cell>
          <cell r="J144">
            <v>0</v>
          </cell>
          <cell r="K144">
            <v>0</v>
          </cell>
          <cell r="L144">
            <v>0</v>
          </cell>
          <cell r="M144">
            <v>0</v>
          </cell>
          <cell r="N144">
            <v>0</v>
          </cell>
          <cell r="O144">
            <v>0</v>
          </cell>
          <cell r="P144">
            <v>0</v>
          </cell>
          <cell r="Q144">
            <v>1</v>
          </cell>
          <cell r="R144">
            <v>0</v>
          </cell>
        </row>
        <row r="145">
          <cell r="A145" t="str">
            <v>G31574EN1AAU</v>
          </cell>
          <cell r="B145" t="str">
            <v>ROOFBARS(FLUSHSTYLE)ROOFMOUNT</v>
          </cell>
          <cell r="C145">
            <v>399.6</v>
          </cell>
          <cell r="D145">
            <v>399.6</v>
          </cell>
          <cell r="E145" t="str">
            <v xml:space="preserve"> </v>
          </cell>
          <cell r="F145" t="str">
            <v>E1</v>
          </cell>
          <cell r="G145">
            <v>331.66800000000001</v>
          </cell>
          <cell r="H145">
            <v>0</v>
          </cell>
          <cell r="I145">
            <v>0</v>
          </cell>
          <cell r="J145">
            <v>0</v>
          </cell>
          <cell r="K145">
            <v>0</v>
          </cell>
          <cell r="L145">
            <v>0</v>
          </cell>
          <cell r="M145">
            <v>0</v>
          </cell>
          <cell r="N145">
            <v>0</v>
          </cell>
          <cell r="O145">
            <v>0</v>
          </cell>
          <cell r="P145">
            <v>0</v>
          </cell>
          <cell r="Q145">
            <v>1</v>
          </cell>
          <cell r="R145">
            <v>0</v>
          </cell>
        </row>
        <row r="146">
          <cell r="A146" t="str">
            <v>G31574EN1BAU</v>
          </cell>
          <cell r="B146" t="str">
            <v>ROOFBARS(THROUGHSTYLE)ROOFMOUNT</v>
          </cell>
          <cell r="C146">
            <v>399.6</v>
          </cell>
          <cell r="D146">
            <v>399.6</v>
          </cell>
          <cell r="E146" t="str">
            <v xml:space="preserve"> </v>
          </cell>
          <cell r="F146" t="str">
            <v>E1</v>
          </cell>
          <cell r="G146">
            <v>331.66800000000001</v>
          </cell>
          <cell r="H146">
            <v>0</v>
          </cell>
          <cell r="I146">
            <v>0</v>
          </cell>
          <cell r="J146">
            <v>0</v>
          </cell>
          <cell r="K146">
            <v>0</v>
          </cell>
          <cell r="L146">
            <v>0</v>
          </cell>
          <cell r="M146">
            <v>0</v>
          </cell>
          <cell r="N146">
            <v>0</v>
          </cell>
          <cell r="O146">
            <v>0</v>
          </cell>
          <cell r="P146">
            <v>0</v>
          </cell>
          <cell r="Q146">
            <v>1</v>
          </cell>
          <cell r="R146">
            <v>0</v>
          </cell>
        </row>
        <row r="147">
          <cell r="A147" t="str">
            <v>G31574KE0AAU</v>
          </cell>
          <cell r="B147" t="str">
            <v>ROOFBARASSY,SETD/C</v>
          </cell>
          <cell r="C147">
            <v>520.77</v>
          </cell>
          <cell r="D147">
            <v>498.34</v>
          </cell>
          <cell r="E147" t="str">
            <v/>
          </cell>
          <cell r="F147" t="str">
            <v>E1</v>
          </cell>
          <cell r="G147">
            <v>432.23910000000001</v>
          </cell>
          <cell r="H147">
            <v>0</v>
          </cell>
          <cell r="I147">
            <v>0</v>
          </cell>
          <cell r="J147">
            <v>0</v>
          </cell>
          <cell r="K147">
            <v>0</v>
          </cell>
          <cell r="L147">
            <v>1</v>
          </cell>
          <cell r="M147">
            <v>0</v>
          </cell>
          <cell r="N147">
            <v>0</v>
          </cell>
          <cell r="O147">
            <v>0</v>
          </cell>
          <cell r="P147">
            <v>0</v>
          </cell>
          <cell r="Q147">
            <v>0</v>
          </cell>
          <cell r="R147">
            <v>0</v>
          </cell>
        </row>
        <row r="148">
          <cell r="A148" t="str">
            <v>G31574KE0BAU</v>
          </cell>
          <cell r="B148" t="str">
            <v>CROSSBARASSY,SETD/C</v>
          </cell>
          <cell r="C148">
            <v>297.8</v>
          </cell>
          <cell r="D148">
            <v>284.98</v>
          </cell>
          <cell r="E148" t="str">
            <v/>
          </cell>
          <cell r="F148" t="str">
            <v>E1</v>
          </cell>
          <cell r="G148">
            <v>247.17400000000001</v>
          </cell>
          <cell r="H148">
            <v>0</v>
          </cell>
          <cell r="I148">
            <v>0</v>
          </cell>
          <cell r="J148">
            <v>0</v>
          </cell>
          <cell r="K148">
            <v>0</v>
          </cell>
          <cell r="L148">
            <v>1</v>
          </cell>
          <cell r="M148">
            <v>0</v>
          </cell>
          <cell r="N148">
            <v>0</v>
          </cell>
          <cell r="O148">
            <v>0</v>
          </cell>
          <cell r="P148">
            <v>0</v>
          </cell>
          <cell r="Q148">
            <v>0</v>
          </cell>
          <cell r="R148">
            <v>0</v>
          </cell>
        </row>
        <row r="149">
          <cell r="A149" t="str">
            <v>G31574KE0CAU</v>
          </cell>
          <cell r="B149" t="str">
            <v>CROSSBARASSY,SET-CANOPY</v>
          </cell>
          <cell r="C149">
            <v>316.64999999999998</v>
          </cell>
          <cell r="D149">
            <v>316.64999999999998</v>
          </cell>
          <cell r="E149" t="str">
            <v xml:space="preserve"> </v>
          </cell>
          <cell r="F149" t="str">
            <v>E1</v>
          </cell>
          <cell r="G149">
            <v>262.81949999999995</v>
          </cell>
          <cell r="H149">
            <v>0</v>
          </cell>
          <cell r="I149">
            <v>0</v>
          </cell>
          <cell r="J149">
            <v>0</v>
          </cell>
          <cell r="K149">
            <v>0</v>
          </cell>
          <cell r="L149">
            <v>1</v>
          </cell>
          <cell r="M149">
            <v>0</v>
          </cell>
          <cell r="N149">
            <v>0</v>
          </cell>
          <cell r="O149">
            <v>0</v>
          </cell>
          <cell r="P149">
            <v>0</v>
          </cell>
          <cell r="Q149">
            <v>0</v>
          </cell>
          <cell r="R149">
            <v>0</v>
          </cell>
        </row>
        <row r="150">
          <cell r="A150" t="str">
            <v>G31574KE0DAU</v>
          </cell>
          <cell r="B150" t="str">
            <v>ROOFBARASSY,SETK/C</v>
          </cell>
          <cell r="C150">
            <v>498.34</v>
          </cell>
          <cell r="D150">
            <v>498.34</v>
          </cell>
          <cell r="E150" t="str">
            <v xml:space="preserve"> </v>
          </cell>
          <cell r="F150" t="str">
            <v>E2</v>
          </cell>
          <cell r="G150">
            <v>413.62219999999996</v>
          </cell>
          <cell r="H150">
            <v>0</v>
          </cell>
          <cell r="I150">
            <v>0</v>
          </cell>
          <cell r="J150">
            <v>0</v>
          </cell>
          <cell r="K150">
            <v>0</v>
          </cell>
          <cell r="L150">
            <v>0</v>
          </cell>
          <cell r="M150">
            <v>1</v>
          </cell>
          <cell r="N150">
            <v>0</v>
          </cell>
          <cell r="O150">
            <v>0</v>
          </cell>
          <cell r="P150">
            <v>0</v>
          </cell>
          <cell r="Q150">
            <v>0</v>
          </cell>
          <cell r="R150">
            <v>0</v>
          </cell>
        </row>
        <row r="151">
          <cell r="A151" t="str">
            <v>G31574KE0HAU</v>
          </cell>
          <cell r="B151" t="str">
            <v>ROOFCROSSBARSD/C-BLACK</v>
          </cell>
          <cell r="C151">
            <v>332.56</v>
          </cell>
          <cell r="D151">
            <v>318.24</v>
          </cell>
          <cell r="E151" t="str">
            <v/>
          </cell>
          <cell r="F151" t="str">
            <v>E1</v>
          </cell>
          <cell r="G151">
            <v>276.02480000000003</v>
          </cell>
          <cell r="H151">
            <v>0</v>
          </cell>
          <cell r="I151">
            <v>0</v>
          </cell>
          <cell r="J151">
            <v>0</v>
          </cell>
          <cell r="K151">
            <v>0</v>
          </cell>
          <cell r="L151">
            <v>0</v>
          </cell>
          <cell r="M151">
            <v>0</v>
          </cell>
          <cell r="N151">
            <v>0</v>
          </cell>
          <cell r="O151">
            <v>0</v>
          </cell>
          <cell r="P151">
            <v>0</v>
          </cell>
          <cell r="Q151">
            <v>0</v>
          </cell>
          <cell r="R151">
            <v>0</v>
          </cell>
        </row>
        <row r="152">
          <cell r="A152" t="str">
            <v>G31576KG0AAU</v>
          </cell>
          <cell r="B152" t="str">
            <v>FRONTLADDERRACK</v>
          </cell>
          <cell r="C152">
            <v>457.84</v>
          </cell>
          <cell r="D152">
            <v>438.12</v>
          </cell>
          <cell r="E152" t="str">
            <v/>
          </cell>
          <cell r="F152" t="str">
            <v>E1</v>
          </cell>
          <cell r="G152">
            <v>380.00719999999995</v>
          </cell>
          <cell r="H152">
            <v>0</v>
          </cell>
          <cell r="I152">
            <v>0</v>
          </cell>
          <cell r="J152">
            <v>0</v>
          </cell>
          <cell r="K152">
            <v>0</v>
          </cell>
          <cell r="L152">
            <v>0</v>
          </cell>
          <cell r="M152">
            <v>0</v>
          </cell>
          <cell r="N152">
            <v>0</v>
          </cell>
          <cell r="O152">
            <v>0</v>
          </cell>
          <cell r="P152">
            <v>0</v>
          </cell>
          <cell r="Q152">
            <v>0</v>
          </cell>
          <cell r="R152">
            <v>0</v>
          </cell>
        </row>
        <row r="153">
          <cell r="A153" t="str">
            <v>G31576KG0BAU</v>
          </cell>
          <cell r="B153" t="str">
            <v>ROOFBARSSETD/CCABIN</v>
          </cell>
          <cell r="C153">
            <v>1270.5899999999999</v>
          </cell>
          <cell r="D153">
            <v>1215.8800000000001</v>
          </cell>
          <cell r="E153" t="str">
            <v/>
          </cell>
          <cell r="F153" t="str">
            <v>E1</v>
          </cell>
          <cell r="G153">
            <v>1054.5897</v>
          </cell>
          <cell r="H153">
            <v>0</v>
          </cell>
          <cell r="I153">
            <v>0</v>
          </cell>
          <cell r="J153">
            <v>0</v>
          </cell>
          <cell r="K153">
            <v>0</v>
          </cell>
          <cell r="L153">
            <v>0</v>
          </cell>
          <cell r="M153">
            <v>0</v>
          </cell>
          <cell r="N153">
            <v>0</v>
          </cell>
          <cell r="O153">
            <v>0</v>
          </cell>
          <cell r="P153">
            <v>0</v>
          </cell>
          <cell r="Q153">
            <v>0</v>
          </cell>
          <cell r="R153">
            <v>0</v>
          </cell>
        </row>
        <row r="154">
          <cell r="A154" t="str">
            <v>G3400AT301AU</v>
          </cell>
          <cell r="B154" t="str">
            <v>ROOFLUGGAGEPOD(AEROSKIN):410LTR</v>
          </cell>
          <cell r="C154">
            <v>996.02</v>
          </cell>
          <cell r="D154">
            <v>953.13</v>
          </cell>
          <cell r="E154" t="str">
            <v/>
          </cell>
          <cell r="F154" t="str">
            <v>E2</v>
          </cell>
          <cell r="G154">
            <v>826.69659999999999</v>
          </cell>
          <cell r="H154">
            <v>0</v>
          </cell>
          <cell r="I154">
            <v>0</v>
          </cell>
          <cell r="J154">
            <v>1</v>
          </cell>
          <cell r="K154">
            <v>1</v>
          </cell>
          <cell r="L154">
            <v>1</v>
          </cell>
          <cell r="M154">
            <v>1</v>
          </cell>
          <cell r="N154">
            <v>1</v>
          </cell>
          <cell r="O154">
            <v>0</v>
          </cell>
          <cell r="P154">
            <v>0</v>
          </cell>
          <cell r="Q154">
            <v>1</v>
          </cell>
          <cell r="R154">
            <v>1</v>
          </cell>
        </row>
        <row r="155">
          <cell r="A155" t="str">
            <v>G3400RH580AU</v>
          </cell>
          <cell r="B155" t="str">
            <v>KAYAKCARRIER</v>
          </cell>
          <cell r="C155">
            <v>214.31</v>
          </cell>
          <cell r="D155">
            <v>205.08</v>
          </cell>
          <cell r="E155" t="str">
            <v/>
          </cell>
          <cell r="F155" t="str">
            <v>E2</v>
          </cell>
          <cell r="G155">
            <v>177.87729999999999</v>
          </cell>
          <cell r="H155">
            <v>1</v>
          </cell>
          <cell r="I155">
            <v>0</v>
          </cell>
          <cell r="J155">
            <v>1</v>
          </cell>
          <cell r="K155">
            <v>1</v>
          </cell>
          <cell r="L155">
            <v>1</v>
          </cell>
          <cell r="M155">
            <v>1</v>
          </cell>
          <cell r="N155">
            <v>1</v>
          </cell>
          <cell r="O155">
            <v>1</v>
          </cell>
          <cell r="P155">
            <v>1</v>
          </cell>
          <cell r="Q155">
            <v>1</v>
          </cell>
          <cell r="R155">
            <v>1</v>
          </cell>
        </row>
        <row r="156">
          <cell r="A156" t="str">
            <v>G3400RHWR1AU</v>
          </cell>
          <cell r="B156" t="str">
            <v>WRAPAROUND,ROOFBARRH1</v>
          </cell>
          <cell r="C156">
            <v>16.59</v>
          </cell>
          <cell r="D156">
            <v>15.88</v>
          </cell>
          <cell r="E156" t="str">
            <v/>
          </cell>
          <cell r="F156" t="str">
            <v>E2</v>
          </cell>
          <cell r="G156">
            <v>13.7697</v>
          </cell>
          <cell r="H156">
            <v>0</v>
          </cell>
          <cell r="I156">
            <v>0</v>
          </cell>
          <cell r="J156">
            <v>0</v>
          </cell>
          <cell r="K156">
            <v>0</v>
          </cell>
          <cell r="L156">
            <v>0</v>
          </cell>
          <cell r="M156">
            <v>0</v>
          </cell>
          <cell r="N156">
            <v>1</v>
          </cell>
          <cell r="O156">
            <v>1</v>
          </cell>
          <cell r="P156">
            <v>0</v>
          </cell>
          <cell r="Q156">
            <v>0</v>
          </cell>
          <cell r="R156">
            <v>0</v>
          </cell>
        </row>
        <row r="157">
          <cell r="A157" t="str">
            <v>G38051LA0A</v>
          </cell>
          <cell r="B157" t="str">
            <v>CROSSBARS,ROOFRAIL</v>
          </cell>
          <cell r="C157">
            <v>956.38</v>
          </cell>
          <cell r="D157">
            <v>915.2</v>
          </cell>
          <cell r="E157" t="str">
            <v/>
          </cell>
          <cell r="F157" t="str">
            <v>E2</v>
          </cell>
          <cell r="G157">
            <v>793.79539999999997</v>
          </cell>
          <cell r="H157">
            <v>0</v>
          </cell>
          <cell r="I157">
            <v>0</v>
          </cell>
          <cell r="J157">
            <v>0</v>
          </cell>
          <cell r="K157">
            <v>0</v>
          </cell>
          <cell r="L157">
            <v>0</v>
          </cell>
          <cell r="M157">
            <v>0</v>
          </cell>
          <cell r="N157">
            <v>0</v>
          </cell>
          <cell r="O157">
            <v>0</v>
          </cell>
          <cell r="P157">
            <v>1</v>
          </cell>
          <cell r="Q157">
            <v>0</v>
          </cell>
          <cell r="R157">
            <v>0</v>
          </cell>
        </row>
        <row r="158">
          <cell r="A158" t="str">
            <v>G49001L000AU</v>
          </cell>
          <cell r="B158" t="str">
            <v>KIT-FLOORMATS,FRONT&amp;RE</v>
          </cell>
          <cell r="C158">
            <v>170.84</v>
          </cell>
          <cell r="D158">
            <v>160.41</v>
          </cell>
          <cell r="E158" t="str">
            <v/>
          </cell>
          <cell r="F158" t="str">
            <v>E1</v>
          </cell>
          <cell r="G158">
            <v>141.7972</v>
          </cell>
          <cell r="H158">
            <v>0</v>
          </cell>
          <cell r="I158">
            <v>0</v>
          </cell>
          <cell r="J158">
            <v>0</v>
          </cell>
          <cell r="K158">
            <v>0</v>
          </cell>
          <cell r="L158">
            <v>0</v>
          </cell>
          <cell r="M158">
            <v>0</v>
          </cell>
          <cell r="N158">
            <v>0</v>
          </cell>
          <cell r="O158">
            <v>1</v>
          </cell>
          <cell r="P158">
            <v>0</v>
          </cell>
          <cell r="Q158">
            <v>0</v>
          </cell>
          <cell r="R158">
            <v>0</v>
          </cell>
        </row>
        <row r="159">
          <cell r="A159" t="str">
            <v>G49001LRFRAU</v>
          </cell>
          <cell r="B159" t="str">
            <v>RUBBERMATS-FRONT</v>
          </cell>
          <cell r="C159">
            <v>77.849999999999994</v>
          </cell>
          <cell r="D159">
            <v>73.099999999999994</v>
          </cell>
          <cell r="E159" t="str">
            <v/>
          </cell>
          <cell r="F159" t="str">
            <v>E1</v>
          </cell>
          <cell r="G159">
            <v>64.615499999999997</v>
          </cell>
          <cell r="H159">
            <v>0</v>
          </cell>
          <cell r="I159">
            <v>0</v>
          </cell>
          <cell r="J159">
            <v>0</v>
          </cell>
          <cell r="K159">
            <v>0</v>
          </cell>
          <cell r="L159">
            <v>0</v>
          </cell>
          <cell r="M159">
            <v>0</v>
          </cell>
          <cell r="N159">
            <v>0</v>
          </cell>
          <cell r="O159">
            <v>1</v>
          </cell>
          <cell r="P159">
            <v>1</v>
          </cell>
          <cell r="Q159">
            <v>0</v>
          </cell>
          <cell r="R159">
            <v>0</v>
          </cell>
        </row>
        <row r="160">
          <cell r="A160" t="str">
            <v>G49001LRRRAU</v>
          </cell>
          <cell r="B160" t="str">
            <v>RUBBERMATS-REAR</v>
          </cell>
          <cell r="C160">
            <v>86.22</v>
          </cell>
          <cell r="D160">
            <v>80.959999999999994</v>
          </cell>
          <cell r="E160" t="str">
            <v/>
          </cell>
          <cell r="F160" t="str">
            <v>E1</v>
          </cell>
          <cell r="G160">
            <v>71.562600000000003</v>
          </cell>
          <cell r="H160">
            <v>0</v>
          </cell>
          <cell r="I160">
            <v>0</v>
          </cell>
          <cell r="J160">
            <v>0</v>
          </cell>
          <cell r="K160">
            <v>0</v>
          </cell>
          <cell r="L160">
            <v>0</v>
          </cell>
          <cell r="M160">
            <v>0</v>
          </cell>
          <cell r="N160">
            <v>0</v>
          </cell>
          <cell r="O160">
            <v>1</v>
          </cell>
          <cell r="P160">
            <v>1</v>
          </cell>
          <cell r="Q160">
            <v>0</v>
          </cell>
          <cell r="R160">
            <v>0</v>
          </cell>
        </row>
        <row r="161">
          <cell r="A161" t="str">
            <v>G49001X60AAU</v>
          </cell>
          <cell r="B161" t="str">
            <v>MATSET-FLOOR,CARPETWHITE</v>
          </cell>
          <cell r="C161">
            <v>120.09</v>
          </cell>
          <cell r="D161">
            <v>114.92</v>
          </cell>
          <cell r="E161" t="str">
            <v/>
          </cell>
          <cell r="F161" t="str">
            <v>E1</v>
          </cell>
          <cell r="G161">
            <v>99.674700000000001</v>
          </cell>
          <cell r="H161">
            <v>0</v>
          </cell>
          <cell r="I161">
            <v>0</v>
          </cell>
          <cell r="J161">
            <v>1</v>
          </cell>
          <cell r="K161">
            <v>0</v>
          </cell>
          <cell r="L161">
            <v>0</v>
          </cell>
          <cell r="M161">
            <v>0</v>
          </cell>
          <cell r="N161">
            <v>0</v>
          </cell>
          <cell r="O161">
            <v>0</v>
          </cell>
          <cell r="P161">
            <v>0</v>
          </cell>
          <cell r="Q161">
            <v>0</v>
          </cell>
          <cell r="R161">
            <v>0</v>
          </cell>
        </row>
        <row r="162">
          <cell r="A162" t="str">
            <v>G49001X60BAU</v>
          </cell>
          <cell r="B162" t="str">
            <v>MATSET-FLOOR,CARPETRED</v>
          </cell>
          <cell r="C162">
            <v>114.92</v>
          </cell>
          <cell r="D162">
            <v>114.92</v>
          </cell>
          <cell r="E162" t="str">
            <v xml:space="preserve"> </v>
          </cell>
          <cell r="F162" t="str">
            <v>E1</v>
          </cell>
          <cell r="G162">
            <v>95.383600000000001</v>
          </cell>
          <cell r="H162">
            <v>0</v>
          </cell>
          <cell r="I162">
            <v>0</v>
          </cell>
          <cell r="J162">
            <v>1</v>
          </cell>
          <cell r="K162">
            <v>0</v>
          </cell>
          <cell r="L162">
            <v>0</v>
          </cell>
          <cell r="M162">
            <v>0</v>
          </cell>
          <cell r="N162">
            <v>0</v>
          </cell>
          <cell r="O162">
            <v>0</v>
          </cell>
          <cell r="P162">
            <v>0</v>
          </cell>
          <cell r="Q162">
            <v>0</v>
          </cell>
          <cell r="R162">
            <v>0</v>
          </cell>
        </row>
        <row r="163">
          <cell r="A163" t="str">
            <v>G49004CF0AAU</v>
          </cell>
          <cell r="B163" t="str">
            <v>MATSET-FLOOR,CARPET</v>
          </cell>
          <cell r="C163">
            <v>141.63999999999999</v>
          </cell>
          <cell r="D163">
            <v>135.54</v>
          </cell>
          <cell r="E163" t="str">
            <v/>
          </cell>
          <cell r="F163" t="str">
            <v>E1</v>
          </cell>
          <cell r="G163">
            <v>117.56119999999999</v>
          </cell>
          <cell r="H163">
            <v>0</v>
          </cell>
          <cell r="I163">
            <v>0</v>
          </cell>
          <cell r="J163">
            <v>0</v>
          </cell>
          <cell r="K163">
            <v>0</v>
          </cell>
          <cell r="L163">
            <v>0</v>
          </cell>
          <cell r="M163">
            <v>0</v>
          </cell>
          <cell r="N163">
            <v>0</v>
          </cell>
          <cell r="O163">
            <v>0</v>
          </cell>
          <cell r="P163">
            <v>0</v>
          </cell>
          <cell r="Q163">
            <v>0</v>
          </cell>
          <cell r="R163">
            <v>1</v>
          </cell>
        </row>
        <row r="164">
          <cell r="A164" t="str">
            <v>G49004CF1AAU</v>
          </cell>
          <cell r="B164" t="str">
            <v>MATKIT-FLOOR,RUBSETOF4</v>
          </cell>
          <cell r="C164">
            <v>134.91</v>
          </cell>
          <cell r="D164">
            <v>129.1</v>
          </cell>
          <cell r="E164" t="str">
            <v/>
          </cell>
          <cell r="F164" t="str">
            <v>E1</v>
          </cell>
          <cell r="G164">
            <v>111.9753</v>
          </cell>
          <cell r="H164">
            <v>0</v>
          </cell>
          <cell r="I164">
            <v>0</v>
          </cell>
          <cell r="J164">
            <v>0</v>
          </cell>
          <cell r="K164">
            <v>0</v>
          </cell>
          <cell r="L164">
            <v>0</v>
          </cell>
          <cell r="M164">
            <v>0</v>
          </cell>
          <cell r="N164">
            <v>0</v>
          </cell>
          <cell r="O164">
            <v>0</v>
          </cell>
          <cell r="P164">
            <v>0</v>
          </cell>
          <cell r="Q164">
            <v>0</v>
          </cell>
          <cell r="R164">
            <v>1</v>
          </cell>
        </row>
        <row r="165">
          <cell r="A165" t="str">
            <v>G49004EN2AAU</v>
          </cell>
          <cell r="B165" t="str">
            <v>MATSET-FLOOR,CARPETFR/RR</v>
          </cell>
          <cell r="C165">
            <v>123.86</v>
          </cell>
          <cell r="D165">
            <v>123.86</v>
          </cell>
          <cell r="E165" t="str">
            <v xml:space="preserve"> </v>
          </cell>
          <cell r="F165" t="str">
            <v>E1</v>
          </cell>
          <cell r="G165">
            <v>102.8038</v>
          </cell>
          <cell r="H165">
            <v>0</v>
          </cell>
          <cell r="I165">
            <v>0</v>
          </cell>
          <cell r="J165">
            <v>0</v>
          </cell>
          <cell r="K165">
            <v>0</v>
          </cell>
          <cell r="L165">
            <v>0</v>
          </cell>
          <cell r="M165">
            <v>0</v>
          </cell>
          <cell r="N165">
            <v>0</v>
          </cell>
          <cell r="O165">
            <v>0</v>
          </cell>
          <cell r="P165">
            <v>0</v>
          </cell>
          <cell r="Q165">
            <v>1</v>
          </cell>
          <cell r="R165">
            <v>0</v>
          </cell>
        </row>
        <row r="166">
          <cell r="A166" t="str">
            <v>G49006KG0AAU</v>
          </cell>
          <cell r="B166" t="str">
            <v>MATSET-FLR,DCCAR</v>
          </cell>
          <cell r="C166">
            <v>119.38</v>
          </cell>
          <cell r="D166">
            <v>112.09</v>
          </cell>
          <cell r="E166" t="str">
            <v/>
          </cell>
          <cell r="F166" t="str">
            <v>E1</v>
          </cell>
          <cell r="G166">
            <v>99.085399999999993</v>
          </cell>
          <cell r="H166">
            <v>0</v>
          </cell>
          <cell r="I166">
            <v>0</v>
          </cell>
          <cell r="J166">
            <v>0</v>
          </cell>
          <cell r="K166">
            <v>0</v>
          </cell>
          <cell r="L166">
            <v>0</v>
          </cell>
          <cell r="M166">
            <v>0</v>
          </cell>
          <cell r="N166">
            <v>0</v>
          </cell>
          <cell r="O166">
            <v>0</v>
          </cell>
          <cell r="P166">
            <v>0</v>
          </cell>
          <cell r="Q166">
            <v>0</v>
          </cell>
          <cell r="R166">
            <v>0</v>
          </cell>
        </row>
        <row r="167">
          <cell r="A167" t="str">
            <v>G49006KG0BAU</v>
          </cell>
          <cell r="B167" t="str">
            <v>MATSET-FLR,DCCAR</v>
          </cell>
          <cell r="C167">
            <v>93.28</v>
          </cell>
          <cell r="D167">
            <v>93.28</v>
          </cell>
          <cell r="E167" t="str">
            <v xml:space="preserve"> </v>
          </cell>
          <cell r="F167" t="str">
            <v>E1</v>
          </cell>
          <cell r="G167">
            <v>77.422399999999996</v>
          </cell>
          <cell r="H167">
            <v>0</v>
          </cell>
          <cell r="I167">
            <v>0</v>
          </cell>
          <cell r="J167">
            <v>0</v>
          </cell>
          <cell r="K167">
            <v>0</v>
          </cell>
          <cell r="L167">
            <v>0</v>
          </cell>
          <cell r="M167">
            <v>0</v>
          </cell>
          <cell r="N167">
            <v>0</v>
          </cell>
          <cell r="O167">
            <v>0</v>
          </cell>
          <cell r="P167">
            <v>0</v>
          </cell>
          <cell r="Q167">
            <v>0</v>
          </cell>
          <cell r="R167">
            <v>0</v>
          </cell>
        </row>
        <row r="168">
          <cell r="A168" t="str">
            <v>G49006KG0CAU</v>
          </cell>
          <cell r="B168" t="str">
            <v>MATSET-FLR,KCCAR</v>
          </cell>
          <cell r="C168">
            <v>103.58</v>
          </cell>
          <cell r="D168">
            <v>103.58</v>
          </cell>
          <cell r="E168" t="str">
            <v xml:space="preserve"> </v>
          </cell>
          <cell r="F168" t="str">
            <v>E1</v>
          </cell>
          <cell r="G168">
            <v>85.971399999999988</v>
          </cell>
          <cell r="H168">
            <v>0</v>
          </cell>
          <cell r="I168">
            <v>0</v>
          </cell>
          <cell r="J168">
            <v>0</v>
          </cell>
          <cell r="K168">
            <v>0</v>
          </cell>
          <cell r="L168">
            <v>0</v>
          </cell>
          <cell r="M168">
            <v>0</v>
          </cell>
          <cell r="N168">
            <v>0</v>
          </cell>
          <cell r="O168">
            <v>0</v>
          </cell>
          <cell r="P168">
            <v>0</v>
          </cell>
          <cell r="Q168">
            <v>0</v>
          </cell>
          <cell r="R168">
            <v>0</v>
          </cell>
        </row>
        <row r="169">
          <cell r="A169" t="str">
            <v>G49013KR1AAU</v>
          </cell>
          <cell r="B169" t="str">
            <v>KIT-FLOORMATS,FRONT,RU</v>
          </cell>
          <cell r="C169">
            <v>86.12</v>
          </cell>
          <cell r="D169">
            <v>86.12</v>
          </cell>
          <cell r="E169" t="str">
            <v xml:space="preserve"> </v>
          </cell>
          <cell r="F169" t="str">
            <v>E1</v>
          </cell>
          <cell r="G169">
            <v>71.479600000000005</v>
          </cell>
          <cell r="H169">
            <v>0</v>
          </cell>
          <cell r="I169">
            <v>0</v>
          </cell>
          <cell r="J169">
            <v>0</v>
          </cell>
          <cell r="K169">
            <v>0</v>
          </cell>
          <cell r="L169">
            <v>0</v>
          </cell>
          <cell r="M169">
            <v>0</v>
          </cell>
          <cell r="N169">
            <v>1</v>
          </cell>
          <cell r="O169">
            <v>0</v>
          </cell>
          <cell r="P169">
            <v>0</v>
          </cell>
          <cell r="Q169">
            <v>0</v>
          </cell>
          <cell r="R169">
            <v>0</v>
          </cell>
        </row>
        <row r="170">
          <cell r="A170" t="str">
            <v>G49014KE2AAU</v>
          </cell>
          <cell r="B170" t="str">
            <v>MAT-FLR,FRDCKCMTCAR</v>
          </cell>
          <cell r="C170">
            <v>73.510000000000005</v>
          </cell>
          <cell r="D170">
            <v>73.510000000000005</v>
          </cell>
          <cell r="E170" t="str">
            <v xml:space="preserve"> </v>
          </cell>
          <cell r="F170" t="str">
            <v>E1</v>
          </cell>
          <cell r="G170">
            <v>61.013300000000001</v>
          </cell>
          <cell r="H170">
            <v>0</v>
          </cell>
          <cell r="I170">
            <v>0</v>
          </cell>
          <cell r="J170">
            <v>0</v>
          </cell>
          <cell r="K170">
            <v>0</v>
          </cell>
          <cell r="L170">
            <v>1</v>
          </cell>
          <cell r="M170">
            <v>1</v>
          </cell>
          <cell r="N170">
            <v>0</v>
          </cell>
          <cell r="O170">
            <v>0</v>
          </cell>
          <cell r="P170">
            <v>0</v>
          </cell>
          <cell r="Q170">
            <v>0</v>
          </cell>
          <cell r="R170">
            <v>0</v>
          </cell>
        </row>
        <row r="171">
          <cell r="A171" t="str">
            <v>G49014KE3AAU</v>
          </cell>
          <cell r="B171" t="str">
            <v>MAT-FLR,FRDCKCAWM</v>
          </cell>
          <cell r="C171">
            <v>100.62</v>
          </cell>
          <cell r="D171">
            <v>94.48</v>
          </cell>
          <cell r="E171" t="str">
            <v/>
          </cell>
          <cell r="F171" t="str">
            <v>E1</v>
          </cell>
          <cell r="G171">
            <v>83.514600000000002</v>
          </cell>
          <cell r="H171">
            <v>0</v>
          </cell>
          <cell r="I171">
            <v>0</v>
          </cell>
          <cell r="J171">
            <v>0</v>
          </cell>
          <cell r="K171">
            <v>0</v>
          </cell>
          <cell r="L171">
            <v>1</v>
          </cell>
          <cell r="M171">
            <v>1</v>
          </cell>
          <cell r="N171">
            <v>0</v>
          </cell>
          <cell r="O171">
            <v>0</v>
          </cell>
          <cell r="P171">
            <v>0</v>
          </cell>
          <cell r="Q171">
            <v>0</v>
          </cell>
          <cell r="R171">
            <v>0</v>
          </cell>
        </row>
        <row r="172">
          <cell r="A172" t="str">
            <v>G49014KE3CAU</v>
          </cell>
          <cell r="B172" t="str">
            <v>MATKIT-FLR,FRSCMTATA</v>
          </cell>
          <cell r="C172">
            <v>101.8</v>
          </cell>
          <cell r="D172">
            <v>95.6</v>
          </cell>
          <cell r="E172" t="str">
            <v/>
          </cell>
          <cell r="F172" t="str">
            <v>E1</v>
          </cell>
          <cell r="G172">
            <v>84.494</v>
          </cell>
          <cell r="H172">
            <v>0</v>
          </cell>
          <cell r="I172">
            <v>0</v>
          </cell>
          <cell r="J172">
            <v>0</v>
          </cell>
          <cell r="K172">
            <v>0</v>
          </cell>
          <cell r="L172">
            <v>0</v>
          </cell>
          <cell r="M172">
            <v>1</v>
          </cell>
          <cell r="N172">
            <v>0</v>
          </cell>
          <cell r="O172">
            <v>0</v>
          </cell>
          <cell r="P172">
            <v>0</v>
          </cell>
          <cell r="Q172">
            <v>0</v>
          </cell>
          <cell r="R172">
            <v>0</v>
          </cell>
        </row>
        <row r="173">
          <cell r="A173" t="str">
            <v>G49016KG0BAU</v>
          </cell>
          <cell r="B173" t="str">
            <v>MATSET-FLR,DCKCCAR</v>
          </cell>
          <cell r="C173">
            <v>85.47</v>
          </cell>
          <cell r="D173">
            <v>80.25</v>
          </cell>
          <cell r="E173" t="str">
            <v/>
          </cell>
          <cell r="F173" t="str">
            <v>E1</v>
          </cell>
          <cell r="G173">
            <v>70.940100000000001</v>
          </cell>
          <cell r="H173">
            <v>0</v>
          </cell>
          <cell r="I173">
            <v>0</v>
          </cell>
          <cell r="J173">
            <v>0</v>
          </cell>
          <cell r="K173">
            <v>0</v>
          </cell>
          <cell r="L173">
            <v>0</v>
          </cell>
          <cell r="M173">
            <v>0</v>
          </cell>
          <cell r="N173">
            <v>0</v>
          </cell>
          <cell r="O173">
            <v>0</v>
          </cell>
          <cell r="P173">
            <v>0</v>
          </cell>
          <cell r="Q173">
            <v>0</v>
          </cell>
          <cell r="R173">
            <v>0</v>
          </cell>
        </row>
        <row r="174">
          <cell r="A174" t="str">
            <v>G49023KR0AAU</v>
          </cell>
          <cell r="B174" t="str">
            <v>MATKIT-FLOOR,RRRUB</v>
          </cell>
          <cell r="C174">
            <v>86.12</v>
          </cell>
          <cell r="D174">
            <v>86.12</v>
          </cell>
          <cell r="E174" t="str">
            <v xml:space="preserve"> </v>
          </cell>
          <cell r="F174" t="str">
            <v>E1</v>
          </cell>
          <cell r="G174">
            <v>71.479600000000005</v>
          </cell>
          <cell r="H174">
            <v>0</v>
          </cell>
          <cell r="I174">
            <v>0</v>
          </cell>
          <cell r="J174">
            <v>0</v>
          </cell>
          <cell r="K174">
            <v>0</v>
          </cell>
          <cell r="L174">
            <v>0</v>
          </cell>
          <cell r="M174">
            <v>0</v>
          </cell>
          <cell r="N174">
            <v>1</v>
          </cell>
          <cell r="O174">
            <v>0</v>
          </cell>
          <cell r="P174">
            <v>0</v>
          </cell>
          <cell r="Q174">
            <v>0</v>
          </cell>
          <cell r="R174">
            <v>0</v>
          </cell>
        </row>
        <row r="175">
          <cell r="A175" t="str">
            <v>G49024KE0BAU</v>
          </cell>
          <cell r="B175" t="str">
            <v>MATKIT-FLR,RRKCCAR</v>
          </cell>
          <cell r="C175">
            <v>69.540000000000006</v>
          </cell>
          <cell r="D175">
            <v>69.540000000000006</v>
          </cell>
          <cell r="E175" t="str">
            <v xml:space="preserve"> </v>
          </cell>
          <cell r="F175" t="str">
            <v>E1</v>
          </cell>
          <cell r="G175">
            <v>57.718200000000003</v>
          </cell>
          <cell r="H175">
            <v>0</v>
          </cell>
          <cell r="I175">
            <v>0</v>
          </cell>
          <cell r="J175">
            <v>0</v>
          </cell>
          <cell r="K175">
            <v>0</v>
          </cell>
          <cell r="L175">
            <v>0</v>
          </cell>
          <cell r="M175">
            <v>1</v>
          </cell>
          <cell r="N175">
            <v>0</v>
          </cell>
          <cell r="O175">
            <v>0</v>
          </cell>
          <cell r="P175">
            <v>0</v>
          </cell>
          <cell r="Q175">
            <v>0</v>
          </cell>
          <cell r="R175">
            <v>0</v>
          </cell>
        </row>
        <row r="176">
          <cell r="A176" t="str">
            <v>G49024KE1BAU</v>
          </cell>
          <cell r="B176" t="str">
            <v>MATKIT-FLR,RRKCAWM</v>
          </cell>
          <cell r="C176">
            <v>99.9</v>
          </cell>
          <cell r="D176">
            <v>95.6</v>
          </cell>
          <cell r="E176" t="str">
            <v/>
          </cell>
          <cell r="F176" t="str">
            <v>E1</v>
          </cell>
          <cell r="G176">
            <v>82.917000000000002</v>
          </cell>
          <cell r="H176">
            <v>0</v>
          </cell>
          <cell r="I176">
            <v>0</v>
          </cell>
          <cell r="J176">
            <v>0</v>
          </cell>
          <cell r="K176">
            <v>0</v>
          </cell>
          <cell r="L176">
            <v>0</v>
          </cell>
          <cell r="M176">
            <v>1</v>
          </cell>
          <cell r="N176">
            <v>0</v>
          </cell>
          <cell r="O176">
            <v>0</v>
          </cell>
          <cell r="P176">
            <v>0</v>
          </cell>
          <cell r="Q176">
            <v>0</v>
          </cell>
          <cell r="R176">
            <v>0</v>
          </cell>
        </row>
        <row r="177">
          <cell r="A177" t="str">
            <v>G49024KE2AAU</v>
          </cell>
          <cell r="B177" t="str">
            <v>MATKIT-FLR,RRDCCAR</v>
          </cell>
          <cell r="C177">
            <v>74.06</v>
          </cell>
          <cell r="D177">
            <v>69.540000000000006</v>
          </cell>
          <cell r="E177" t="str">
            <v/>
          </cell>
          <cell r="F177" t="str">
            <v>E1</v>
          </cell>
          <cell r="G177">
            <v>61.469799999999999</v>
          </cell>
          <cell r="H177">
            <v>0</v>
          </cell>
          <cell r="I177">
            <v>0</v>
          </cell>
          <cell r="J177">
            <v>0</v>
          </cell>
          <cell r="K177">
            <v>0</v>
          </cell>
          <cell r="L177">
            <v>1</v>
          </cell>
          <cell r="M177">
            <v>0</v>
          </cell>
          <cell r="N177">
            <v>0</v>
          </cell>
          <cell r="O177">
            <v>0</v>
          </cell>
          <cell r="P177">
            <v>0</v>
          </cell>
          <cell r="Q177">
            <v>0</v>
          </cell>
          <cell r="R177">
            <v>0</v>
          </cell>
        </row>
        <row r="178">
          <cell r="A178" t="str">
            <v>G49024KE3AAU</v>
          </cell>
          <cell r="B178" t="str">
            <v>MATKIT-FLR,RRDCAWM</v>
          </cell>
          <cell r="C178">
            <v>100.62</v>
          </cell>
          <cell r="D178">
            <v>94.48</v>
          </cell>
          <cell r="E178" t="str">
            <v/>
          </cell>
          <cell r="F178" t="str">
            <v>E1</v>
          </cell>
          <cell r="G178">
            <v>83.514600000000002</v>
          </cell>
          <cell r="H178">
            <v>0</v>
          </cell>
          <cell r="I178">
            <v>0</v>
          </cell>
          <cell r="J178">
            <v>0</v>
          </cell>
          <cell r="K178">
            <v>0</v>
          </cell>
          <cell r="L178">
            <v>1</v>
          </cell>
          <cell r="M178">
            <v>0</v>
          </cell>
          <cell r="N178">
            <v>0</v>
          </cell>
          <cell r="O178">
            <v>0</v>
          </cell>
          <cell r="P178">
            <v>0</v>
          </cell>
          <cell r="Q178">
            <v>0</v>
          </cell>
          <cell r="R178">
            <v>0</v>
          </cell>
        </row>
        <row r="179">
          <cell r="A179" t="str">
            <v>G68E05SK0A</v>
          </cell>
          <cell r="B179" t="str">
            <v>SIDEUNDERACCENT-BLUERAY</v>
          </cell>
          <cell r="C179">
            <v>448.31</v>
          </cell>
          <cell r="D179">
            <v>448.31</v>
          </cell>
          <cell r="E179" t="str">
            <v xml:space="preserve"> </v>
          </cell>
          <cell r="F179" t="str">
            <v>E2</v>
          </cell>
          <cell r="G179">
            <v>372.09730000000002</v>
          </cell>
          <cell r="H179">
            <v>1</v>
          </cell>
          <cell r="I179">
            <v>0</v>
          </cell>
          <cell r="J179">
            <v>0</v>
          </cell>
          <cell r="K179">
            <v>0</v>
          </cell>
          <cell r="L179">
            <v>0</v>
          </cell>
          <cell r="M179">
            <v>0</v>
          </cell>
          <cell r="N179">
            <v>0</v>
          </cell>
          <cell r="O179">
            <v>0</v>
          </cell>
          <cell r="P179">
            <v>0</v>
          </cell>
          <cell r="Q179">
            <v>0</v>
          </cell>
          <cell r="R179">
            <v>0</v>
          </cell>
        </row>
        <row r="180">
          <cell r="A180" t="str">
            <v>G69501LK1A</v>
          </cell>
          <cell r="B180" t="str">
            <v>PLATE-KICKING</v>
          </cell>
          <cell r="C180">
            <v>875.1</v>
          </cell>
          <cell r="D180">
            <v>837.42</v>
          </cell>
          <cell r="E180" t="str">
            <v/>
          </cell>
          <cell r="F180" t="str">
            <v>E2</v>
          </cell>
          <cell r="G180">
            <v>726.33299999999997</v>
          </cell>
          <cell r="H180">
            <v>0</v>
          </cell>
          <cell r="I180">
            <v>0</v>
          </cell>
          <cell r="J180">
            <v>0</v>
          </cell>
          <cell r="K180">
            <v>0</v>
          </cell>
          <cell r="L180">
            <v>0</v>
          </cell>
          <cell r="M180">
            <v>0</v>
          </cell>
          <cell r="N180">
            <v>0</v>
          </cell>
          <cell r="O180">
            <v>1</v>
          </cell>
          <cell r="P180">
            <v>1</v>
          </cell>
          <cell r="Q180">
            <v>0</v>
          </cell>
          <cell r="R180">
            <v>0</v>
          </cell>
        </row>
        <row r="181">
          <cell r="A181" t="str">
            <v>G69503NL0A</v>
          </cell>
          <cell r="B181" t="str">
            <v>ILLUM-KICKPLATES-ZEROEMISSIONLOGO</v>
          </cell>
          <cell r="C181">
            <v>216.04</v>
          </cell>
          <cell r="D181">
            <v>216.04</v>
          </cell>
          <cell r="E181" t="str">
            <v xml:space="preserve"> </v>
          </cell>
          <cell r="F181" t="str">
            <v>E2</v>
          </cell>
          <cell r="G181">
            <v>179.31319999999999</v>
          </cell>
          <cell r="H181">
            <v>1</v>
          </cell>
          <cell r="I181">
            <v>0</v>
          </cell>
          <cell r="J181">
            <v>0</v>
          </cell>
          <cell r="K181">
            <v>0</v>
          </cell>
          <cell r="L181">
            <v>0</v>
          </cell>
          <cell r="M181">
            <v>0</v>
          </cell>
          <cell r="N181">
            <v>0</v>
          </cell>
          <cell r="O181">
            <v>0</v>
          </cell>
          <cell r="P181">
            <v>0</v>
          </cell>
          <cell r="Q181">
            <v>0</v>
          </cell>
          <cell r="R181">
            <v>0</v>
          </cell>
        </row>
        <row r="182">
          <cell r="A182" t="str">
            <v>G69504CF0AAU</v>
          </cell>
          <cell r="B182" t="str">
            <v>KICKPLATEKIT</v>
          </cell>
          <cell r="C182">
            <v>247.57</v>
          </cell>
          <cell r="D182">
            <v>236.91</v>
          </cell>
          <cell r="E182" t="str">
            <v/>
          </cell>
          <cell r="F182" t="str">
            <v>E2</v>
          </cell>
          <cell r="G182">
            <v>205.48309999999998</v>
          </cell>
          <cell r="H182">
            <v>0</v>
          </cell>
          <cell r="I182">
            <v>0</v>
          </cell>
          <cell r="J182">
            <v>0</v>
          </cell>
          <cell r="K182">
            <v>0</v>
          </cell>
          <cell r="L182">
            <v>0</v>
          </cell>
          <cell r="M182">
            <v>0</v>
          </cell>
          <cell r="N182">
            <v>0</v>
          </cell>
          <cell r="O182">
            <v>0</v>
          </cell>
          <cell r="P182">
            <v>0</v>
          </cell>
          <cell r="Q182">
            <v>0</v>
          </cell>
          <cell r="R182">
            <v>1</v>
          </cell>
        </row>
        <row r="183">
          <cell r="A183" t="str">
            <v>G69504EN0AAU</v>
          </cell>
          <cell r="B183" t="str">
            <v>PLATE-KICKING,SETOF4</v>
          </cell>
          <cell r="C183">
            <v>285.64999999999998</v>
          </cell>
          <cell r="D183">
            <v>273.35000000000002</v>
          </cell>
          <cell r="E183" t="str">
            <v/>
          </cell>
          <cell r="F183" t="str">
            <v>E2</v>
          </cell>
          <cell r="G183">
            <v>237.08949999999999</v>
          </cell>
          <cell r="H183">
            <v>0</v>
          </cell>
          <cell r="I183">
            <v>0</v>
          </cell>
          <cell r="J183">
            <v>0</v>
          </cell>
          <cell r="K183">
            <v>0</v>
          </cell>
          <cell r="L183">
            <v>0</v>
          </cell>
          <cell r="M183">
            <v>0</v>
          </cell>
          <cell r="N183">
            <v>0</v>
          </cell>
          <cell r="O183">
            <v>0</v>
          </cell>
          <cell r="P183">
            <v>0</v>
          </cell>
          <cell r="Q183">
            <v>1</v>
          </cell>
          <cell r="R183">
            <v>0</v>
          </cell>
        </row>
        <row r="184">
          <cell r="A184" t="str">
            <v>G69504KE0AAU</v>
          </cell>
          <cell r="B184" t="str">
            <v>PLATE-KICKING,SET4</v>
          </cell>
          <cell r="C184">
            <v>217.17</v>
          </cell>
          <cell r="D184">
            <v>207.82</v>
          </cell>
          <cell r="E184" t="str">
            <v/>
          </cell>
          <cell r="F184" t="str">
            <v>E2</v>
          </cell>
          <cell r="G184">
            <v>180.25109999999998</v>
          </cell>
          <cell r="H184">
            <v>0</v>
          </cell>
          <cell r="I184">
            <v>0</v>
          </cell>
          <cell r="J184">
            <v>0</v>
          </cell>
          <cell r="K184">
            <v>0</v>
          </cell>
          <cell r="L184">
            <v>1</v>
          </cell>
          <cell r="M184">
            <v>0</v>
          </cell>
          <cell r="N184">
            <v>0</v>
          </cell>
          <cell r="O184">
            <v>0</v>
          </cell>
          <cell r="P184">
            <v>0</v>
          </cell>
          <cell r="Q184">
            <v>0</v>
          </cell>
          <cell r="R184">
            <v>0</v>
          </cell>
        </row>
        <row r="185">
          <cell r="A185" t="str">
            <v>G69504KE0BAU</v>
          </cell>
          <cell r="B185" t="str">
            <v>PLATE-KICKING,SET2</v>
          </cell>
          <cell r="C185">
            <v>106.62</v>
          </cell>
          <cell r="D185">
            <v>106.62</v>
          </cell>
          <cell r="E185" t="str">
            <v xml:space="preserve"> </v>
          </cell>
          <cell r="F185" t="str">
            <v>E2</v>
          </cell>
          <cell r="G185">
            <v>88.494600000000005</v>
          </cell>
          <cell r="H185">
            <v>0</v>
          </cell>
          <cell r="I185">
            <v>0</v>
          </cell>
          <cell r="J185">
            <v>0</v>
          </cell>
          <cell r="K185">
            <v>0</v>
          </cell>
          <cell r="L185">
            <v>0</v>
          </cell>
          <cell r="M185">
            <v>1</v>
          </cell>
          <cell r="N185">
            <v>0</v>
          </cell>
          <cell r="O185">
            <v>0</v>
          </cell>
          <cell r="P185">
            <v>0</v>
          </cell>
          <cell r="Q185">
            <v>0</v>
          </cell>
          <cell r="R185">
            <v>0</v>
          </cell>
        </row>
        <row r="186">
          <cell r="A186" t="str">
            <v>H08001X60AAU</v>
          </cell>
          <cell r="B186" t="str">
            <v>VISOR-DOOR,SETFR</v>
          </cell>
          <cell r="C186">
            <v>102.57</v>
          </cell>
          <cell r="D186">
            <v>98.15</v>
          </cell>
          <cell r="E186" t="str">
            <v/>
          </cell>
          <cell r="F186" t="str">
            <v>E1</v>
          </cell>
          <cell r="G186">
            <v>85.133099999999985</v>
          </cell>
          <cell r="H186">
            <v>0</v>
          </cell>
          <cell r="I186">
            <v>0</v>
          </cell>
          <cell r="J186">
            <v>1</v>
          </cell>
          <cell r="K186">
            <v>0</v>
          </cell>
          <cell r="L186">
            <v>0</v>
          </cell>
          <cell r="M186">
            <v>0</v>
          </cell>
          <cell r="N186">
            <v>0</v>
          </cell>
          <cell r="O186">
            <v>0</v>
          </cell>
          <cell r="P186">
            <v>0</v>
          </cell>
          <cell r="Q186">
            <v>0</v>
          </cell>
          <cell r="R186">
            <v>0</v>
          </cell>
        </row>
        <row r="187">
          <cell r="A187" t="str">
            <v>H08003KR2AAU</v>
          </cell>
          <cell r="B187" t="str">
            <v>VISOR-DOOR,SET</v>
          </cell>
          <cell r="C187">
            <v>127.63</v>
          </cell>
          <cell r="D187">
            <v>127.63</v>
          </cell>
          <cell r="E187" t="str">
            <v xml:space="preserve"> </v>
          </cell>
          <cell r="F187" t="str">
            <v>E1</v>
          </cell>
          <cell r="G187">
            <v>105.93289999999999</v>
          </cell>
          <cell r="H187">
            <v>0</v>
          </cell>
          <cell r="I187">
            <v>0</v>
          </cell>
          <cell r="J187">
            <v>0</v>
          </cell>
          <cell r="K187">
            <v>0</v>
          </cell>
          <cell r="L187">
            <v>0</v>
          </cell>
          <cell r="M187">
            <v>0</v>
          </cell>
          <cell r="N187">
            <v>1</v>
          </cell>
          <cell r="O187">
            <v>0</v>
          </cell>
          <cell r="P187">
            <v>0</v>
          </cell>
          <cell r="Q187">
            <v>0</v>
          </cell>
          <cell r="R187">
            <v>0</v>
          </cell>
        </row>
        <row r="188">
          <cell r="A188" t="str">
            <v>H08004CF2AAU</v>
          </cell>
          <cell r="B188" t="str">
            <v>VISOR-DOOR,SET</v>
          </cell>
          <cell r="C188">
            <v>120.25</v>
          </cell>
          <cell r="D188">
            <v>115.07</v>
          </cell>
          <cell r="E188" t="str">
            <v/>
          </cell>
          <cell r="F188" t="str">
            <v>E1</v>
          </cell>
          <cell r="G188">
            <v>99.807500000000005</v>
          </cell>
          <cell r="H188">
            <v>0</v>
          </cell>
          <cell r="I188">
            <v>0</v>
          </cell>
          <cell r="J188">
            <v>0</v>
          </cell>
          <cell r="K188">
            <v>0</v>
          </cell>
          <cell r="L188">
            <v>0</v>
          </cell>
          <cell r="M188">
            <v>0</v>
          </cell>
          <cell r="N188">
            <v>0</v>
          </cell>
          <cell r="O188">
            <v>0</v>
          </cell>
          <cell r="P188">
            <v>0</v>
          </cell>
          <cell r="Q188">
            <v>0</v>
          </cell>
          <cell r="R188">
            <v>1</v>
          </cell>
        </row>
        <row r="189">
          <cell r="A189" t="str">
            <v>H08004EN3AAU</v>
          </cell>
          <cell r="B189" t="str">
            <v>VISOR-DOOR,SET</v>
          </cell>
          <cell r="C189">
            <v>118.45</v>
          </cell>
          <cell r="D189">
            <v>113.35</v>
          </cell>
          <cell r="E189" t="str">
            <v/>
          </cell>
          <cell r="F189" t="str">
            <v>E1</v>
          </cell>
          <cell r="G189">
            <v>98.313500000000005</v>
          </cell>
          <cell r="H189">
            <v>0</v>
          </cell>
          <cell r="I189">
            <v>0</v>
          </cell>
          <cell r="J189">
            <v>0</v>
          </cell>
          <cell r="K189">
            <v>0</v>
          </cell>
          <cell r="L189">
            <v>0</v>
          </cell>
          <cell r="M189">
            <v>0</v>
          </cell>
          <cell r="N189">
            <v>0</v>
          </cell>
          <cell r="O189">
            <v>0</v>
          </cell>
          <cell r="P189">
            <v>0</v>
          </cell>
          <cell r="Q189">
            <v>1</v>
          </cell>
          <cell r="R189">
            <v>0</v>
          </cell>
        </row>
        <row r="190">
          <cell r="A190" t="str">
            <v>H08004KE2AAU</v>
          </cell>
          <cell r="B190" t="str">
            <v>VISOR-DOOR,SET</v>
          </cell>
          <cell r="C190">
            <v>129.11000000000001</v>
          </cell>
          <cell r="D190">
            <v>124.15</v>
          </cell>
          <cell r="E190" t="str">
            <v/>
          </cell>
          <cell r="F190" t="str">
            <v>E1</v>
          </cell>
          <cell r="G190">
            <v>107.16130000000001</v>
          </cell>
          <cell r="H190">
            <v>0</v>
          </cell>
          <cell r="I190">
            <v>0</v>
          </cell>
          <cell r="J190">
            <v>0</v>
          </cell>
          <cell r="K190">
            <v>0</v>
          </cell>
          <cell r="L190">
            <v>1</v>
          </cell>
          <cell r="M190">
            <v>1</v>
          </cell>
          <cell r="N190">
            <v>0</v>
          </cell>
          <cell r="O190">
            <v>0</v>
          </cell>
          <cell r="P190">
            <v>0</v>
          </cell>
          <cell r="Q190">
            <v>0</v>
          </cell>
          <cell r="R190">
            <v>0</v>
          </cell>
        </row>
        <row r="191">
          <cell r="A191" t="str">
            <v>H08006KG0AAU</v>
          </cell>
          <cell r="B191" t="str">
            <v>VISOR-DOORSET,CLEAR</v>
          </cell>
          <cell r="C191">
            <v>152.76</v>
          </cell>
          <cell r="D191">
            <v>152.76</v>
          </cell>
          <cell r="E191" t="str">
            <v xml:space="preserve"> </v>
          </cell>
          <cell r="F191" t="str">
            <v>E1</v>
          </cell>
          <cell r="G191">
            <v>126.79079999999999</v>
          </cell>
          <cell r="H191">
            <v>0</v>
          </cell>
          <cell r="I191">
            <v>0</v>
          </cell>
          <cell r="J191">
            <v>0</v>
          </cell>
          <cell r="K191">
            <v>0</v>
          </cell>
          <cell r="L191">
            <v>0</v>
          </cell>
          <cell r="M191">
            <v>0</v>
          </cell>
          <cell r="N191">
            <v>0</v>
          </cell>
          <cell r="O191">
            <v>0</v>
          </cell>
          <cell r="P191">
            <v>0</v>
          </cell>
          <cell r="Q191">
            <v>0</v>
          </cell>
          <cell r="R191">
            <v>0</v>
          </cell>
        </row>
        <row r="192">
          <cell r="A192" t="str">
            <v>H08006KG0BAU</v>
          </cell>
          <cell r="B192" t="str">
            <v>VISOR-DOORSET,SMOKED</v>
          </cell>
          <cell r="C192">
            <v>161.19</v>
          </cell>
          <cell r="D192">
            <v>154.25</v>
          </cell>
          <cell r="E192" t="str">
            <v/>
          </cell>
          <cell r="F192" t="str">
            <v>E1</v>
          </cell>
          <cell r="G192">
            <v>133.7877</v>
          </cell>
          <cell r="H192">
            <v>0</v>
          </cell>
          <cell r="I192">
            <v>0</v>
          </cell>
          <cell r="J192">
            <v>0</v>
          </cell>
          <cell r="K192">
            <v>0</v>
          </cell>
          <cell r="L192">
            <v>0</v>
          </cell>
          <cell r="M192">
            <v>0</v>
          </cell>
          <cell r="N192">
            <v>0</v>
          </cell>
          <cell r="O192">
            <v>0</v>
          </cell>
          <cell r="P192">
            <v>0</v>
          </cell>
          <cell r="Q192">
            <v>0</v>
          </cell>
          <cell r="R192">
            <v>0</v>
          </cell>
        </row>
        <row r="193">
          <cell r="A193" t="str">
            <v>H08501L010AU</v>
          </cell>
          <cell r="B193" t="str">
            <v>WEATHERSHIELD-SLIMLINE</v>
          </cell>
          <cell r="C193">
            <v>87.62</v>
          </cell>
          <cell r="D193">
            <v>83.85</v>
          </cell>
          <cell r="E193" t="str">
            <v/>
          </cell>
          <cell r="F193" t="str">
            <v>E1</v>
          </cell>
          <cell r="G193">
            <v>72.724600000000009</v>
          </cell>
          <cell r="H193">
            <v>0</v>
          </cell>
          <cell r="I193">
            <v>0</v>
          </cell>
          <cell r="J193">
            <v>0</v>
          </cell>
          <cell r="K193">
            <v>0</v>
          </cell>
          <cell r="L193">
            <v>0</v>
          </cell>
          <cell r="M193">
            <v>0</v>
          </cell>
          <cell r="N193">
            <v>0</v>
          </cell>
          <cell r="O193">
            <v>1</v>
          </cell>
          <cell r="P193">
            <v>1</v>
          </cell>
          <cell r="Q193">
            <v>0</v>
          </cell>
          <cell r="R193">
            <v>0</v>
          </cell>
        </row>
        <row r="194">
          <cell r="A194" t="str">
            <v>H49021ER00AU</v>
          </cell>
          <cell r="B194" t="str">
            <v>REARPROTECTIONCARPETMAT</v>
          </cell>
          <cell r="C194">
            <v>132.83000000000001</v>
          </cell>
          <cell r="D194">
            <v>127.11</v>
          </cell>
          <cell r="E194" t="str">
            <v/>
          </cell>
          <cell r="F194" t="str">
            <v>E1</v>
          </cell>
          <cell r="G194">
            <v>110.24890000000001</v>
          </cell>
          <cell r="H194">
            <v>0</v>
          </cell>
          <cell r="I194">
            <v>1</v>
          </cell>
          <cell r="J194">
            <v>0</v>
          </cell>
          <cell r="K194">
            <v>0</v>
          </cell>
          <cell r="L194">
            <v>0</v>
          </cell>
          <cell r="M194">
            <v>0</v>
          </cell>
          <cell r="N194">
            <v>0</v>
          </cell>
          <cell r="O194">
            <v>0</v>
          </cell>
          <cell r="P194">
            <v>0</v>
          </cell>
          <cell r="Q194">
            <v>0</v>
          </cell>
          <cell r="R194">
            <v>0</v>
          </cell>
        </row>
        <row r="195">
          <cell r="A195" t="str">
            <v>H49041L000AU</v>
          </cell>
          <cell r="B195" t="str">
            <v>REARPROTECTIONCOVER</v>
          </cell>
          <cell r="C195">
            <v>161.69999999999999</v>
          </cell>
          <cell r="D195">
            <v>151.82</v>
          </cell>
          <cell r="E195" t="str">
            <v/>
          </cell>
          <cell r="F195" t="str">
            <v>E1</v>
          </cell>
          <cell r="G195">
            <v>134.21099999999998</v>
          </cell>
          <cell r="H195">
            <v>0</v>
          </cell>
          <cell r="I195">
            <v>0</v>
          </cell>
          <cell r="J195">
            <v>0</v>
          </cell>
          <cell r="K195">
            <v>0</v>
          </cell>
          <cell r="L195">
            <v>0</v>
          </cell>
          <cell r="M195">
            <v>0</v>
          </cell>
          <cell r="N195">
            <v>0</v>
          </cell>
          <cell r="O195">
            <v>1</v>
          </cell>
          <cell r="P195">
            <v>1</v>
          </cell>
          <cell r="Q195">
            <v>0</v>
          </cell>
          <cell r="R195">
            <v>0</v>
          </cell>
        </row>
        <row r="196">
          <cell r="A196" t="str">
            <v>H49043KR0AAU</v>
          </cell>
          <cell r="B196" t="str">
            <v>CARPET-LUGROOM</v>
          </cell>
          <cell r="C196">
            <v>116.5</v>
          </cell>
          <cell r="D196">
            <v>116.5</v>
          </cell>
          <cell r="E196" t="str">
            <v xml:space="preserve"> </v>
          </cell>
          <cell r="F196" t="str">
            <v>E1</v>
          </cell>
          <cell r="G196">
            <v>96.694999999999993</v>
          </cell>
          <cell r="H196">
            <v>0</v>
          </cell>
          <cell r="I196">
            <v>0</v>
          </cell>
          <cell r="J196">
            <v>0</v>
          </cell>
          <cell r="K196">
            <v>0</v>
          </cell>
          <cell r="L196">
            <v>0</v>
          </cell>
          <cell r="M196">
            <v>0</v>
          </cell>
          <cell r="N196">
            <v>1</v>
          </cell>
          <cell r="O196">
            <v>0</v>
          </cell>
          <cell r="P196">
            <v>0</v>
          </cell>
          <cell r="Q196">
            <v>0</v>
          </cell>
          <cell r="R196">
            <v>0</v>
          </cell>
        </row>
        <row r="197">
          <cell r="A197" t="str">
            <v>H49044CF0AAU</v>
          </cell>
          <cell r="B197" t="str">
            <v>CARPET-LUGROOM/5SEATER</v>
          </cell>
          <cell r="C197">
            <v>92.45</v>
          </cell>
          <cell r="D197">
            <v>88.47</v>
          </cell>
          <cell r="E197" t="str">
            <v/>
          </cell>
          <cell r="F197" t="str">
            <v>E1</v>
          </cell>
          <cell r="G197">
            <v>76.733500000000006</v>
          </cell>
          <cell r="H197">
            <v>0</v>
          </cell>
          <cell r="I197">
            <v>0</v>
          </cell>
          <cell r="J197">
            <v>0</v>
          </cell>
          <cell r="K197">
            <v>0</v>
          </cell>
          <cell r="L197">
            <v>0</v>
          </cell>
          <cell r="M197">
            <v>0</v>
          </cell>
          <cell r="N197">
            <v>0</v>
          </cell>
          <cell r="O197">
            <v>0</v>
          </cell>
          <cell r="P197">
            <v>0</v>
          </cell>
          <cell r="Q197">
            <v>0</v>
          </cell>
          <cell r="R197">
            <v>1</v>
          </cell>
        </row>
        <row r="198">
          <cell r="A198" t="str">
            <v>H49044CF0BAU</v>
          </cell>
          <cell r="B198" t="str">
            <v>CARPET-LUGROOM/7SEATER</v>
          </cell>
          <cell r="C198">
            <v>99.66</v>
          </cell>
          <cell r="D198">
            <v>99.66</v>
          </cell>
          <cell r="E198" t="str">
            <v xml:space="preserve"> </v>
          </cell>
          <cell r="F198" t="str">
            <v>E1</v>
          </cell>
          <cell r="G198">
            <v>82.717799999999997</v>
          </cell>
          <cell r="H198">
            <v>1</v>
          </cell>
          <cell r="I198">
            <v>1</v>
          </cell>
          <cell r="J198">
            <v>0</v>
          </cell>
          <cell r="K198">
            <v>0</v>
          </cell>
          <cell r="L198">
            <v>1</v>
          </cell>
          <cell r="M198">
            <v>1</v>
          </cell>
          <cell r="N198">
            <v>1</v>
          </cell>
          <cell r="O198">
            <v>0</v>
          </cell>
          <cell r="P198">
            <v>0</v>
          </cell>
          <cell r="Q198">
            <v>0</v>
          </cell>
          <cell r="R198">
            <v>1</v>
          </cell>
        </row>
        <row r="199">
          <cell r="A199" t="str">
            <v>H49044EN0AAU</v>
          </cell>
          <cell r="B199" t="str">
            <v>CARPET-LUGROOM</v>
          </cell>
          <cell r="C199">
            <v>76.680000000000007</v>
          </cell>
          <cell r="D199">
            <v>76.680000000000007</v>
          </cell>
          <cell r="E199" t="str">
            <v xml:space="preserve"> </v>
          </cell>
          <cell r="F199" t="str">
            <v>E1</v>
          </cell>
          <cell r="G199">
            <v>63.644400000000005</v>
          </cell>
          <cell r="H199">
            <v>0</v>
          </cell>
          <cell r="I199">
            <v>0</v>
          </cell>
          <cell r="J199">
            <v>0</v>
          </cell>
          <cell r="K199">
            <v>0</v>
          </cell>
          <cell r="L199">
            <v>0</v>
          </cell>
          <cell r="M199">
            <v>0</v>
          </cell>
          <cell r="N199">
            <v>0</v>
          </cell>
          <cell r="O199">
            <v>0</v>
          </cell>
          <cell r="P199">
            <v>0</v>
          </cell>
          <cell r="Q199">
            <v>1</v>
          </cell>
          <cell r="R199">
            <v>0</v>
          </cell>
        </row>
        <row r="200">
          <cell r="A200" t="str">
            <v>H49044EN0BAU</v>
          </cell>
          <cell r="B200" t="str">
            <v>CARPET-LUGROOM</v>
          </cell>
          <cell r="C200">
            <v>84.22</v>
          </cell>
          <cell r="D200">
            <v>80.59</v>
          </cell>
          <cell r="E200" t="str">
            <v/>
          </cell>
          <cell r="F200" t="str">
            <v>E1</v>
          </cell>
          <cell r="G200">
            <v>69.902599999999993</v>
          </cell>
          <cell r="H200">
            <v>0</v>
          </cell>
          <cell r="I200">
            <v>0</v>
          </cell>
          <cell r="J200">
            <v>0</v>
          </cell>
          <cell r="K200">
            <v>0</v>
          </cell>
          <cell r="L200">
            <v>0</v>
          </cell>
          <cell r="M200">
            <v>0</v>
          </cell>
          <cell r="N200">
            <v>0</v>
          </cell>
          <cell r="O200">
            <v>0</v>
          </cell>
          <cell r="P200">
            <v>0</v>
          </cell>
          <cell r="Q200">
            <v>1</v>
          </cell>
          <cell r="R200">
            <v>0</v>
          </cell>
        </row>
        <row r="201">
          <cell r="A201" t="str">
            <v>H49063KR0AAU</v>
          </cell>
          <cell r="B201" t="str">
            <v>PROTR-LUGFLOOR,CTR</v>
          </cell>
          <cell r="C201">
            <v>151.97</v>
          </cell>
          <cell r="D201">
            <v>151.97</v>
          </cell>
          <cell r="E201" t="str">
            <v xml:space="preserve"> </v>
          </cell>
          <cell r="F201" t="str">
            <v>E1</v>
          </cell>
          <cell r="G201">
            <v>126.13509999999999</v>
          </cell>
          <cell r="H201">
            <v>0</v>
          </cell>
          <cell r="I201">
            <v>0</v>
          </cell>
          <cell r="J201">
            <v>0</v>
          </cell>
          <cell r="K201">
            <v>0</v>
          </cell>
          <cell r="L201">
            <v>0</v>
          </cell>
          <cell r="M201">
            <v>0</v>
          </cell>
          <cell r="N201">
            <v>1</v>
          </cell>
          <cell r="O201">
            <v>0</v>
          </cell>
          <cell r="P201">
            <v>0</v>
          </cell>
          <cell r="Q201">
            <v>0</v>
          </cell>
          <cell r="R201">
            <v>0</v>
          </cell>
        </row>
        <row r="202">
          <cell r="A202" t="str">
            <v>H49064CF0AAU</v>
          </cell>
          <cell r="B202" t="str">
            <v>PROTR-LUGFLOOR,CTR</v>
          </cell>
          <cell r="C202">
            <v>123.54</v>
          </cell>
          <cell r="D202">
            <v>118.22</v>
          </cell>
          <cell r="E202" t="str">
            <v/>
          </cell>
          <cell r="F202" t="str">
            <v>E1</v>
          </cell>
          <cell r="G202">
            <v>102.5382</v>
          </cell>
          <cell r="H202">
            <v>0</v>
          </cell>
          <cell r="I202">
            <v>0</v>
          </cell>
          <cell r="J202">
            <v>0</v>
          </cell>
          <cell r="K202">
            <v>0</v>
          </cell>
          <cell r="L202">
            <v>0</v>
          </cell>
          <cell r="M202">
            <v>0</v>
          </cell>
          <cell r="N202">
            <v>0</v>
          </cell>
          <cell r="O202">
            <v>0</v>
          </cell>
          <cell r="P202">
            <v>0</v>
          </cell>
          <cell r="Q202">
            <v>0</v>
          </cell>
          <cell r="R202">
            <v>1</v>
          </cell>
        </row>
        <row r="203">
          <cell r="A203" t="str">
            <v>H49064EN0AAU</v>
          </cell>
          <cell r="B203" t="str">
            <v>PROTR-LUGFLOOR,CTR</v>
          </cell>
          <cell r="C203">
            <v>115.01</v>
          </cell>
          <cell r="D203">
            <v>115.01</v>
          </cell>
          <cell r="E203" t="str">
            <v xml:space="preserve"> </v>
          </cell>
          <cell r="F203" t="str">
            <v>E1</v>
          </cell>
          <cell r="G203">
            <v>95.458300000000008</v>
          </cell>
          <cell r="H203">
            <v>0</v>
          </cell>
          <cell r="I203">
            <v>0</v>
          </cell>
          <cell r="J203">
            <v>0</v>
          </cell>
          <cell r="K203">
            <v>0</v>
          </cell>
          <cell r="L203">
            <v>0</v>
          </cell>
          <cell r="M203">
            <v>0</v>
          </cell>
          <cell r="N203">
            <v>0</v>
          </cell>
          <cell r="O203">
            <v>0</v>
          </cell>
          <cell r="P203">
            <v>0</v>
          </cell>
          <cell r="Q203">
            <v>1</v>
          </cell>
          <cell r="R203">
            <v>0</v>
          </cell>
        </row>
        <row r="204">
          <cell r="A204" t="str">
            <v>H4930GEN00AU</v>
          </cell>
          <cell r="B204" t="str">
            <v>KIT-CARGOAREANET</v>
          </cell>
          <cell r="C204">
            <v>201.9</v>
          </cell>
          <cell r="D204">
            <v>193.21</v>
          </cell>
          <cell r="E204" t="str">
            <v/>
          </cell>
          <cell r="F204" t="str">
            <v>E2</v>
          </cell>
          <cell r="G204">
            <v>167.577</v>
          </cell>
          <cell r="H204">
            <v>0</v>
          </cell>
          <cell r="I204">
            <v>0</v>
          </cell>
          <cell r="J204">
            <v>0</v>
          </cell>
          <cell r="K204">
            <v>0</v>
          </cell>
          <cell r="L204">
            <v>0</v>
          </cell>
          <cell r="M204">
            <v>0</v>
          </cell>
          <cell r="N204">
            <v>1</v>
          </cell>
          <cell r="O204">
            <v>1</v>
          </cell>
          <cell r="P204">
            <v>1</v>
          </cell>
          <cell r="Q204">
            <v>1</v>
          </cell>
          <cell r="R204">
            <v>1</v>
          </cell>
        </row>
        <row r="205">
          <cell r="A205" t="str">
            <v>H59101L000AU</v>
          </cell>
          <cell r="B205" t="str">
            <v>SCUFFPLATE-REARBUMPER</v>
          </cell>
          <cell r="C205">
            <v>216.14</v>
          </cell>
          <cell r="D205">
            <v>216.14</v>
          </cell>
          <cell r="E205" t="str">
            <v xml:space="preserve"> </v>
          </cell>
          <cell r="F205" t="str">
            <v>E2</v>
          </cell>
          <cell r="G205">
            <v>179.39619999999999</v>
          </cell>
          <cell r="H205">
            <v>0</v>
          </cell>
          <cell r="I205">
            <v>0</v>
          </cell>
          <cell r="J205">
            <v>0</v>
          </cell>
          <cell r="K205">
            <v>0</v>
          </cell>
          <cell r="L205">
            <v>0</v>
          </cell>
          <cell r="M205">
            <v>0</v>
          </cell>
          <cell r="N205">
            <v>0</v>
          </cell>
          <cell r="O205">
            <v>1</v>
          </cell>
          <cell r="P205">
            <v>0</v>
          </cell>
          <cell r="Q205">
            <v>0</v>
          </cell>
          <cell r="R205">
            <v>0</v>
          </cell>
        </row>
        <row r="206">
          <cell r="A206" t="str">
            <v>H73006KG0AAU</v>
          </cell>
          <cell r="B206" t="str">
            <v>KIT-SEATCOVER,FR</v>
          </cell>
          <cell r="C206">
            <v>408.53</v>
          </cell>
          <cell r="D206">
            <v>390.94</v>
          </cell>
          <cell r="E206" t="str">
            <v/>
          </cell>
          <cell r="F206" t="str">
            <v>E1</v>
          </cell>
          <cell r="G206">
            <v>339.07989999999995</v>
          </cell>
          <cell r="H206">
            <v>0</v>
          </cell>
          <cell r="I206">
            <v>0</v>
          </cell>
          <cell r="J206">
            <v>0</v>
          </cell>
          <cell r="K206">
            <v>0</v>
          </cell>
          <cell r="L206">
            <v>0</v>
          </cell>
          <cell r="M206">
            <v>0</v>
          </cell>
          <cell r="N206">
            <v>0</v>
          </cell>
          <cell r="O206">
            <v>0</v>
          </cell>
          <cell r="P206">
            <v>0</v>
          </cell>
          <cell r="Q206">
            <v>0</v>
          </cell>
          <cell r="R206">
            <v>0</v>
          </cell>
        </row>
        <row r="207">
          <cell r="A207" t="str">
            <v>H73006KG0BAU</v>
          </cell>
          <cell r="B207" t="str">
            <v>KIT-SEATCOVER,FR</v>
          </cell>
          <cell r="C207">
            <v>387.31</v>
          </cell>
          <cell r="D207">
            <v>387.31</v>
          </cell>
          <cell r="E207" t="str">
            <v xml:space="preserve"> </v>
          </cell>
          <cell r="F207" t="str">
            <v>E1</v>
          </cell>
          <cell r="G207">
            <v>321.46730000000002</v>
          </cell>
          <cell r="H207">
            <v>0</v>
          </cell>
          <cell r="I207">
            <v>0</v>
          </cell>
          <cell r="J207">
            <v>0</v>
          </cell>
          <cell r="K207">
            <v>0</v>
          </cell>
          <cell r="L207">
            <v>0</v>
          </cell>
          <cell r="M207">
            <v>0</v>
          </cell>
          <cell r="N207">
            <v>0</v>
          </cell>
          <cell r="O207">
            <v>0</v>
          </cell>
          <cell r="P207">
            <v>0</v>
          </cell>
          <cell r="Q207">
            <v>0</v>
          </cell>
          <cell r="R207">
            <v>0</v>
          </cell>
        </row>
        <row r="208">
          <cell r="A208" t="str">
            <v>H76001L000AU</v>
          </cell>
          <cell r="B208" t="str">
            <v>Y62CARGOBARRIER</v>
          </cell>
          <cell r="C208">
            <v>929.75</v>
          </cell>
          <cell r="D208">
            <v>889.71</v>
          </cell>
          <cell r="E208" t="str">
            <v/>
          </cell>
          <cell r="F208" t="str">
            <v>E1</v>
          </cell>
          <cell r="G208">
            <v>771.6925</v>
          </cell>
          <cell r="H208">
            <v>0</v>
          </cell>
          <cell r="I208">
            <v>0</v>
          </cell>
          <cell r="J208">
            <v>0</v>
          </cell>
          <cell r="K208">
            <v>0</v>
          </cell>
          <cell r="L208">
            <v>0</v>
          </cell>
          <cell r="M208">
            <v>0</v>
          </cell>
          <cell r="N208">
            <v>0</v>
          </cell>
          <cell r="O208">
            <v>1</v>
          </cell>
          <cell r="P208">
            <v>1</v>
          </cell>
          <cell r="Q208">
            <v>0</v>
          </cell>
          <cell r="R208">
            <v>0</v>
          </cell>
        </row>
        <row r="209">
          <cell r="A209" t="str">
            <v>H83006KG0AAU</v>
          </cell>
          <cell r="B209" t="str">
            <v>KIT-SEATCOVER,RR</v>
          </cell>
          <cell r="C209">
            <v>314.72000000000003</v>
          </cell>
          <cell r="D209">
            <v>301.17</v>
          </cell>
          <cell r="E209" t="str">
            <v/>
          </cell>
          <cell r="F209" t="str">
            <v>E1</v>
          </cell>
          <cell r="G209">
            <v>261.2176</v>
          </cell>
          <cell r="H209">
            <v>0</v>
          </cell>
          <cell r="I209">
            <v>0</v>
          </cell>
          <cell r="J209">
            <v>0</v>
          </cell>
          <cell r="K209">
            <v>0</v>
          </cell>
          <cell r="L209">
            <v>0</v>
          </cell>
          <cell r="M209">
            <v>0</v>
          </cell>
          <cell r="N209">
            <v>0</v>
          </cell>
          <cell r="O209">
            <v>0</v>
          </cell>
          <cell r="P209">
            <v>0</v>
          </cell>
          <cell r="Q209">
            <v>0</v>
          </cell>
          <cell r="R209">
            <v>0</v>
          </cell>
        </row>
        <row r="210">
          <cell r="A210" t="str">
            <v>J08306KG0AAU</v>
          </cell>
          <cell r="B210" t="str">
            <v>KIT-SEAL,RRGATED/C</v>
          </cell>
          <cell r="C210">
            <v>447.68</v>
          </cell>
          <cell r="D210">
            <v>447.68</v>
          </cell>
          <cell r="E210" t="str">
            <v xml:space="preserve"> </v>
          </cell>
          <cell r="F210" t="str">
            <v>E1</v>
          </cell>
          <cell r="G210">
            <v>371.57439999999997</v>
          </cell>
          <cell r="H210">
            <v>0</v>
          </cell>
          <cell r="I210">
            <v>0</v>
          </cell>
          <cell r="J210">
            <v>0</v>
          </cell>
          <cell r="K210">
            <v>0</v>
          </cell>
          <cell r="L210">
            <v>0</v>
          </cell>
          <cell r="M210">
            <v>0</v>
          </cell>
          <cell r="N210">
            <v>0</v>
          </cell>
          <cell r="O210">
            <v>0</v>
          </cell>
          <cell r="P210">
            <v>0</v>
          </cell>
          <cell r="Q210">
            <v>0</v>
          </cell>
          <cell r="R210">
            <v>0</v>
          </cell>
        </row>
        <row r="211">
          <cell r="A211" t="str">
            <v>J31003KR0AAU</v>
          </cell>
          <cell r="B211" t="str">
            <v>FRAMEASSY-GUARD</v>
          </cell>
          <cell r="C211">
            <v>827.12</v>
          </cell>
          <cell r="D211">
            <v>791.5</v>
          </cell>
          <cell r="E211" t="str">
            <v/>
          </cell>
          <cell r="F211" t="str">
            <v>E1</v>
          </cell>
          <cell r="G211">
            <v>686.50959999999998</v>
          </cell>
          <cell r="H211">
            <v>0</v>
          </cell>
          <cell r="I211">
            <v>0</v>
          </cell>
          <cell r="J211">
            <v>0</v>
          </cell>
          <cell r="K211">
            <v>0</v>
          </cell>
          <cell r="L211">
            <v>0</v>
          </cell>
          <cell r="M211">
            <v>0</v>
          </cell>
          <cell r="N211">
            <v>1</v>
          </cell>
          <cell r="O211">
            <v>0</v>
          </cell>
          <cell r="P211">
            <v>0</v>
          </cell>
          <cell r="Q211">
            <v>0</v>
          </cell>
          <cell r="R211">
            <v>0</v>
          </cell>
        </row>
        <row r="212">
          <cell r="A212" t="str">
            <v>J31004CF0AAU</v>
          </cell>
          <cell r="B212" t="str">
            <v>CARGOBARRIER</v>
          </cell>
          <cell r="C212">
            <v>834.61</v>
          </cell>
          <cell r="D212">
            <v>798.67</v>
          </cell>
          <cell r="E212" t="str">
            <v/>
          </cell>
          <cell r="F212" t="str">
            <v>E1</v>
          </cell>
          <cell r="G212">
            <v>692.72630000000004</v>
          </cell>
          <cell r="H212">
            <v>0</v>
          </cell>
          <cell r="I212">
            <v>0</v>
          </cell>
          <cell r="J212">
            <v>0</v>
          </cell>
          <cell r="K212">
            <v>0</v>
          </cell>
          <cell r="L212">
            <v>0</v>
          </cell>
          <cell r="M212">
            <v>0</v>
          </cell>
          <cell r="N212">
            <v>0</v>
          </cell>
          <cell r="O212">
            <v>0</v>
          </cell>
          <cell r="P212">
            <v>0</v>
          </cell>
          <cell r="Q212">
            <v>0</v>
          </cell>
          <cell r="R212">
            <v>1</v>
          </cell>
        </row>
        <row r="213">
          <cell r="A213" t="str">
            <v>J31004EN0AAU</v>
          </cell>
          <cell r="B213" t="str">
            <v>FRAMEASSY-GUARD</v>
          </cell>
          <cell r="C213">
            <v>717.09</v>
          </cell>
          <cell r="D213">
            <v>717.09</v>
          </cell>
          <cell r="E213" t="str">
            <v xml:space="preserve"> </v>
          </cell>
          <cell r="F213" t="str">
            <v>E6</v>
          </cell>
          <cell r="G213">
            <v>595.18470000000002</v>
          </cell>
          <cell r="H213">
            <v>0</v>
          </cell>
          <cell r="I213">
            <v>0</v>
          </cell>
          <cell r="J213">
            <v>0</v>
          </cell>
          <cell r="K213">
            <v>0</v>
          </cell>
          <cell r="L213">
            <v>0</v>
          </cell>
          <cell r="M213">
            <v>0</v>
          </cell>
          <cell r="N213">
            <v>0</v>
          </cell>
          <cell r="O213">
            <v>0</v>
          </cell>
          <cell r="P213">
            <v>0</v>
          </cell>
          <cell r="Q213">
            <v>1</v>
          </cell>
          <cell r="R213">
            <v>0</v>
          </cell>
        </row>
        <row r="214">
          <cell r="A214" t="str">
            <v>J44104KE0AAU</v>
          </cell>
          <cell r="B214" t="str">
            <v>FASHIONASSY-BAR,FRONT(POLLFI)</v>
          </cell>
          <cell r="C214">
            <v>642.14</v>
          </cell>
          <cell r="D214">
            <v>642.14</v>
          </cell>
          <cell r="E214" t="str">
            <v xml:space="preserve"> </v>
          </cell>
          <cell r="F214" t="str">
            <v>E2</v>
          </cell>
          <cell r="G214">
            <v>532.97619999999995</v>
          </cell>
          <cell r="H214">
            <v>0</v>
          </cell>
          <cell r="I214">
            <v>0</v>
          </cell>
          <cell r="J214">
            <v>0</v>
          </cell>
          <cell r="K214">
            <v>0</v>
          </cell>
          <cell r="L214">
            <v>1</v>
          </cell>
          <cell r="M214">
            <v>1</v>
          </cell>
          <cell r="N214">
            <v>0</v>
          </cell>
          <cell r="O214">
            <v>0</v>
          </cell>
          <cell r="P214">
            <v>0</v>
          </cell>
          <cell r="Q214">
            <v>0</v>
          </cell>
          <cell r="R214">
            <v>0</v>
          </cell>
        </row>
        <row r="215">
          <cell r="A215" t="str">
            <v>J44104KE0BAU</v>
          </cell>
          <cell r="B215" t="str">
            <v>FASHIONASSY-BAR,FRONT(BLACK)</v>
          </cell>
          <cell r="C215">
            <v>901.17</v>
          </cell>
          <cell r="D215">
            <v>901.17</v>
          </cell>
          <cell r="E215" t="str">
            <v xml:space="preserve"> </v>
          </cell>
          <cell r="F215" t="str">
            <v>E1</v>
          </cell>
          <cell r="G215">
            <v>747.97109999999998</v>
          </cell>
          <cell r="H215">
            <v>0</v>
          </cell>
          <cell r="I215">
            <v>0</v>
          </cell>
          <cell r="J215">
            <v>0</v>
          </cell>
          <cell r="K215">
            <v>0</v>
          </cell>
          <cell r="L215">
            <v>1</v>
          </cell>
          <cell r="M215">
            <v>1</v>
          </cell>
          <cell r="N215">
            <v>0</v>
          </cell>
          <cell r="O215">
            <v>0</v>
          </cell>
          <cell r="P215">
            <v>0</v>
          </cell>
          <cell r="Q215">
            <v>0</v>
          </cell>
          <cell r="R215">
            <v>0</v>
          </cell>
        </row>
        <row r="216">
          <cell r="A216" t="str">
            <v>J44106KG0AAU</v>
          </cell>
          <cell r="B216" t="str">
            <v>BARASSY-SPORTS,FRPREM(</v>
          </cell>
          <cell r="C216">
            <v>1530.98</v>
          </cell>
          <cell r="D216">
            <v>1515.82</v>
          </cell>
          <cell r="E216" t="str">
            <v/>
          </cell>
          <cell r="F216" t="str">
            <v>E1</v>
          </cell>
          <cell r="G216">
            <v>1270.7134000000001</v>
          </cell>
          <cell r="H216">
            <v>0</v>
          </cell>
          <cell r="I216">
            <v>0</v>
          </cell>
          <cell r="J216">
            <v>0</v>
          </cell>
          <cell r="K216">
            <v>0</v>
          </cell>
          <cell r="L216">
            <v>0</v>
          </cell>
          <cell r="M216">
            <v>0</v>
          </cell>
          <cell r="N216">
            <v>0</v>
          </cell>
          <cell r="O216">
            <v>0</v>
          </cell>
          <cell r="P216">
            <v>0</v>
          </cell>
          <cell r="Q216">
            <v>0</v>
          </cell>
          <cell r="R216">
            <v>0</v>
          </cell>
        </row>
        <row r="217">
          <cell r="A217" t="str">
            <v>J44106KG0BAU</v>
          </cell>
          <cell r="B217" t="str">
            <v>BARASSY-SPORTS,FR(ST)B</v>
          </cell>
          <cell r="C217">
            <v>1226.3599999999999</v>
          </cell>
          <cell r="D217">
            <v>1214.22</v>
          </cell>
          <cell r="E217" t="str">
            <v/>
          </cell>
          <cell r="F217" t="str">
            <v>E1</v>
          </cell>
          <cell r="G217">
            <v>1017.8788</v>
          </cell>
          <cell r="H217">
            <v>0</v>
          </cell>
          <cell r="I217">
            <v>0</v>
          </cell>
          <cell r="J217">
            <v>0</v>
          </cell>
          <cell r="K217">
            <v>0</v>
          </cell>
          <cell r="L217">
            <v>0</v>
          </cell>
          <cell r="M217">
            <v>0</v>
          </cell>
          <cell r="N217">
            <v>0</v>
          </cell>
          <cell r="O217">
            <v>0</v>
          </cell>
          <cell r="P217">
            <v>0</v>
          </cell>
          <cell r="Q217">
            <v>0</v>
          </cell>
          <cell r="R217">
            <v>0</v>
          </cell>
        </row>
        <row r="218">
          <cell r="A218" t="str">
            <v>J44106KG1AAU</v>
          </cell>
          <cell r="B218" t="str">
            <v>BARASSY-SPORTS,FR(ST)</v>
          </cell>
          <cell r="C218">
            <v>1290.58</v>
          </cell>
          <cell r="D218">
            <v>1277.8</v>
          </cell>
          <cell r="E218" t="str">
            <v/>
          </cell>
          <cell r="F218" t="str">
            <v>E1</v>
          </cell>
          <cell r="G218">
            <v>1071.1813999999999</v>
          </cell>
          <cell r="H218">
            <v>0</v>
          </cell>
          <cell r="I218">
            <v>0</v>
          </cell>
          <cell r="J218">
            <v>0</v>
          </cell>
          <cell r="K218">
            <v>0</v>
          </cell>
          <cell r="L218">
            <v>0</v>
          </cell>
          <cell r="M218">
            <v>0</v>
          </cell>
          <cell r="N218">
            <v>0</v>
          </cell>
          <cell r="O218">
            <v>0</v>
          </cell>
          <cell r="P218">
            <v>0</v>
          </cell>
          <cell r="Q218">
            <v>0</v>
          </cell>
          <cell r="R218">
            <v>0</v>
          </cell>
        </row>
        <row r="219">
          <cell r="A219" t="str">
            <v>J44106KG2AAU</v>
          </cell>
          <cell r="B219" t="str">
            <v>BARASSY-SPORTS,FRPREM(</v>
          </cell>
          <cell r="C219">
            <v>1732.99</v>
          </cell>
          <cell r="D219">
            <v>1715.83</v>
          </cell>
          <cell r="E219" t="str">
            <v/>
          </cell>
          <cell r="F219" t="str">
            <v>E1</v>
          </cell>
          <cell r="G219">
            <v>1438.3816999999999</v>
          </cell>
          <cell r="H219">
            <v>0</v>
          </cell>
          <cell r="I219">
            <v>0</v>
          </cell>
          <cell r="J219">
            <v>0</v>
          </cell>
          <cell r="K219">
            <v>0</v>
          </cell>
          <cell r="L219">
            <v>0</v>
          </cell>
          <cell r="M219">
            <v>0</v>
          </cell>
          <cell r="N219">
            <v>0</v>
          </cell>
          <cell r="O219">
            <v>0</v>
          </cell>
          <cell r="P219">
            <v>0</v>
          </cell>
          <cell r="Q219">
            <v>0</v>
          </cell>
          <cell r="R219">
            <v>0</v>
          </cell>
        </row>
        <row r="220">
          <cell r="A220" t="str">
            <v>J44116KG0AAU</v>
          </cell>
          <cell r="B220" t="str">
            <v>BARASSY-SPORTS,RRW/RAC</v>
          </cell>
          <cell r="C220">
            <v>665.55</v>
          </cell>
          <cell r="D220">
            <v>658.96</v>
          </cell>
          <cell r="E220" t="str">
            <v/>
          </cell>
          <cell r="F220" t="str">
            <v>E1</v>
          </cell>
          <cell r="G220">
            <v>552.40649999999994</v>
          </cell>
          <cell r="H220">
            <v>0</v>
          </cell>
          <cell r="I220">
            <v>0</v>
          </cell>
          <cell r="J220">
            <v>0</v>
          </cell>
          <cell r="K220">
            <v>0</v>
          </cell>
          <cell r="L220">
            <v>0</v>
          </cell>
          <cell r="M220">
            <v>0</v>
          </cell>
          <cell r="N220">
            <v>0</v>
          </cell>
          <cell r="O220">
            <v>0</v>
          </cell>
          <cell r="P220">
            <v>0</v>
          </cell>
          <cell r="Q220">
            <v>0</v>
          </cell>
          <cell r="R220">
            <v>0</v>
          </cell>
        </row>
        <row r="221">
          <cell r="A221" t="str">
            <v>J441G6KG1AAU</v>
          </cell>
          <cell r="B221" t="str">
            <v>DASHLOOMHARNESS-D23MY21</v>
          </cell>
          <cell r="C221">
            <v>32.44</v>
          </cell>
          <cell r="D221">
            <v>31.04</v>
          </cell>
          <cell r="E221" t="str">
            <v/>
          </cell>
          <cell r="F221" t="str">
            <v>E2</v>
          </cell>
          <cell r="G221">
            <v>26.925199999999997</v>
          </cell>
          <cell r="H221">
            <v>0</v>
          </cell>
          <cell r="I221">
            <v>0</v>
          </cell>
          <cell r="J221">
            <v>0</v>
          </cell>
          <cell r="K221">
            <v>0</v>
          </cell>
          <cell r="L221">
            <v>0</v>
          </cell>
          <cell r="M221">
            <v>0</v>
          </cell>
          <cell r="N221">
            <v>0</v>
          </cell>
          <cell r="O221">
            <v>0</v>
          </cell>
          <cell r="P221">
            <v>0</v>
          </cell>
          <cell r="Q221">
            <v>0</v>
          </cell>
          <cell r="R221">
            <v>0</v>
          </cell>
        </row>
        <row r="222">
          <cell r="A222" t="str">
            <v>J46A04KE0AAU</v>
          </cell>
          <cell r="B222" t="str">
            <v>CANOPYASSY-DUALHI,LIFT/</v>
          </cell>
          <cell r="C222">
            <v>4188.55</v>
          </cell>
          <cell r="D222">
            <v>4008.18</v>
          </cell>
          <cell r="E222" t="str">
            <v/>
          </cell>
          <cell r="F222" t="str">
            <v>E4</v>
          </cell>
          <cell r="G222">
            <v>3979.1225000000004</v>
          </cell>
          <cell r="H222">
            <v>0</v>
          </cell>
          <cell r="I222">
            <v>0</v>
          </cell>
          <cell r="J222">
            <v>0</v>
          </cell>
          <cell r="K222">
            <v>0</v>
          </cell>
          <cell r="L222">
            <v>1</v>
          </cell>
          <cell r="M222">
            <v>0</v>
          </cell>
          <cell r="N222">
            <v>0</v>
          </cell>
          <cell r="O222">
            <v>0</v>
          </cell>
          <cell r="P222">
            <v>0</v>
          </cell>
          <cell r="Q222">
            <v>0</v>
          </cell>
          <cell r="R222">
            <v>0</v>
          </cell>
        </row>
        <row r="223">
          <cell r="A223" t="str">
            <v>J46A04KE0CAU</v>
          </cell>
          <cell r="B223" t="str">
            <v>CANOPYASSY-DUALHI,LIFT/</v>
          </cell>
          <cell r="C223">
            <v>4188.55</v>
          </cell>
          <cell r="D223">
            <v>4008.18</v>
          </cell>
          <cell r="E223" t="str">
            <v/>
          </cell>
          <cell r="F223" t="str">
            <v>E4</v>
          </cell>
          <cell r="G223">
            <v>3979.1225000000004</v>
          </cell>
          <cell r="H223">
            <v>0</v>
          </cell>
          <cell r="I223">
            <v>0</v>
          </cell>
          <cell r="J223">
            <v>0</v>
          </cell>
          <cell r="K223">
            <v>0</v>
          </cell>
          <cell r="L223">
            <v>1</v>
          </cell>
          <cell r="M223">
            <v>0</v>
          </cell>
          <cell r="N223">
            <v>0</v>
          </cell>
          <cell r="O223">
            <v>0</v>
          </cell>
          <cell r="P223">
            <v>0</v>
          </cell>
          <cell r="Q223">
            <v>0</v>
          </cell>
          <cell r="R223">
            <v>0</v>
          </cell>
        </row>
        <row r="224">
          <cell r="A224" t="str">
            <v>J46A04KE0DAU</v>
          </cell>
          <cell r="B224" t="str">
            <v>CANOPYASSY-DUALHI,LIFT/</v>
          </cell>
          <cell r="C224">
            <v>4188.55</v>
          </cell>
          <cell r="D224">
            <v>4008.18</v>
          </cell>
          <cell r="E224" t="str">
            <v/>
          </cell>
          <cell r="F224" t="str">
            <v>E4</v>
          </cell>
          <cell r="G224">
            <v>3979.1225000000004</v>
          </cell>
          <cell r="H224">
            <v>0</v>
          </cell>
          <cell r="I224">
            <v>0</v>
          </cell>
          <cell r="J224">
            <v>0</v>
          </cell>
          <cell r="K224">
            <v>0</v>
          </cell>
          <cell r="L224">
            <v>1</v>
          </cell>
          <cell r="M224">
            <v>0</v>
          </cell>
          <cell r="N224">
            <v>0</v>
          </cell>
          <cell r="O224">
            <v>0</v>
          </cell>
          <cell r="P224">
            <v>0</v>
          </cell>
          <cell r="Q224">
            <v>0</v>
          </cell>
          <cell r="R224">
            <v>0</v>
          </cell>
        </row>
        <row r="225">
          <cell r="A225" t="str">
            <v>J46A04KE0EAU</v>
          </cell>
          <cell r="B225" t="str">
            <v>CANOPYASSY-DUALHI,LIFT/</v>
          </cell>
          <cell r="C225">
            <v>4188.55</v>
          </cell>
          <cell r="D225">
            <v>4008.18</v>
          </cell>
          <cell r="E225" t="str">
            <v/>
          </cell>
          <cell r="F225" t="str">
            <v>E4</v>
          </cell>
          <cell r="G225">
            <v>3979.1225000000004</v>
          </cell>
          <cell r="H225">
            <v>0</v>
          </cell>
          <cell r="I225">
            <v>0</v>
          </cell>
          <cell r="J225">
            <v>0</v>
          </cell>
          <cell r="K225">
            <v>0</v>
          </cell>
          <cell r="L225">
            <v>1</v>
          </cell>
          <cell r="M225">
            <v>0</v>
          </cell>
          <cell r="N225">
            <v>0</v>
          </cell>
          <cell r="O225">
            <v>0</v>
          </cell>
          <cell r="P225">
            <v>0</v>
          </cell>
          <cell r="Q225">
            <v>0</v>
          </cell>
          <cell r="R225">
            <v>0</v>
          </cell>
        </row>
        <row r="226">
          <cell r="A226" t="str">
            <v>J46A04KE0FAU</v>
          </cell>
          <cell r="B226" t="str">
            <v>CANOPYASSY-DUALHI,LIFT/</v>
          </cell>
          <cell r="C226">
            <v>4188.55</v>
          </cell>
          <cell r="D226">
            <v>4008.18</v>
          </cell>
          <cell r="E226" t="str">
            <v/>
          </cell>
          <cell r="F226" t="str">
            <v>E4</v>
          </cell>
          <cell r="G226">
            <v>3979.1225000000004</v>
          </cell>
          <cell r="H226">
            <v>0</v>
          </cell>
          <cell r="I226">
            <v>0</v>
          </cell>
          <cell r="J226">
            <v>0</v>
          </cell>
          <cell r="K226">
            <v>0</v>
          </cell>
          <cell r="L226">
            <v>1</v>
          </cell>
          <cell r="M226">
            <v>0</v>
          </cell>
          <cell r="N226">
            <v>0</v>
          </cell>
          <cell r="O226">
            <v>0</v>
          </cell>
          <cell r="P226">
            <v>0</v>
          </cell>
          <cell r="Q226">
            <v>0</v>
          </cell>
          <cell r="R226">
            <v>0</v>
          </cell>
        </row>
        <row r="227">
          <cell r="A227" t="str">
            <v>J46A04KE0GAU</v>
          </cell>
          <cell r="B227" t="str">
            <v>CANOPYASSY-DUALHI,LIFT/</v>
          </cell>
          <cell r="C227">
            <v>4188.55</v>
          </cell>
          <cell r="D227">
            <v>4008.18</v>
          </cell>
          <cell r="E227" t="str">
            <v/>
          </cell>
          <cell r="F227" t="str">
            <v>E4</v>
          </cell>
          <cell r="G227">
            <v>3979.1225000000004</v>
          </cell>
          <cell r="H227">
            <v>0</v>
          </cell>
          <cell r="I227">
            <v>0</v>
          </cell>
          <cell r="J227">
            <v>0</v>
          </cell>
          <cell r="K227">
            <v>0</v>
          </cell>
          <cell r="L227">
            <v>1</v>
          </cell>
          <cell r="M227">
            <v>0</v>
          </cell>
          <cell r="N227">
            <v>0</v>
          </cell>
          <cell r="O227">
            <v>0</v>
          </cell>
          <cell r="P227">
            <v>0</v>
          </cell>
          <cell r="Q227">
            <v>0</v>
          </cell>
          <cell r="R227">
            <v>0</v>
          </cell>
        </row>
        <row r="228">
          <cell r="A228" t="str">
            <v>J46A04KE0HAU</v>
          </cell>
          <cell r="B228" t="str">
            <v>CANOPYASSY-DUALHI,LIFT/</v>
          </cell>
          <cell r="C228">
            <v>4188.55</v>
          </cell>
          <cell r="D228">
            <v>4008.18</v>
          </cell>
          <cell r="E228" t="str">
            <v/>
          </cell>
          <cell r="F228" t="str">
            <v>E4</v>
          </cell>
          <cell r="G228">
            <v>3979.1225000000004</v>
          </cell>
          <cell r="H228">
            <v>0</v>
          </cell>
          <cell r="I228">
            <v>0</v>
          </cell>
          <cell r="J228">
            <v>0</v>
          </cell>
          <cell r="K228">
            <v>0</v>
          </cell>
          <cell r="L228">
            <v>1</v>
          </cell>
          <cell r="M228">
            <v>0</v>
          </cell>
          <cell r="N228">
            <v>0</v>
          </cell>
          <cell r="O228">
            <v>0</v>
          </cell>
          <cell r="P228">
            <v>0</v>
          </cell>
          <cell r="Q228">
            <v>0</v>
          </cell>
          <cell r="R228">
            <v>0</v>
          </cell>
        </row>
        <row r="229">
          <cell r="A229" t="str">
            <v>J46A04KE0JAU</v>
          </cell>
          <cell r="B229" t="str">
            <v>CANOPYASSY-DUALHI,LIFT/</v>
          </cell>
          <cell r="C229">
            <v>4188.55</v>
          </cell>
          <cell r="D229">
            <v>4008.18</v>
          </cell>
          <cell r="E229" t="str">
            <v/>
          </cell>
          <cell r="F229" t="str">
            <v>E4</v>
          </cell>
          <cell r="G229">
            <v>3979.1225000000004</v>
          </cell>
          <cell r="H229">
            <v>0</v>
          </cell>
          <cell r="I229">
            <v>0</v>
          </cell>
          <cell r="J229">
            <v>0</v>
          </cell>
          <cell r="K229">
            <v>0</v>
          </cell>
          <cell r="L229">
            <v>1</v>
          </cell>
          <cell r="M229">
            <v>0</v>
          </cell>
          <cell r="N229">
            <v>0</v>
          </cell>
          <cell r="O229">
            <v>0</v>
          </cell>
          <cell r="P229">
            <v>0</v>
          </cell>
          <cell r="Q229">
            <v>0</v>
          </cell>
          <cell r="R229">
            <v>0</v>
          </cell>
        </row>
        <row r="230">
          <cell r="A230" t="str">
            <v>J46B04KE0AAU</v>
          </cell>
          <cell r="B230" t="str">
            <v>CANOPYASSY-DUAL,LIFT/PO</v>
          </cell>
          <cell r="C230">
            <v>4044.95</v>
          </cell>
          <cell r="D230">
            <v>3870.77</v>
          </cell>
          <cell r="E230" t="str">
            <v/>
          </cell>
          <cell r="F230" t="str">
            <v>E4</v>
          </cell>
          <cell r="G230">
            <v>3842.7024999999999</v>
          </cell>
          <cell r="H230">
            <v>0</v>
          </cell>
          <cell r="I230">
            <v>0</v>
          </cell>
          <cell r="J230">
            <v>0</v>
          </cell>
          <cell r="K230">
            <v>0</v>
          </cell>
          <cell r="L230">
            <v>1</v>
          </cell>
          <cell r="M230">
            <v>0</v>
          </cell>
          <cell r="N230">
            <v>0</v>
          </cell>
          <cell r="O230">
            <v>0</v>
          </cell>
          <cell r="P230">
            <v>0</v>
          </cell>
          <cell r="Q230">
            <v>0</v>
          </cell>
          <cell r="R230">
            <v>0</v>
          </cell>
        </row>
        <row r="231">
          <cell r="A231" t="str">
            <v>J46B04KE0CAU</v>
          </cell>
          <cell r="B231" t="str">
            <v>CANOPYASSY-DUALHI,LIFT/</v>
          </cell>
          <cell r="C231">
            <v>4044.95</v>
          </cell>
          <cell r="D231">
            <v>3870.77</v>
          </cell>
          <cell r="E231" t="str">
            <v/>
          </cell>
          <cell r="F231" t="str">
            <v>E4</v>
          </cell>
          <cell r="G231">
            <v>3842.7024999999999</v>
          </cell>
          <cell r="H231">
            <v>0</v>
          </cell>
          <cell r="I231">
            <v>0</v>
          </cell>
          <cell r="J231">
            <v>0</v>
          </cell>
          <cell r="K231">
            <v>0</v>
          </cell>
          <cell r="L231">
            <v>1</v>
          </cell>
          <cell r="M231">
            <v>0</v>
          </cell>
          <cell r="N231">
            <v>0</v>
          </cell>
          <cell r="O231">
            <v>0</v>
          </cell>
          <cell r="P231">
            <v>0</v>
          </cell>
          <cell r="Q231">
            <v>0</v>
          </cell>
          <cell r="R231">
            <v>0</v>
          </cell>
        </row>
        <row r="232">
          <cell r="A232" t="str">
            <v>J46B04KE0DAU</v>
          </cell>
          <cell r="B232" t="str">
            <v>CANOPYASSY-DUALHI,LIFT/</v>
          </cell>
          <cell r="C232">
            <v>4044.95</v>
          </cell>
          <cell r="D232">
            <v>3870.77</v>
          </cell>
          <cell r="E232" t="str">
            <v/>
          </cell>
          <cell r="F232" t="str">
            <v>E4</v>
          </cell>
          <cell r="G232">
            <v>3842.7024999999999</v>
          </cell>
          <cell r="H232">
            <v>0</v>
          </cell>
          <cell r="I232">
            <v>0</v>
          </cell>
          <cell r="J232">
            <v>0</v>
          </cell>
          <cell r="K232">
            <v>0</v>
          </cell>
          <cell r="L232">
            <v>1</v>
          </cell>
          <cell r="M232">
            <v>0</v>
          </cell>
          <cell r="N232">
            <v>0</v>
          </cell>
          <cell r="O232">
            <v>0</v>
          </cell>
          <cell r="P232">
            <v>0</v>
          </cell>
          <cell r="Q232">
            <v>0</v>
          </cell>
          <cell r="R232">
            <v>0</v>
          </cell>
        </row>
        <row r="233">
          <cell r="A233" t="str">
            <v>J46B04KE0EAU</v>
          </cell>
          <cell r="B233" t="str">
            <v>CANOPYASSY-DUALHI,LIFT/</v>
          </cell>
          <cell r="C233">
            <v>4044.95</v>
          </cell>
          <cell r="D233">
            <v>3870.77</v>
          </cell>
          <cell r="E233" t="str">
            <v/>
          </cell>
          <cell r="F233" t="str">
            <v>E4</v>
          </cell>
          <cell r="G233">
            <v>3842.7024999999999</v>
          </cell>
          <cell r="H233">
            <v>0</v>
          </cell>
          <cell r="I233">
            <v>0</v>
          </cell>
          <cell r="J233">
            <v>0</v>
          </cell>
          <cell r="K233">
            <v>0</v>
          </cell>
          <cell r="L233">
            <v>1</v>
          </cell>
          <cell r="M233">
            <v>0</v>
          </cell>
          <cell r="N233">
            <v>0</v>
          </cell>
          <cell r="O233">
            <v>0</v>
          </cell>
          <cell r="P233">
            <v>0</v>
          </cell>
          <cell r="Q233">
            <v>0</v>
          </cell>
          <cell r="R233">
            <v>0</v>
          </cell>
        </row>
        <row r="234">
          <cell r="A234" t="str">
            <v>J46B04KE0FAU</v>
          </cell>
          <cell r="B234" t="str">
            <v>CANOPYASSY-DUAL,LIFT/PO</v>
          </cell>
          <cell r="C234">
            <v>4044.95</v>
          </cell>
          <cell r="D234">
            <v>3870.77</v>
          </cell>
          <cell r="E234" t="str">
            <v/>
          </cell>
          <cell r="F234" t="str">
            <v>E4</v>
          </cell>
          <cell r="G234">
            <v>3842.7024999999999</v>
          </cell>
          <cell r="H234">
            <v>0</v>
          </cell>
          <cell r="I234">
            <v>0</v>
          </cell>
          <cell r="J234">
            <v>0</v>
          </cell>
          <cell r="K234">
            <v>0</v>
          </cell>
          <cell r="L234">
            <v>1</v>
          </cell>
          <cell r="M234">
            <v>0</v>
          </cell>
          <cell r="N234">
            <v>0</v>
          </cell>
          <cell r="O234">
            <v>0</v>
          </cell>
          <cell r="P234">
            <v>0</v>
          </cell>
          <cell r="Q234">
            <v>0</v>
          </cell>
          <cell r="R234">
            <v>0</v>
          </cell>
        </row>
        <row r="235">
          <cell r="A235" t="str">
            <v>J46B04KE0GAU</v>
          </cell>
          <cell r="B235" t="str">
            <v>CANOPYASSY-DUALHI,LIFT/</v>
          </cell>
          <cell r="C235">
            <v>4044.95</v>
          </cell>
          <cell r="D235">
            <v>3870.77</v>
          </cell>
          <cell r="E235" t="str">
            <v/>
          </cell>
          <cell r="F235" t="str">
            <v>E4</v>
          </cell>
          <cell r="G235">
            <v>3842.7024999999999</v>
          </cell>
          <cell r="H235">
            <v>0</v>
          </cell>
          <cell r="I235">
            <v>0</v>
          </cell>
          <cell r="J235">
            <v>0</v>
          </cell>
          <cell r="K235">
            <v>0</v>
          </cell>
          <cell r="L235">
            <v>1</v>
          </cell>
          <cell r="M235">
            <v>0</v>
          </cell>
          <cell r="N235">
            <v>0</v>
          </cell>
          <cell r="O235">
            <v>0</v>
          </cell>
          <cell r="P235">
            <v>0</v>
          </cell>
          <cell r="Q235">
            <v>0</v>
          </cell>
          <cell r="R235">
            <v>0</v>
          </cell>
        </row>
        <row r="236">
          <cell r="A236" t="str">
            <v>J46B04KE0HAU</v>
          </cell>
          <cell r="B236" t="str">
            <v>CANOPYASSY-DUALHI,LIFT/</v>
          </cell>
          <cell r="C236">
            <v>4044.95</v>
          </cell>
          <cell r="D236">
            <v>3870.77</v>
          </cell>
          <cell r="E236" t="str">
            <v/>
          </cell>
          <cell r="F236" t="str">
            <v>E4</v>
          </cell>
          <cell r="G236">
            <v>3842.7024999999999</v>
          </cell>
          <cell r="H236">
            <v>0</v>
          </cell>
          <cell r="I236">
            <v>0</v>
          </cell>
          <cell r="J236">
            <v>0</v>
          </cell>
          <cell r="K236">
            <v>0</v>
          </cell>
          <cell r="L236">
            <v>1</v>
          </cell>
          <cell r="M236">
            <v>0</v>
          </cell>
          <cell r="N236">
            <v>0</v>
          </cell>
          <cell r="O236">
            <v>0</v>
          </cell>
          <cell r="P236">
            <v>0</v>
          </cell>
          <cell r="Q236">
            <v>0</v>
          </cell>
          <cell r="R236">
            <v>0</v>
          </cell>
        </row>
        <row r="237">
          <cell r="A237" t="str">
            <v>J46B04KE0JAU</v>
          </cell>
          <cell r="B237" t="str">
            <v>CANOPYASSY-DUALHI,LIFT/</v>
          </cell>
          <cell r="C237">
            <v>4044.95</v>
          </cell>
          <cell r="D237">
            <v>3870.77</v>
          </cell>
          <cell r="E237" t="str">
            <v/>
          </cell>
          <cell r="F237" t="str">
            <v>E4</v>
          </cell>
          <cell r="G237">
            <v>3842.7024999999999</v>
          </cell>
          <cell r="H237">
            <v>0</v>
          </cell>
          <cell r="I237">
            <v>0</v>
          </cell>
          <cell r="J237">
            <v>0</v>
          </cell>
          <cell r="K237">
            <v>0</v>
          </cell>
          <cell r="L237">
            <v>1</v>
          </cell>
          <cell r="M237">
            <v>0</v>
          </cell>
          <cell r="N237">
            <v>0</v>
          </cell>
          <cell r="O237">
            <v>0</v>
          </cell>
          <cell r="P237">
            <v>0</v>
          </cell>
          <cell r="Q237">
            <v>0</v>
          </cell>
          <cell r="R237">
            <v>0</v>
          </cell>
        </row>
        <row r="238">
          <cell r="A238" t="str">
            <v>J46C04KE0AAU</v>
          </cell>
          <cell r="B238" t="str">
            <v>CANOPYASSY-DUALSHI,LIFT</v>
          </cell>
          <cell r="C238">
            <v>4939.75</v>
          </cell>
          <cell r="D238">
            <v>4727.03</v>
          </cell>
          <cell r="E238" t="str">
            <v/>
          </cell>
          <cell r="F238" t="str">
            <v>E4</v>
          </cell>
          <cell r="G238">
            <v>4692.7624999999998</v>
          </cell>
          <cell r="H238">
            <v>0</v>
          </cell>
          <cell r="I238">
            <v>0</v>
          </cell>
          <cell r="J238">
            <v>0</v>
          </cell>
          <cell r="K238">
            <v>0</v>
          </cell>
          <cell r="L238">
            <v>1</v>
          </cell>
          <cell r="M238">
            <v>0</v>
          </cell>
          <cell r="N238">
            <v>0</v>
          </cell>
          <cell r="O238">
            <v>0</v>
          </cell>
          <cell r="P238">
            <v>0</v>
          </cell>
          <cell r="Q238">
            <v>0</v>
          </cell>
          <cell r="R238">
            <v>0</v>
          </cell>
        </row>
        <row r="239">
          <cell r="A239" t="str">
            <v>J46C04KE0CAU</v>
          </cell>
          <cell r="B239" t="str">
            <v>CANOPYASSY-DUALSHI,LIFT</v>
          </cell>
          <cell r="C239">
            <v>4939.75</v>
          </cell>
          <cell r="D239">
            <v>4727.03</v>
          </cell>
          <cell r="E239" t="str">
            <v/>
          </cell>
          <cell r="F239" t="str">
            <v>E4</v>
          </cell>
          <cell r="G239">
            <v>4692.7624999999998</v>
          </cell>
          <cell r="H239">
            <v>0</v>
          </cell>
          <cell r="I239">
            <v>0</v>
          </cell>
          <cell r="J239">
            <v>0</v>
          </cell>
          <cell r="K239">
            <v>0</v>
          </cell>
          <cell r="L239">
            <v>1</v>
          </cell>
          <cell r="M239">
            <v>0</v>
          </cell>
          <cell r="N239">
            <v>0</v>
          </cell>
          <cell r="O239">
            <v>0</v>
          </cell>
          <cell r="P239">
            <v>0</v>
          </cell>
          <cell r="Q239">
            <v>0</v>
          </cell>
          <cell r="R239">
            <v>0</v>
          </cell>
        </row>
        <row r="240">
          <cell r="A240" t="str">
            <v>J46C04KE0DAU</v>
          </cell>
          <cell r="B240" t="str">
            <v>CANOPYASSY-DUALSHI,LIFT</v>
          </cell>
          <cell r="C240">
            <v>4939.75</v>
          </cell>
          <cell r="D240">
            <v>4727.03</v>
          </cell>
          <cell r="E240" t="str">
            <v/>
          </cell>
          <cell r="F240" t="str">
            <v>E4</v>
          </cell>
          <cell r="G240">
            <v>4692.7624999999998</v>
          </cell>
          <cell r="H240">
            <v>0</v>
          </cell>
          <cell r="I240">
            <v>0</v>
          </cell>
          <cell r="J240">
            <v>0</v>
          </cell>
          <cell r="K240">
            <v>0</v>
          </cell>
          <cell r="L240">
            <v>1</v>
          </cell>
          <cell r="M240">
            <v>0</v>
          </cell>
          <cell r="N240">
            <v>0</v>
          </cell>
          <cell r="O240">
            <v>0</v>
          </cell>
          <cell r="P240">
            <v>0</v>
          </cell>
          <cell r="Q240">
            <v>0</v>
          </cell>
          <cell r="R240">
            <v>0</v>
          </cell>
        </row>
        <row r="241">
          <cell r="A241" t="str">
            <v>J46C04KE0EAU</v>
          </cell>
          <cell r="B241" t="str">
            <v>CANOPYASSY-DUALSHI,LIFT</v>
          </cell>
          <cell r="C241">
            <v>4939.75</v>
          </cell>
          <cell r="D241">
            <v>4727.03</v>
          </cell>
          <cell r="E241" t="str">
            <v/>
          </cell>
          <cell r="F241" t="str">
            <v>E4</v>
          </cell>
          <cell r="G241">
            <v>4692.7624999999998</v>
          </cell>
          <cell r="H241">
            <v>0</v>
          </cell>
          <cell r="I241">
            <v>0</v>
          </cell>
          <cell r="J241">
            <v>0</v>
          </cell>
          <cell r="K241">
            <v>0</v>
          </cell>
          <cell r="L241">
            <v>1</v>
          </cell>
          <cell r="M241">
            <v>0</v>
          </cell>
          <cell r="N241">
            <v>0</v>
          </cell>
          <cell r="O241">
            <v>0</v>
          </cell>
          <cell r="P241">
            <v>0</v>
          </cell>
          <cell r="Q241">
            <v>0</v>
          </cell>
          <cell r="R241">
            <v>0</v>
          </cell>
        </row>
        <row r="242">
          <cell r="A242" t="str">
            <v>J46C04KE0FAU</v>
          </cell>
          <cell r="B242" t="str">
            <v>CANOPYASSY-DUALSHI,LIFT</v>
          </cell>
          <cell r="C242">
            <v>4939.75</v>
          </cell>
          <cell r="D242">
            <v>4727.03</v>
          </cell>
          <cell r="E242" t="str">
            <v/>
          </cell>
          <cell r="F242" t="str">
            <v>E4</v>
          </cell>
          <cell r="G242">
            <v>4692.7624999999998</v>
          </cell>
          <cell r="H242">
            <v>0</v>
          </cell>
          <cell r="I242">
            <v>0</v>
          </cell>
          <cell r="J242">
            <v>0</v>
          </cell>
          <cell r="K242">
            <v>0</v>
          </cell>
          <cell r="L242">
            <v>1</v>
          </cell>
          <cell r="M242">
            <v>0</v>
          </cell>
          <cell r="N242">
            <v>0</v>
          </cell>
          <cell r="O242">
            <v>0</v>
          </cell>
          <cell r="P242">
            <v>0</v>
          </cell>
          <cell r="Q242">
            <v>0</v>
          </cell>
          <cell r="R242">
            <v>0</v>
          </cell>
        </row>
        <row r="243">
          <cell r="A243" t="str">
            <v>J46C04KE0GAU</v>
          </cell>
          <cell r="B243" t="str">
            <v>CANOPYASSY-DUALSHI,LIFT</v>
          </cell>
          <cell r="C243">
            <v>4939.75</v>
          </cell>
          <cell r="D243">
            <v>4727.03</v>
          </cell>
          <cell r="E243" t="str">
            <v/>
          </cell>
          <cell r="F243" t="str">
            <v>E4</v>
          </cell>
          <cell r="G243">
            <v>4692.7624999999998</v>
          </cell>
          <cell r="H243">
            <v>0</v>
          </cell>
          <cell r="I243">
            <v>0</v>
          </cell>
          <cell r="J243">
            <v>0</v>
          </cell>
          <cell r="K243">
            <v>0</v>
          </cell>
          <cell r="L243">
            <v>1</v>
          </cell>
          <cell r="M243">
            <v>0</v>
          </cell>
          <cell r="N243">
            <v>0</v>
          </cell>
          <cell r="O243">
            <v>0</v>
          </cell>
          <cell r="P243">
            <v>0</v>
          </cell>
          <cell r="Q243">
            <v>0</v>
          </cell>
          <cell r="R243">
            <v>0</v>
          </cell>
        </row>
        <row r="244">
          <cell r="A244" t="str">
            <v>J46C04KE0HAU</v>
          </cell>
          <cell r="B244" t="str">
            <v>CANOPYASSY-DUALSHI,LIFT</v>
          </cell>
          <cell r="C244">
            <v>4939.75</v>
          </cell>
          <cell r="D244">
            <v>4727.03</v>
          </cell>
          <cell r="E244" t="str">
            <v/>
          </cell>
          <cell r="F244" t="str">
            <v>E4</v>
          </cell>
          <cell r="G244">
            <v>4692.7624999999998</v>
          </cell>
          <cell r="H244">
            <v>0</v>
          </cell>
          <cell r="I244">
            <v>0</v>
          </cell>
          <cell r="J244">
            <v>0</v>
          </cell>
          <cell r="K244">
            <v>0</v>
          </cell>
          <cell r="L244">
            <v>1</v>
          </cell>
          <cell r="M244">
            <v>0</v>
          </cell>
          <cell r="N244">
            <v>0</v>
          </cell>
          <cell r="O244">
            <v>0</v>
          </cell>
          <cell r="P244">
            <v>0</v>
          </cell>
          <cell r="Q244">
            <v>0</v>
          </cell>
          <cell r="R244">
            <v>0</v>
          </cell>
        </row>
        <row r="245">
          <cell r="A245" t="str">
            <v>J46C04KE0JAU</v>
          </cell>
          <cell r="B245" t="str">
            <v>CANOPYASSY-DUALSHI,LIFT</v>
          </cell>
          <cell r="C245">
            <v>4939.75</v>
          </cell>
          <cell r="D245">
            <v>4727.03</v>
          </cell>
          <cell r="E245" t="str">
            <v/>
          </cell>
          <cell r="F245" t="str">
            <v>E4</v>
          </cell>
          <cell r="G245">
            <v>4692.7624999999998</v>
          </cell>
          <cell r="H245">
            <v>0</v>
          </cell>
          <cell r="I245">
            <v>0</v>
          </cell>
          <cell r="J245">
            <v>0</v>
          </cell>
          <cell r="K245">
            <v>0</v>
          </cell>
          <cell r="L245">
            <v>1</v>
          </cell>
          <cell r="M245">
            <v>0</v>
          </cell>
          <cell r="N245">
            <v>0</v>
          </cell>
          <cell r="O245">
            <v>0</v>
          </cell>
          <cell r="P245">
            <v>0</v>
          </cell>
          <cell r="Q245">
            <v>0</v>
          </cell>
          <cell r="R245">
            <v>0</v>
          </cell>
        </row>
        <row r="246">
          <cell r="A246" t="str">
            <v>J46D04KE0AAU</v>
          </cell>
          <cell r="B246" t="str">
            <v>CANOPYASSY-DUALSHI,LIFT</v>
          </cell>
          <cell r="C246">
            <v>4693.12</v>
          </cell>
          <cell r="D246">
            <v>4491.0200000000004</v>
          </cell>
          <cell r="E246" t="str">
            <v/>
          </cell>
          <cell r="F246" t="str">
            <v>E4</v>
          </cell>
          <cell r="G246">
            <v>4458.4639999999999</v>
          </cell>
          <cell r="H246">
            <v>0</v>
          </cell>
          <cell r="I246">
            <v>0</v>
          </cell>
          <cell r="J246">
            <v>0</v>
          </cell>
          <cell r="K246">
            <v>0</v>
          </cell>
          <cell r="L246">
            <v>1</v>
          </cell>
          <cell r="M246">
            <v>0</v>
          </cell>
          <cell r="N246">
            <v>0</v>
          </cell>
          <cell r="O246">
            <v>0</v>
          </cell>
          <cell r="P246">
            <v>0</v>
          </cell>
          <cell r="Q246">
            <v>0</v>
          </cell>
          <cell r="R246">
            <v>0</v>
          </cell>
        </row>
        <row r="247">
          <cell r="A247" t="str">
            <v>J46D04KE0CAU</v>
          </cell>
          <cell r="B247" t="str">
            <v>CANOPYASSY-DUALSHI,LIFT</v>
          </cell>
          <cell r="C247">
            <v>4693.12</v>
          </cell>
          <cell r="D247">
            <v>4491.0200000000004</v>
          </cell>
          <cell r="E247" t="str">
            <v/>
          </cell>
          <cell r="F247" t="str">
            <v>E4</v>
          </cell>
          <cell r="G247">
            <v>4458.4639999999999</v>
          </cell>
          <cell r="H247">
            <v>0</v>
          </cell>
          <cell r="I247">
            <v>0</v>
          </cell>
          <cell r="J247">
            <v>0</v>
          </cell>
          <cell r="K247">
            <v>0</v>
          </cell>
          <cell r="L247">
            <v>1</v>
          </cell>
          <cell r="M247">
            <v>0</v>
          </cell>
          <cell r="N247">
            <v>0</v>
          </cell>
          <cell r="O247">
            <v>0</v>
          </cell>
          <cell r="P247">
            <v>0</v>
          </cell>
          <cell r="Q247">
            <v>0</v>
          </cell>
          <cell r="R247">
            <v>0</v>
          </cell>
        </row>
        <row r="248">
          <cell r="A248" t="str">
            <v>J46D04KE0DAU</v>
          </cell>
          <cell r="B248" t="str">
            <v>CANOPYASSY-DUALSHI,LIFT</v>
          </cell>
          <cell r="C248">
            <v>4693.12</v>
          </cell>
          <cell r="D248">
            <v>4491.0200000000004</v>
          </cell>
          <cell r="E248" t="str">
            <v/>
          </cell>
          <cell r="F248" t="str">
            <v>E4</v>
          </cell>
          <cell r="G248">
            <v>4458.4639999999999</v>
          </cell>
          <cell r="H248">
            <v>0</v>
          </cell>
          <cell r="I248">
            <v>0</v>
          </cell>
          <cell r="J248">
            <v>0</v>
          </cell>
          <cell r="K248">
            <v>0</v>
          </cell>
          <cell r="L248">
            <v>1</v>
          </cell>
          <cell r="M248">
            <v>0</v>
          </cell>
          <cell r="N248">
            <v>0</v>
          </cell>
          <cell r="O248">
            <v>0</v>
          </cell>
          <cell r="P248">
            <v>0</v>
          </cell>
          <cell r="Q248">
            <v>0</v>
          </cell>
          <cell r="R248">
            <v>0</v>
          </cell>
        </row>
        <row r="249">
          <cell r="A249" t="str">
            <v>J46D04KE0EAU</v>
          </cell>
          <cell r="B249" t="str">
            <v>CANOPYASSY-DUALSHI,LIFT</v>
          </cell>
          <cell r="C249">
            <v>4693.12</v>
          </cell>
          <cell r="D249">
            <v>4491.0200000000004</v>
          </cell>
          <cell r="E249" t="str">
            <v/>
          </cell>
          <cell r="F249" t="str">
            <v>E4</v>
          </cell>
          <cell r="G249">
            <v>4458.4639999999999</v>
          </cell>
          <cell r="H249">
            <v>0</v>
          </cell>
          <cell r="I249">
            <v>0</v>
          </cell>
          <cell r="J249">
            <v>0</v>
          </cell>
          <cell r="K249">
            <v>0</v>
          </cell>
          <cell r="L249">
            <v>1</v>
          </cell>
          <cell r="M249">
            <v>0</v>
          </cell>
          <cell r="N249">
            <v>0</v>
          </cell>
          <cell r="O249">
            <v>0</v>
          </cell>
          <cell r="P249">
            <v>0</v>
          </cell>
          <cell r="Q249">
            <v>0</v>
          </cell>
          <cell r="R249">
            <v>0</v>
          </cell>
        </row>
        <row r="250">
          <cell r="A250" t="str">
            <v>J46D04KE0FAU</v>
          </cell>
          <cell r="B250" t="str">
            <v>CANOPYASSY-DUALSHI,LIFT</v>
          </cell>
          <cell r="C250">
            <v>4693.12</v>
          </cell>
          <cell r="D250">
            <v>4491.0200000000004</v>
          </cell>
          <cell r="E250" t="str">
            <v/>
          </cell>
          <cell r="F250" t="str">
            <v>E4</v>
          </cell>
          <cell r="G250">
            <v>4458.4639999999999</v>
          </cell>
          <cell r="H250">
            <v>0</v>
          </cell>
          <cell r="I250">
            <v>0</v>
          </cell>
          <cell r="J250">
            <v>0</v>
          </cell>
          <cell r="K250">
            <v>0</v>
          </cell>
          <cell r="L250">
            <v>1</v>
          </cell>
          <cell r="M250">
            <v>0</v>
          </cell>
          <cell r="N250">
            <v>0</v>
          </cell>
          <cell r="O250">
            <v>0</v>
          </cell>
          <cell r="P250">
            <v>0</v>
          </cell>
          <cell r="Q250">
            <v>0</v>
          </cell>
          <cell r="R250">
            <v>0</v>
          </cell>
        </row>
        <row r="251">
          <cell r="A251" t="str">
            <v>J46D04KE0GAU</v>
          </cell>
          <cell r="B251" t="str">
            <v>CANOPYASSY-DUALSHI,LIFT</v>
          </cell>
          <cell r="C251">
            <v>4693.12</v>
          </cell>
          <cell r="D251">
            <v>4491.0200000000004</v>
          </cell>
          <cell r="E251" t="str">
            <v/>
          </cell>
          <cell r="F251" t="str">
            <v>E4</v>
          </cell>
          <cell r="G251">
            <v>4458.4639999999999</v>
          </cell>
          <cell r="H251">
            <v>0</v>
          </cell>
          <cell r="I251">
            <v>0</v>
          </cell>
          <cell r="J251">
            <v>0</v>
          </cell>
          <cell r="K251">
            <v>0</v>
          </cell>
          <cell r="L251">
            <v>1</v>
          </cell>
          <cell r="M251">
            <v>0</v>
          </cell>
          <cell r="N251">
            <v>0</v>
          </cell>
          <cell r="O251">
            <v>0</v>
          </cell>
          <cell r="P251">
            <v>0</v>
          </cell>
          <cell r="Q251">
            <v>0</v>
          </cell>
          <cell r="R251">
            <v>0</v>
          </cell>
        </row>
        <row r="252">
          <cell r="A252" t="str">
            <v>J46D04KE0HAU</v>
          </cell>
          <cell r="B252" t="str">
            <v>CANOPYASSY-DUALSHI,LIFT</v>
          </cell>
          <cell r="C252">
            <v>4469.62</v>
          </cell>
          <cell r="D252">
            <v>4277.1499999999996</v>
          </cell>
          <cell r="E252" t="str">
            <v/>
          </cell>
          <cell r="F252" t="str">
            <v>E4</v>
          </cell>
          <cell r="G252">
            <v>4246.1390000000001</v>
          </cell>
          <cell r="H252">
            <v>0</v>
          </cell>
          <cell r="I252">
            <v>0</v>
          </cell>
          <cell r="J252">
            <v>0</v>
          </cell>
          <cell r="K252">
            <v>0</v>
          </cell>
          <cell r="L252">
            <v>1</v>
          </cell>
          <cell r="M252">
            <v>0</v>
          </cell>
          <cell r="N252">
            <v>0</v>
          </cell>
          <cell r="O252">
            <v>0</v>
          </cell>
          <cell r="P252">
            <v>0</v>
          </cell>
          <cell r="Q252">
            <v>0</v>
          </cell>
          <cell r="R252">
            <v>0</v>
          </cell>
        </row>
        <row r="253">
          <cell r="A253" t="str">
            <v>J46D04KE0JAU</v>
          </cell>
          <cell r="B253" t="str">
            <v>CANOPYASSY-DUALSHI,LIFT</v>
          </cell>
          <cell r="C253">
            <v>4693.12</v>
          </cell>
          <cell r="D253">
            <v>4491.0200000000004</v>
          </cell>
          <cell r="E253" t="str">
            <v/>
          </cell>
          <cell r="F253" t="str">
            <v>E4</v>
          </cell>
          <cell r="G253">
            <v>4458.4639999999999</v>
          </cell>
          <cell r="H253">
            <v>0</v>
          </cell>
          <cell r="I253">
            <v>0</v>
          </cell>
          <cell r="J253">
            <v>0</v>
          </cell>
          <cell r="K253">
            <v>0</v>
          </cell>
          <cell r="L253">
            <v>1</v>
          </cell>
          <cell r="M253">
            <v>0</v>
          </cell>
          <cell r="N253">
            <v>0</v>
          </cell>
          <cell r="O253">
            <v>0</v>
          </cell>
          <cell r="P253">
            <v>0</v>
          </cell>
          <cell r="Q253">
            <v>0</v>
          </cell>
          <cell r="R253">
            <v>0</v>
          </cell>
        </row>
        <row r="254">
          <cell r="A254" t="str">
            <v>J46D06KG0AAU</v>
          </cell>
          <cell r="B254" t="str">
            <v>REARDOORRCLKIT</v>
          </cell>
          <cell r="C254">
            <v>470.09</v>
          </cell>
          <cell r="D254">
            <v>449.85</v>
          </cell>
          <cell r="E254" t="str">
            <v/>
          </cell>
          <cell r="F254" t="str">
            <v>E1</v>
          </cell>
          <cell r="G254">
            <v>390.17469999999997</v>
          </cell>
          <cell r="H254">
            <v>0</v>
          </cell>
          <cell r="I254">
            <v>0</v>
          </cell>
          <cell r="J254">
            <v>0</v>
          </cell>
          <cell r="K254">
            <v>0</v>
          </cell>
          <cell r="L254">
            <v>0</v>
          </cell>
          <cell r="M254">
            <v>0</v>
          </cell>
          <cell r="N254">
            <v>0</v>
          </cell>
          <cell r="O254">
            <v>0</v>
          </cell>
          <cell r="P254">
            <v>0</v>
          </cell>
          <cell r="Q254">
            <v>0</v>
          </cell>
          <cell r="R254">
            <v>0</v>
          </cell>
        </row>
        <row r="255">
          <cell r="A255" t="str">
            <v>J46E04KE0AAU</v>
          </cell>
          <cell r="B255" t="str">
            <v>CANOPYASSY-DUALLO,LIFT/</v>
          </cell>
          <cell r="C255">
            <v>3391.46</v>
          </cell>
          <cell r="D255">
            <v>3245.42</v>
          </cell>
          <cell r="E255" t="str">
            <v/>
          </cell>
          <cell r="F255" t="str">
            <v>E4</v>
          </cell>
          <cell r="G255">
            <v>3221.8870000000002</v>
          </cell>
          <cell r="H255">
            <v>0</v>
          </cell>
          <cell r="I255">
            <v>0</v>
          </cell>
          <cell r="J255">
            <v>0</v>
          </cell>
          <cell r="K255">
            <v>0</v>
          </cell>
          <cell r="L255">
            <v>1</v>
          </cell>
          <cell r="M255">
            <v>0</v>
          </cell>
          <cell r="N255">
            <v>0</v>
          </cell>
          <cell r="O255">
            <v>0</v>
          </cell>
          <cell r="P255">
            <v>0</v>
          </cell>
          <cell r="Q255">
            <v>0</v>
          </cell>
          <cell r="R255">
            <v>0</v>
          </cell>
        </row>
        <row r="256">
          <cell r="A256" t="str">
            <v>J46E04KE0CAU</v>
          </cell>
          <cell r="B256" t="str">
            <v>CANOPYASSY-DUALLO,LIFT/</v>
          </cell>
          <cell r="C256">
            <v>3391.46</v>
          </cell>
          <cell r="D256">
            <v>3245.42</v>
          </cell>
          <cell r="E256" t="str">
            <v/>
          </cell>
          <cell r="F256" t="str">
            <v>E4</v>
          </cell>
          <cell r="G256">
            <v>3221.8870000000002</v>
          </cell>
          <cell r="H256">
            <v>0</v>
          </cell>
          <cell r="I256">
            <v>0</v>
          </cell>
          <cell r="J256">
            <v>0</v>
          </cell>
          <cell r="K256">
            <v>0</v>
          </cell>
          <cell r="L256">
            <v>1</v>
          </cell>
          <cell r="M256">
            <v>0</v>
          </cell>
          <cell r="N256">
            <v>0</v>
          </cell>
          <cell r="O256">
            <v>0</v>
          </cell>
          <cell r="P256">
            <v>0</v>
          </cell>
          <cell r="Q256">
            <v>0</v>
          </cell>
          <cell r="R256">
            <v>0</v>
          </cell>
        </row>
        <row r="257">
          <cell r="A257" t="str">
            <v>J46E04KE0DAU</v>
          </cell>
          <cell r="B257" t="str">
            <v>CANOPYASSY-DUALLO,LIFT/</v>
          </cell>
          <cell r="C257">
            <v>3391.46</v>
          </cell>
          <cell r="D257">
            <v>3245.42</v>
          </cell>
          <cell r="E257" t="str">
            <v/>
          </cell>
          <cell r="F257" t="str">
            <v>E4</v>
          </cell>
          <cell r="G257">
            <v>3221.8870000000002</v>
          </cell>
          <cell r="H257">
            <v>0</v>
          </cell>
          <cell r="I257">
            <v>0</v>
          </cell>
          <cell r="J257">
            <v>0</v>
          </cell>
          <cell r="K257">
            <v>0</v>
          </cell>
          <cell r="L257">
            <v>1</v>
          </cell>
          <cell r="M257">
            <v>0</v>
          </cell>
          <cell r="N257">
            <v>0</v>
          </cell>
          <cell r="O257">
            <v>0</v>
          </cell>
          <cell r="P257">
            <v>0</v>
          </cell>
          <cell r="Q257">
            <v>0</v>
          </cell>
          <cell r="R257">
            <v>0</v>
          </cell>
        </row>
        <row r="258">
          <cell r="A258" t="str">
            <v>J46E04KE0EAU</v>
          </cell>
          <cell r="B258" t="str">
            <v>CANOPYASSY-DUALLO,LIFT/</v>
          </cell>
          <cell r="C258">
            <v>3391.46</v>
          </cell>
          <cell r="D258">
            <v>3245.42</v>
          </cell>
          <cell r="E258" t="str">
            <v/>
          </cell>
          <cell r="F258" t="str">
            <v>E4</v>
          </cell>
          <cell r="G258">
            <v>3221.8870000000002</v>
          </cell>
          <cell r="H258">
            <v>0</v>
          </cell>
          <cell r="I258">
            <v>0</v>
          </cell>
          <cell r="J258">
            <v>0</v>
          </cell>
          <cell r="K258">
            <v>0</v>
          </cell>
          <cell r="L258">
            <v>1</v>
          </cell>
          <cell r="M258">
            <v>0</v>
          </cell>
          <cell r="N258">
            <v>0</v>
          </cell>
          <cell r="O258">
            <v>0</v>
          </cell>
          <cell r="P258">
            <v>0</v>
          </cell>
          <cell r="Q258">
            <v>0</v>
          </cell>
          <cell r="R258">
            <v>0</v>
          </cell>
        </row>
        <row r="259">
          <cell r="A259" t="str">
            <v>J46E04KE0FAU</v>
          </cell>
          <cell r="B259" t="str">
            <v>CANOPYASSY-DUALLO,LIFT/</v>
          </cell>
          <cell r="C259">
            <v>3391.46</v>
          </cell>
          <cell r="D259">
            <v>3245.42</v>
          </cell>
          <cell r="E259" t="str">
            <v/>
          </cell>
          <cell r="F259" t="str">
            <v>E4</v>
          </cell>
          <cell r="G259">
            <v>3221.8870000000002</v>
          </cell>
          <cell r="H259">
            <v>0</v>
          </cell>
          <cell r="I259">
            <v>0</v>
          </cell>
          <cell r="J259">
            <v>0</v>
          </cell>
          <cell r="K259">
            <v>0</v>
          </cell>
          <cell r="L259">
            <v>1</v>
          </cell>
          <cell r="M259">
            <v>0</v>
          </cell>
          <cell r="N259">
            <v>0</v>
          </cell>
          <cell r="O259">
            <v>0</v>
          </cell>
          <cell r="P259">
            <v>0</v>
          </cell>
          <cell r="Q259">
            <v>0</v>
          </cell>
          <cell r="R259">
            <v>0</v>
          </cell>
        </row>
        <row r="260">
          <cell r="A260" t="str">
            <v>J46E04KE0GAU</v>
          </cell>
          <cell r="B260" t="str">
            <v>CANOPYASSY-DUALLO,LIFT/</v>
          </cell>
          <cell r="C260">
            <v>3391.46</v>
          </cell>
          <cell r="D260">
            <v>3245.42</v>
          </cell>
          <cell r="E260" t="str">
            <v/>
          </cell>
          <cell r="F260" t="str">
            <v>E4</v>
          </cell>
          <cell r="G260">
            <v>3221.8870000000002</v>
          </cell>
          <cell r="H260">
            <v>0</v>
          </cell>
          <cell r="I260">
            <v>0</v>
          </cell>
          <cell r="J260">
            <v>0</v>
          </cell>
          <cell r="K260">
            <v>0</v>
          </cell>
          <cell r="L260">
            <v>1</v>
          </cell>
          <cell r="M260">
            <v>0</v>
          </cell>
          <cell r="N260">
            <v>0</v>
          </cell>
          <cell r="O260">
            <v>0</v>
          </cell>
          <cell r="P260">
            <v>0</v>
          </cell>
          <cell r="Q260">
            <v>0</v>
          </cell>
          <cell r="R260">
            <v>0</v>
          </cell>
        </row>
        <row r="261">
          <cell r="A261" t="str">
            <v>J46E04KE0HAU</v>
          </cell>
          <cell r="B261" t="str">
            <v>CANOPYASSY-DUALLO,LIFT/</v>
          </cell>
          <cell r="C261">
            <v>3391.46</v>
          </cell>
          <cell r="D261">
            <v>3245.42</v>
          </cell>
          <cell r="E261" t="str">
            <v/>
          </cell>
          <cell r="F261" t="str">
            <v>E4</v>
          </cell>
          <cell r="G261">
            <v>3221.8870000000002</v>
          </cell>
          <cell r="H261">
            <v>0</v>
          </cell>
          <cell r="I261">
            <v>0</v>
          </cell>
          <cell r="J261">
            <v>0</v>
          </cell>
          <cell r="K261">
            <v>0</v>
          </cell>
          <cell r="L261">
            <v>1</v>
          </cell>
          <cell r="M261">
            <v>0</v>
          </cell>
          <cell r="N261">
            <v>0</v>
          </cell>
          <cell r="O261">
            <v>0</v>
          </cell>
          <cell r="P261">
            <v>0</v>
          </cell>
          <cell r="Q261">
            <v>0</v>
          </cell>
          <cell r="R261">
            <v>0</v>
          </cell>
        </row>
        <row r="262">
          <cell r="A262" t="str">
            <v>J46E04KE0JAU</v>
          </cell>
          <cell r="B262" t="str">
            <v>CANOPYASSY-DUALLO,LIFT/</v>
          </cell>
          <cell r="C262">
            <v>3391.46</v>
          </cell>
          <cell r="D262">
            <v>3245.42</v>
          </cell>
          <cell r="E262" t="str">
            <v/>
          </cell>
          <cell r="F262" t="str">
            <v>E4</v>
          </cell>
          <cell r="G262">
            <v>3221.8870000000002</v>
          </cell>
          <cell r="H262">
            <v>0</v>
          </cell>
          <cell r="I262">
            <v>0</v>
          </cell>
          <cell r="J262">
            <v>0</v>
          </cell>
          <cell r="K262">
            <v>0</v>
          </cell>
          <cell r="L262">
            <v>1</v>
          </cell>
          <cell r="M262">
            <v>0</v>
          </cell>
          <cell r="N262">
            <v>0</v>
          </cell>
          <cell r="O262">
            <v>0</v>
          </cell>
          <cell r="P262">
            <v>0</v>
          </cell>
          <cell r="Q262">
            <v>0</v>
          </cell>
          <cell r="R262">
            <v>0</v>
          </cell>
        </row>
        <row r="263">
          <cell r="A263" t="str">
            <v>J46F04KE0AAU</v>
          </cell>
          <cell r="B263" t="str">
            <v>CANOPYASSY-DUALLO,LIFT/</v>
          </cell>
          <cell r="C263">
            <v>3271.25</v>
          </cell>
          <cell r="D263">
            <v>3130.38</v>
          </cell>
          <cell r="E263" t="str">
            <v/>
          </cell>
          <cell r="F263" t="str">
            <v>E4</v>
          </cell>
          <cell r="G263">
            <v>3107.6875</v>
          </cell>
          <cell r="H263">
            <v>0</v>
          </cell>
          <cell r="I263">
            <v>0</v>
          </cell>
          <cell r="J263">
            <v>0</v>
          </cell>
          <cell r="K263">
            <v>0</v>
          </cell>
          <cell r="L263">
            <v>1</v>
          </cell>
          <cell r="M263">
            <v>0</v>
          </cell>
          <cell r="N263">
            <v>0</v>
          </cell>
          <cell r="O263">
            <v>0</v>
          </cell>
          <cell r="P263">
            <v>0</v>
          </cell>
          <cell r="Q263">
            <v>0</v>
          </cell>
          <cell r="R263">
            <v>0</v>
          </cell>
        </row>
        <row r="264">
          <cell r="A264" t="str">
            <v>J46F04KE0CAU</v>
          </cell>
          <cell r="B264" t="str">
            <v>CANOPYASSY-DUALLO,LIFT/</v>
          </cell>
          <cell r="C264">
            <v>3271.25</v>
          </cell>
          <cell r="D264">
            <v>3130.38</v>
          </cell>
          <cell r="E264" t="str">
            <v/>
          </cell>
          <cell r="F264" t="str">
            <v>E4</v>
          </cell>
          <cell r="G264">
            <v>3107.6875</v>
          </cell>
          <cell r="H264">
            <v>0</v>
          </cell>
          <cell r="I264">
            <v>0</v>
          </cell>
          <cell r="J264">
            <v>0</v>
          </cell>
          <cell r="K264">
            <v>0</v>
          </cell>
          <cell r="L264">
            <v>1</v>
          </cell>
          <cell r="M264">
            <v>0</v>
          </cell>
          <cell r="N264">
            <v>0</v>
          </cell>
          <cell r="O264">
            <v>0</v>
          </cell>
          <cell r="P264">
            <v>0</v>
          </cell>
          <cell r="Q264">
            <v>0</v>
          </cell>
          <cell r="R264">
            <v>0</v>
          </cell>
        </row>
        <row r="265">
          <cell r="A265" t="str">
            <v>J46F04KE0DAU</v>
          </cell>
          <cell r="B265" t="str">
            <v>CANOPYASSY-DUALLO,LIFT/</v>
          </cell>
          <cell r="C265">
            <v>3271.25</v>
          </cell>
          <cell r="D265">
            <v>3130.38</v>
          </cell>
          <cell r="E265" t="str">
            <v/>
          </cell>
          <cell r="F265" t="str">
            <v>E4</v>
          </cell>
          <cell r="G265">
            <v>3107.6875</v>
          </cell>
          <cell r="H265">
            <v>0</v>
          </cell>
          <cell r="I265">
            <v>0</v>
          </cell>
          <cell r="J265">
            <v>0</v>
          </cell>
          <cell r="K265">
            <v>0</v>
          </cell>
          <cell r="L265">
            <v>1</v>
          </cell>
          <cell r="M265">
            <v>0</v>
          </cell>
          <cell r="N265">
            <v>0</v>
          </cell>
          <cell r="O265">
            <v>0</v>
          </cell>
          <cell r="P265">
            <v>0</v>
          </cell>
          <cell r="Q265">
            <v>0</v>
          </cell>
          <cell r="R265">
            <v>0</v>
          </cell>
        </row>
        <row r="266">
          <cell r="A266" t="str">
            <v>J46F04KE0EAU</v>
          </cell>
          <cell r="B266" t="str">
            <v>CANOPYASSY-DUALLO,LIFT/</v>
          </cell>
          <cell r="C266">
            <v>3271.25</v>
          </cell>
          <cell r="D266">
            <v>3130.38</v>
          </cell>
          <cell r="E266" t="str">
            <v/>
          </cell>
          <cell r="F266" t="str">
            <v>E4</v>
          </cell>
          <cell r="G266">
            <v>3107.6875</v>
          </cell>
          <cell r="H266">
            <v>0</v>
          </cell>
          <cell r="I266">
            <v>0</v>
          </cell>
          <cell r="J266">
            <v>0</v>
          </cell>
          <cell r="K266">
            <v>0</v>
          </cell>
          <cell r="L266">
            <v>1</v>
          </cell>
          <cell r="M266">
            <v>0</v>
          </cell>
          <cell r="N266">
            <v>0</v>
          </cell>
          <cell r="O266">
            <v>0</v>
          </cell>
          <cell r="P266">
            <v>0</v>
          </cell>
          <cell r="Q266">
            <v>0</v>
          </cell>
          <cell r="R266">
            <v>0</v>
          </cell>
        </row>
        <row r="267">
          <cell r="A267" t="str">
            <v>J46F04KE0FAU</v>
          </cell>
          <cell r="B267" t="str">
            <v>CANOPYASSY-DUALLO,LIFT/</v>
          </cell>
          <cell r="C267">
            <v>3271.25</v>
          </cell>
          <cell r="D267">
            <v>3130.38</v>
          </cell>
          <cell r="E267" t="str">
            <v/>
          </cell>
          <cell r="F267" t="str">
            <v>E4</v>
          </cell>
          <cell r="G267">
            <v>3107.6875</v>
          </cell>
          <cell r="H267">
            <v>0</v>
          </cell>
          <cell r="I267">
            <v>0</v>
          </cell>
          <cell r="J267">
            <v>0</v>
          </cell>
          <cell r="K267">
            <v>0</v>
          </cell>
          <cell r="L267">
            <v>1</v>
          </cell>
          <cell r="M267">
            <v>0</v>
          </cell>
          <cell r="N267">
            <v>0</v>
          </cell>
          <cell r="O267">
            <v>0</v>
          </cell>
          <cell r="P267">
            <v>0</v>
          </cell>
          <cell r="Q267">
            <v>0</v>
          </cell>
          <cell r="R267">
            <v>0</v>
          </cell>
        </row>
        <row r="268">
          <cell r="A268" t="str">
            <v>J46F04KE0GAU</v>
          </cell>
          <cell r="B268" t="str">
            <v>CANOPYASSY-DUALLO,LIFT/</v>
          </cell>
          <cell r="C268">
            <v>3271.25</v>
          </cell>
          <cell r="D268">
            <v>3130.38</v>
          </cell>
          <cell r="E268" t="str">
            <v/>
          </cell>
          <cell r="F268" t="str">
            <v>E4</v>
          </cell>
          <cell r="G268">
            <v>3107.6875</v>
          </cell>
          <cell r="H268">
            <v>0</v>
          </cell>
          <cell r="I268">
            <v>0</v>
          </cell>
          <cell r="J268">
            <v>0</v>
          </cell>
          <cell r="K268">
            <v>0</v>
          </cell>
          <cell r="L268">
            <v>1</v>
          </cell>
          <cell r="M268">
            <v>0</v>
          </cell>
          <cell r="N268">
            <v>0</v>
          </cell>
          <cell r="O268">
            <v>0</v>
          </cell>
          <cell r="P268">
            <v>0</v>
          </cell>
          <cell r="Q268">
            <v>0</v>
          </cell>
          <cell r="R268">
            <v>0</v>
          </cell>
        </row>
        <row r="269">
          <cell r="A269" t="str">
            <v>J46F04KE0HAU</v>
          </cell>
          <cell r="B269" t="str">
            <v>CANOPYASSY-DUALLO,LIFT/</v>
          </cell>
          <cell r="C269">
            <v>3271.25</v>
          </cell>
          <cell r="D269">
            <v>3130.38</v>
          </cell>
          <cell r="E269" t="str">
            <v/>
          </cell>
          <cell r="F269" t="str">
            <v>E4</v>
          </cell>
          <cell r="G269">
            <v>3107.6875</v>
          </cell>
          <cell r="H269">
            <v>0</v>
          </cell>
          <cell r="I269">
            <v>0</v>
          </cell>
          <cell r="J269">
            <v>0</v>
          </cell>
          <cell r="K269">
            <v>0</v>
          </cell>
          <cell r="L269">
            <v>1</v>
          </cell>
          <cell r="M269">
            <v>0</v>
          </cell>
          <cell r="N269">
            <v>0</v>
          </cell>
          <cell r="O269">
            <v>0</v>
          </cell>
          <cell r="P269">
            <v>0</v>
          </cell>
          <cell r="Q269">
            <v>0</v>
          </cell>
          <cell r="R269">
            <v>0</v>
          </cell>
        </row>
        <row r="270">
          <cell r="A270" t="str">
            <v>J46F04KE0JAU</v>
          </cell>
          <cell r="B270" t="str">
            <v>CANOPYASSY-DUALLO,LIFT/</v>
          </cell>
          <cell r="C270">
            <v>3271.25</v>
          </cell>
          <cell r="D270">
            <v>3130.38</v>
          </cell>
          <cell r="E270" t="str">
            <v/>
          </cell>
          <cell r="F270" t="str">
            <v>E4</v>
          </cell>
          <cell r="G270">
            <v>3107.6875</v>
          </cell>
          <cell r="H270">
            <v>0</v>
          </cell>
          <cell r="I270">
            <v>0</v>
          </cell>
          <cell r="J270">
            <v>0</v>
          </cell>
          <cell r="K270">
            <v>0</v>
          </cell>
          <cell r="L270">
            <v>1</v>
          </cell>
          <cell r="M270">
            <v>0</v>
          </cell>
          <cell r="N270">
            <v>0</v>
          </cell>
          <cell r="O270">
            <v>0</v>
          </cell>
          <cell r="P270">
            <v>0</v>
          </cell>
          <cell r="Q270">
            <v>0</v>
          </cell>
          <cell r="R270">
            <v>0</v>
          </cell>
        </row>
        <row r="271">
          <cell r="A271" t="str">
            <v>J46G04KE0AAU</v>
          </cell>
          <cell r="B271" t="str">
            <v>CANOPYASSY-KINGLO,LIFT/</v>
          </cell>
          <cell r="C271">
            <v>3489.47</v>
          </cell>
          <cell r="D271">
            <v>3339.21</v>
          </cell>
          <cell r="E271" t="str">
            <v/>
          </cell>
          <cell r="F271" t="str">
            <v>E4</v>
          </cell>
          <cell r="G271">
            <v>3314.9964999999997</v>
          </cell>
          <cell r="H271">
            <v>0</v>
          </cell>
          <cell r="I271">
            <v>0</v>
          </cell>
          <cell r="J271">
            <v>0</v>
          </cell>
          <cell r="K271">
            <v>0</v>
          </cell>
          <cell r="L271">
            <v>0</v>
          </cell>
          <cell r="M271">
            <v>1</v>
          </cell>
          <cell r="N271">
            <v>0</v>
          </cell>
          <cell r="O271">
            <v>0</v>
          </cell>
          <cell r="P271">
            <v>0</v>
          </cell>
          <cell r="Q271">
            <v>0</v>
          </cell>
          <cell r="R271">
            <v>0</v>
          </cell>
        </row>
        <row r="272">
          <cell r="A272" t="str">
            <v>J46G04KE0CAU</v>
          </cell>
          <cell r="B272" t="str">
            <v>CANOPYASSY-KINGLO,LIFT/</v>
          </cell>
          <cell r="C272">
            <v>3489.47</v>
          </cell>
          <cell r="D272">
            <v>3339.21</v>
          </cell>
          <cell r="E272" t="str">
            <v/>
          </cell>
          <cell r="F272" t="str">
            <v>E4</v>
          </cell>
          <cell r="G272">
            <v>3314.9964999999997</v>
          </cell>
          <cell r="H272">
            <v>0</v>
          </cell>
          <cell r="I272">
            <v>0</v>
          </cell>
          <cell r="J272">
            <v>0</v>
          </cell>
          <cell r="K272">
            <v>0</v>
          </cell>
          <cell r="L272">
            <v>0</v>
          </cell>
          <cell r="M272">
            <v>1</v>
          </cell>
          <cell r="N272">
            <v>0</v>
          </cell>
          <cell r="O272">
            <v>0</v>
          </cell>
          <cell r="P272">
            <v>0</v>
          </cell>
          <cell r="Q272">
            <v>0</v>
          </cell>
          <cell r="R272">
            <v>0</v>
          </cell>
        </row>
        <row r="273">
          <cell r="A273" t="str">
            <v>J46G04KE0DAU</v>
          </cell>
          <cell r="B273" t="str">
            <v>CANOPYASSY-KINGLO,LIFT/</v>
          </cell>
          <cell r="C273">
            <v>3489.47</v>
          </cell>
          <cell r="D273">
            <v>3339.21</v>
          </cell>
          <cell r="E273" t="str">
            <v/>
          </cell>
          <cell r="F273" t="str">
            <v>E4</v>
          </cell>
          <cell r="G273">
            <v>3314.9964999999997</v>
          </cell>
          <cell r="H273">
            <v>0</v>
          </cell>
          <cell r="I273">
            <v>0</v>
          </cell>
          <cell r="J273">
            <v>0</v>
          </cell>
          <cell r="K273">
            <v>0</v>
          </cell>
          <cell r="L273">
            <v>0</v>
          </cell>
          <cell r="M273">
            <v>1</v>
          </cell>
          <cell r="N273">
            <v>0</v>
          </cell>
          <cell r="O273">
            <v>0</v>
          </cell>
          <cell r="P273">
            <v>0</v>
          </cell>
          <cell r="Q273">
            <v>0</v>
          </cell>
          <cell r="R273">
            <v>0</v>
          </cell>
        </row>
        <row r="274">
          <cell r="A274" t="str">
            <v>J46G04KE0EAU</v>
          </cell>
          <cell r="B274" t="str">
            <v>CANOPYASSY-KINGLO,LIFT/</v>
          </cell>
          <cell r="C274">
            <v>3489.47</v>
          </cell>
          <cell r="D274">
            <v>3339.21</v>
          </cell>
          <cell r="E274" t="str">
            <v/>
          </cell>
          <cell r="F274" t="str">
            <v>E4</v>
          </cell>
          <cell r="G274">
            <v>3314.9964999999997</v>
          </cell>
          <cell r="H274">
            <v>0</v>
          </cell>
          <cell r="I274">
            <v>0</v>
          </cell>
          <cell r="J274">
            <v>0</v>
          </cell>
          <cell r="K274">
            <v>0</v>
          </cell>
          <cell r="L274">
            <v>0</v>
          </cell>
          <cell r="M274">
            <v>1</v>
          </cell>
          <cell r="N274">
            <v>0</v>
          </cell>
          <cell r="O274">
            <v>0</v>
          </cell>
          <cell r="P274">
            <v>0</v>
          </cell>
          <cell r="Q274">
            <v>0</v>
          </cell>
          <cell r="R274">
            <v>0</v>
          </cell>
        </row>
        <row r="275">
          <cell r="A275" t="str">
            <v>J46G04KE0FAU</v>
          </cell>
          <cell r="B275" t="str">
            <v>CANOPYASSY-KINGLO,LIFT/</v>
          </cell>
          <cell r="C275">
            <v>3489.47</v>
          </cell>
          <cell r="D275">
            <v>3339.21</v>
          </cell>
          <cell r="E275" t="str">
            <v/>
          </cell>
          <cell r="F275" t="str">
            <v>E4</v>
          </cell>
          <cell r="G275">
            <v>3314.9964999999997</v>
          </cell>
          <cell r="H275">
            <v>0</v>
          </cell>
          <cell r="I275">
            <v>0</v>
          </cell>
          <cell r="J275">
            <v>0</v>
          </cell>
          <cell r="K275">
            <v>0</v>
          </cell>
          <cell r="L275">
            <v>0</v>
          </cell>
          <cell r="M275">
            <v>1</v>
          </cell>
          <cell r="N275">
            <v>0</v>
          </cell>
          <cell r="O275">
            <v>0</v>
          </cell>
          <cell r="P275">
            <v>0</v>
          </cell>
          <cell r="Q275">
            <v>0</v>
          </cell>
          <cell r="R275">
            <v>0</v>
          </cell>
        </row>
        <row r="276">
          <cell r="A276" t="str">
            <v>J46G04KE0GAU</v>
          </cell>
          <cell r="B276" t="str">
            <v>CANOPYASSY-KINGLO,LIFT/</v>
          </cell>
          <cell r="C276">
            <v>3489.47</v>
          </cell>
          <cell r="D276">
            <v>3339.21</v>
          </cell>
          <cell r="E276" t="str">
            <v/>
          </cell>
          <cell r="F276" t="str">
            <v>E4</v>
          </cell>
          <cell r="G276">
            <v>3314.9964999999997</v>
          </cell>
          <cell r="H276">
            <v>0</v>
          </cell>
          <cell r="I276">
            <v>0</v>
          </cell>
          <cell r="J276">
            <v>0</v>
          </cell>
          <cell r="K276">
            <v>0</v>
          </cell>
          <cell r="L276">
            <v>0</v>
          </cell>
          <cell r="M276">
            <v>1</v>
          </cell>
          <cell r="N276">
            <v>0</v>
          </cell>
          <cell r="O276">
            <v>0</v>
          </cell>
          <cell r="P276">
            <v>0</v>
          </cell>
          <cell r="Q276">
            <v>0</v>
          </cell>
          <cell r="R276">
            <v>0</v>
          </cell>
        </row>
        <row r="277">
          <cell r="A277" t="str">
            <v>J46G04KE0HAU</v>
          </cell>
          <cell r="B277" t="str">
            <v>CANOPYASSY-KINGLO,LIFT/</v>
          </cell>
          <cell r="C277">
            <v>3489.47</v>
          </cell>
          <cell r="D277">
            <v>3339.21</v>
          </cell>
          <cell r="E277" t="str">
            <v/>
          </cell>
          <cell r="F277" t="str">
            <v>E4</v>
          </cell>
          <cell r="G277">
            <v>3314.9964999999997</v>
          </cell>
          <cell r="H277">
            <v>0</v>
          </cell>
          <cell r="I277">
            <v>0</v>
          </cell>
          <cell r="J277">
            <v>0</v>
          </cell>
          <cell r="K277">
            <v>0</v>
          </cell>
          <cell r="L277">
            <v>0</v>
          </cell>
          <cell r="M277">
            <v>1</v>
          </cell>
          <cell r="N277">
            <v>0</v>
          </cell>
          <cell r="O277">
            <v>0</v>
          </cell>
          <cell r="P277">
            <v>0</v>
          </cell>
          <cell r="Q277">
            <v>0</v>
          </cell>
          <cell r="R277">
            <v>0</v>
          </cell>
        </row>
        <row r="278">
          <cell r="A278" t="str">
            <v>J46G04KE0JAU</v>
          </cell>
          <cell r="B278" t="str">
            <v>CANOPYASSY-KINGLO,LIFT/</v>
          </cell>
          <cell r="C278">
            <v>3489.47</v>
          </cell>
          <cell r="D278">
            <v>3339.21</v>
          </cell>
          <cell r="E278" t="str">
            <v/>
          </cell>
          <cell r="F278" t="str">
            <v>E4</v>
          </cell>
          <cell r="G278">
            <v>3314.9964999999997</v>
          </cell>
          <cell r="H278">
            <v>0</v>
          </cell>
          <cell r="I278">
            <v>0</v>
          </cell>
          <cell r="J278">
            <v>0</v>
          </cell>
          <cell r="K278">
            <v>0</v>
          </cell>
          <cell r="L278">
            <v>0</v>
          </cell>
          <cell r="M278">
            <v>1</v>
          </cell>
          <cell r="N278">
            <v>0</v>
          </cell>
          <cell r="O278">
            <v>0</v>
          </cell>
          <cell r="P278">
            <v>0</v>
          </cell>
          <cell r="Q278">
            <v>0</v>
          </cell>
          <cell r="R278">
            <v>0</v>
          </cell>
        </row>
        <row r="279">
          <cell r="A279" t="str">
            <v>J46H04KE0AAU</v>
          </cell>
          <cell r="B279" t="str">
            <v>CANOPYASSY-KINGLO,LIFT/</v>
          </cell>
          <cell r="C279">
            <v>3393.47</v>
          </cell>
          <cell r="D279">
            <v>3247.34</v>
          </cell>
          <cell r="E279" t="str">
            <v/>
          </cell>
          <cell r="F279" t="str">
            <v>E4</v>
          </cell>
          <cell r="G279">
            <v>3223.7964999999999</v>
          </cell>
          <cell r="H279">
            <v>0</v>
          </cell>
          <cell r="I279">
            <v>0</v>
          </cell>
          <cell r="J279">
            <v>0</v>
          </cell>
          <cell r="K279">
            <v>0</v>
          </cell>
          <cell r="L279">
            <v>0</v>
          </cell>
          <cell r="M279">
            <v>1</v>
          </cell>
          <cell r="N279">
            <v>0</v>
          </cell>
          <cell r="O279">
            <v>0</v>
          </cell>
          <cell r="P279">
            <v>0</v>
          </cell>
          <cell r="Q279">
            <v>0</v>
          </cell>
          <cell r="R279">
            <v>0</v>
          </cell>
        </row>
        <row r="280">
          <cell r="A280" t="str">
            <v>J46H04KE0CAU</v>
          </cell>
          <cell r="B280" t="str">
            <v>CANOPYASSY-KINGLO,LIFT/</v>
          </cell>
          <cell r="C280">
            <v>3393.47</v>
          </cell>
          <cell r="D280">
            <v>3247.34</v>
          </cell>
          <cell r="E280" t="str">
            <v/>
          </cell>
          <cell r="F280" t="str">
            <v>E4</v>
          </cell>
          <cell r="G280">
            <v>3223.7964999999999</v>
          </cell>
          <cell r="H280">
            <v>0</v>
          </cell>
          <cell r="I280">
            <v>0</v>
          </cell>
          <cell r="J280">
            <v>0</v>
          </cell>
          <cell r="K280">
            <v>0</v>
          </cell>
          <cell r="L280">
            <v>0</v>
          </cell>
          <cell r="M280">
            <v>1</v>
          </cell>
          <cell r="N280">
            <v>0</v>
          </cell>
          <cell r="O280">
            <v>0</v>
          </cell>
          <cell r="P280">
            <v>0</v>
          </cell>
          <cell r="Q280">
            <v>0</v>
          </cell>
          <cell r="R280">
            <v>0</v>
          </cell>
        </row>
        <row r="281">
          <cell r="A281" t="str">
            <v>J46H04KE0DAU</v>
          </cell>
          <cell r="B281" t="str">
            <v>CANOPYASSY-KINGLO,LIFT/</v>
          </cell>
          <cell r="C281">
            <v>3393.47</v>
          </cell>
          <cell r="D281">
            <v>3247.34</v>
          </cell>
          <cell r="E281" t="str">
            <v/>
          </cell>
          <cell r="F281" t="str">
            <v>E4</v>
          </cell>
          <cell r="G281">
            <v>3223.7964999999999</v>
          </cell>
          <cell r="H281">
            <v>0</v>
          </cell>
          <cell r="I281">
            <v>0</v>
          </cell>
          <cell r="J281">
            <v>0</v>
          </cell>
          <cell r="K281">
            <v>0</v>
          </cell>
          <cell r="L281">
            <v>0</v>
          </cell>
          <cell r="M281">
            <v>1</v>
          </cell>
          <cell r="N281">
            <v>0</v>
          </cell>
          <cell r="O281">
            <v>0</v>
          </cell>
          <cell r="P281">
            <v>0</v>
          </cell>
          <cell r="Q281">
            <v>0</v>
          </cell>
          <cell r="R281">
            <v>0</v>
          </cell>
        </row>
        <row r="282">
          <cell r="A282" t="str">
            <v>J46H04KE0EAU</v>
          </cell>
          <cell r="B282" t="str">
            <v>CANOPYASSY-KINGLO,LIFT/</v>
          </cell>
          <cell r="C282">
            <v>3393.47</v>
          </cell>
          <cell r="D282">
            <v>3247.34</v>
          </cell>
          <cell r="E282" t="str">
            <v/>
          </cell>
          <cell r="F282" t="str">
            <v>E4</v>
          </cell>
          <cell r="G282">
            <v>3223.7964999999999</v>
          </cell>
          <cell r="H282">
            <v>0</v>
          </cell>
          <cell r="I282">
            <v>0</v>
          </cell>
          <cell r="J282">
            <v>0</v>
          </cell>
          <cell r="K282">
            <v>0</v>
          </cell>
          <cell r="L282">
            <v>0</v>
          </cell>
          <cell r="M282">
            <v>1</v>
          </cell>
          <cell r="N282">
            <v>0</v>
          </cell>
          <cell r="O282">
            <v>0</v>
          </cell>
          <cell r="P282">
            <v>0</v>
          </cell>
          <cell r="Q282">
            <v>0</v>
          </cell>
          <cell r="R282">
            <v>0</v>
          </cell>
        </row>
        <row r="283">
          <cell r="A283" t="str">
            <v>J46H04KE0FAU</v>
          </cell>
          <cell r="B283" t="str">
            <v>CANOPYASSY-KINGLO,LIFT/</v>
          </cell>
          <cell r="C283">
            <v>3393.47</v>
          </cell>
          <cell r="D283">
            <v>3247.34</v>
          </cell>
          <cell r="E283" t="str">
            <v/>
          </cell>
          <cell r="F283" t="str">
            <v>E4</v>
          </cell>
          <cell r="G283">
            <v>3223.7964999999999</v>
          </cell>
          <cell r="H283">
            <v>0</v>
          </cell>
          <cell r="I283">
            <v>0</v>
          </cell>
          <cell r="J283">
            <v>0</v>
          </cell>
          <cell r="K283">
            <v>0</v>
          </cell>
          <cell r="L283">
            <v>0</v>
          </cell>
          <cell r="M283">
            <v>1</v>
          </cell>
          <cell r="N283">
            <v>0</v>
          </cell>
          <cell r="O283">
            <v>0</v>
          </cell>
          <cell r="P283">
            <v>0</v>
          </cell>
          <cell r="Q283">
            <v>0</v>
          </cell>
          <cell r="R283">
            <v>0</v>
          </cell>
        </row>
        <row r="284">
          <cell r="A284" t="str">
            <v>J46H04KE0GAU</v>
          </cell>
          <cell r="B284" t="str">
            <v>CANOPYASSY-KINGLO,LIFT/</v>
          </cell>
          <cell r="C284">
            <v>3393.47</v>
          </cell>
          <cell r="D284">
            <v>3247.34</v>
          </cell>
          <cell r="E284" t="str">
            <v/>
          </cell>
          <cell r="F284" t="str">
            <v>E4</v>
          </cell>
          <cell r="G284">
            <v>3223.7964999999999</v>
          </cell>
          <cell r="H284">
            <v>0</v>
          </cell>
          <cell r="I284">
            <v>0</v>
          </cell>
          <cell r="J284">
            <v>0</v>
          </cell>
          <cell r="K284">
            <v>0</v>
          </cell>
          <cell r="L284">
            <v>0</v>
          </cell>
          <cell r="M284">
            <v>1</v>
          </cell>
          <cell r="N284">
            <v>0</v>
          </cell>
          <cell r="O284">
            <v>0</v>
          </cell>
          <cell r="P284">
            <v>0</v>
          </cell>
          <cell r="Q284">
            <v>0</v>
          </cell>
          <cell r="R284">
            <v>0</v>
          </cell>
        </row>
        <row r="285">
          <cell r="A285" t="str">
            <v>J46H04KE0HAU</v>
          </cell>
          <cell r="B285" t="str">
            <v>CANOPYASSY-KINGLO,LIFT/</v>
          </cell>
          <cell r="C285">
            <v>3393.47</v>
          </cell>
          <cell r="D285">
            <v>3247.34</v>
          </cell>
          <cell r="E285" t="str">
            <v/>
          </cell>
          <cell r="F285" t="str">
            <v>E4</v>
          </cell>
          <cell r="G285">
            <v>3223.7964999999999</v>
          </cell>
          <cell r="H285">
            <v>0</v>
          </cell>
          <cell r="I285">
            <v>0</v>
          </cell>
          <cell r="J285">
            <v>0</v>
          </cell>
          <cell r="K285">
            <v>0</v>
          </cell>
          <cell r="L285">
            <v>0</v>
          </cell>
          <cell r="M285">
            <v>1</v>
          </cell>
          <cell r="N285">
            <v>0</v>
          </cell>
          <cell r="O285">
            <v>0</v>
          </cell>
          <cell r="P285">
            <v>0</v>
          </cell>
          <cell r="Q285">
            <v>0</v>
          </cell>
          <cell r="R285">
            <v>0</v>
          </cell>
        </row>
        <row r="286">
          <cell r="A286" t="str">
            <v>J46H04KE0JAU</v>
          </cell>
          <cell r="B286" t="str">
            <v>CANOPYASSY-KINGLO,LIFT/</v>
          </cell>
          <cell r="C286">
            <v>3393.47</v>
          </cell>
          <cell r="D286">
            <v>3247.34</v>
          </cell>
          <cell r="E286" t="str">
            <v/>
          </cell>
          <cell r="F286" t="str">
            <v>E4</v>
          </cell>
          <cell r="G286">
            <v>3223.7964999999999</v>
          </cell>
          <cell r="H286">
            <v>0</v>
          </cell>
          <cell r="I286">
            <v>0</v>
          </cell>
          <cell r="J286">
            <v>0</v>
          </cell>
          <cell r="K286">
            <v>0</v>
          </cell>
          <cell r="L286">
            <v>0</v>
          </cell>
          <cell r="M286">
            <v>1</v>
          </cell>
          <cell r="N286">
            <v>0</v>
          </cell>
          <cell r="O286">
            <v>0</v>
          </cell>
          <cell r="P286">
            <v>0</v>
          </cell>
          <cell r="Q286">
            <v>0</v>
          </cell>
          <cell r="R286">
            <v>0</v>
          </cell>
        </row>
        <row r="287">
          <cell r="A287" t="str">
            <v>J46T04KE0AAU</v>
          </cell>
          <cell r="B287" t="str">
            <v>ROOFBARASSY,SET-CANOPY</v>
          </cell>
          <cell r="C287">
            <v>666.4</v>
          </cell>
          <cell r="D287">
            <v>666.4</v>
          </cell>
          <cell r="E287" t="str">
            <v xml:space="preserve"> </v>
          </cell>
          <cell r="F287" t="str">
            <v>E2</v>
          </cell>
          <cell r="G287">
            <v>553.11199999999997</v>
          </cell>
          <cell r="H287">
            <v>0</v>
          </cell>
          <cell r="I287">
            <v>0</v>
          </cell>
          <cell r="J287">
            <v>0</v>
          </cell>
          <cell r="K287">
            <v>0</v>
          </cell>
          <cell r="L287">
            <v>0</v>
          </cell>
          <cell r="M287">
            <v>1</v>
          </cell>
          <cell r="N287">
            <v>0</v>
          </cell>
          <cell r="O287">
            <v>0</v>
          </cell>
          <cell r="P287">
            <v>0</v>
          </cell>
          <cell r="Q287">
            <v>0</v>
          </cell>
          <cell r="R287">
            <v>0</v>
          </cell>
        </row>
        <row r="288">
          <cell r="A288" t="str">
            <v>J46U04KE0AAU</v>
          </cell>
          <cell r="B288" t="str">
            <v>RAILASSYSET-CANOPY</v>
          </cell>
          <cell r="C288">
            <v>229.19</v>
          </cell>
          <cell r="D288">
            <v>229.19</v>
          </cell>
          <cell r="E288" t="str">
            <v xml:space="preserve"> </v>
          </cell>
          <cell r="F288" t="str">
            <v>E2</v>
          </cell>
          <cell r="G288">
            <v>190.2277</v>
          </cell>
          <cell r="H288">
            <v>0</v>
          </cell>
          <cell r="I288">
            <v>0</v>
          </cell>
          <cell r="J288">
            <v>0</v>
          </cell>
          <cell r="K288">
            <v>0</v>
          </cell>
          <cell r="L288">
            <v>1</v>
          </cell>
          <cell r="M288">
            <v>0</v>
          </cell>
          <cell r="N288">
            <v>0</v>
          </cell>
          <cell r="O288">
            <v>0</v>
          </cell>
          <cell r="P288">
            <v>0</v>
          </cell>
          <cell r="Q288">
            <v>0</v>
          </cell>
          <cell r="R288">
            <v>0</v>
          </cell>
        </row>
        <row r="289">
          <cell r="A289" t="str">
            <v>J46V04KE0AAU</v>
          </cell>
          <cell r="B289" t="str">
            <v>VENT-CANOPY</v>
          </cell>
          <cell r="C289">
            <v>101.46</v>
          </cell>
          <cell r="D289">
            <v>101.46</v>
          </cell>
          <cell r="E289" t="str">
            <v xml:space="preserve"> </v>
          </cell>
          <cell r="F289" t="str">
            <v>E2</v>
          </cell>
          <cell r="G289">
            <v>84.211799999999997</v>
          </cell>
          <cell r="H289">
            <v>0</v>
          </cell>
          <cell r="I289">
            <v>0</v>
          </cell>
          <cell r="J289">
            <v>0</v>
          </cell>
          <cell r="K289">
            <v>0</v>
          </cell>
          <cell r="L289">
            <v>1</v>
          </cell>
          <cell r="M289">
            <v>0</v>
          </cell>
          <cell r="N289">
            <v>0</v>
          </cell>
          <cell r="O289">
            <v>0</v>
          </cell>
          <cell r="P289">
            <v>0</v>
          </cell>
          <cell r="Q289">
            <v>0</v>
          </cell>
          <cell r="R289">
            <v>0</v>
          </cell>
        </row>
        <row r="290">
          <cell r="A290" t="str">
            <v>J69504KE0AAU</v>
          </cell>
          <cell r="B290" t="str">
            <v>HOLDERASSY-PHONE</v>
          </cell>
          <cell r="C290">
            <v>77.66</v>
          </cell>
          <cell r="D290">
            <v>74.319999999999993</v>
          </cell>
          <cell r="E290" t="str">
            <v/>
          </cell>
          <cell r="F290" t="str">
            <v>E1</v>
          </cell>
          <cell r="G290">
            <v>64.457799999999992</v>
          </cell>
          <cell r="H290">
            <v>0</v>
          </cell>
          <cell r="I290">
            <v>0</v>
          </cell>
          <cell r="J290">
            <v>0</v>
          </cell>
          <cell r="K290">
            <v>0</v>
          </cell>
          <cell r="L290">
            <v>1</v>
          </cell>
          <cell r="M290">
            <v>1</v>
          </cell>
          <cell r="N290">
            <v>0</v>
          </cell>
          <cell r="O290">
            <v>0</v>
          </cell>
          <cell r="P290">
            <v>0</v>
          </cell>
          <cell r="Q290">
            <v>0</v>
          </cell>
          <cell r="R290">
            <v>0</v>
          </cell>
        </row>
        <row r="291">
          <cell r="A291" t="str">
            <v>J69506FL0AAU</v>
          </cell>
          <cell r="B291" t="str">
            <v>HOLDERASSY-PHONE</v>
          </cell>
          <cell r="C291">
            <v>133.19999999999999</v>
          </cell>
          <cell r="D291">
            <v>127.46</v>
          </cell>
          <cell r="E291" t="str">
            <v/>
          </cell>
          <cell r="F291" t="str">
            <v>E1</v>
          </cell>
          <cell r="G291">
            <v>110.55599999999998</v>
          </cell>
          <cell r="H291">
            <v>0</v>
          </cell>
          <cell r="I291">
            <v>0</v>
          </cell>
          <cell r="J291">
            <v>0</v>
          </cell>
          <cell r="K291">
            <v>0</v>
          </cell>
          <cell r="L291">
            <v>0</v>
          </cell>
          <cell r="M291">
            <v>0</v>
          </cell>
          <cell r="N291">
            <v>0</v>
          </cell>
          <cell r="O291">
            <v>0</v>
          </cell>
          <cell r="P291">
            <v>0</v>
          </cell>
          <cell r="Q291">
            <v>0</v>
          </cell>
          <cell r="R291">
            <v>1</v>
          </cell>
        </row>
        <row r="292">
          <cell r="A292" t="str">
            <v>J69506KA0AAU</v>
          </cell>
          <cell r="B292" t="str">
            <v>HOLDERASSY-PHONE</v>
          </cell>
          <cell r="C292">
            <v>127.48</v>
          </cell>
          <cell r="D292">
            <v>127.48</v>
          </cell>
          <cell r="E292" t="str">
            <v xml:space="preserve"> </v>
          </cell>
          <cell r="F292" t="str">
            <v>E1</v>
          </cell>
          <cell r="G292">
            <v>105.80840000000001</v>
          </cell>
          <cell r="H292">
            <v>0</v>
          </cell>
          <cell r="I292">
            <v>0</v>
          </cell>
          <cell r="J292">
            <v>0</v>
          </cell>
          <cell r="K292">
            <v>0</v>
          </cell>
          <cell r="L292">
            <v>0</v>
          </cell>
          <cell r="M292">
            <v>0</v>
          </cell>
          <cell r="N292">
            <v>1</v>
          </cell>
          <cell r="O292">
            <v>0</v>
          </cell>
          <cell r="P292">
            <v>0</v>
          </cell>
          <cell r="Q292">
            <v>0</v>
          </cell>
          <cell r="R292">
            <v>0</v>
          </cell>
        </row>
        <row r="293">
          <cell r="A293" t="str">
            <v>J6950HV40AAU</v>
          </cell>
          <cell r="B293" t="str">
            <v>HOLDERASSY-PHONE</v>
          </cell>
          <cell r="C293">
            <v>133.19999999999999</v>
          </cell>
          <cell r="D293">
            <v>127.46</v>
          </cell>
          <cell r="E293" t="str">
            <v/>
          </cell>
          <cell r="F293" t="str">
            <v>E1</v>
          </cell>
          <cell r="G293">
            <v>110.55599999999998</v>
          </cell>
          <cell r="H293">
            <v>0</v>
          </cell>
          <cell r="I293">
            <v>0</v>
          </cell>
          <cell r="J293">
            <v>0</v>
          </cell>
          <cell r="K293">
            <v>0</v>
          </cell>
          <cell r="L293">
            <v>0</v>
          </cell>
          <cell r="M293">
            <v>0</v>
          </cell>
          <cell r="N293">
            <v>0</v>
          </cell>
          <cell r="O293">
            <v>0</v>
          </cell>
          <cell r="P293">
            <v>0</v>
          </cell>
          <cell r="Q293">
            <v>1</v>
          </cell>
          <cell r="R293">
            <v>0</v>
          </cell>
        </row>
        <row r="294">
          <cell r="A294" t="str">
            <v>J75104KE0AAU</v>
          </cell>
          <cell r="B294" t="str">
            <v>VISOR-SET,SUN</v>
          </cell>
          <cell r="C294">
            <v>142.62</v>
          </cell>
          <cell r="D294">
            <v>142.62</v>
          </cell>
          <cell r="E294" t="str">
            <v xml:space="preserve"> </v>
          </cell>
          <cell r="F294" t="str">
            <v>E2</v>
          </cell>
          <cell r="G294">
            <v>118.3746</v>
          </cell>
          <cell r="H294">
            <v>0</v>
          </cell>
          <cell r="I294">
            <v>0</v>
          </cell>
          <cell r="J294">
            <v>0</v>
          </cell>
          <cell r="K294">
            <v>0</v>
          </cell>
          <cell r="L294">
            <v>1</v>
          </cell>
          <cell r="M294">
            <v>1</v>
          </cell>
          <cell r="N294">
            <v>0</v>
          </cell>
          <cell r="O294">
            <v>0</v>
          </cell>
          <cell r="P294">
            <v>0</v>
          </cell>
          <cell r="Q294">
            <v>0</v>
          </cell>
          <cell r="R294">
            <v>0</v>
          </cell>
        </row>
        <row r="295">
          <cell r="A295" t="str">
            <v>J75106FL0AAU</v>
          </cell>
          <cell r="B295" t="str">
            <v>SHADEASSY-WINDOWRR</v>
          </cell>
          <cell r="C295">
            <v>141.68</v>
          </cell>
          <cell r="D295">
            <v>141.68</v>
          </cell>
          <cell r="E295" t="str">
            <v xml:space="preserve"> </v>
          </cell>
          <cell r="F295" t="str">
            <v>E1</v>
          </cell>
          <cell r="G295">
            <v>117.59440000000001</v>
          </cell>
          <cell r="H295">
            <v>0</v>
          </cell>
          <cell r="I295">
            <v>0</v>
          </cell>
          <cell r="J295">
            <v>0</v>
          </cell>
          <cell r="K295">
            <v>0</v>
          </cell>
          <cell r="L295">
            <v>0</v>
          </cell>
          <cell r="M295">
            <v>0</v>
          </cell>
          <cell r="N295">
            <v>0</v>
          </cell>
          <cell r="O295">
            <v>0</v>
          </cell>
          <cell r="P295">
            <v>0</v>
          </cell>
          <cell r="Q295">
            <v>0</v>
          </cell>
          <cell r="R295">
            <v>1</v>
          </cell>
        </row>
        <row r="296">
          <cell r="A296" t="str">
            <v>J75106KA0AAU</v>
          </cell>
          <cell r="B296" t="str">
            <v>SHADEASSY-WINDOWRR</v>
          </cell>
          <cell r="C296">
            <v>195.91</v>
          </cell>
          <cell r="D296">
            <v>187.47</v>
          </cell>
          <cell r="E296" t="str">
            <v/>
          </cell>
          <cell r="F296" t="str">
            <v>E1</v>
          </cell>
          <cell r="G296">
            <v>162.6053</v>
          </cell>
          <cell r="H296">
            <v>0</v>
          </cell>
          <cell r="I296">
            <v>0</v>
          </cell>
          <cell r="J296">
            <v>0</v>
          </cell>
          <cell r="K296">
            <v>0</v>
          </cell>
          <cell r="L296">
            <v>0</v>
          </cell>
          <cell r="M296">
            <v>0</v>
          </cell>
          <cell r="N296">
            <v>1</v>
          </cell>
          <cell r="O296">
            <v>0</v>
          </cell>
          <cell r="P296">
            <v>0</v>
          </cell>
          <cell r="Q296">
            <v>0</v>
          </cell>
          <cell r="R296">
            <v>0</v>
          </cell>
        </row>
        <row r="297">
          <cell r="A297" t="str">
            <v>J7510HV40AAU</v>
          </cell>
          <cell r="B297" t="str">
            <v>REAR-SUNSHADE</v>
          </cell>
          <cell r="C297">
            <v>138.57</v>
          </cell>
          <cell r="D297">
            <v>138.57</v>
          </cell>
          <cell r="E297" t="str">
            <v xml:space="preserve"> </v>
          </cell>
          <cell r="F297" t="str">
            <v>E1</v>
          </cell>
          <cell r="G297">
            <v>115.01309999999999</v>
          </cell>
          <cell r="H297">
            <v>0</v>
          </cell>
          <cell r="I297">
            <v>0</v>
          </cell>
          <cell r="J297">
            <v>0</v>
          </cell>
          <cell r="K297">
            <v>0</v>
          </cell>
          <cell r="L297">
            <v>0</v>
          </cell>
          <cell r="M297">
            <v>0</v>
          </cell>
          <cell r="N297">
            <v>0</v>
          </cell>
          <cell r="O297">
            <v>0</v>
          </cell>
          <cell r="P297">
            <v>0</v>
          </cell>
          <cell r="Q297">
            <v>1</v>
          </cell>
          <cell r="R297">
            <v>0</v>
          </cell>
        </row>
        <row r="298">
          <cell r="A298" t="str">
            <v>J77004KE1CAU</v>
          </cell>
          <cell r="B298" t="str">
            <v>COVERASSY-TONNEAU,K/CSTD</v>
          </cell>
          <cell r="C298">
            <v>599.51</v>
          </cell>
          <cell r="D298">
            <v>573.69000000000005</v>
          </cell>
          <cell r="E298" t="str">
            <v/>
          </cell>
          <cell r="F298" t="str">
            <v>E1</v>
          </cell>
          <cell r="G298">
            <v>497.5933</v>
          </cell>
          <cell r="H298">
            <v>0</v>
          </cell>
          <cell r="I298">
            <v>0</v>
          </cell>
          <cell r="J298">
            <v>0</v>
          </cell>
          <cell r="K298">
            <v>0</v>
          </cell>
          <cell r="L298">
            <v>0</v>
          </cell>
          <cell r="M298">
            <v>1</v>
          </cell>
          <cell r="N298">
            <v>0</v>
          </cell>
          <cell r="O298">
            <v>0</v>
          </cell>
          <cell r="P298">
            <v>0</v>
          </cell>
          <cell r="Q298">
            <v>0</v>
          </cell>
          <cell r="R298">
            <v>0</v>
          </cell>
        </row>
        <row r="299">
          <cell r="A299" t="str">
            <v>J77004KE3AAU</v>
          </cell>
          <cell r="B299" t="str">
            <v>COVERASSY-TONNEAU,K/CSTD</v>
          </cell>
          <cell r="C299">
            <v>599.51</v>
          </cell>
          <cell r="D299">
            <v>573.69000000000005</v>
          </cell>
          <cell r="E299" t="str">
            <v/>
          </cell>
          <cell r="F299" t="str">
            <v>E1</v>
          </cell>
          <cell r="G299">
            <v>497.5933</v>
          </cell>
          <cell r="H299">
            <v>0</v>
          </cell>
          <cell r="I299">
            <v>0</v>
          </cell>
          <cell r="J299">
            <v>0</v>
          </cell>
          <cell r="K299">
            <v>0</v>
          </cell>
          <cell r="L299">
            <v>0</v>
          </cell>
          <cell r="M299">
            <v>1</v>
          </cell>
          <cell r="N299">
            <v>0</v>
          </cell>
          <cell r="O299">
            <v>0</v>
          </cell>
          <cell r="P299">
            <v>0</v>
          </cell>
          <cell r="Q299">
            <v>0</v>
          </cell>
          <cell r="R299">
            <v>0</v>
          </cell>
        </row>
        <row r="300">
          <cell r="A300" t="str">
            <v>J77004KE4AAU</v>
          </cell>
          <cell r="B300" t="str">
            <v>COVERASSY-TONNEAU,D/CFRSBAR</v>
          </cell>
          <cell r="C300">
            <v>582.49</v>
          </cell>
          <cell r="D300">
            <v>557.41</v>
          </cell>
          <cell r="E300" t="str">
            <v/>
          </cell>
          <cell r="F300" t="str">
            <v>E1</v>
          </cell>
          <cell r="G300">
            <v>483.4667</v>
          </cell>
          <cell r="H300">
            <v>0</v>
          </cell>
          <cell r="I300">
            <v>0</v>
          </cell>
          <cell r="J300">
            <v>0</v>
          </cell>
          <cell r="K300">
            <v>0</v>
          </cell>
          <cell r="L300">
            <v>1</v>
          </cell>
          <cell r="M300">
            <v>0</v>
          </cell>
          <cell r="N300">
            <v>0</v>
          </cell>
          <cell r="O300">
            <v>0</v>
          </cell>
          <cell r="P300">
            <v>0</v>
          </cell>
          <cell r="Q300">
            <v>0</v>
          </cell>
          <cell r="R300">
            <v>0</v>
          </cell>
        </row>
        <row r="301">
          <cell r="A301" t="str">
            <v>J77004KE4CAU</v>
          </cell>
          <cell r="B301" t="str">
            <v>COVERASSY-TONNEAUS,D/CSTD</v>
          </cell>
          <cell r="C301">
            <v>592.39</v>
          </cell>
          <cell r="D301">
            <v>566.88</v>
          </cell>
          <cell r="E301" t="str">
            <v/>
          </cell>
          <cell r="F301" t="str">
            <v>E1</v>
          </cell>
          <cell r="G301">
            <v>491.68369999999999</v>
          </cell>
          <cell r="H301">
            <v>0</v>
          </cell>
          <cell r="I301">
            <v>0</v>
          </cell>
          <cell r="J301">
            <v>0</v>
          </cell>
          <cell r="K301">
            <v>0</v>
          </cell>
          <cell r="L301">
            <v>1</v>
          </cell>
          <cell r="M301">
            <v>0</v>
          </cell>
          <cell r="N301">
            <v>0</v>
          </cell>
          <cell r="O301">
            <v>0</v>
          </cell>
          <cell r="P301">
            <v>0</v>
          </cell>
          <cell r="Q301">
            <v>0</v>
          </cell>
          <cell r="R301">
            <v>0</v>
          </cell>
        </row>
        <row r="302">
          <cell r="A302" t="str">
            <v>J77006KG0AAU</v>
          </cell>
          <cell r="B302" t="str">
            <v>COVERASSY-TONNEAU,DC</v>
          </cell>
          <cell r="C302">
            <v>595.16</v>
          </cell>
          <cell r="D302">
            <v>569.53</v>
          </cell>
          <cell r="E302" t="str">
            <v/>
          </cell>
          <cell r="F302" t="str">
            <v>E1</v>
          </cell>
          <cell r="G302">
            <v>493.9828</v>
          </cell>
          <cell r="H302">
            <v>0</v>
          </cell>
          <cell r="I302">
            <v>0</v>
          </cell>
          <cell r="J302">
            <v>0</v>
          </cell>
          <cell r="K302">
            <v>0</v>
          </cell>
          <cell r="L302">
            <v>0</v>
          </cell>
          <cell r="M302">
            <v>0</v>
          </cell>
          <cell r="N302">
            <v>0</v>
          </cell>
          <cell r="O302">
            <v>0</v>
          </cell>
          <cell r="P302">
            <v>0</v>
          </cell>
          <cell r="Q302">
            <v>0</v>
          </cell>
          <cell r="R302">
            <v>0</v>
          </cell>
        </row>
        <row r="303">
          <cell r="A303" t="str">
            <v>J77006KG0BAU</v>
          </cell>
          <cell r="B303" t="str">
            <v>COVERASSY-TONNEAU,DCFRSBAR</v>
          </cell>
          <cell r="C303">
            <v>585.11</v>
          </cell>
          <cell r="D303">
            <v>559.91</v>
          </cell>
          <cell r="E303" t="str">
            <v/>
          </cell>
          <cell r="F303" t="str">
            <v>E1</v>
          </cell>
          <cell r="G303">
            <v>485.6413</v>
          </cell>
          <cell r="H303">
            <v>0</v>
          </cell>
          <cell r="I303">
            <v>0</v>
          </cell>
          <cell r="J303">
            <v>0</v>
          </cell>
          <cell r="K303">
            <v>0</v>
          </cell>
          <cell r="L303">
            <v>0</v>
          </cell>
          <cell r="M303">
            <v>0</v>
          </cell>
          <cell r="N303">
            <v>0</v>
          </cell>
          <cell r="O303">
            <v>0</v>
          </cell>
          <cell r="P303">
            <v>0</v>
          </cell>
          <cell r="Q303">
            <v>0</v>
          </cell>
          <cell r="R303">
            <v>0</v>
          </cell>
        </row>
        <row r="304">
          <cell r="A304" t="str">
            <v>J77006KG0CAU</v>
          </cell>
          <cell r="B304" t="str">
            <v>COVERASSY-SOFTTONNEAU,DCFRRRSBAR</v>
          </cell>
          <cell r="C304">
            <v>594.92999999999995</v>
          </cell>
          <cell r="D304">
            <v>569.30999999999995</v>
          </cell>
          <cell r="E304" t="str">
            <v/>
          </cell>
          <cell r="F304" t="str">
            <v>E1</v>
          </cell>
          <cell r="G304">
            <v>493.79189999999994</v>
          </cell>
          <cell r="H304">
            <v>0</v>
          </cell>
          <cell r="I304">
            <v>0</v>
          </cell>
          <cell r="J304">
            <v>0</v>
          </cell>
          <cell r="K304">
            <v>0</v>
          </cell>
          <cell r="L304">
            <v>0</v>
          </cell>
          <cell r="M304">
            <v>0</v>
          </cell>
          <cell r="N304">
            <v>0</v>
          </cell>
          <cell r="O304">
            <v>0</v>
          </cell>
          <cell r="P304">
            <v>0</v>
          </cell>
          <cell r="Q304">
            <v>0</v>
          </cell>
          <cell r="R304">
            <v>0</v>
          </cell>
        </row>
        <row r="305">
          <cell r="A305" t="str">
            <v>J77A04KE0AAU</v>
          </cell>
          <cell r="B305" t="str">
            <v>COVERASSY-TONNEAU-DUAL,1PIECEAX6</v>
          </cell>
          <cell r="C305">
            <v>2697.85</v>
          </cell>
          <cell r="D305">
            <v>2581.67</v>
          </cell>
          <cell r="E305" t="str">
            <v/>
          </cell>
          <cell r="F305" t="str">
            <v>E1</v>
          </cell>
          <cell r="G305">
            <v>2239.2154999999998</v>
          </cell>
          <cell r="H305">
            <v>0</v>
          </cell>
          <cell r="I305">
            <v>0</v>
          </cell>
          <cell r="J305">
            <v>0</v>
          </cell>
          <cell r="K305">
            <v>0</v>
          </cell>
          <cell r="L305">
            <v>1</v>
          </cell>
          <cell r="M305">
            <v>0</v>
          </cell>
          <cell r="N305">
            <v>0</v>
          </cell>
          <cell r="O305">
            <v>0</v>
          </cell>
          <cell r="P305">
            <v>0</v>
          </cell>
          <cell r="Q305">
            <v>0</v>
          </cell>
          <cell r="R305">
            <v>0</v>
          </cell>
        </row>
        <row r="306">
          <cell r="A306" t="str">
            <v>J77A04KE0DAU</v>
          </cell>
          <cell r="B306" t="str">
            <v>COVERASSY-TONNEAU-DUAL,1PIECEG42</v>
          </cell>
          <cell r="C306">
            <v>2697.85</v>
          </cell>
          <cell r="D306">
            <v>2581.67</v>
          </cell>
          <cell r="E306" t="str">
            <v/>
          </cell>
          <cell r="F306" t="str">
            <v>E1</v>
          </cell>
          <cell r="G306">
            <v>2239.2154999999998</v>
          </cell>
          <cell r="H306">
            <v>0</v>
          </cell>
          <cell r="I306">
            <v>0</v>
          </cell>
          <cell r="J306">
            <v>0</v>
          </cell>
          <cell r="K306">
            <v>0</v>
          </cell>
          <cell r="L306">
            <v>1</v>
          </cell>
          <cell r="M306">
            <v>0</v>
          </cell>
          <cell r="N306">
            <v>0</v>
          </cell>
          <cell r="O306">
            <v>0</v>
          </cell>
          <cell r="P306">
            <v>0</v>
          </cell>
          <cell r="Q306">
            <v>0</v>
          </cell>
          <cell r="R306">
            <v>0</v>
          </cell>
        </row>
        <row r="307">
          <cell r="A307" t="str">
            <v>J77A04KE0FAU</v>
          </cell>
          <cell r="B307" t="str">
            <v>COVERASSY-TONNEAU-DUAL,1PIECEK23</v>
          </cell>
          <cell r="C307">
            <v>2697.85</v>
          </cell>
          <cell r="D307">
            <v>2581.67</v>
          </cell>
          <cell r="E307" t="str">
            <v/>
          </cell>
          <cell r="F307" t="str">
            <v>E1</v>
          </cell>
          <cell r="G307">
            <v>2239.2154999999998</v>
          </cell>
          <cell r="H307">
            <v>0</v>
          </cell>
          <cell r="I307">
            <v>0</v>
          </cell>
          <cell r="J307">
            <v>0</v>
          </cell>
          <cell r="K307">
            <v>0</v>
          </cell>
          <cell r="L307">
            <v>1</v>
          </cell>
          <cell r="M307">
            <v>0</v>
          </cell>
          <cell r="N307">
            <v>0</v>
          </cell>
          <cell r="O307">
            <v>0</v>
          </cell>
          <cell r="P307">
            <v>0</v>
          </cell>
          <cell r="Q307">
            <v>0</v>
          </cell>
          <cell r="R307">
            <v>0</v>
          </cell>
        </row>
        <row r="308">
          <cell r="A308" t="str">
            <v>J77A04KE0GAU</v>
          </cell>
          <cell r="B308" t="str">
            <v>COVERASSY-TONNEAU-DUAL,1PIECEQM1</v>
          </cell>
          <cell r="C308">
            <v>2697.85</v>
          </cell>
          <cell r="D308">
            <v>2581.67</v>
          </cell>
          <cell r="E308" t="str">
            <v/>
          </cell>
          <cell r="F308" t="str">
            <v>E1</v>
          </cell>
          <cell r="G308">
            <v>2239.2154999999998</v>
          </cell>
          <cell r="H308">
            <v>0</v>
          </cell>
          <cell r="I308">
            <v>0</v>
          </cell>
          <cell r="J308">
            <v>0</v>
          </cell>
          <cell r="K308">
            <v>0</v>
          </cell>
          <cell r="L308">
            <v>1</v>
          </cell>
          <cell r="M308">
            <v>0</v>
          </cell>
          <cell r="N308">
            <v>0</v>
          </cell>
          <cell r="O308">
            <v>0</v>
          </cell>
          <cell r="P308">
            <v>0</v>
          </cell>
          <cell r="Q308">
            <v>0</v>
          </cell>
          <cell r="R308">
            <v>0</v>
          </cell>
        </row>
        <row r="309">
          <cell r="A309" t="str">
            <v>J77A04KE0JAU</v>
          </cell>
          <cell r="B309" t="str">
            <v>COVERASSY-TONNEAU-DUAL,1PIECERAA</v>
          </cell>
          <cell r="C309">
            <v>2697.85</v>
          </cell>
          <cell r="D309">
            <v>2581.67</v>
          </cell>
          <cell r="E309" t="str">
            <v/>
          </cell>
          <cell r="F309" t="str">
            <v>E1</v>
          </cell>
          <cell r="G309">
            <v>2239.2154999999998</v>
          </cell>
          <cell r="H309">
            <v>0</v>
          </cell>
          <cell r="I309">
            <v>0</v>
          </cell>
          <cell r="J309">
            <v>0</v>
          </cell>
          <cell r="K309">
            <v>0</v>
          </cell>
          <cell r="L309">
            <v>1</v>
          </cell>
          <cell r="M309">
            <v>0</v>
          </cell>
          <cell r="N309">
            <v>0</v>
          </cell>
          <cell r="O309">
            <v>0</v>
          </cell>
          <cell r="P309">
            <v>0</v>
          </cell>
          <cell r="Q309">
            <v>0</v>
          </cell>
          <cell r="R309">
            <v>0</v>
          </cell>
        </row>
        <row r="310">
          <cell r="A310" t="str">
            <v>J77B04KE0AAU</v>
          </cell>
          <cell r="B310" t="str">
            <v>COVERASSY-TONNEAU-DUAL,3PIECEAX6</v>
          </cell>
          <cell r="C310">
            <v>2935.09</v>
          </cell>
          <cell r="D310">
            <v>2808.7</v>
          </cell>
          <cell r="E310" t="str">
            <v/>
          </cell>
          <cell r="F310" t="str">
            <v>E1</v>
          </cell>
          <cell r="G310">
            <v>2436.1247000000003</v>
          </cell>
          <cell r="H310">
            <v>0</v>
          </cell>
          <cell r="I310">
            <v>0</v>
          </cell>
          <cell r="J310">
            <v>0</v>
          </cell>
          <cell r="K310">
            <v>0</v>
          </cell>
          <cell r="L310">
            <v>1</v>
          </cell>
          <cell r="M310">
            <v>0</v>
          </cell>
          <cell r="N310">
            <v>0</v>
          </cell>
          <cell r="O310">
            <v>0</v>
          </cell>
          <cell r="P310">
            <v>0</v>
          </cell>
          <cell r="Q310">
            <v>0</v>
          </cell>
          <cell r="R310">
            <v>0</v>
          </cell>
        </row>
        <row r="311">
          <cell r="A311" t="str">
            <v>J77B04KE0CAU</v>
          </cell>
          <cell r="B311" t="str">
            <v>COVERASSY-TONNEAU-DUAL,3PIECEEAU</v>
          </cell>
          <cell r="C311">
            <v>2935.09</v>
          </cell>
          <cell r="D311">
            <v>2808.7</v>
          </cell>
          <cell r="E311" t="str">
            <v/>
          </cell>
          <cell r="F311" t="str">
            <v>E1</v>
          </cell>
          <cell r="G311">
            <v>2436.1247000000003</v>
          </cell>
          <cell r="H311">
            <v>0</v>
          </cell>
          <cell r="I311">
            <v>0</v>
          </cell>
          <cell r="J311">
            <v>0</v>
          </cell>
          <cell r="K311">
            <v>0</v>
          </cell>
          <cell r="L311">
            <v>1</v>
          </cell>
          <cell r="M311">
            <v>0</v>
          </cell>
          <cell r="N311">
            <v>0</v>
          </cell>
          <cell r="O311">
            <v>0</v>
          </cell>
          <cell r="P311">
            <v>0</v>
          </cell>
          <cell r="Q311">
            <v>0</v>
          </cell>
          <cell r="R311">
            <v>0</v>
          </cell>
        </row>
        <row r="312">
          <cell r="A312" t="str">
            <v>J77B04KE0DAU</v>
          </cell>
          <cell r="B312" t="str">
            <v>COVERASSY-TONNEAU-DUAL,3PIECEG42</v>
          </cell>
          <cell r="C312">
            <v>2935.09</v>
          </cell>
          <cell r="D312">
            <v>2808.7</v>
          </cell>
          <cell r="E312" t="str">
            <v/>
          </cell>
          <cell r="F312" t="str">
            <v>E1</v>
          </cell>
          <cell r="G312">
            <v>2436.1247000000003</v>
          </cell>
          <cell r="H312">
            <v>0</v>
          </cell>
          <cell r="I312">
            <v>0</v>
          </cell>
          <cell r="J312">
            <v>0</v>
          </cell>
          <cell r="K312">
            <v>0</v>
          </cell>
          <cell r="L312">
            <v>1</v>
          </cell>
          <cell r="M312">
            <v>0</v>
          </cell>
          <cell r="N312">
            <v>0</v>
          </cell>
          <cell r="O312">
            <v>0</v>
          </cell>
          <cell r="P312">
            <v>0</v>
          </cell>
          <cell r="Q312">
            <v>0</v>
          </cell>
          <cell r="R312">
            <v>0</v>
          </cell>
        </row>
        <row r="313">
          <cell r="A313" t="str">
            <v>J77B04KE0EAU</v>
          </cell>
          <cell r="B313" t="str">
            <v>COVERASSY-TONNEAU-DUAL,3PIECEK21</v>
          </cell>
          <cell r="C313">
            <v>2935.09</v>
          </cell>
          <cell r="D313">
            <v>2808.7</v>
          </cell>
          <cell r="E313" t="str">
            <v/>
          </cell>
          <cell r="F313" t="str">
            <v>E1</v>
          </cell>
          <cell r="G313">
            <v>2436.1247000000003</v>
          </cell>
          <cell r="H313">
            <v>0</v>
          </cell>
          <cell r="I313">
            <v>0</v>
          </cell>
          <cell r="J313">
            <v>0</v>
          </cell>
          <cell r="K313">
            <v>0</v>
          </cell>
          <cell r="L313">
            <v>1</v>
          </cell>
          <cell r="M313">
            <v>0</v>
          </cell>
          <cell r="N313">
            <v>0</v>
          </cell>
          <cell r="O313">
            <v>0</v>
          </cell>
          <cell r="P313">
            <v>0</v>
          </cell>
          <cell r="Q313">
            <v>0</v>
          </cell>
          <cell r="R313">
            <v>0</v>
          </cell>
        </row>
        <row r="314">
          <cell r="A314" t="str">
            <v>J77B04KE0FAU</v>
          </cell>
          <cell r="B314" t="str">
            <v>COVERASSY-TONNEAU-DUAL,3PIECEK23</v>
          </cell>
          <cell r="C314">
            <v>2935.09</v>
          </cell>
          <cell r="D314">
            <v>2808.7</v>
          </cell>
          <cell r="E314" t="str">
            <v/>
          </cell>
          <cell r="F314" t="str">
            <v>E1</v>
          </cell>
          <cell r="G314">
            <v>2436.1247000000003</v>
          </cell>
          <cell r="H314">
            <v>0</v>
          </cell>
          <cell r="I314">
            <v>0</v>
          </cell>
          <cell r="J314">
            <v>0</v>
          </cell>
          <cell r="K314">
            <v>0</v>
          </cell>
          <cell r="L314">
            <v>1</v>
          </cell>
          <cell r="M314">
            <v>0</v>
          </cell>
          <cell r="N314">
            <v>0</v>
          </cell>
          <cell r="O314">
            <v>0</v>
          </cell>
          <cell r="P314">
            <v>0</v>
          </cell>
          <cell r="Q314">
            <v>0</v>
          </cell>
          <cell r="R314">
            <v>0</v>
          </cell>
        </row>
        <row r="315">
          <cell r="A315" t="str">
            <v>J77B04KE0GAU</v>
          </cell>
          <cell r="B315" t="str">
            <v>COVERASSY-TONNEAU-DUAL,3PIECEQM1</v>
          </cell>
          <cell r="C315">
            <v>2935.09</v>
          </cell>
          <cell r="D315">
            <v>2808.7</v>
          </cell>
          <cell r="E315" t="str">
            <v/>
          </cell>
          <cell r="F315" t="str">
            <v>E1</v>
          </cell>
          <cell r="G315">
            <v>2436.1247000000003</v>
          </cell>
          <cell r="H315">
            <v>0</v>
          </cell>
          <cell r="I315">
            <v>0</v>
          </cell>
          <cell r="J315">
            <v>0</v>
          </cell>
          <cell r="K315">
            <v>0</v>
          </cell>
          <cell r="L315">
            <v>1</v>
          </cell>
          <cell r="M315">
            <v>0</v>
          </cell>
          <cell r="N315">
            <v>0</v>
          </cell>
          <cell r="O315">
            <v>0</v>
          </cell>
          <cell r="P315">
            <v>0</v>
          </cell>
          <cell r="Q315">
            <v>0</v>
          </cell>
          <cell r="R315">
            <v>0</v>
          </cell>
        </row>
        <row r="316">
          <cell r="A316" t="str">
            <v>J77B04KE0HAU</v>
          </cell>
          <cell r="B316" t="str">
            <v>COVERASSY-TONNEAU-DUAL,3PIECEQX1</v>
          </cell>
          <cell r="C316">
            <v>2935.09</v>
          </cell>
          <cell r="D316">
            <v>2808.7</v>
          </cell>
          <cell r="E316" t="str">
            <v/>
          </cell>
          <cell r="F316" t="str">
            <v>E1</v>
          </cell>
          <cell r="G316">
            <v>2436.1247000000003</v>
          </cell>
          <cell r="H316">
            <v>0</v>
          </cell>
          <cell r="I316">
            <v>0</v>
          </cell>
          <cell r="J316">
            <v>0</v>
          </cell>
          <cell r="K316">
            <v>0</v>
          </cell>
          <cell r="L316">
            <v>1</v>
          </cell>
          <cell r="M316">
            <v>0</v>
          </cell>
          <cell r="N316">
            <v>0</v>
          </cell>
          <cell r="O316">
            <v>0</v>
          </cell>
          <cell r="P316">
            <v>0</v>
          </cell>
          <cell r="Q316">
            <v>0</v>
          </cell>
          <cell r="R316">
            <v>0</v>
          </cell>
        </row>
        <row r="317">
          <cell r="A317" t="str">
            <v>J77B04KE0JAU</v>
          </cell>
          <cell r="B317" t="str">
            <v>COVERASSY-TONNEAU-DUAL,3PIECERAA</v>
          </cell>
          <cell r="C317">
            <v>2935.09</v>
          </cell>
          <cell r="D317">
            <v>2808.7</v>
          </cell>
          <cell r="E317" t="str">
            <v/>
          </cell>
          <cell r="F317" t="str">
            <v>E1</v>
          </cell>
          <cell r="G317">
            <v>2436.1247000000003</v>
          </cell>
          <cell r="H317">
            <v>0</v>
          </cell>
          <cell r="I317">
            <v>0</v>
          </cell>
          <cell r="J317">
            <v>0</v>
          </cell>
          <cell r="K317">
            <v>0</v>
          </cell>
          <cell r="L317">
            <v>1</v>
          </cell>
          <cell r="M317">
            <v>0</v>
          </cell>
          <cell r="N317">
            <v>0</v>
          </cell>
          <cell r="O317">
            <v>0</v>
          </cell>
          <cell r="P317">
            <v>0</v>
          </cell>
          <cell r="Q317">
            <v>0</v>
          </cell>
          <cell r="R317">
            <v>0</v>
          </cell>
        </row>
        <row r="318">
          <cell r="A318" t="str">
            <v>J90966KG0AAU</v>
          </cell>
          <cell r="B318" t="str">
            <v>LABEL-TOWINGPU</v>
          </cell>
          <cell r="C318">
            <v>0.95</v>
          </cell>
          <cell r="D318">
            <v>0.91</v>
          </cell>
          <cell r="E318" t="str">
            <v/>
          </cell>
          <cell r="F318" t="str">
            <v>E6</v>
          </cell>
          <cell r="G318">
            <v>0.78849999999999998</v>
          </cell>
          <cell r="H318">
            <v>0</v>
          </cell>
          <cell r="I318">
            <v>0</v>
          </cell>
          <cell r="J318">
            <v>0</v>
          </cell>
          <cell r="K318">
            <v>0</v>
          </cell>
          <cell r="L318">
            <v>0</v>
          </cell>
          <cell r="M318">
            <v>0</v>
          </cell>
          <cell r="N318">
            <v>0</v>
          </cell>
          <cell r="O318">
            <v>0</v>
          </cell>
          <cell r="P318">
            <v>0</v>
          </cell>
          <cell r="Q318">
            <v>0</v>
          </cell>
          <cell r="R318">
            <v>0</v>
          </cell>
        </row>
        <row r="319">
          <cell r="A319" t="str">
            <v>J90966KG0BAU</v>
          </cell>
          <cell r="B319" t="str">
            <v>LABEL-TOWINGCC</v>
          </cell>
          <cell r="C319">
            <v>1.95</v>
          </cell>
          <cell r="D319">
            <v>1.87</v>
          </cell>
          <cell r="E319" t="str">
            <v/>
          </cell>
          <cell r="F319" t="str">
            <v>E6</v>
          </cell>
          <cell r="G319">
            <v>1.6185</v>
          </cell>
          <cell r="H319">
            <v>0</v>
          </cell>
          <cell r="I319">
            <v>0</v>
          </cell>
          <cell r="J319">
            <v>0</v>
          </cell>
          <cell r="K319">
            <v>0</v>
          </cell>
          <cell r="L319">
            <v>0</v>
          </cell>
          <cell r="M319">
            <v>0</v>
          </cell>
          <cell r="N319">
            <v>0</v>
          </cell>
          <cell r="O319">
            <v>0</v>
          </cell>
          <cell r="P319">
            <v>0</v>
          </cell>
          <cell r="Q319">
            <v>0</v>
          </cell>
          <cell r="R319">
            <v>0</v>
          </cell>
        </row>
        <row r="320">
          <cell r="A320" t="str">
            <v>K60105SK0A</v>
          </cell>
          <cell r="B320" t="str">
            <v>FRONTACCENT-BLUERAY</v>
          </cell>
          <cell r="C320">
            <v>290.51</v>
          </cell>
          <cell r="D320">
            <v>290.51</v>
          </cell>
          <cell r="E320" t="str">
            <v xml:space="preserve"> </v>
          </cell>
          <cell r="F320" t="str">
            <v>E2</v>
          </cell>
          <cell r="G320">
            <v>241.12329999999997</v>
          </cell>
          <cell r="H320">
            <v>1</v>
          </cell>
          <cell r="I320">
            <v>0</v>
          </cell>
          <cell r="J320">
            <v>0</v>
          </cell>
          <cell r="K320">
            <v>0</v>
          </cell>
          <cell r="L320">
            <v>0</v>
          </cell>
          <cell r="M320">
            <v>0</v>
          </cell>
          <cell r="N320">
            <v>0</v>
          </cell>
          <cell r="O320">
            <v>0</v>
          </cell>
          <cell r="P320">
            <v>0</v>
          </cell>
          <cell r="Q320">
            <v>0</v>
          </cell>
          <cell r="R320">
            <v>0</v>
          </cell>
        </row>
        <row r="321">
          <cell r="A321" t="str">
            <v>KE40900B51</v>
          </cell>
          <cell r="B321" t="str">
            <v>ORNAMENTEBB51</v>
          </cell>
          <cell r="C321">
            <v>26.74</v>
          </cell>
          <cell r="D321">
            <v>26.74</v>
          </cell>
          <cell r="E321" t="str">
            <v xml:space="preserve"> </v>
          </cell>
          <cell r="F321" t="str">
            <v>E5</v>
          </cell>
          <cell r="G321">
            <v>24.065999999999999</v>
          </cell>
          <cell r="H321">
            <v>0</v>
          </cell>
          <cell r="I321">
            <v>0</v>
          </cell>
          <cell r="J321">
            <v>1</v>
          </cell>
          <cell r="K321">
            <v>0</v>
          </cell>
          <cell r="L321">
            <v>0</v>
          </cell>
          <cell r="M321">
            <v>0</v>
          </cell>
          <cell r="N321">
            <v>0</v>
          </cell>
          <cell r="O321">
            <v>0</v>
          </cell>
          <cell r="P321">
            <v>0</v>
          </cell>
          <cell r="Q321">
            <v>0</v>
          </cell>
          <cell r="R321">
            <v>0</v>
          </cell>
        </row>
        <row r="322">
          <cell r="A322" t="str">
            <v>KE40900RED</v>
          </cell>
          <cell r="B322" t="str">
            <v>ORNAMENTRED</v>
          </cell>
          <cell r="C322">
            <v>26.74</v>
          </cell>
          <cell r="D322">
            <v>26.74</v>
          </cell>
          <cell r="E322" t="str">
            <v xml:space="preserve"> </v>
          </cell>
          <cell r="F322" t="str">
            <v>E5</v>
          </cell>
          <cell r="G322">
            <v>24.065999999999999</v>
          </cell>
          <cell r="H322">
            <v>0</v>
          </cell>
          <cell r="I322">
            <v>0</v>
          </cell>
          <cell r="J322">
            <v>1</v>
          </cell>
          <cell r="K322">
            <v>0</v>
          </cell>
          <cell r="L322">
            <v>0</v>
          </cell>
          <cell r="M322">
            <v>0</v>
          </cell>
          <cell r="N322">
            <v>0</v>
          </cell>
          <cell r="O322">
            <v>0</v>
          </cell>
          <cell r="P322">
            <v>0</v>
          </cell>
          <cell r="Q322">
            <v>0</v>
          </cell>
          <cell r="R322">
            <v>0</v>
          </cell>
        </row>
        <row r="323">
          <cell r="A323" t="str">
            <v>KE40900Z11</v>
          </cell>
          <cell r="B323" t="str">
            <v>ORANAMENT</v>
          </cell>
          <cell r="C323">
            <v>26.65</v>
          </cell>
          <cell r="D323">
            <v>26.65</v>
          </cell>
          <cell r="E323" t="str">
            <v xml:space="preserve"> </v>
          </cell>
          <cell r="F323" t="str">
            <v>E5</v>
          </cell>
          <cell r="G323">
            <v>23.984999999999999</v>
          </cell>
          <cell r="H323">
            <v>0</v>
          </cell>
          <cell r="I323">
            <v>0</v>
          </cell>
          <cell r="J323">
            <v>1</v>
          </cell>
          <cell r="K323">
            <v>0</v>
          </cell>
          <cell r="L323">
            <v>0</v>
          </cell>
          <cell r="M323">
            <v>0</v>
          </cell>
          <cell r="N323">
            <v>0</v>
          </cell>
          <cell r="O323">
            <v>0</v>
          </cell>
          <cell r="P323">
            <v>0</v>
          </cell>
          <cell r="Q323">
            <v>0</v>
          </cell>
          <cell r="R323">
            <v>0</v>
          </cell>
        </row>
        <row r="324">
          <cell r="A324" t="str">
            <v>KE4090BEAV</v>
          </cell>
          <cell r="B324" t="str">
            <v>ORNAMENTBEAV</v>
          </cell>
          <cell r="C324">
            <v>26.74</v>
          </cell>
          <cell r="D324">
            <v>26.74</v>
          </cell>
          <cell r="E324" t="str">
            <v xml:space="preserve"> </v>
          </cell>
          <cell r="F324" t="str">
            <v>E5</v>
          </cell>
          <cell r="G324">
            <v>24.065999999999999</v>
          </cell>
          <cell r="H324">
            <v>0</v>
          </cell>
          <cell r="I324">
            <v>0</v>
          </cell>
          <cell r="J324">
            <v>1</v>
          </cell>
          <cell r="K324">
            <v>0</v>
          </cell>
          <cell r="L324">
            <v>0</v>
          </cell>
          <cell r="M324">
            <v>0</v>
          </cell>
          <cell r="N324">
            <v>0</v>
          </cell>
          <cell r="O324">
            <v>0</v>
          </cell>
          <cell r="P324">
            <v>0</v>
          </cell>
          <cell r="Q324">
            <v>0</v>
          </cell>
          <cell r="R324">
            <v>0</v>
          </cell>
        </row>
        <row r="325">
          <cell r="A325" t="str">
            <v>KE4091K200BK</v>
          </cell>
          <cell r="B325" t="str">
            <v>AW17BLACK</v>
          </cell>
          <cell r="C325">
            <v>278.5</v>
          </cell>
          <cell r="D325">
            <v>278.5</v>
          </cell>
          <cell r="E325" t="str">
            <v xml:space="preserve"> </v>
          </cell>
          <cell r="F325" t="str">
            <v>E5</v>
          </cell>
          <cell r="G325">
            <v>250.65</v>
          </cell>
          <cell r="H325">
            <v>0</v>
          </cell>
          <cell r="I325">
            <v>0</v>
          </cell>
          <cell r="J325">
            <v>1</v>
          </cell>
          <cell r="K325">
            <v>0</v>
          </cell>
          <cell r="L325">
            <v>0</v>
          </cell>
          <cell r="M325">
            <v>0</v>
          </cell>
          <cell r="N325">
            <v>0</v>
          </cell>
          <cell r="O325">
            <v>0</v>
          </cell>
          <cell r="P325">
            <v>0</v>
          </cell>
          <cell r="Q325">
            <v>0</v>
          </cell>
          <cell r="R325">
            <v>0</v>
          </cell>
        </row>
        <row r="326">
          <cell r="A326" t="str">
            <v>KE4091K200EB</v>
          </cell>
          <cell r="B326" t="str">
            <v>AW17BB51BLUE</v>
          </cell>
          <cell r="C326">
            <v>278.5</v>
          </cell>
          <cell r="D326">
            <v>278.5</v>
          </cell>
          <cell r="E326" t="str">
            <v xml:space="preserve"> </v>
          </cell>
          <cell r="F326" t="str">
            <v>E5</v>
          </cell>
          <cell r="G326">
            <v>250.65</v>
          </cell>
          <cell r="H326">
            <v>0</v>
          </cell>
          <cell r="I326">
            <v>0</v>
          </cell>
          <cell r="J326">
            <v>1</v>
          </cell>
          <cell r="K326">
            <v>0</v>
          </cell>
          <cell r="L326">
            <v>0</v>
          </cell>
          <cell r="M326">
            <v>0</v>
          </cell>
          <cell r="N326">
            <v>0</v>
          </cell>
          <cell r="O326">
            <v>0</v>
          </cell>
          <cell r="P326">
            <v>0</v>
          </cell>
          <cell r="Q326">
            <v>0</v>
          </cell>
          <cell r="R326">
            <v>0</v>
          </cell>
        </row>
        <row r="327">
          <cell r="A327" t="str">
            <v>KE4091K200R1</v>
          </cell>
          <cell r="B327" t="str">
            <v>AW17RDW-CCAP</v>
          </cell>
          <cell r="C327">
            <v>281.05</v>
          </cell>
          <cell r="D327">
            <v>281.05</v>
          </cell>
          <cell r="E327" t="str">
            <v xml:space="preserve"> </v>
          </cell>
          <cell r="F327" t="str">
            <v>E5</v>
          </cell>
          <cell r="G327">
            <v>252.94499999999999</v>
          </cell>
          <cell r="H327">
            <v>0</v>
          </cell>
          <cell r="I327">
            <v>0</v>
          </cell>
          <cell r="J327">
            <v>1</v>
          </cell>
          <cell r="K327">
            <v>0</v>
          </cell>
          <cell r="L327">
            <v>0</v>
          </cell>
          <cell r="M327">
            <v>0</v>
          </cell>
          <cell r="N327">
            <v>0</v>
          </cell>
          <cell r="O327">
            <v>0</v>
          </cell>
          <cell r="P327">
            <v>0</v>
          </cell>
          <cell r="Q327">
            <v>0</v>
          </cell>
          <cell r="R327">
            <v>0</v>
          </cell>
        </row>
        <row r="328">
          <cell r="A328" t="str">
            <v>KE4091K200YW</v>
          </cell>
          <cell r="B328" t="str">
            <v>AW17D/CYELLOW</v>
          </cell>
          <cell r="C328">
            <v>278.5</v>
          </cell>
          <cell r="D328">
            <v>278.5</v>
          </cell>
          <cell r="E328" t="str">
            <v xml:space="preserve"> </v>
          </cell>
          <cell r="F328" t="str">
            <v>E5</v>
          </cell>
          <cell r="G328">
            <v>250.65</v>
          </cell>
          <cell r="H328">
            <v>0</v>
          </cell>
          <cell r="I328">
            <v>0</v>
          </cell>
          <cell r="J328">
            <v>1</v>
          </cell>
          <cell r="K328">
            <v>0</v>
          </cell>
          <cell r="L328">
            <v>0</v>
          </cell>
          <cell r="M328">
            <v>0</v>
          </cell>
          <cell r="N328">
            <v>0</v>
          </cell>
          <cell r="O328">
            <v>0</v>
          </cell>
          <cell r="P328">
            <v>0</v>
          </cell>
          <cell r="Q328">
            <v>0</v>
          </cell>
          <cell r="R328">
            <v>0</v>
          </cell>
        </row>
        <row r="329">
          <cell r="A329" t="str">
            <v>KE4094C400BZ</v>
          </cell>
          <cell r="B329" t="str">
            <v>AW19BLACK_BZ11</v>
          </cell>
          <cell r="C329">
            <v>289.86</v>
          </cell>
          <cell r="D329">
            <v>289.86</v>
          </cell>
          <cell r="E329" t="str">
            <v xml:space="preserve"> </v>
          </cell>
          <cell r="F329" t="str">
            <v>E5</v>
          </cell>
          <cell r="G329">
            <v>260.87400000000002</v>
          </cell>
          <cell r="H329">
            <v>0</v>
          </cell>
          <cell r="I329">
            <v>0</v>
          </cell>
          <cell r="J329">
            <v>0</v>
          </cell>
          <cell r="K329">
            <v>0</v>
          </cell>
          <cell r="L329">
            <v>0</v>
          </cell>
          <cell r="M329">
            <v>0</v>
          </cell>
          <cell r="N329">
            <v>0</v>
          </cell>
          <cell r="O329">
            <v>0</v>
          </cell>
          <cell r="P329">
            <v>0</v>
          </cell>
          <cell r="Q329">
            <v>1</v>
          </cell>
          <cell r="R329">
            <v>0</v>
          </cell>
        </row>
        <row r="330">
          <cell r="A330" t="str">
            <v>KE4094E200BZ</v>
          </cell>
          <cell r="B330" t="str">
            <v>ALLYWHL17BLK</v>
          </cell>
          <cell r="C330">
            <v>343.54</v>
          </cell>
          <cell r="D330">
            <v>343.54</v>
          </cell>
          <cell r="E330" t="str">
            <v xml:space="preserve"> </v>
          </cell>
          <cell r="F330" t="str">
            <v>E5</v>
          </cell>
          <cell r="G330">
            <v>309.18600000000004</v>
          </cell>
          <cell r="H330">
            <v>0</v>
          </cell>
          <cell r="I330">
            <v>0</v>
          </cell>
          <cell r="J330">
            <v>0</v>
          </cell>
          <cell r="K330">
            <v>0</v>
          </cell>
          <cell r="L330">
            <v>0</v>
          </cell>
          <cell r="M330">
            <v>0</v>
          </cell>
          <cell r="N330">
            <v>0</v>
          </cell>
          <cell r="O330">
            <v>0</v>
          </cell>
          <cell r="P330">
            <v>0</v>
          </cell>
          <cell r="Q330">
            <v>1</v>
          </cell>
          <cell r="R330">
            <v>0</v>
          </cell>
        </row>
        <row r="331">
          <cell r="A331" t="str">
            <v>KE4094K300BT</v>
          </cell>
          <cell r="B331" t="str">
            <v>ALLOYWHEELSOLARBLACK</v>
          </cell>
          <cell r="C331">
            <v>348.32</v>
          </cell>
          <cell r="D331">
            <v>348.32</v>
          </cell>
          <cell r="E331" t="str">
            <v xml:space="preserve"> </v>
          </cell>
          <cell r="F331" t="str">
            <v>E5</v>
          </cell>
          <cell r="G331">
            <v>313.488</v>
          </cell>
          <cell r="H331">
            <v>0</v>
          </cell>
          <cell r="I331">
            <v>0</v>
          </cell>
          <cell r="J331">
            <v>0</v>
          </cell>
          <cell r="K331">
            <v>0</v>
          </cell>
          <cell r="L331">
            <v>1</v>
          </cell>
          <cell r="M331">
            <v>0</v>
          </cell>
          <cell r="N331">
            <v>0</v>
          </cell>
          <cell r="O331">
            <v>0</v>
          </cell>
          <cell r="P331">
            <v>0</v>
          </cell>
          <cell r="Q331">
            <v>0</v>
          </cell>
          <cell r="R331">
            <v>0</v>
          </cell>
        </row>
        <row r="332">
          <cell r="A332" t="str">
            <v>KE4096P400</v>
          </cell>
          <cell r="B332" t="str">
            <v>WHEEL-ALLOY19BLACK"</v>
          </cell>
          <cell r="C332">
            <v>385.27</v>
          </cell>
          <cell r="D332">
            <v>385.27</v>
          </cell>
          <cell r="E332" t="str">
            <v xml:space="preserve"> </v>
          </cell>
          <cell r="F332" t="str">
            <v>E5</v>
          </cell>
          <cell r="G332">
            <v>346.74299999999999</v>
          </cell>
          <cell r="H332">
            <v>0</v>
          </cell>
          <cell r="I332">
            <v>0</v>
          </cell>
          <cell r="J332">
            <v>0</v>
          </cell>
          <cell r="K332">
            <v>1</v>
          </cell>
          <cell r="L332">
            <v>0</v>
          </cell>
          <cell r="M332">
            <v>0</v>
          </cell>
          <cell r="N332">
            <v>0</v>
          </cell>
          <cell r="O332">
            <v>0</v>
          </cell>
          <cell r="P332">
            <v>0</v>
          </cell>
          <cell r="Q332">
            <v>0</v>
          </cell>
          <cell r="R332">
            <v>0</v>
          </cell>
        </row>
        <row r="333">
          <cell r="A333" t="str">
            <v>KE5431KA32</v>
          </cell>
          <cell r="B333" t="str">
            <v>ILLSIDEBARS</v>
          </cell>
          <cell r="C333">
            <v>927.24</v>
          </cell>
          <cell r="D333">
            <v>927.24</v>
          </cell>
          <cell r="E333" t="str">
            <v xml:space="preserve"> </v>
          </cell>
          <cell r="F333" t="str">
            <v>E2</v>
          </cell>
          <cell r="G333">
            <v>769.60919999999999</v>
          </cell>
          <cell r="H333">
            <v>0</v>
          </cell>
          <cell r="I333">
            <v>0</v>
          </cell>
          <cell r="J333">
            <v>1</v>
          </cell>
          <cell r="K333">
            <v>0</v>
          </cell>
          <cell r="L333">
            <v>0</v>
          </cell>
          <cell r="M333">
            <v>0</v>
          </cell>
          <cell r="N333">
            <v>0</v>
          </cell>
          <cell r="O333">
            <v>0</v>
          </cell>
          <cell r="P333">
            <v>0</v>
          </cell>
          <cell r="Q333">
            <v>0</v>
          </cell>
          <cell r="R333">
            <v>0</v>
          </cell>
        </row>
        <row r="334">
          <cell r="A334" t="str">
            <v>KE543HV560</v>
          </cell>
          <cell r="B334" t="str">
            <v>ALUMINIUMSIDESTEPS</v>
          </cell>
          <cell r="C334">
            <v>992.21</v>
          </cell>
          <cell r="D334">
            <v>949.48</v>
          </cell>
          <cell r="E334" t="str">
            <v/>
          </cell>
          <cell r="F334" t="str">
            <v>E2</v>
          </cell>
          <cell r="G334">
            <v>823.53430000000003</v>
          </cell>
          <cell r="H334">
            <v>0</v>
          </cell>
          <cell r="I334">
            <v>0</v>
          </cell>
          <cell r="J334">
            <v>0</v>
          </cell>
          <cell r="K334">
            <v>0</v>
          </cell>
          <cell r="L334">
            <v>0</v>
          </cell>
          <cell r="M334">
            <v>0</v>
          </cell>
          <cell r="N334">
            <v>0</v>
          </cell>
          <cell r="O334">
            <v>0</v>
          </cell>
          <cell r="P334">
            <v>0</v>
          </cell>
          <cell r="Q334">
            <v>1</v>
          </cell>
          <cell r="R334">
            <v>0</v>
          </cell>
        </row>
        <row r="335">
          <cell r="A335" t="str">
            <v>KE6001K100EB</v>
          </cell>
          <cell r="B335" t="str">
            <v>INTINSERTSEB</v>
          </cell>
          <cell r="C335">
            <v>148.63999999999999</v>
          </cell>
          <cell r="D335">
            <v>148.63999999999999</v>
          </cell>
          <cell r="E335" t="str">
            <v xml:space="preserve"> </v>
          </cell>
          <cell r="F335" t="str">
            <v>E1</v>
          </cell>
          <cell r="G335">
            <v>123.37119999999999</v>
          </cell>
          <cell r="H335">
            <v>0</v>
          </cell>
          <cell r="I335">
            <v>0</v>
          </cell>
          <cell r="J335">
            <v>1</v>
          </cell>
          <cell r="K335">
            <v>0</v>
          </cell>
          <cell r="L335">
            <v>0</v>
          </cell>
          <cell r="M335">
            <v>0</v>
          </cell>
          <cell r="N335">
            <v>0</v>
          </cell>
          <cell r="O335">
            <v>0</v>
          </cell>
          <cell r="P335">
            <v>0</v>
          </cell>
          <cell r="Q335">
            <v>0</v>
          </cell>
          <cell r="R335">
            <v>0</v>
          </cell>
        </row>
        <row r="336">
          <cell r="A336" t="str">
            <v>KE6001K10B</v>
          </cell>
          <cell r="B336" t="str">
            <v>INTKITBLACK</v>
          </cell>
          <cell r="C336">
            <v>149.77000000000001</v>
          </cell>
          <cell r="D336">
            <v>149.77000000000001</v>
          </cell>
          <cell r="E336" t="str">
            <v xml:space="preserve"> </v>
          </cell>
          <cell r="F336" t="str">
            <v>E1</v>
          </cell>
          <cell r="G336">
            <v>124.3091</v>
          </cell>
          <cell r="H336">
            <v>0</v>
          </cell>
          <cell r="I336">
            <v>0</v>
          </cell>
          <cell r="J336">
            <v>1</v>
          </cell>
          <cell r="K336">
            <v>0</v>
          </cell>
          <cell r="L336">
            <v>0</v>
          </cell>
          <cell r="M336">
            <v>0</v>
          </cell>
          <cell r="N336">
            <v>0</v>
          </cell>
          <cell r="O336">
            <v>0</v>
          </cell>
          <cell r="P336">
            <v>0</v>
          </cell>
          <cell r="Q336">
            <v>0</v>
          </cell>
          <cell r="R336">
            <v>0</v>
          </cell>
        </row>
        <row r="337">
          <cell r="A337" t="str">
            <v>KE6001K10R</v>
          </cell>
          <cell r="B337" t="str">
            <v>INTKITRED</v>
          </cell>
          <cell r="C337">
            <v>149.77000000000001</v>
          </cell>
          <cell r="D337">
            <v>149.77000000000001</v>
          </cell>
          <cell r="E337" t="str">
            <v xml:space="preserve"> </v>
          </cell>
          <cell r="F337" t="str">
            <v>E1</v>
          </cell>
          <cell r="G337">
            <v>124.3091</v>
          </cell>
          <cell r="H337">
            <v>0</v>
          </cell>
          <cell r="I337">
            <v>0</v>
          </cell>
          <cell r="J337">
            <v>1</v>
          </cell>
          <cell r="K337">
            <v>0</v>
          </cell>
          <cell r="L337">
            <v>0</v>
          </cell>
          <cell r="M337">
            <v>0</v>
          </cell>
          <cell r="N337">
            <v>0</v>
          </cell>
          <cell r="O337">
            <v>0</v>
          </cell>
          <cell r="P337">
            <v>0</v>
          </cell>
          <cell r="Q337">
            <v>0</v>
          </cell>
          <cell r="R337">
            <v>0</v>
          </cell>
        </row>
        <row r="338">
          <cell r="A338" t="str">
            <v>KE6001K10Y</v>
          </cell>
          <cell r="B338" t="str">
            <v>INTKITYELLOW</v>
          </cell>
          <cell r="C338">
            <v>148.63999999999999</v>
          </cell>
          <cell r="D338">
            <v>148.63999999999999</v>
          </cell>
          <cell r="E338" t="str">
            <v xml:space="preserve"> </v>
          </cell>
          <cell r="F338" t="str">
            <v>E1</v>
          </cell>
          <cell r="G338">
            <v>123.37119999999999</v>
          </cell>
          <cell r="H338">
            <v>0</v>
          </cell>
          <cell r="I338">
            <v>0</v>
          </cell>
          <cell r="J338">
            <v>1</v>
          </cell>
          <cell r="K338">
            <v>0</v>
          </cell>
          <cell r="L338">
            <v>0</v>
          </cell>
          <cell r="M338">
            <v>0</v>
          </cell>
          <cell r="N338">
            <v>0</v>
          </cell>
          <cell r="O338">
            <v>0</v>
          </cell>
          <cell r="P338">
            <v>0</v>
          </cell>
          <cell r="Q338">
            <v>0</v>
          </cell>
          <cell r="R338">
            <v>0</v>
          </cell>
        </row>
        <row r="339">
          <cell r="A339" t="str">
            <v>KE600BV009BK</v>
          </cell>
          <cell r="B339" t="str">
            <v>F/RBMPRPANBK</v>
          </cell>
          <cell r="C339">
            <v>318.41000000000003</v>
          </cell>
          <cell r="D339">
            <v>304.7</v>
          </cell>
          <cell r="E339" t="str">
            <v/>
          </cell>
          <cell r="F339" t="str">
            <v>E2</v>
          </cell>
          <cell r="G339">
            <v>264.28030000000001</v>
          </cell>
          <cell r="H339">
            <v>0</v>
          </cell>
          <cell r="I339">
            <v>0</v>
          </cell>
          <cell r="J339">
            <v>1</v>
          </cell>
          <cell r="K339">
            <v>0</v>
          </cell>
          <cell r="L339">
            <v>0</v>
          </cell>
          <cell r="M339">
            <v>0</v>
          </cell>
          <cell r="N339">
            <v>0</v>
          </cell>
          <cell r="O339">
            <v>0</v>
          </cell>
          <cell r="P339">
            <v>0</v>
          </cell>
          <cell r="Q339">
            <v>0</v>
          </cell>
          <cell r="R339">
            <v>0</v>
          </cell>
        </row>
        <row r="340">
          <cell r="A340" t="str">
            <v>KE600BV009EB</v>
          </cell>
          <cell r="B340" t="str">
            <v>F/RBMPRPANEB</v>
          </cell>
          <cell r="C340">
            <v>318.41000000000003</v>
          </cell>
          <cell r="D340">
            <v>304.7</v>
          </cell>
          <cell r="E340" t="str">
            <v/>
          </cell>
          <cell r="F340" t="str">
            <v>E2</v>
          </cell>
          <cell r="G340">
            <v>264.28030000000001</v>
          </cell>
          <cell r="H340">
            <v>0</v>
          </cell>
          <cell r="I340">
            <v>0</v>
          </cell>
          <cell r="J340">
            <v>1</v>
          </cell>
          <cell r="K340">
            <v>0</v>
          </cell>
          <cell r="L340">
            <v>0</v>
          </cell>
          <cell r="M340">
            <v>0</v>
          </cell>
          <cell r="N340">
            <v>0</v>
          </cell>
          <cell r="O340">
            <v>0</v>
          </cell>
          <cell r="P340">
            <v>0</v>
          </cell>
          <cell r="Q340">
            <v>0</v>
          </cell>
          <cell r="R340">
            <v>0</v>
          </cell>
        </row>
        <row r="341">
          <cell r="A341" t="str">
            <v>KE600BV009RD</v>
          </cell>
          <cell r="B341" t="str">
            <v>F/RBMPRPANRD</v>
          </cell>
          <cell r="C341">
            <v>304.7</v>
          </cell>
          <cell r="D341">
            <v>304.7</v>
          </cell>
          <cell r="E341" t="str">
            <v xml:space="preserve"> </v>
          </cell>
          <cell r="F341" t="str">
            <v>E2</v>
          </cell>
          <cell r="G341">
            <v>252.90099999999998</v>
          </cell>
          <cell r="H341">
            <v>0</v>
          </cell>
          <cell r="I341">
            <v>0</v>
          </cell>
          <cell r="J341">
            <v>1</v>
          </cell>
          <cell r="K341">
            <v>0</v>
          </cell>
          <cell r="L341">
            <v>0</v>
          </cell>
          <cell r="M341">
            <v>0</v>
          </cell>
          <cell r="N341">
            <v>0</v>
          </cell>
          <cell r="O341">
            <v>0</v>
          </cell>
          <cell r="P341">
            <v>0</v>
          </cell>
          <cell r="Q341">
            <v>0</v>
          </cell>
          <cell r="R341">
            <v>0</v>
          </cell>
        </row>
        <row r="342">
          <cell r="A342" t="str">
            <v>KE600BV009YE</v>
          </cell>
          <cell r="B342" t="str">
            <v>F/RBMPRPANYE</v>
          </cell>
          <cell r="C342">
            <v>318.41000000000003</v>
          </cell>
          <cell r="D342">
            <v>304.7</v>
          </cell>
          <cell r="E342" t="str">
            <v/>
          </cell>
          <cell r="F342" t="str">
            <v>E2</v>
          </cell>
          <cell r="G342">
            <v>264.28030000000001</v>
          </cell>
          <cell r="H342">
            <v>0</v>
          </cell>
          <cell r="I342">
            <v>0</v>
          </cell>
          <cell r="J342">
            <v>1</v>
          </cell>
          <cell r="K342">
            <v>0</v>
          </cell>
          <cell r="L342">
            <v>0</v>
          </cell>
          <cell r="M342">
            <v>0</v>
          </cell>
          <cell r="N342">
            <v>0</v>
          </cell>
          <cell r="O342">
            <v>0</v>
          </cell>
          <cell r="P342">
            <v>0</v>
          </cell>
          <cell r="Q342">
            <v>0</v>
          </cell>
          <cell r="R342">
            <v>0</v>
          </cell>
        </row>
        <row r="343">
          <cell r="A343" t="str">
            <v>KE6051K051BK</v>
          </cell>
          <cell r="B343" t="str">
            <v>FRHCOVWOIKBK</v>
          </cell>
          <cell r="C343">
            <v>157.69</v>
          </cell>
          <cell r="D343">
            <v>157.69</v>
          </cell>
          <cell r="E343" t="str">
            <v xml:space="preserve"> </v>
          </cell>
          <cell r="F343" t="str">
            <v>E7</v>
          </cell>
          <cell r="G343">
            <v>130.8827</v>
          </cell>
          <cell r="H343">
            <v>0</v>
          </cell>
          <cell r="I343">
            <v>0</v>
          </cell>
          <cell r="J343">
            <v>1</v>
          </cell>
          <cell r="K343">
            <v>0</v>
          </cell>
          <cell r="L343">
            <v>0</v>
          </cell>
          <cell r="M343">
            <v>0</v>
          </cell>
          <cell r="N343">
            <v>0</v>
          </cell>
          <cell r="O343">
            <v>0</v>
          </cell>
          <cell r="P343">
            <v>0</v>
          </cell>
          <cell r="Q343">
            <v>0</v>
          </cell>
          <cell r="R343">
            <v>0</v>
          </cell>
        </row>
        <row r="344">
          <cell r="A344" t="str">
            <v>KE6051K051EB</v>
          </cell>
          <cell r="B344" t="str">
            <v>FRHCOVWOIKEB</v>
          </cell>
          <cell r="C344">
            <v>160.22999999999999</v>
          </cell>
          <cell r="D344">
            <v>160.22999999999999</v>
          </cell>
          <cell r="E344" t="str">
            <v xml:space="preserve"> </v>
          </cell>
          <cell r="F344" t="str">
            <v>E2</v>
          </cell>
          <cell r="G344">
            <v>132.99089999999998</v>
          </cell>
          <cell r="H344">
            <v>0</v>
          </cell>
          <cell r="I344">
            <v>0</v>
          </cell>
          <cell r="J344">
            <v>1</v>
          </cell>
          <cell r="K344">
            <v>0</v>
          </cell>
          <cell r="L344">
            <v>0</v>
          </cell>
          <cell r="M344">
            <v>0</v>
          </cell>
          <cell r="N344">
            <v>0</v>
          </cell>
          <cell r="O344">
            <v>0</v>
          </cell>
          <cell r="P344">
            <v>0</v>
          </cell>
          <cell r="Q344">
            <v>0</v>
          </cell>
          <cell r="R344">
            <v>0</v>
          </cell>
        </row>
        <row r="345">
          <cell r="A345" t="str">
            <v>KE6051K051RD</v>
          </cell>
          <cell r="B345" t="str">
            <v>FRHCOVWOIKRD</v>
          </cell>
          <cell r="C345">
            <v>164.79</v>
          </cell>
          <cell r="D345">
            <v>157.69</v>
          </cell>
          <cell r="E345" t="str">
            <v/>
          </cell>
          <cell r="F345" t="str">
            <v>E7</v>
          </cell>
          <cell r="G345">
            <v>136.7757</v>
          </cell>
          <cell r="H345">
            <v>0</v>
          </cell>
          <cell r="I345">
            <v>0</v>
          </cell>
          <cell r="J345">
            <v>1</v>
          </cell>
          <cell r="K345">
            <v>0</v>
          </cell>
          <cell r="L345">
            <v>0</v>
          </cell>
          <cell r="M345">
            <v>0</v>
          </cell>
          <cell r="N345">
            <v>0</v>
          </cell>
          <cell r="O345">
            <v>0</v>
          </cell>
          <cell r="P345">
            <v>0</v>
          </cell>
          <cell r="Q345">
            <v>0</v>
          </cell>
          <cell r="R345">
            <v>0</v>
          </cell>
        </row>
        <row r="346">
          <cell r="A346" t="str">
            <v>KE6051K051YW</v>
          </cell>
          <cell r="B346" t="str">
            <v>FRHCOVWOIKYW</v>
          </cell>
          <cell r="C346">
            <v>156.52000000000001</v>
          </cell>
          <cell r="D346">
            <v>156.52000000000001</v>
          </cell>
          <cell r="E346" t="str">
            <v xml:space="preserve"> </v>
          </cell>
          <cell r="F346" t="str">
            <v>E2</v>
          </cell>
          <cell r="G346">
            <v>129.91160000000002</v>
          </cell>
          <cell r="H346">
            <v>0</v>
          </cell>
          <cell r="I346">
            <v>0</v>
          </cell>
          <cell r="J346">
            <v>1</v>
          </cell>
          <cell r="K346">
            <v>0</v>
          </cell>
          <cell r="L346">
            <v>0</v>
          </cell>
          <cell r="M346">
            <v>0</v>
          </cell>
          <cell r="N346">
            <v>0</v>
          </cell>
          <cell r="O346">
            <v>0</v>
          </cell>
          <cell r="P346">
            <v>0</v>
          </cell>
          <cell r="Q346">
            <v>0</v>
          </cell>
          <cell r="R346">
            <v>0</v>
          </cell>
        </row>
        <row r="347">
          <cell r="A347" t="str">
            <v>KE610BV260BZ</v>
          </cell>
          <cell r="B347" t="str">
            <v>H/LFINBLK</v>
          </cell>
          <cell r="C347">
            <v>201.24</v>
          </cell>
          <cell r="D347">
            <v>201.24</v>
          </cell>
          <cell r="E347" t="str">
            <v xml:space="preserve"> </v>
          </cell>
          <cell r="F347" t="str">
            <v>E2</v>
          </cell>
          <cell r="G347">
            <v>167.0292</v>
          </cell>
          <cell r="H347">
            <v>0</v>
          </cell>
          <cell r="I347">
            <v>0</v>
          </cell>
          <cell r="J347">
            <v>1</v>
          </cell>
          <cell r="K347">
            <v>0</v>
          </cell>
          <cell r="L347">
            <v>0</v>
          </cell>
          <cell r="M347">
            <v>0</v>
          </cell>
          <cell r="N347">
            <v>0</v>
          </cell>
          <cell r="O347">
            <v>0</v>
          </cell>
          <cell r="P347">
            <v>0</v>
          </cell>
          <cell r="Q347">
            <v>0</v>
          </cell>
          <cell r="R347">
            <v>0</v>
          </cell>
        </row>
        <row r="348">
          <cell r="A348" t="str">
            <v>KE610BV260EB</v>
          </cell>
          <cell r="B348" t="str">
            <v>H/LFINBLUE</v>
          </cell>
          <cell r="C348">
            <v>201.24</v>
          </cell>
          <cell r="D348">
            <v>201.24</v>
          </cell>
          <cell r="E348" t="str">
            <v xml:space="preserve"> </v>
          </cell>
          <cell r="F348" t="str">
            <v>E2</v>
          </cell>
          <cell r="G348">
            <v>167.0292</v>
          </cell>
          <cell r="H348">
            <v>0</v>
          </cell>
          <cell r="I348">
            <v>0</v>
          </cell>
          <cell r="J348">
            <v>1</v>
          </cell>
          <cell r="K348">
            <v>0</v>
          </cell>
          <cell r="L348">
            <v>0</v>
          </cell>
          <cell r="M348">
            <v>0</v>
          </cell>
          <cell r="N348">
            <v>0</v>
          </cell>
          <cell r="O348">
            <v>0</v>
          </cell>
          <cell r="P348">
            <v>0</v>
          </cell>
          <cell r="Q348">
            <v>0</v>
          </cell>
          <cell r="R348">
            <v>0</v>
          </cell>
        </row>
        <row r="349">
          <cell r="A349" t="str">
            <v>KE610BV260RD</v>
          </cell>
          <cell r="B349" t="str">
            <v>H/LFINREDHLC</v>
          </cell>
          <cell r="C349">
            <v>201.24</v>
          </cell>
          <cell r="D349">
            <v>201.24</v>
          </cell>
          <cell r="E349" t="str">
            <v xml:space="preserve"> </v>
          </cell>
          <cell r="F349" t="str">
            <v>E2</v>
          </cell>
          <cell r="G349">
            <v>167.0292</v>
          </cell>
          <cell r="H349">
            <v>0</v>
          </cell>
          <cell r="I349">
            <v>0</v>
          </cell>
          <cell r="J349">
            <v>1</v>
          </cell>
          <cell r="K349">
            <v>0</v>
          </cell>
          <cell r="L349">
            <v>0</v>
          </cell>
          <cell r="M349">
            <v>0</v>
          </cell>
          <cell r="N349">
            <v>0</v>
          </cell>
          <cell r="O349">
            <v>0</v>
          </cell>
          <cell r="P349">
            <v>0</v>
          </cell>
          <cell r="Q349">
            <v>0</v>
          </cell>
          <cell r="R349">
            <v>0</v>
          </cell>
        </row>
        <row r="350">
          <cell r="A350" t="str">
            <v>KE610BV260YW</v>
          </cell>
          <cell r="B350" t="str">
            <v>H/LFINYEL</v>
          </cell>
          <cell r="C350">
            <v>201.24</v>
          </cell>
          <cell r="D350">
            <v>201.24</v>
          </cell>
          <cell r="E350" t="str">
            <v xml:space="preserve"> </v>
          </cell>
          <cell r="F350" t="str">
            <v>E2</v>
          </cell>
          <cell r="G350">
            <v>167.0292</v>
          </cell>
          <cell r="H350">
            <v>0</v>
          </cell>
          <cell r="I350">
            <v>0</v>
          </cell>
          <cell r="J350">
            <v>1</v>
          </cell>
          <cell r="K350">
            <v>0</v>
          </cell>
          <cell r="L350">
            <v>0</v>
          </cell>
          <cell r="M350">
            <v>0</v>
          </cell>
          <cell r="N350">
            <v>0</v>
          </cell>
          <cell r="O350">
            <v>0</v>
          </cell>
          <cell r="P350">
            <v>0</v>
          </cell>
          <cell r="Q350">
            <v>0</v>
          </cell>
          <cell r="R350">
            <v>0</v>
          </cell>
        </row>
        <row r="351">
          <cell r="A351" t="str">
            <v>KE610BV280BZ</v>
          </cell>
          <cell r="B351" t="str">
            <v>H/LFINBLKHLC</v>
          </cell>
          <cell r="C351">
            <v>195.91</v>
          </cell>
          <cell r="D351">
            <v>195.91</v>
          </cell>
          <cell r="E351" t="str">
            <v xml:space="preserve"> </v>
          </cell>
          <cell r="F351" t="str">
            <v>E2</v>
          </cell>
          <cell r="G351">
            <v>162.6053</v>
          </cell>
          <cell r="H351">
            <v>0</v>
          </cell>
          <cell r="I351">
            <v>0</v>
          </cell>
          <cell r="J351">
            <v>1</v>
          </cell>
          <cell r="K351">
            <v>0</v>
          </cell>
          <cell r="L351">
            <v>0</v>
          </cell>
          <cell r="M351">
            <v>0</v>
          </cell>
          <cell r="N351">
            <v>0</v>
          </cell>
          <cell r="O351">
            <v>0</v>
          </cell>
          <cell r="P351">
            <v>0</v>
          </cell>
          <cell r="Q351">
            <v>0</v>
          </cell>
          <cell r="R351">
            <v>0</v>
          </cell>
        </row>
        <row r="352">
          <cell r="A352" t="str">
            <v>KE610BV280EB</v>
          </cell>
          <cell r="B352" t="str">
            <v>H/LFINBLUHLC</v>
          </cell>
          <cell r="C352">
            <v>195.91</v>
          </cell>
          <cell r="D352">
            <v>195.91</v>
          </cell>
          <cell r="E352" t="str">
            <v xml:space="preserve"> </v>
          </cell>
          <cell r="F352" t="str">
            <v>E2</v>
          </cell>
          <cell r="G352">
            <v>162.6053</v>
          </cell>
          <cell r="H352">
            <v>0</v>
          </cell>
          <cell r="I352">
            <v>0</v>
          </cell>
          <cell r="J352">
            <v>1</v>
          </cell>
          <cell r="K352">
            <v>0</v>
          </cell>
          <cell r="L352">
            <v>0</v>
          </cell>
          <cell r="M352">
            <v>0</v>
          </cell>
          <cell r="N352">
            <v>0</v>
          </cell>
          <cell r="O352">
            <v>0</v>
          </cell>
          <cell r="P352">
            <v>0</v>
          </cell>
          <cell r="Q352">
            <v>0</v>
          </cell>
          <cell r="R352">
            <v>0</v>
          </cell>
        </row>
        <row r="353">
          <cell r="A353" t="str">
            <v>KE610BV280RD</v>
          </cell>
          <cell r="B353" t="str">
            <v>H/LFINREDHLC</v>
          </cell>
          <cell r="C353">
            <v>204.73</v>
          </cell>
          <cell r="D353">
            <v>195.91</v>
          </cell>
          <cell r="E353" t="str">
            <v/>
          </cell>
          <cell r="F353" t="str">
            <v>E2</v>
          </cell>
          <cell r="G353">
            <v>169.92589999999998</v>
          </cell>
          <cell r="H353">
            <v>0</v>
          </cell>
          <cell r="I353">
            <v>0</v>
          </cell>
          <cell r="J353">
            <v>1</v>
          </cell>
          <cell r="K353">
            <v>0</v>
          </cell>
          <cell r="L353">
            <v>0</v>
          </cell>
          <cell r="M353">
            <v>0</v>
          </cell>
          <cell r="N353">
            <v>0</v>
          </cell>
          <cell r="O353">
            <v>0</v>
          </cell>
          <cell r="P353">
            <v>0</v>
          </cell>
          <cell r="Q353">
            <v>0</v>
          </cell>
          <cell r="R353">
            <v>0</v>
          </cell>
        </row>
        <row r="354">
          <cell r="A354" t="str">
            <v>KE610BV280YW</v>
          </cell>
          <cell r="B354" t="str">
            <v>H/LFINYELHLC</v>
          </cell>
          <cell r="C354">
            <v>195.91</v>
          </cell>
          <cell r="D354">
            <v>195.91</v>
          </cell>
          <cell r="E354" t="str">
            <v xml:space="preserve"> </v>
          </cell>
          <cell r="F354" t="str">
            <v>E2</v>
          </cell>
          <cell r="G354">
            <v>162.6053</v>
          </cell>
          <cell r="H354">
            <v>0</v>
          </cell>
          <cell r="I354">
            <v>0</v>
          </cell>
          <cell r="J354">
            <v>1</v>
          </cell>
          <cell r="K354">
            <v>0</v>
          </cell>
          <cell r="L354">
            <v>0</v>
          </cell>
          <cell r="M354">
            <v>0</v>
          </cell>
          <cell r="N354">
            <v>0</v>
          </cell>
          <cell r="O354">
            <v>0</v>
          </cell>
          <cell r="P354">
            <v>0</v>
          </cell>
          <cell r="Q354">
            <v>0</v>
          </cell>
          <cell r="R354">
            <v>0</v>
          </cell>
        </row>
        <row r="355">
          <cell r="A355" t="str">
            <v>KE6151KA00RD</v>
          </cell>
          <cell r="B355" t="str">
            <v>ROOFSPOILERRD</v>
          </cell>
          <cell r="C355">
            <v>439.76</v>
          </cell>
          <cell r="D355">
            <v>439.76</v>
          </cell>
          <cell r="E355" t="str">
            <v xml:space="preserve"> </v>
          </cell>
          <cell r="F355" t="str">
            <v>E2</v>
          </cell>
          <cell r="G355">
            <v>365.00079999999997</v>
          </cell>
          <cell r="H355">
            <v>0</v>
          </cell>
          <cell r="I355">
            <v>0</v>
          </cell>
          <cell r="J355">
            <v>1</v>
          </cell>
          <cell r="K355">
            <v>0</v>
          </cell>
          <cell r="L355">
            <v>0</v>
          </cell>
          <cell r="M355">
            <v>0</v>
          </cell>
          <cell r="N355">
            <v>0</v>
          </cell>
          <cell r="O355">
            <v>0</v>
          </cell>
          <cell r="P355">
            <v>0</v>
          </cell>
          <cell r="Q355">
            <v>0</v>
          </cell>
          <cell r="R355">
            <v>0</v>
          </cell>
        </row>
        <row r="356">
          <cell r="A356" t="str">
            <v>KE620HV000</v>
          </cell>
          <cell r="B356" t="str">
            <v>SCUFFPLATE</v>
          </cell>
          <cell r="C356">
            <v>166.28</v>
          </cell>
          <cell r="D356">
            <v>166.28</v>
          </cell>
          <cell r="E356" t="str">
            <v xml:space="preserve"> </v>
          </cell>
          <cell r="F356" t="str">
            <v>E2</v>
          </cell>
          <cell r="G356">
            <v>138.01240000000001</v>
          </cell>
          <cell r="H356">
            <v>0</v>
          </cell>
          <cell r="I356">
            <v>0</v>
          </cell>
          <cell r="J356">
            <v>0</v>
          </cell>
          <cell r="K356">
            <v>0</v>
          </cell>
          <cell r="L356">
            <v>0</v>
          </cell>
          <cell r="M356">
            <v>0</v>
          </cell>
          <cell r="N356">
            <v>0</v>
          </cell>
          <cell r="O356">
            <v>0</v>
          </cell>
          <cell r="P356">
            <v>0</v>
          </cell>
          <cell r="Q356">
            <v>1</v>
          </cell>
          <cell r="R356">
            <v>0</v>
          </cell>
        </row>
        <row r="357">
          <cell r="A357" t="str">
            <v>KE7301K010</v>
          </cell>
          <cell r="B357" t="str">
            <v>ALULOADCARRIER</v>
          </cell>
          <cell r="C357">
            <v>299.27999999999997</v>
          </cell>
          <cell r="D357">
            <v>286.39</v>
          </cell>
          <cell r="E357" t="str">
            <v/>
          </cell>
          <cell r="F357" t="str">
            <v>E1</v>
          </cell>
          <cell r="G357">
            <v>248.40239999999997</v>
          </cell>
          <cell r="H357">
            <v>0</v>
          </cell>
          <cell r="I357">
            <v>0</v>
          </cell>
          <cell r="J357">
            <v>1</v>
          </cell>
          <cell r="K357">
            <v>0</v>
          </cell>
          <cell r="L357">
            <v>0</v>
          </cell>
          <cell r="M357">
            <v>0</v>
          </cell>
          <cell r="N357">
            <v>0</v>
          </cell>
          <cell r="O357">
            <v>0</v>
          </cell>
          <cell r="P357">
            <v>0</v>
          </cell>
          <cell r="Q357">
            <v>0</v>
          </cell>
          <cell r="R357">
            <v>0</v>
          </cell>
        </row>
        <row r="358">
          <cell r="A358" t="str">
            <v>KE7305S510</v>
          </cell>
          <cell r="B358" t="str">
            <v>ROOFBARS</v>
          </cell>
          <cell r="C358">
            <v>437.49</v>
          </cell>
          <cell r="D358">
            <v>437.49</v>
          </cell>
          <cell r="E358" t="str">
            <v xml:space="preserve"> </v>
          </cell>
          <cell r="F358" t="str">
            <v>E1</v>
          </cell>
          <cell r="G358">
            <v>363.11670000000004</v>
          </cell>
          <cell r="H358">
            <v>1</v>
          </cell>
          <cell r="I358">
            <v>0</v>
          </cell>
          <cell r="J358">
            <v>0</v>
          </cell>
          <cell r="K358">
            <v>0</v>
          </cell>
          <cell r="L358">
            <v>0</v>
          </cell>
          <cell r="M358">
            <v>0</v>
          </cell>
          <cell r="N358">
            <v>0</v>
          </cell>
          <cell r="O358">
            <v>0</v>
          </cell>
          <cell r="P358">
            <v>0</v>
          </cell>
          <cell r="Q358">
            <v>0</v>
          </cell>
          <cell r="R358">
            <v>0</v>
          </cell>
        </row>
        <row r="359">
          <cell r="A359" t="str">
            <v>KE7306P010</v>
          </cell>
          <cell r="B359" t="str">
            <v>ROOFBARS</v>
          </cell>
          <cell r="C359">
            <v>492.18</v>
          </cell>
          <cell r="D359">
            <v>470.99</v>
          </cell>
          <cell r="E359" t="str">
            <v/>
          </cell>
          <cell r="F359" t="str">
            <v>YD</v>
          </cell>
          <cell r="G359">
            <v>408.50940000000003</v>
          </cell>
          <cell r="H359">
            <v>0</v>
          </cell>
          <cell r="I359">
            <v>0</v>
          </cell>
          <cell r="J359">
            <v>0</v>
          </cell>
          <cell r="K359">
            <v>1</v>
          </cell>
          <cell r="L359">
            <v>0</v>
          </cell>
          <cell r="M359">
            <v>0</v>
          </cell>
          <cell r="N359">
            <v>0</v>
          </cell>
          <cell r="O359">
            <v>0</v>
          </cell>
          <cell r="P359">
            <v>0</v>
          </cell>
          <cell r="Q359">
            <v>0</v>
          </cell>
          <cell r="R359">
            <v>0</v>
          </cell>
        </row>
        <row r="360">
          <cell r="A360" t="str">
            <v>KE7556P000</v>
          </cell>
          <cell r="B360" t="str">
            <v>CARPETFLOORMATS(STANDARD)</v>
          </cell>
          <cell r="C360">
            <v>115.9</v>
          </cell>
          <cell r="D360">
            <v>110.91</v>
          </cell>
          <cell r="E360" t="str">
            <v/>
          </cell>
          <cell r="F360" t="str">
            <v>E2</v>
          </cell>
          <cell r="G360">
            <v>96.197000000000003</v>
          </cell>
          <cell r="H360">
            <v>0</v>
          </cell>
          <cell r="I360">
            <v>0</v>
          </cell>
          <cell r="J360">
            <v>0</v>
          </cell>
          <cell r="K360">
            <v>1</v>
          </cell>
          <cell r="L360">
            <v>0</v>
          </cell>
          <cell r="M360">
            <v>0</v>
          </cell>
          <cell r="N360">
            <v>0</v>
          </cell>
          <cell r="O360">
            <v>0</v>
          </cell>
          <cell r="P360">
            <v>0</v>
          </cell>
          <cell r="Q360">
            <v>0</v>
          </cell>
          <cell r="R360">
            <v>0</v>
          </cell>
        </row>
        <row r="361">
          <cell r="A361" t="str">
            <v>KE7581K089</v>
          </cell>
          <cell r="B361" t="str">
            <v>RHDRUBBERMATS</v>
          </cell>
          <cell r="C361">
            <v>124.02</v>
          </cell>
          <cell r="D361">
            <v>118.68</v>
          </cell>
          <cell r="E361" t="str">
            <v/>
          </cell>
          <cell r="F361" t="str">
            <v>E2</v>
          </cell>
          <cell r="G361">
            <v>102.9366</v>
          </cell>
          <cell r="H361">
            <v>0</v>
          </cell>
          <cell r="I361">
            <v>0</v>
          </cell>
          <cell r="J361">
            <v>1</v>
          </cell>
          <cell r="K361">
            <v>0</v>
          </cell>
          <cell r="L361">
            <v>0</v>
          </cell>
          <cell r="M361">
            <v>0</v>
          </cell>
          <cell r="N361">
            <v>0</v>
          </cell>
          <cell r="O361">
            <v>0</v>
          </cell>
          <cell r="P361">
            <v>0</v>
          </cell>
          <cell r="Q361">
            <v>0</v>
          </cell>
          <cell r="R361">
            <v>0</v>
          </cell>
        </row>
        <row r="362">
          <cell r="A362" t="str">
            <v>KE7584E289</v>
          </cell>
          <cell r="B362" t="str">
            <v>RUBBERMATSRHD</v>
          </cell>
          <cell r="C362">
            <v>105.02</v>
          </cell>
          <cell r="D362">
            <v>105.02</v>
          </cell>
          <cell r="E362" t="str">
            <v xml:space="preserve"> </v>
          </cell>
          <cell r="F362" t="str">
            <v>E2</v>
          </cell>
          <cell r="G362">
            <v>87.166599999999988</v>
          </cell>
          <cell r="H362">
            <v>0</v>
          </cell>
          <cell r="I362">
            <v>0</v>
          </cell>
          <cell r="J362">
            <v>0</v>
          </cell>
          <cell r="K362">
            <v>0</v>
          </cell>
          <cell r="L362">
            <v>0</v>
          </cell>
          <cell r="M362">
            <v>0</v>
          </cell>
          <cell r="N362">
            <v>0</v>
          </cell>
          <cell r="O362">
            <v>0</v>
          </cell>
          <cell r="P362">
            <v>0</v>
          </cell>
          <cell r="Q362">
            <v>1</v>
          </cell>
          <cell r="R362">
            <v>0</v>
          </cell>
        </row>
        <row r="363">
          <cell r="A363" t="str">
            <v>KE7601KA00</v>
          </cell>
          <cell r="B363" t="str">
            <v>CHROMBODYSDMOD</v>
          </cell>
          <cell r="C363">
            <v>373.31</v>
          </cell>
          <cell r="D363">
            <v>357.23</v>
          </cell>
          <cell r="E363" t="str">
            <v/>
          </cell>
          <cell r="F363" t="str">
            <v>E2</v>
          </cell>
          <cell r="G363">
            <v>309.84730000000002</v>
          </cell>
          <cell r="H363">
            <v>0</v>
          </cell>
          <cell r="I363">
            <v>0</v>
          </cell>
          <cell r="J363">
            <v>1</v>
          </cell>
          <cell r="K363">
            <v>0</v>
          </cell>
          <cell r="L363">
            <v>0</v>
          </cell>
          <cell r="M363">
            <v>0</v>
          </cell>
          <cell r="N363">
            <v>0</v>
          </cell>
          <cell r="O363">
            <v>0</v>
          </cell>
          <cell r="P363">
            <v>0</v>
          </cell>
          <cell r="Q363">
            <v>0</v>
          </cell>
          <cell r="R363">
            <v>0</v>
          </cell>
        </row>
        <row r="364">
          <cell r="A364" t="str">
            <v>KE7601KA00BK</v>
          </cell>
          <cell r="B364" t="str">
            <v>SIDESILLSBLACK</v>
          </cell>
          <cell r="C364">
            <v>337.97</v>
          </cell>
          <cell r="D364">
            <v>337.97</v>
          </cell>
          <cell r="E364" t="str">
            <v xml:space="preserve"> </v>
          </cell>
          <cell r="F364" t="str">
            <v>E2</v>
          </cell>
          <cell r="G364">
            <v>280.51510000000002</v>
          </cell>
          <cell r="H364">
            <v>0</v>
          </cell>
          <cell r="I364">
            <v>0</v>
          </cell>
          <cell r="J364">
            <v>1</v>
          </cell>
          <cell r="K364">
            <v>0</v>
          </cell>
          <cell r="L364">
            <v>0</v>
          </cell>
          <cell r="M364">
            <v>0</v>
          </cell>
          <cell r="N364">
            <v>0</v>
          </cell>
          <cell r="O364">
            <v>0</v>
          </cell>
          <cell r="P364">
            <v>0</v>
          </cell>
          <cell r="Q364">
            <v>0</v>
          </cell>
          <cell r="R364">
            <v>0</v>
          </cell>
        </row>
        <row r="365">
          <cell r="A365" t="str">
            <v>KE7601KA00EB</v>
          </cell>
          <cell r="B365" t="str">
            <v>SIDESILLSEB</v>
          </cell>
          <cell r="C365">
            <v>477.18</v>
          </cell>
          <cell r="D365">
            <v>477.18</v>
          </cell>
          <cell r="E365" t="str">
            <v xml:space="preserve"> </v>
          </cell>
          <cell r="F365" t="str">
            <v>E2</v>
          </cell>
          <cell r="G365">
            <v>396.05939999999998</v>
          </cell>
          <cell r="H365">
            <v>0</v>
          </cell>
          <cell r="I365">
            <v>0</v>
          </cell>
          <cell r="J365">
            <v>1</v>
          </cell>
          <cell r="K365">
            <v>0</v>
          </cell>
          <cell r="L365">
            <v>0</v>
          </cell>
          <cell r="M365">
            <v>0</v>
          </cell>
          <cell r="N365">
            <v>0</v>
          </cell>
          <cell r="O365">
            <v>0</v>
          </cell>
          <cell r="P365">
            <v>0</v>
          </cell>
          <cell r="Q365">
            <v>0</v>
          </cell>
          <cell r="R365">
            <v>0</v>
          </cell>
        </row>
        <row r="366">
          <cell r="A366" t="str">
            <v>KE7601KA00RD</v>
          </cell>
          <cell r="B366" t="str">
            <v>SIDESILLSRED</v>
          </cell>
          <cell r="C366">
            <v>353.18</v>
          </cell>
          <cell r="D366">
            <v>337.97</v>
          </cell>
          <cell r="E366" t="str">
            <v/>
          </cell>
          <cell r="F366" t="str">
            <v>E2</v>
          </cell>
          <cell r="G366">
            <v>293.13940000000002</v>
          </cell>
          <cell r="H366">
            <v>0</v>
          </cell>
          <cell r="I366">
            <v>0</v>
          </cell>
          <cell r="J366">
            <v>1</v>
          </cell>
          <cell r="K366">
            <v>0</v>
          </cell>
          <cell r="L366">
            <v>0</v>
          </cell>
          <cell r="M366">
            <v>0</v>
          </cell>
          <cell r="N366">
            <v>0</v>
          </cell>
          <cell r="O366">
            <v>0</v>
          </cell>
          <cell r="P366">
            <v>0</v>
          </cell>
          <cell r="Q366">
            <v>0</v>
          </cell>
          <cell r="R366">
            <v>0</v>
          </cell>
        </row>
        <row r="367">
          <cell r="A367" t="str">
            <v>KE7601KA00YW</v>
          </cell>
          <cell r="B367" t="str">
            <v>SIDESILLS_YW</v>
          </cell>
          <cell r="C367">
            <v>472.82</v>
          </cell>
          <cell r="D367">
            <v>472.82</v>
          </cell>
          <cell r="E367" t="str">
            <v xml:space="preserve"> </v>
          </cell>
          <cell r="F367" t="str">
            <v>E2</v>
          </cell>
          <cell r="G367">
            <v>392.44060000000002</v>
          </cell>
          <cell r="H367">
            <v>0</v>
          </cell>
          <cell r="I367">
            <v>0</v>
          </cell>
          <cell r="J367">
            <v>1</v>
          </cell>
          <cell r="K367">
            <v>0</v>
          </cell>
          <cell r="L367">
            <v>0</v>
          </cell>
          <cell r="M367">
            <v>0</v>
          </cell>
          <cell r="N367">
            <v>0</v>
          </cell>
          <cell r="O367">
            <v>0</v>
          </cell>
          <cell r="P367">
            <v>0</v>
          </cell>
          <cell r="Q367">
            <v>0</v>
          </cell>
          <cell r="R367">
            <v>0</v>
          </cell>
        </row>
        <row r="368">
          <cell r="A368" t="str">
            <v>KE7604E52B</v>
          </cell>
          <cell r="B368" t="str">
            <v>DOORMOULDINGSGLOSSBLACK</v>
          </cell>
          <cell r="C368">
            <v>321.47000000000003</v>
          </cell>
          <cell r="D368">
            <v>321.47000000000003</v>
          </cell>
          <cell r="E368" t="str">
            <v xml:space="preserve"> </v>
          </cell>
          <cell r="F368" t="str">
            <v>E2</v>
          </cell>
          <cell r="G368">
            <v>266.82010000000002</v>
          </cell>
          <cell r="H368">
            <v>0</v>
          </cell>
          <cell r="I368">
            <v>0</v>
          </cell>
          <cell r="J368">
            <v>0</v>
          </cell>
          <cell r="K368">
            <v>0</v>
          </cell>
          <cell r="L368">
            <v>0</v>
          </cell>
          <cell r="M368">
            <v>0</v>
          </cell>
          <cell r="N368">
            <v>0</v>
          </cell>
          <cell r="O368">
            <v>0</v>
          </cell>
          <cell r="P368">
            <v>0</v>
          </cell>
          <cell r="Q368">
            <v>1</v>
          </cell>
          <cell r="R368">
            <v>0</v>
          </cell>
        </row>
        <row r="369">
          <cell r="A369" t="str">
            <v>KE7881K08501</v>
          </cell>
          <cell r="B369" t="str">
            <v>FRONTMUDGUARDS</v>
          </cell>
          <cell r="C369">
            <v>57.89</v>
          </cell>
          <cell r="D369">
            <v>57.89</v>
          </cell>
          <cell r="E369" t="str">
            <v xml:space="preserve"> </v>
          </cell>
          <cell r="F369" t="str">
            <v>E2</v>
          </cell>
          <cell r="G369">
            <v>48.048699999999997</v>
          </cell>
          <cell r="H369">
            <v>0</v>
          </cell>
          <cell r="I369">
            <v>0</v>
          </cell>
          <cell r="J369">
            <v>1</v>
          </cell>
          <cell r="K369">
            <v>0</v>
          </cell>
          <cell r="L369">
            <v>0</v>
          </cell>
          <cell r="M369">
            <v>0</v>
          </cell>
          <cell r="N369">
            <v>0</v>
          </cell>
          <cell r="O369">
            <v>0</v>
          </cell>
          <cell r="P369">
            <v>0</v>
          </cell>
          <cell r="Q369">
            <v>0</v>
          </cell>
          <cell r="R369">
            <v>0</v>
          </cell>
        </row>
        <row r="370">
          <cell r="A370" t="str">
            <v>KE7886PA11</v>
          </cell>
          <cell r="B370" t="str">
            <v>MUDGUARD-SETFRONT</v>
          </cell>
          <cell r="C370">
            <v>89.91</v>
          </cell>
          <cell r="D370">
            <v>86.04</v>
          </cell>
          <cell r="E370" t="str">
            <v/>
          </cell>
          <cell r="F370" t="str">
            <v>E2</v>
          </cell>
          <cell r="G370">
            <v>74.625299999999996</v>
          </cell>
          <cell r="H370">
            <v>0</v>
          </cell>
          <cell r="I370">
            <v>0</v>
          </cell>
          <cell r="J370">
            <v>0</v>
          </cell>
          <cell r="K370">
            <v>1</v>
          </cell>
          <cell r="L370">
            <v>0</v>
          </cell>
          <cell r="M370">
            <v>0</v>
          </cell>
          <cell r="N370">
            <v>0</v>
          </cell>
          <cell r="O370">
            <v>0</v>
          </cell>
          <cell r="P370">
            <v>0</v>
          </cell>
          <cell r="Q370">
            <v>0</v>
          </cell>
          <cell r="R370">
            <v>0</v>
          </cell>
        </row>
        <row r="371">
          <cell r="A371" t="str">
            <v>KE7886PA21</v>
          </cell>
          <cell r="B371" t="str">
            <v>MUDGUARDSET-REAR</v>
          </cell>
          <cell r="C371">
            <v>89.91</v>
          </cell>
          <cell r="D371">
            <v>86.04</v>
          </cell>
          <cell r="E371" t="str">
            <v/>
          </cell>
          <cell r="F371" t="str">
            <v>E2</v>
          </cell>
          <cell r="G371">
            <v>74.625299999999996</v>
          </cell>
          <cell r="H371">
            <v>0</v>
          </cell>
          <cell r="I371">
            <v>0</v>
          </cell>
          <cell r="J371">
            <v>0</v>
          </cell>
          <cell r="K371">
            <v>1</v>
          </cell>
          <cell r="L371">
            <v>0</v>
          </cell>
          <cell r="M371">
            <v>0</v>
          </cell>
          <cell r="N371">
            <v>0</v>
          </cell>
          <cell r="O371">
            <v>0</v>
          </cell>
          <cell r="P371">
            <v>0</v>
          </cell>
          <cell r="Q371">
            <v>0</v>
          </cell>
          <cell r="R371">
            <v>0</v>
          </cell>
        </row>
        <row r="372">
          <cell r="A372" t="str">
            <v>KE788BV587</v>
          </cell>
          <cell r="B372" t="str">
            <v>RRMUDGUARDSET</v>
          </cell>
          <cell r="C372">
            <v>76.7</v>
          </cell>
          <cell r="D372">
            <v>73.400000000000006</v>
          </cell>
          <cell r="E372" t="str">
            <v/>
          </cell>
          <cell r="F372" t="str">
            <v>E2</v>
          </cell>
          <cell r="G372">
            <v>63.661000000000001</v>
          </cell>
          <cell r="H372">
            <v>0</v>
          </cell>
          <cell r="I372">
            <v>0</v>
          </cell>
          <cell r="J372">
            <v>1</v>
          </cell>
          <cell r="K372">
            <v>0</v>
          </cell>
          <cell r="L372">
            <v>0</v>
          </cell>
          <cell r="M372">
            <v>0</v>
          </cell>
          <cell r="N372">
            <v>0</v>
          </cell>
          <cell r="O372">
            <v>0</v>
          </cell>
          <cell r="P372">
            <v>0</v>
          </cell>
          <cell r="Q372">
            <v>0</v>
          </cell>
          <cell r="R372">
            <v>0</v>
          </cell>
        </row>
        <row r="373">
          <cell r="A373" t="str">
            <v>KE7905S02B</v>
          </cell>
          <cell r="B373" t="str">
            <v>REARSPOILERFINISHER-BLUERAY</v>
          </cell>
          <cell r="C373">
            <v>290.48</v>
          </cell>
          <cell r="D373">
            <v>290.48</v>
          </cell>
          <cell r="E373" t="str">
            <v xml:space="preserve"> </v>
          </cell>
          <cell r="F373" t="str">
            <v>E2</v>
          </cell>
          <cell r="G373">
            <v>241.09840000000003</v>
          </cell>
          <cell r="H373">
            <v>1</v>
          </cell>
          <cell r="I373">
            <v>0</v>
          </cell>
          <cell r="J373">
            <v>0</v>
          </cell>
          <cell r="K373">
            <v>0</v>
          </cell>
          <cell r="L373">
            <v>0</v>
          </cell>
          <cell r="M373">
            <v>0</v>
          </cell>
          <cell r="N373">
            <v>0</v>
          </cell>
          <cell r="O373">
            <v>0</v>
          </cell>
          <cell r="P373">
            <v>0</v>
          </cell>
          <cell r="Q373">
            <v>0</v>
          </cell>
          <cell r="R373">
            <v>0</v>
          </cell>
        </row>
        <row r="374">
          <cell r="A374" t="str">
            <v>KE790BV52D</v>
          </cell>
          <cell r="B374" t="str">
            <v>REARSPOILERKIT</v>
          </cell>
          <cell r="C374">
            <v>439.76</v>
          </cell>
          <cell r="D374">
            <v>439.76</v>
          </cell>
          <cell r="E374" t="str">
            <v xml:space="preserve"> </v>
          </cell>
          <cell r="F374" t="str">
            <v>E2</v>
          </cell>
          <cell r="G374">
            <v>365.00079999999997</v>
          </cell>
          <cell r="H374">
            <v>0</v>
          </cell>
          <cell r="I374">
            <v>0</v>
          </cell>
          <cell r="J374">
            <v>1</v>
          </cell>
          <cell r="K374">
            <v>0</v>
          </cell>
          <cell r="L374">
            <v>0</v>
          </cell>
          <cell r="M374">
            <v>0</v>
          </cell>
          <cell r="N374">
            <v>0</v>
          </cell>
          <cell r="O374">
            <v>0</v>
          </cell>
          <cell r="P374">
            <v>0</v>
          </cell>
          <cell r="Q374">
            <v>0</v>
          </cell>
          <cell r="R374">
            <v>0</v>
          </cell>
        </row>
        <row r="375">
          <cell r="A375" t="str">
            <v>KE790BV52E</v>
          </cell>
          <cell r="B375" t="str">
            <v>REARSPOILERKIT</v>
          </cell>
          <cell r="C375">
            <v>505.98</v>
          </cell>
          <cell r="D375">
            <v>505.98</v>
          </cell>
          <cell r="E375" t="str">
            <v xml:space="preserve"> </v>
          </cell>
          <cell r="F375" t="str">
            <v>E2</v>
          </cell>
          <cell r="G375">
            <v>419.96339999999998</v>
          </cell>
          <cell r="H375">
            <v>0</v>
          </cell>
          <cell r="I375">
            <v>0</v>
          </cell>
          <cell r="J375">
            <v>1</v>
          </cell>
          <cell r="K375">
            <v>0</v>
          </cell>
          <cell r="L375">
            <v>0</v>
          </cell>
          <cell r="M375">
            <v>0</v>
          </cell>
          <cell r="N375">
            <v>0</v>
          </cell>
          <cell r="O375">
            <v>0</v>
          </cell>
          <cell r="P375">
            <v>0</v>
          </cell>
          <cell r="Q375">
            <v>0</v>
          </cell>
          <cell r="R375">
            <v>0</v>
          </cell>
        </row>
        <row r="376">
          <cell r="A376" t="str">
            <v>KE790BV52F</v>
          </cell>
          <cell r="B376" t="str">
            <v>REARSPOILERKIT</v>
          </cell>
          <cell r="C376">
            <v>638.34</v>
          </cell>
          <cell r="D376">
            <v>638.34</v>
          </cell>
          <cell r="E376" t="str">
            <v xml:space="preserve"> </v>
          </cell>
          <cell r="F376" t="str">
            <v>E2</v>
          </cell>
          <cell r="G376">
            <v>529.82220000000007</v>
          </cell>
          <cell r="H376">
            <v>0</v>
          </cell>
          <cell r="I376">
            <v>0</v>
          </cell>
          <cell r="J376">
            <v>1</v>
          </cell>
          <cell r="K376">
            <v>0</v>
          </cell>
          <cell r="L376">
            <v>0</v>
          </cell>
          <cell r="M376">
            <v>0</v>
          </cell>
          <cell r="N376">
            <v>0</v>
          </cell>
          <cell r="O376">
            <v>0</v>
          </cell>
          <cell r="P376">
            <v>0</v>
          </cell>
          <cell r="Q376">
            <v>0</v>
          </cell>
          <cell r="R376">
            <v>0</v>
          </cell>
        </row>
        <row r="377">
          <cell r="A377" t="str">
            <v>KE790BV52H</v>
          </cell>
          <cell r="B377" t="str">
            <v>REARSPOILERKIT</v>
          </cell>
          <cell r="C377">
            <v>497.73</v>
          </cell>
          <cell r="D377">
            <v>476.3</v>
          </cell>
          <cell r="E377" t="str">
            <v/>
          </cell>
          <cell r="F377" t="str">
            <v>E2</v>
          </cell>
          <cell r="G377">
            <v>413.11590000000001</v>
          </cell>
          <cell r="H377">
            <v>0</v>
          </cell>
          <cell r="I377">
            <v>0</v>
          </cell>
          <cell r="J377">
            <v>1</v>
          </cell>
          <cell r="K377">
            <v>0</v>
          </cell>
          <cell r="L377">
            <v>0</v>
          </cell>
          <cell r="M377">
            <v>0</v>
          </cell>
          <cell r="N377">
            <v>0</v>
          </cell>
          <cell r="O377">
            <v>0</v>
          </cell>
          <cell r="P377">
            <v>0</v>
          </cell>
          <cell r="Q377">
            <v>0</v>
          </cell>
          <cell r="R377">
            <v>0</v>
          </cell>
        </row>
        <row r="378">
          <cell r="A378" t="str">
            <v>KE7911KA20</v>
          </cell>
          <cell r="B378" t="str">
            <v>INSERTFORHATCH</v>
          </cell>
          <cell r="C378">
            <v>248.92</v>
          </cell>
          <cell r="D378">
            <v>238.2</v>
          </cell>
          <cell r="E378" t="str">
            <v/>
          </cell>
          <cell r="F378" t="str">
            <v>E2</v>
          </cell>
          <cell r="G378">
            <v>206.60359999999997</v>
          </cell>
          <cell r="H378">
            <v>0</v>
          </cell>
          <cell r="I378">
            <v>0</v>
          </cell>
          <cell r="J378">
            <v>1</v>
          </cell>
          <cell r="K378">
            <v>0</v>
          </cell>
          <cell r="L378">
            <v>0</v>
          </cell>
          <cell r="M378">
            <v>0</v>
          </cell>
          <cell r="N378">
            <v>0</v>
          </cell>
          <cell r="O378">
            <v>0</v>
          </cell>
          <cell r="P378">
            <v>0</v>
          </cell>
          <cell r="Q378">
            <v>0</v>
          </cell>
          <cell r="R378">
            <v>0</v>
          </cell>
        </row>
        <row r="379">
          <cell r="A379" t="str">
            <v>KE7911KA50</v>
          </cell>
          <cell r="B379" t="str">
            <v>TRUNKHANDLECH</v>
          </cell>
          <cell r="C379">
            <v>267.93</v>
          </cell>
          <cell r="D379">
            <v>267.93</v>
          </cell>
          <cell r="E379" t="str">
            <v xml:space="preserve"> </v>
          </cell>
          <cell r="F379" t="str">
            <v>E2</v>
          </cell>
          <cell r="G379">
            <v>222.3819</v>
          </cell>
          <cell r="H379">
            <v>0</v>
          </cell>
          <cell r="I379">
            <v>0</v>
          </cell>
          <cell r="J379">
            <v>1</v>
          </cell>
          <cell r="K379">
            <v>0</v>
          </cell>
          <cell r="L379">
            <v>0</v>
          </cell>
          <cell r="M379">
            <v>0</v>
          </cell>
          <cell r="N379">
            <v>0</v>
          </cell>
          <cell r="O379">
            <v>0</v>
          </cell>
          <cell r="P379">
            <v>0</v>
          </cell>
          <cell r="Q379">
            <v>0</v>
          </cell>
          <cell r="R379">
            <v>0</v>
          </cell>
        </row>
        <row r="380">
          <cell r="A380" t="str">
            <v>KE7911KA50BK</v>
          </cell>
          <cell r="B380" t="str">
            <v>TRUNKHANDLEBK</v>
          </cell>
          <cell r="C380">
            <v>157.69</v>
          </cell>
          <cell r="D380">
            <v>157.69</v>
          </cell>
          <cell r="E380" t="str">
            <v xml:space="preserve"> </v>
          </cell>
          <cell r="F380" t="str">
            <v>E2</v>
          </cell>
          <cell r="G380">
            <v>130.8827</v>
          </cell>
          <cell r="H380">
            <v>0</v>
          </cell>
          <cell r="I380">
            <v>0</v>
          </cell>
          <cell r="J380">
            <v>1</v>
          </cell>
          <cell r="K380">
            <v>0</v>
          </cell>
          <cell r="L380">
            <v>0</v>
          </cell>
          <cell r="M380">
            <v>0</v>
          </cell>
          <cell r="N380">
            <v>0</v>
          </cell>
          <cell r="O380">
            <v>0</v>
          </cell>
          <cell r="P380">
            <v>0</v>
          </cell>
          <cell r="Q380">
            <v>0</v>
          </cell>
          <cell r="R380">
            <v>0</v>
          </cell>
        </row>
        <row r="381">
          <cell r="A381" t="str">
            <v>KE7911KA50EB</v>
          </cell>
          <cell r="B381" t="str">
            <v>TRUNKHANDLEEB</v>
          </cell>
          <cell r="C381">
            <v>231.98</v>
          </cell>
          <cell r="D381">
            <v>221.99</v>
          </cell>
          <cell r="E381" t="str">
            <v/>
          </cell>
          <cell r="F381" t="str">
            <v>E2</v>
          </cell>
          <cell r="G381">
            <v>192.54339999999999</v>
          </cell>
          <cell r="H381">
            <v>0</v>
          </cell>
          <cell r="I381">
            <v>0</v>
          </cell>
          <cell r="J381">
            <v>1</v>
          </cell>
          <cell r="K381">
            <v>0</v>
          </cell>
          <cell r="L381">
            <v>0</v>
          </cell>
          <cell r="M381">
            <v>0</v>
          </cell>
          <cell r="N381">
            <v>0</v>
          </cell>
          <cell r="O381">
            <v>0</v>
          </cell>
          <cell r="P381">
            <v>0</v>
          </cell>
          <cell r="Q381">
            <v>0</v>
          </cell>
          <cell r="R381">
            <v>0</v>
          </cell>
        </row>
        <row r="382">
          <cell r="A382" t="str">
            <v>KE7911KA50RD</v>
          </cell>
          <cell r="B382" t="str">
            <v>TRUNKHANDLE_RED</v>
          </cell>
          <cell r="C382">
            <v>157.69</v>
          </cell>
          <cell r="D382">
            <v>157.69</v>
          </cell>
          <cell r="E382" t="str">
            <v xml:space="preserve"> </v>
          </cell>
          <cell r="F382" t="str">
            <v>E2</v>
          </cell>
          <cell r="G382">
            <v>130.8827</v>
          </cell>
          <cell r="H382">
            <v>0</v>
          </cell>
          <cell r="I382">
            <v>0</v>
          </cell>
          <cell r="J382">
            <v>1</v>
          </cell>
          <cell r="K382">
            <v>0</v>
          </cell>
          <cell r="L382">
            <v>0</v>
          </cell>
          <cell r="M382">
            <v>0</v>
          </cell>
          <cell r="N382">
            <v>0</v>
          </cell>
          <cell r="O382">
            <v>0</v>
          </cell>
          <cell r="P382">
            <v>0</v>
          </cell>
          <cell r="Q382">
            <v>0</v>
          </cell>
          <cell r="R382">
            <v>0</v>
          </cell>
        </row>
        <row r="383">
          <cell r="A383" t="str">
            <v>KE7911KA50YW</v>
          </cell>
          <cell r="B383" t="str">
            <v>TRUNKHANDLEYW</v>
          </cell>
          <cell r="C383">
            <v>186.85</v>
          </cell>
          <cell r="D383">
            <v>186.85</v>
          </cell>
          <cell r="E383" t="str">
            <v xml:space="preserve"> </v>
          </cell>
          <cell r="F383" t="str">
            <v>E2</v>
          </cell>
          <cell r="G383">
            <v>155.0855</v>
          </cell>
          <cell r="H383">
            <v>0</v>
          </cell>
          <cell r="I383">
            <v>0</v>
          </cell>
          <cell r="J383">
            <v>1</v>
          </cell>
          <cell r="K383">
            <v>0</v>
          </cell>
          <cell r="L383">
            <v>0</v>
          </cell>
          <cell r="M383">
            <v>0</v>
          </cell>
          <cell r="N383">
            <v>0</v>
          </cell>
          <cell r="O383">
            <v>0</v>
          </cell>
          <cell r="P383">
            <v>0</v>
          </cell>
          <cell r="Q383">
            <v>0</v>
          </cell>
          <cell r="R383">
            <v>0</v>
          </cell>
        </row>
        <row r="384">
          <cell r="A384" t="str">
            <v>KE7914E55C</v>
          </cell>
          <cell r="B384" t="str">
            <v>RRGLASSFINCR</v>
          </cell>
          <cell r="C384">
            <v>379.14</v>
          </cell>
          <cell r="D384">
            <v>379.14</v>
          </cell>
          <cell r="E384" t="str">
            <v xml:space="preserve"> </v>
          </cell>
          <cell r="F384" t="str">
            <v>E2</v>
          </cell>
          <cell r="G384">
            <v>314.68619999999999</v>
          </cell>
          <cell r="H384">
            <v>0</v>
          </cell>
          <cell r="I384">
            <v>0</v>
          </cell>
          <cell r="J384">
            <v>0</v>
          </cell>
          <cell r="K384">
            <v>0</v>
          </cell>
          <cell r="L384">
            <v>0</v>
          </cell>
          <cell r="M384">
            <v>0</v>
          </cell>
          <cell r="N384">
            <v>0</v>
          </cell>
          <cell r="O384">
            <v>0</v>
          </cell>
          <cell r="P384">
            <v>0</v>
          </cell>
          <cell r="Q384">
            <v>1</v>
          </cell>
          <cell r="R384">
            <v>0</v>
          </cell>
        </row>
        <row r="385">
          <cell r="A385" t="str">
            <v>KE8771K160</v>
          </cell>
          <cell r="B385" t="str">
            <v>ARMRESTFABRICA</v>
          </cell>
          <cell r="C385">
            <v>181.31</v>
          </cell>
          <cell r="D385">
            <v>329.68</v>
          </cell>
          <cell r="E385" t="str">
            <v/>
          </cell>
          <cell r="F385" t="str">
            <v>E2</v>
          </cell>
          <cell r="G385">
            <v>150.4873</v>
          </cell>
          <cell r="H385">
            <v>0</v>
          </cell>
          <cell r="I385">
            <v>0</v>
          </cell>
          <cell r="J385">
            <v>1</v>
          </cell>
          <cell r="K385">
            <v>0</v>
          </cell>
          <cell r="L385">
            <v>0</v>
          </cell>
          <cell r="M385">
            <v>0</v>
          </cell>
          <cell r="N385">
            <v>0</v>
          </cell>
          <cell r="O385">
            <v>0</v>
          </cell>
          <cell r="P385">
            <v>0</v>
          </cell>
          <cell r="Q385">
            <v>0</v>
          </cell>
          <cell r="R385">
            <v>0</v>
          </cell>
        </row>
        <row r="386">
          <cell r="A386" t="str">
            <v>KE8771K3RE</v>
          </cell>
          <cell r="B386" t="str">
            <v>ARMRESTLEATHR</v>
          </cell>
          <cell r="C386">
            <v>412.07</v>
          </cell>
          <cell r="D386">
            <v>394.33</v>
          </cell>
          <cell r="E386" t="str">
            <v/>
          </cell>
          <cell r="F386" t="str">
            <v>E2</v>
          </cell>
          <cell r="G386">
            <v>342.0181</v>
          </cell>
          <cell r="H386">
            <v>0</v>
          </cell>
          <cell r="I386">
            <v>0</v>
          </cell>
          <cell r="J386">
            <v>1</v>
          </cell>
          <cell r="K386">
            <v>0</v>
          </cell>
          <cell r="L386">
            <v>0</v>
          </cell>
          <cell r="M386">
            <v>0</v>
          </cell>
          <cell r="N386">
            <v>0</v>
          </cell>
          <cell r="O386">
            <v>0</v>
          </cell>
          <cell r="P386">
            <v>0</v>
          </cell>
          <cell r="Q386">
            <v>0</v>
          </cell>
          <cell r="R386">
            <v>0</v>
          </cell>
        </row>
        <row r="387">
          <cell r="A387" t="str">
            <v>KE9605S01B</v>
          </cell>
          <cell r="B387" t="str">
            <v>MIRRORCAPS-BLUERAY</v>
          </cell>
          <cell r="C387">
            <v>209.01</v>
          </cell>
          <cell r="D387">
            <v>209.01</v>
          </cell>
          <cell r="E387" t="str">
            <v xml:space="preserve"> </v>
          </cell>
          <cell r="F387" t="str">
            <v>E2</v>
          </cell>
          <cell r="G387">
            <v>173.47829999999999</v>
          </cell>
          <cell r="H387">
            <v>1</v>
          </cell>
          <cell r="I387">
            <v>0</v>
          </cell>
          <cell r="J387">
            <v>0</v>
          </cell>
          <cell r="K387">
            <v>0</v>
          </cell>
          <cell r="L387">
            <v>0</v>
          </cell>
          <cell r="M387">
            <v>0</v>
          </cell>
          <cell r="N387">
            <v>0</v>
          </cell>
          <cell r="O387">
            <v>0</v>
          </cell>
          <cell r="P387">
            <v>0</v>
          </cell>
          <cell r="Q387">
            <v>0</v>
          </cell>
          <cell r="R387">
            <v>0</v>
          </cell>
        </row>
        <row r="388">
          <cell r="A388" t="str">
            <v>KE960BV030BK</v>
          </cell>
          <cell r="B388" t="str">
            <v>MIRRORCAPSBK</v>
          </cell>
          <cell r="C388">
            <v>221.5</v>
          </cell>
          <cell r="D388">
            <v>221.5</v>
          </cell>
          <cell r="E388" t="str">
            <v xml:space="preserve"> </v>
          </cell>
          <cell r="F388" t="str">
            <v>E2</v>
          </cell>
          <cell r="G388">
            <v>183.845</v>
          </cell>
          <cell r="H388">
            <v>0</v>
          </cell>
          <cell r="I388">
            <v>0</v>
          </cell>
          <cell r="J388">
            <v>1</v>
          </cell>
          <cell r="K388">
            <v>0</v>
          </cell>
          <cell r="L388">
            <v>0</v>
          </cell>
          <cell r="M388">
            <v>0</v>
          </cell>
          <cell r="N388">
            <v>0</v>
          </cell>
          <cell r="O388">
            <v>0</v>
          </cell>
          <cell r="P388">
            <v>0</v>
          </cell>
          <cell r="Q388">
            <v>0</v>
          </cell>
          <cell r="R388">
            <v>0</v>
          </cell>
        </row>
        <row r="389">
          <cell r="A389" t="str">
            <v>KE960BV030EB</v>
          </cell>
          <cell r="B389" t="str">
            <v>MIRRORCAPSEB</v>
          </cell>
          <cell r="C389">
            <v>221.5</v>
          </cell>
          <cell r="D389">
            <v>221.5</v>
          </cell>
          <cell r="E389" t="str">
            <v xml:space="preserve"> </v>
          </cell>
          <cell r="F389" t="str">
            <v>E2</v>
          </cell>
          <cell r="G389">
            <v>183.845</v>
          </cell>
          <cell r="H389">
            <v>0</v>
          </cell>
          <cell r="I389">
            <v>0</v>
          </cell>
          <cell r="J389">
            <v>1</v>
          </cell>
          <cell r="K389">
            <v>0</v>
          </cell>
          <cell r="L389">
            <v>0</v>
          </cell>
          <cell r="M389">
            <v>0</v>
          </cell>
          <cell r="N389">
            <v>0</v>
          </cell>
          <cell r="O389">
            <v>0</v>
          </cell>
          <cell r="P389">
            <v>0</v>
          </cell>
          <cell r="Q389">
            <v>0</v>
          </cell>
          <cell r="R389">
            <v>0</v>
          </cell>
        </row>
        <row r="390">
          <cell r="A390" t="str">
            <v>KE960BV030RD</v>
          </cell>
          <cell r="B390" t="str">
            <v>MIRRORCAPSRD</v>
          </cell>
          <cell r="C390">
            <v>221.5</v>
          </cell>
          <cell r="D390">
            <v>221.5</v>
          </cell>
          <cell r="E390" t="str">
            <v xml:space="preserve"> </v>
          </cell>
          <cell r="F390" t="str">
            <v>E2</v>
          </cell>
          <cell r="G390">
            <v>183.845</v>
          </cell>
          <cell r="H390">
            <v>0</v>
          </cell>
          <cell r="I390">
            <v>0</v>
          </cell>
          <cell r="J390">
            <v>1</v>
          </cell>
          <cell r="K390">
            <v>0</v>
          </cell>
          <cell r="L390">
            <v>0</v>
          </cell>
          <cell r="M390">
            <v>0</v>
          </cell>
          <cell r="N390">
            <v>0</v>
          </cell>
          <cell r="O390">
            <v>0</v>
          </cell>
          <cell r="P390">
            <v>0</v>
          </cell>
          <cell r="Q390">
            <v>0</v>
          </cell>
          <cell r="R390">
            <v>0</v>
          </cell>
        </row>
        <row r="391">
          <cell r="A391" t="str">
            <v>KE960BV030YE</v>
          </cell>
          <cell r="B391" t="str">
            <v>MIRRORCAPSYE</v>
          </cell>
          <cell r="C391">
            <v>221.5</v>
          </cell>
          <cell r="D391">
            <v>221.5</v>
          </cell>
          <cell r="E391" t="str">
            <v xml:space="preserve"> </v>
          </cell>
          <cell r="F391" t="str">
            <v>E2</v>
          </cell>
          <cell r="G391">
            <v>183.845</v>
          </cell>
          <cell r="H391">
            <v>0</v>
          </cell>
          <cell r="I391">
            <v>0</v>
          </cell>
          <cell r="J391">
            <v>1</v>
          </cell>
          <cell r="K391">
            <v>0</v>
          </cell>
          <cell r="L391">
            <v>0</v>
          </cell>
          <cell r="M391">
            <v>0</v>
          </cell>
          <cell r="N391">
            <v>0</v>
          </cell>
          <cell r="O391">
            <v>0</v>
          </cell>
          <cell r="P391">
            <v>0</v>
          </cell>
          <cell r="Q391">
            <v>0</v>
          </cell>
          <cell r="R391">
            <v>0</v>
          </cell>
        </row>
        <row r="392">
          <cell r="A392" t="str">
            <v>KE960HV00N</v>
          </cell>
          <cell r="B392" t="str">
            <v>MIRRORCAPSGLOSSBLACK</v>
          </cell>
          <cell r="C392">
            <v>216.15</v>
          </cell>
          <cell r="D392">
            <v>216.15</v>
          </cell>
          <cell r="E392" t="str">
            <v xml:space="preserve"> </v>
          </cell>
          <cell r="F392" t="str">
            <v>E2</v>
          </cell>
          <cell r="G392">
            <v>179.40449999999998</v>
          </cell>
          <cell r="H392">
            <v>0</v>
          </cell>
          <cell r="I392">
            <v>0</v>
          </cell>
          <cell r="J392">
            <v>0</v>
          </cell>
          <cell r="K392">
            <v>0</v>
          </cell>
          <cell r="L392">
            <v>0</v>
          </cell>
          <cell r="M392">
            <v>0</v>
          </cell>
          <cell r="N392">
            <v>0</v>
          </cell>
          <cell r="O392">
            <v>0</v>
          </cell>
          <cell r="P392">
            <v>0</v>
          </cell>
          <cell r="Q392">
            <v>1</v>
          </cell>
          <cell r="R392">
            <v>0</v>
          </cell>
        </row>
        <row r="393">
          <cell r="A393" t="str">
            <v>KE9655S0S0</v>
          </cell>
          <cell r="B393" t="str">
            <v>TRUNKLINER-BLACK(W/BOSE)</v>
          </cell>
          <cell r="C393">
            <v>179.47</v>
          </cell>
          <cell r="D393">
            <v>179.47</v>
          </cell>
          <cell r="E393" t="str">
            <v xml:space="preserve"> </v>
          </cell>
          <cell r="F393" t="str">
            <v>E2</v>
          </cell>
          <cell r="G393">
            <v>148.96010000000001</v>
          </cell>
          <cell r="H393">
            <v>1</v>
          </cell>
          <cell r="I393">
            <v>0</v>
          </cell>
          <cell r="J393">
            <v>0</v>
          </cell>
          <cell r="K393">
            <v>0</v>
          </cell>
          <cell r="L393">
            <v>0</v>
          </cell>
          <cell r="M393">
            <v>0</v>
          </cell>
          <cell r="N393">
            <v>0</v>
          </cell>
          <cell r="O393">
            <v>0</v>
          </cell>
          <cell r="P393">
            <v>0</v>
          </cell>
          <cell r="Q393">
            <v>0</v>
          </cell>
          <cell r="R393">
            <v>0</v>
          </cell>
        </row>
        <row r="394">
          <cell r="A394" t="str">
            <v>KE9656P0S0</v>
          </cell>
          <cell r="B394" t="str">
            <v>TRUNKLINER</v>
          </cell>
          <cell r="C394">
            <v>126.49</v>
          </cell>
          <cell r="D394">
            <v>121.04</v>
          </cell>
          <cell r="E394" t="str">
            <v/>
          </cell>
          <cell r="F394" t="str">
            <v>E2</v>
          </cell>
          <cell r="G394">
            <v>104.9867</v>
          </cell>
          <cell r="H394">
            <v>0</v>
          </cell>
          <cell r="I394">
            <v>0</v>
          </cell>
          <cell r="J394">
            <v>0</v>
          </cell>
          <cell r="K394">
            <v>1</v>
          </cell>
          <cell r="L394">
            <v>0</v>
          </cell>
          <cell r="M394">
            <v>0</v>
          </cell>
          <cell r="N394">
            <v>0</v>
          </cell>
          <cell r="O394">
            <v>0</v>
          </cell>
          <cell r="P394">
            <v>0</v>
          </cell>
          <cell r="Q394">
            <v>0</v>
          </cell>
          <cell r="R394">
            <v>0</v>
          </cell>
        </row>
        <row r="395">
          <cell r="A395" t="str">
            <v>KE9671K020</v>
          </cell>
          <cell r="B395" t="str">
            <v>TRKENTRYGUARD</v>
          </cell>
          <cell r="C395">
            <v>183.62</v>
          </cell>
          <cell r="D395">
            <v>183.62</v>
          </cell>
          <cell r="E395" t="str">
            <v xml:space="preserve"> </v>
          </cell>
          <cell r="F395" t="str">
            <v>E2</v>
          </cell>
          <cell r="G395">
            <v>152.40460000000002</v>
          </cell>
          <cell r="H395">
            <v>0</v>
          </cell>
          <cell r="I395">
            <v>0</v>
          </cell>
          <cell r="J395">
            <v>1</v>
          </cell>
          <cell r="K395">
            <v>0</v>
          </cell>
          <cell r="L395">
            <v>0</v>
          </cell>
          <cell r="M395">
            <v>0</v>
          </cell>
          <cell r="N395">
            <v>0</v>
          </cell>
          <cell r="O395">
            <v>0</v>
          </cell>
          <cell r="P395">
            <v>0</v>
          </cell>
          <cell r="Q395">
            <v>0</v>
          </cell>
          <cell r="R395">
            <v>0</v>
          </cell>
        </row>
        <row r="396">
          <cell r="A396" t="str">
            <v>KE9676P040</v>
          </cell>
          <cell r="B396" t="str">
            <v>ILLUMINATEDENTRYGUARDS</v>
          </cell>
          <cell r="C396">
            <v>368.89</v>
          </cell>
          <cell r="D396">
            <v>353</v>
          </cell>
          <cell r="E396" t="str">
            <v/>
          </cell>
          <cell r="F396" t="str">
            <v>E2</v>
          </cell>
          <cell r="G396">
            <v>306.17869999999999</v>
          </cell>
          <cell r="H396">
            <v>0</v>
          </cell>
          <cell r="I396">
            <v>0</v>
          </cell>
          <cell r="J396">
            <v>0</v>
          </cell>
          <cell r="K396">
            <v>1</v>
          </cell>
          <cell r="L396">
            <v>0</v>
          </cell>
          <cell r="M396">
            <v>0</v>
          </cell>
          <cell r="N396">
            <v>0</v>
          </cell>
          <cell r="O396">
            <v>0</v>
          </cell>
          <cell r="P396">
            <v>0</v>
          </cell>
          <cell r="Q396">
            <v>0</v>
          </cell>
          <cell r="R396">
            <v>0</v>
          </cell>
        </row>
        <row r="397">
          <cell r="A397" t="str">
            <v>KE967HV540</v>
          </cell>
          <cell r="B397" t="str">
            <v>ILLUMINATEDALUMINIUMENTRYGUARDS</v>
          </cell>
          <cell r="C397">
            <v>363.17</v>
          </cell>
          <cell r="D397">
            <v>347.53</v>
          </cell>
          <cell r="E397" t="str">
            <v/>
          </cell>
          <cell r="F397" t="str">
            <v>E2</v>
          </cell>
          <cell r="G397">
            <v>301.43110000000001</v>
          </cell>
          <cell r="H397">
            <v>0</v>
          </cell>
          <cell r="I397">
            <v>0</v>
          </cell>
          <cell r="J397">
            <v>0</v>
          </cell>
          <cell r="K397">
            <v>0</v>
          </cell>
          <cell r="L397">
            <v>0</v>
          </cell>
          <cell r="M397">
            <v>0</v>
          </cell>
          <cell r="N397">
            <v>0</v>
          </cell>
          <cell r="O397">
            <v>0</v>
          </cell>
          <cell r="P397">
            <v>0</v>
          </cell>
          <cell r="Q397">
            <v>1</v>
          </cell>
          <cell r="R397">
            <v>0</v>
          </cell>
        </row>
        <row r="398">
          <cell r="A398" t="str">
            <v>MK0103KA02AU</v>
          </cell>
          <cell r="B398" t="str">
            <v>KICKPLATEKIT</v>
          </cell>
          <cell r="C398">
            <v>258.07</v>
          </cell>
          <cell r="D398">
            <v>246.96</v>
          </cell>
          <cell r="E398" t="str">
            <v/>
          </cell>
          <cell r="F398" t="str">
            <v>E2</v>
          </cell>
          <cell r="G398">
            <v>214.19809999999998</v>
          </cell>
          <cell r="H398">
            <v>0</v>
          </cell>
          <cell r="I398">
            <v>0</v>
          </cell>
          <cell r="J398">
            <v>0</v>
          </cell>
          <cell r="K398">
            <v>0</v>
          </cell>
          <cell r="L398">
            <v>0</v>
          </cell>
          <cell r="M398">
            <v>0</v>
          </cell>
          <cell r="N398">
            <v>1</v>
          </cell>
          <cell r="O398">
            <v>0</v>
          </cell>
          <cell r="P398">
            <v>0</v>
          </cell>
          <cell r="Q398">
            <v>0</v>
          </cell>
          <cell r="R398">
            <v>0</v>
          </cell>
        </row>
        <row r="399">
          <cell r="A399" t="str">
            <v>MK0103KA03AU</v>
          </cell>
          <cell r="B399" t="str">
            <v>KICKPLATEKIT</v>
          </cell>
          <cell r="C399">
            <v>193.52</v>
          </cell>
          <cell r="D399">
            <v>185.19</v>
          </cell>
          <cell r="E399" t="str">
            <v/>
          </cell>
          <cell r="F399" t="str">
            <v>E2</v>
          </cell>
          <cell r="G399">
            <v>160.6216</v>
          </cell>
          <cell r="H399">
            <v>0</v>
          </cell>
          <cell r="I399">
            <v>0</v>
          </cell>
          <cell r="J399">
            <v>0</v>
          </cell>
          <cell r="K399">
            <v>0</v>
          </cell>
          <cell r="L399">
            <v>0</v>
          </cell>
          <cell r="M399">
            <v>0</v>
          </cell>
          <cell r="N399">
            <v>1</v>
          </cell>
          <cell r="O399">
            <v>0</v>
          </cell>
          <cell r="P399">
            <v>0</v>
          </cell>
          <cell r="Q399">
            <v>0</v>
          </cell>
          <cell r="R399">
            <v>0</v>
          </cell>
        </row>
        <row r="400">
          <cell r="A400" t="str">
            <v>MK017R52TOWB</v>
          </cell>
          <cell r="B400" t="str">
            <v>R52TOWBARW/KICKSENSOR-TI</v>
          </cell>
          <cell r="C400">
            <v>1174.3900000000001</v>
          </cell>
          <cell r="D400">
            <v>1123.82</v>
          </cell>
          <cell r="E400" t="str">
            <v/>
          </cell>
          <cell r="F400" t="str">
            <v>E2</v>
          </cell>
          <cell r="G400">
            <v>974.7437000000001</v>
          </cell>
          <cell r="H400">
            <v>0</v>
          </cell>
          <cell r="I400">
            <v>0</v>
          </cell>
          <cell r="J400">
            <v>0</v>
          </cell>
          <cell r="K400">
            <v>0</v>
          </cell>
          <cell r="L400">
            <v>0</v>
          </cell>
          <cell r="M400">
            <v>0</v>
          </cell>
          <cell r="N400">
            <v>1</v>
          </cell>
          <cell r="O400">
            <v>0</v>
          </cell>
          <cell r="P400">
            <v>0</v>
          </cell>
          <cell r="Q400">
            <v>0</v>
          </cell>
          <cell r="R400">
            <v>0</v>
          </cell>
        </row>
        <row r="401">
          <cell r="A401" t="str">
            <v>MK0253YM0AAU</v>
          </cell>
          <cell r="B401" t="str">
            <v>KIT-ALLOYWHEEL,18BLACK</v>
          </cell>
          <cell r="C401">
            <v>1754.86</v>
          </cell>
          <cell r="D401">
            <v>1679.29</v>
          </cell>
          <cell r="E401" t="str">
            <v/>
          </cell>
          <cell r="F401" t="str">
            <v>E2</v>
          </cell>
          <cell r="G401">
            <v>1456.5337999999999</v>
          </cell>
          <cell r="H401">
            <v>0</v>
          </cell>
          <cell r="I401">
            <v>0</v>
          </cell>
          <cell r="J401">
            <v>1</v>
          </cell>
          <cell r="K401">
            <v>0</v>
          </cell>
          <cell r="L401">
            <v>0</v>
          </cell>
          <cell r="M401">
            <v>0</v>
          </cell>
          <cell r="N401">
            <v>0</v>
          </cell>
          <cell r="O401">
            <v>0</v>
          </cell>
          <cell r="P401">
            <v>0</v>
          </cell>
          <cell r="Q401">
            <v>0</v>
          </cell>
          <cell r="R401">
            <v>0</v>
          </cell>
        </row>
        <row r="402">
          <cell r="A402" t="str">
            <v>MK0254KE1AAU</v>
          </cell>
          <cell r="B402" t="str">
            <v>SIDESTEPSDX-DUALCABRX-DUALCAB</v>
          </cell>
          <cell r="C402">
            <v>1127.2</v>
          </cell>
          <cell r="D402">
            <v>1078.6600000000001</v>
          </cell>
          <cell r="E402" t="str">
            <v/>
          </cell>
          <cell r="F402" t="str">
            <v>E2</v>
          </cell>
          <cell r="G402">
            <v>935.57600000000002</v>
          </cell>
          <cell r="H402">
            <v>0</v>
          </cell>
          <cell r="I402">
            <v>0</v>
          </cell>
          <cell r="J402">
            <v>0</v>
          </cell>
          <cell r="K402">
            <v>0</v>
          </cell>
          <cell r="L402">
            <v>1</v>
          </cell>
          <cell r="M402">
            <v>0</v>
          </cell>
          <cell r="N402">
            <v>0</v>
          </cell>
          <cell r="O402">
            <v>0</v>
          </cell>
          <cell r="P402">
            <v>0</v>
          </cell>
          <cell r="Q402">
            <v>0</v>
          </cell>
          <cell r="R402">
            <v>0</v>
          </cell>
        </row>
        <row r="403">
          <cell r="A403" t="str">
            <v>MK0254KE2AAU</v>
          </cell>
          <cell r="B403" t="str">
            <v>SIDESTEPS</v>
          </cell>
          <cell r="C403">
            <v>1127.2</v>
          </cell>
          <cell r="D403">
            <v>1078.6600000000001</v>
          </cell>
          <cell r="E403" t="str">
            <v/>
          </cell>
          <cell r="F403" t="str">
            <v>E2</v>
          </cell>
          <cell r="G403">
            <v>935.57600000000002</v>
          </cell>
          <cell r="H403">
            <v>0</v>
          </cell>
          <cell r="I403">
            <v>0</v>
          </cell>
          <cell r="J403">
            <v>0</v>
          </cell>
          <cell r="K403">
            <v>0</v>
          </cell>
          <cell r="L403">
            <v>0</v>
          </cell>
          <cell r="M403">
            <v>1</v>
          </cell>
          <cell r="N403">
            <v>0</v>
          </cell>
          <cell r="O403">
            <v>0</v>
          </cell>
          <cell r="P403">
            <v>0</v>
          </cell>
          <cell r="Q403">
            <v>0</v>
          </cell>
          <cell r="R403">
            <v>0</v>
          </cell>
        </row>
        <row r="404">
          <cell r="A404" t="str">
            <v>MK0254KE5AAU</v>
          </cell>
          <cell r="B404" t="str">
            <v>PROTR-RRBODYD/C,INR-PREMIUMTD</v>
          </cell>
          <cell r="C404">
            <v>551.53</v>
          </cell>
          <cell r="D404">
            <v>527.78</v>
          </cell>
          <cell r="E404" t="str">
            <v/>
          </cell>
          <cell r="F404" t="str">
            <v>E2</v>
          </cell>
          <cell r="G404">
            <v>457.76989999999995</v>
          </cell>
          <cell r="H404">
            <v>0</v>
          </cell>
          <cell r="I404">
            <v>0</v>
          </cell>
          <cell r="J404">
            <v>0</v>
          </cell>
          <cell r="K404">
            <v>0</v>
          </cell>
          <cell r="L404">
            <v>1</v>
          </cell>
          <cell r="M404">
            <v>0</v>
          </cell>
          <cell r="N404">
            <v>0</v>
          </cell>
          <cell r="O404">
            <v>0</v>
          </cell>
          <cell r="P404">
            <v>0</v>
          </cell>
          <cell r="Q404">
            <v>0</v>
          </cell>
          <cell r="R404">
            <v>0</v>
          </cell>
        </row>
        <row r="405">
          <cell r="A405" t="str">
            <v>MK0256KG0AAU</v>
          </cell>
          <cell r="B405" t="str">
            <v>SIDESTEPSDC</v>
          </cell>
          <cell r="C405">
            <v>1091.04</v>
          </cell>
          <cell r="D405">
            <v>1044.06</v>
          </cell>
          <cell r="E405" t="str">
            <v/>
          </cell>
          <cell r="F405" t="str">
            <v>E6</v>
          </cell>
          <cell r="G405">
            <v>905.56319999999994</v>
          </cell>
          <cell r="H405">
            <v>0</v>
          </cell>
          <cell r="I405">
            <v>0</v>
          </cell>
          <cell r="J405">
            <v>0</v>
          </cell>
          <cell r="K405">
            <v>0</v>
          </cell>
          <cell r="L405">
            <v>0</v>
          </cell>
          <cell r="M405">
            <v>0</v>
          </cell>
          <cell r="N405">
            <v>0</v>
          </cell>
          <cell r="O405">
            <v>0</v>
          </cell>
          <cell r="P405">
            <v>0</v>
          </cell>
          <cell r="Q405">
            <v>0</v>
          </cell>
          <cell r="R405">
            <v>0</v>
          </cell>
        </row>
        <row r="406">
          <cell r="A406" t="str">
            <v>MK0256KG0CAU</v>
          </cell>
          <cell r="B406" t="str">
            <v>PROTR-RRBODYD/C,INRCC</v>
          </cell>
          <cell r="C406">
            <v>637.47</v>
          </cell>
          <cell r="D406">
            <v>637.47</v>
          </cell>
          <cell r="E406" t="str">
            <v xml:space="preserve"> </v>
          </cell>
          <cell r="F406" t="str">
            <v>E2</v>
          </cell>
          <cell r="G406">
            <v>529.1001</v>
          </cell>
          <cell r="H406">
            <v>0</v>
          </cell>
          <cell r="I406">
            <v>0</v>
          </cell>
          <cell r="J406">
            <v>0</v>
          </cell>
          <cell r="K406">
            <v>0</v>
          </cell>
          <cell r="L406">
            <v>0</v>
          </cell>
          <cell r="M406">
            <v>0</v>
          </cell>
          <cell r="N406">
            <v>0</v>
          </cell>
          <cell r="O406">
            <v>0</v>
          </cell>
          <cell r="P406">
            <v>0</v>
          </cell>
          <cell r="Q406">
            <v>0</v>
          </cell>
          <cell r="R406">
            <v>0</v>
          </cell>
        </row>
        <row r="407">
          <cell r="A407" t="str">
            <v>MK0256KG0EAU</v>
          </cell>
          <cell r="B407" t="str">
            <v>PROTR-RRBODYD/C,INRTD</v>
          </cell>
          <cell r="C407">
            <v>624.03</v>
          </cell>
          <cell r="D407">
            <v>624.03</v>
          </cell>
          <cell r="E407" t="str">
            <v xml:space="preserve"> </v>
          </cell>
          <cell r="F407" t="str">
            <v>T3</v>
          </cell>
          <cell r="G407">
            <v>517.94489999999996</v>
          </cell>
          <cell r="H407">
            <v>0</v>
          </cell>
          <cell r="I407">
            <v>0</v>
          </cell>
          <cell r="J407">
            <v>0</v>
          </cell>
          <cell r="K407">
            <v>0</v>
          </cell>
          <cell r="L407">
            <v>0</v>
          </cell>
          <cell r="M407">
            <v>0</v>
          </cell>
          <cell r="N407">
            <v>0</v>
          </cell>
          <cell r="O407">
            <v>0</v>
          </cell>
          <cell r="P407">
            <v>0</v>
          </cell>
          <cell r="Q407">
            <v>0</v>
          </cell>
          <cell r="R407">
            <v>0</v>
          </cell>
        </row>
        <row r="408">
          <cell r="A408" t="str">
            <v>MK0256KG1AAU</v>
          </cell>
          <cell r="B408" t="str">
            <v>SIDESTEPSKC</v>
          </cell>
          <cell r="C408">
            <v>1092.77</v>
          </cell>
          <cell r="D408">
            <v>1045.71</v>
          </cell>
          <cell r="E408" t="str">
            <v/>
          </cell>
          <cell r="F408" t="str">
            <v>E6</v>
          </cell>
          <cell r="G408">
            <v>906.9991</v>
          </cell>
          <cell r="H408">
            <v>0</v>
          </cell>
          <cell r="I408">
            <v>0</v>
          </cell>
          <cell r="J408">
            <v>0</v>
          </cell>
          <cell r="K408">
            <v>0</v>
          </cell>
          <cell r="L408">
            <v>0</v>
          </cell>
          <cell r="M408">
            <v>0</v>
          </cell>
          <cell r="N408">
            <v>0</v>
          </cell>
          <cell r="O408">
            <v>0</v>
          </cell>
          <cell r="P408">
            <v>0</v>
          </cell>
          <cell r="Q408">
            <v>0</v>
          </cell>
          <cell r="R408">
            <v>0</v>
          </cell>
        </row>
        <row r="409">
          <cell r="A409" t="str">
            <v>MK0264KE1AAU</v>
          </cell>
          <cell r="B409" t="str">
            <v>PROTR-RRBODYK/C,INRTIEDOWN</v>
          </cell>
          <cell r="C409">
            <v>502.6</v>
          </cell>
          <cell r="D409">
            <v>480.96</v>
          </cell>
          <cell r="E409" t="str">
            <v/>
          </cell>
          <cell r="F409" t="str">
            <v>E2</v>
          </cell>
          <cell r="G409">
            <v>417.15800000000002</v>
          </cell>
          <cell r="H409">
            <v>0</v>
          </cell>
          <cell r="I409">
            <v>0</v>
          </cell>
          <cell r="J409">
            <v>0</v>
          </cell>
          <cell r="K409">
            <v>0</v>
          </cell>
          <cell r="L409">
            <v>0</v>
          </cell>
          <cell r="M409">
            <v>1</v>
          </cell>
          <cell r="N409">
            <v>0</v>
          </cell>
          <cell r="O409">
            <v>0</v>
          </cell>
          <cell r="P409">
            <v>0</v>
          </cell>
          <cell r="Q409">
            <v>0</v>
          </cell>
          <cell r="R409">
            <v>0</v>
          </cell>
        </row>
        <row r="410">
          <cell r="A410" t="str">
            <v>MK0266KG0BAU</v>
          </cell>
          <cell r="B410" t="str">
            <v>PROTR-RRBODYK/C,INRTD</v>
          </cell>
          <cell r="C410">
            <v>773.6</v>
          </cell>
          <cell r="D410">
            <v>773.6</v>
          </cell>
          <cell r="E410" t="str">
            <v xml:space="preserve"> </v>
          </cell>
          <cell r="F410" t="str">
            <v>E2</v>
          </cell>
          <cell r="G410">
            <v>642.08799999999997</v>
          </cell>
          <cell r="H410">
            <v>0</v>
          </cell>
          <cell r="I410">
            <v>0</v>
          </cell>
          <cell r="J410">
            <v>0</v>
          </cell>
          <cell r="K410">
            <v>0</v>
          </cell>
          <cell r="L410">
            <v>0</v>
          </cell>
          <cell r="M410">
            <v>0</v>
          </cell>
          <cell r="N410">
            <v>0</v>
          </cell>
          <cell r="O410">
            <v>0</v>
          </cell>
          <cell r="P410">
            <v>0</v>
          </cell>
          <cell r="Q410">
            <v>0</v>
          </cell>
          <cell r="R410">
            <v>0</v>
          </cell>
        </row>
        <row r="411">
          <cell r="A411" t="str">
            <v>MK0266KG0DAU</v>
          </cell>
          <cell r="B411" t="str">
            <v>PROTR-RRBODYK/C,INRCC</v>
          </cell>
          <cell r="C411">
            <v>711.11</v>
          </cell>
          <cell r="D411">
            <v>711.11</v>
          </cell>
          <cell r="E411" t="str">
            <v xml:space="preserve"> </v>
          </cell>
          <cell r="F411" t="str">
            <v>E2</v>
          </cell>
          <cell r="G411">
            <v>590.22130000000004</v>
          </cell>
          <cell r="H411">
            <v>0</v>
          </cell>
          <cell r="I411">
            <v>0</v>
          </cell>
          <cell r="J411">
            <v>0</v>
          </cell>
          <cell r="K411">
            <v>0</v>
          </cell>
          <cell r="L411">
            <v>0</v>
          </cell>
          <cell r="M411">
            <v>0</v>
          </cell>
          <cell r="N411">
            <v>0</v>
          </cell>
          <cell r="O411">
            <v>0</v>
          </cell>
          <cell r="P411">
            <v>0</v>
          </cell>
          <cell r="Q411">
            <v>0</v>
          </cell>
          <cell r="R411">
            <v>0</v>
          </cell>
        </row>
        <row r="412">
          <cell r="A412" t="str">
            <v>MK18R52NUDGE</v>
          </cell>
          <cell r="B412" t="str">
            <v>R52NUDGEBAR,ACU</v>
          </cell>
          <cell r="C412">
            <v>732.58</v>
          </cell>
          <cell r="D412">
            <v>701.03</v>
          </cell>
          <cell r="E412" t="str">
            <v/>
          </cell>
          <cell r="F412" t="str">
            <v>E2</v>
          </cell>
          <cell r="G412">
            <v>608.04140000000007</v>
          </cell>
          <cell r="H412">
            <v>0</v>
          </cell>
          <cell r="I412">
            <v>0</v>
          </cell>
          <cell r="J412">
            <v>0</v>
          </cell>
          <cell r="K412">
            <v>0</v>
          </cell>
          <cell r="L412">
            <v>0</v>
          </cell>
          <cell r="M412">
            <v>0</v>
          </cell>
          <cell r="N412">
            <v>1</v>
          </cell>
          <cell r="O412">
            <v>0</v>
          </cell>
          <cell r="P412">
            <v>0</v>
          </cell>
          <cell r="Q412">
            <v>0</v>
          </cell>
          <cell r="R412">
            <v>0</v>
          </cell>
        </row>
        <row r="413">
          <cell r="A413" t="str">
            <v>MKD23CAMSL1</v>
          </cell>
          <cell r="B413" t="str">
            <v>D23REARVIEWCAMERA</v>
          </cell>
          <cell r="C413">
            <v>168.7</v>
          </cell>
          <cell r="D413">
            <v>161.44</v>
          </cell>
          <cell r="E413" t="str">
            <v/>
          </cell>
          <cell r="F413" t="str">
            <v>E3</v>
          </cell>
          <cell r="G413">
            <v>147.61249999999998</v>
          </cell>
          <cell r="H413">
            <v>0</v>
          </cell>
          <cell r="I413">
            <v>0</v>
          </cell>
          <cell r="J413">
            <v>0</v>
          </cell>
          <cell r="K413">
            <v>0</v>
          </cell>
          <cell r="L413">
            <v>0</v>
          </cell>
          <cell r="M413">
            <v>0</v>
          </cell>
          <cell r="N413">
            <v>0</v>
          </cell>
          <cell r="O413">
            <v>0</v>
          </cell>
          <cell r="P413">
            <v>0</v>
          </cell>
          <cell r="Q413">
            <v>0</v>
          </cell>
          <cell r="R413">
            <v>0</v>
          </cell>
        </row>
        <row r="414">
          <cell r="A414" t="str">
            <v>T99B19PJ0A</v>
          </cell>
          <cell r="B414" t="str">
            <v>PROTR-RRBMPR</v>
          </cell>
          <cell r="C414">
            <v>325.76</v>
          </cell>
          <cell r="D414">
            <v>311.73</v>
          </cell>
          <cell r="E414" t="str">
            <v/>
          </cell>
          <cell r="F414" t="str">
            <v>E2</v>
          </cell>
          <cell r="G414">
            <v>270.38079999999997</v>
          </cell>
          <cell r="H414">
            <v>0</v>
          </cell>
          <cell r="I414">
            <v>0</v>
          </cell>
          <cell r="J414">
            <v>0</v>
          </cell>
          <cell r="K414">
            <v>0</v>
          </cell>
          <cell r="L414">
            <v>0</v>
          </cell>
          <cell r="M414">
            <v>0</v>
          </cell>
          <cell r="N414">
            <v>1</v>
          </cell>
          <cell r="O414">
            <v>0</v>
          </cell>
          <cell r="P414">
            <v>0</v>
          </cell>
          <cell r="Q414">
            <v>0</v>
          </cell>
          <cell r="R414">
            <v>0</v>
          </cell>
        </row>
        <row r="415">
          <cell r="A415" t="str">
            <v>F38016KG0AAU</v>
          </cell>
          <cell r="B415" t="str">
            <v>FDRTFENDERFITTINGCAP</v>
          </cell>
          <cell r="C415">
            <v>25.81</v>
          </cell>
          <cell r="D415">
            <v>24.7</v>
          </cell>
          <cell r="E415" t="str">
            <v/>
          </cell>
          <cell r="F415" t="str">
            <v>E2</v>
          </cell>
          <cell r="G415">
            <v>21.4223</v>
          </cell>
          <cell r="H415">
            <v>0</v>
          </cell>
          <cell r="I415">
            <v>0</v>
          </cell>
          <cell r="J415">
            <v>0</v>
          </cell>
          <cell r="K415">
            <v>0</v>
          </cell>
          <cell r="L415">
            <v>0</v>
          </cell>
          <cell r="M415">
            <v>0</v>
          </cell>
          <cell r="N415">
            <v>0</v>
          </cell>
          <cell r="O415">
            <v>0</v>
          </cell>
          <cell r="P415">
            <v>0</v>
          </cell>
          <cell r="Q415">
            <v>0</v>
          </cell>
          <cell r="R415">
            <v>0</v>
          </cell>
        </row>
        <row r="416">
          <cell r="A416" t="str">
            <v>T99C25SA1A</v>
          </cell>
          <cell r="B416" t="str">
            <v>TRUNKSUBFLOORORGANISER</v>
          </cell>
          <cell r="C416">
            <v>525.51</v>
          </cell>
          <cell r="D416">
            <v>525.51</v>
          </cell>
          <cell r="E416" t="str">
            <v xml:space="preserve"> </v>
          </cell>
          <cell r="F416" t="str">
            <v>E2</v>
          </cell>
          <cell r="G416">
            <v>436.17329999999998</v>
          </cell>
          <cell r="H416">
            <v>1</v>
          </cell>
          <cell r="I416">
            <v>0</v>
          </cell>
          <cell r="J416">
            <v>0</v>
          </cell>
          <cell r="K416">
            <v>0</v>
          </cell>
          <cell r="L416">
            <v>0</v>
          </cell>
          <cell r="M416">
            <v>0</v>
          </cell>
          <cell r="N416">
            <v>0</v>
          </cell>
          <cell r="O416">
            <v>0</v>
          </cell>
          <cell r="P416">
            <v>0</v>
          </cell>
          <cell r="Q416">
            <v>0</v>
          </cell>
          <cell r="R416">
            <v>0</v>
          </cell>
        </row>
        <row r="417">
          <cell r="A417" t="str">
            <v>F20646KG0CAU</v>
          </cell>
          <cell r="B417" t="str">
            <v>GUARDASSY-FRBMPR,BLK,</v>
          </cell>
          <cell r="C417">
            <v>880.81</v>
          </cell>
          <cell r="D417">
            <v>880.81</v>
          </cell>
          <cell r="E417" t="str">
            <v xml:space="preserve"> </v>
          </cell>
          <cell r="F417" t="str">
            <v>E3</v>
          </cell>
          <cell r="G417">
            <v>770.70875000000001</v>
          </cell>
          <cell r="H417">
            <v>0</v>
          </cell>
          <cell r="I417">
            <v>0</v>
          </cell>
          <cell r="J417">
            <v>0</v>
          </cell>
          <cell r="K417">
            <v>0</v>
          </cell>
          <cell r="L417">
            <v>0</v>
          </cell>
          <cell r="M417">
            <v>0</v>
          </cell>
          <cell r="N417">
            <v>0</v>
          </cell>
          <cell r="O417">
            <v>0</v>
          </cell>
          <cell r="P417">
            <v>0</v>
          </cell>
          <cell r="Q417">
            <v>0</v>
          </cell>
          <cell r="R417">
            <v>0</v>
          </cell>
        </row>
        <row r="418">
          <cell r="A418" t="str">
            <v>F20646KG0DAU</v>
          </cell>
          <cell r="B418" t="str">
            <v>GUARDASSY-FRBMPR,BLK,</v>
          </cell>
          <cell r="C418">
            <v>861.04</v>
          </cell>
          <cell r="D418">
            <v>861.04</v>
          </cell>
          <cell r="E418" t="str">
            <v xml:space="preserve"> </v>
          </cell>
          <cell r="F418" t="str">
            <v>E1</v>
          </cell>
          <cell r="G418">
            <v>714.66319999999996</v>
          </cell>
          <cell r="H418">
            <v>0</v>
          </cell>
          <cell r="I418">
            <v>0</v>
          </cell>
          <cell r="J418">
            <v>0</v>
          </cell>
          <cell r="K418">
            <v>0</v>
          </cell>
          <cell r="L418">
            <v>0</v>
          </cell>
          <cell r="M418">
            <v>0</v>
          </cell>
          <cell r="N418">
            <v>0</v>
          </cell>
          <cell r="O418">
            <v>0</v>
          </cell>
          <cell r="P418">
            <v>0</v>
          </cell>
          <cell r="Q418">
            <v>0</v>
          </cell>
          <cell r="R418">
            <v>0</v>
          </cell>
        </row>
        <row r="419">
          <cell r="A419" t="str">
            <v>J47B06KG0AAU</v>
          </cell>
          <cell r="B419" t="str">
            <v>COVERASSY-FIN,BED1PC</v>
          </cell>
          <cell r="C419">
            <v>2915.06</v>
          </cell>
          <cell r="D419">
            <v>2789.53</v>
          </cell>
          <cell r="E419" t="str">
            <v/>
          </cell>
          <cell r="F419" t="str">
            <v>E1</v>
          </cell>
          <cell r="G419">
            <v>2419.4998000000001</v>
          </cell>
          <cell r="H419">
            <v>0</v>
          </cell>
          <cell r="I419">
            <v>0</v>
          </cell>
          <cell r="J419">
            <v>0</v>
          </cell>
          <cell r="K419">
            <v>0</v>
          </cell>
          <cell r="L419">
            <v>0</v>
          </cell>
          <cell r="M419">
            <v>0</v>
          </cell>
          <cell r="N419">
            <v>0</v>
          </cell>
          <cell r="O419">
            <v>0</v>
          </cell>
          <cell r="P419">
            <v>0</v>
          </cell>
          <cell r="Q419">
            <v>0</v>
          </cell>
          <cell r="R419">
            <v>0</v>
          </cell>
        </row>
        <row r="420">
          <cell r="A420" t="str">
            <v>J47B06KG0BAU</v>
          </cell>
          <cell r="B420" t="str">
            <v>COVERASSY-FIN,BED1PC</v>
          </cell>
          <cell r="C420">
            <v>2915.06</v>
          </cell>
          <cell r="D420">
            <v>2789.53</v>
          </cell>
          <cell r="E420" t="str">
            <v/>
          </cell>
          <cell r="F420" t="str">
            <v>E1</v>
          </cell>
          <cell r="G420">
            <v>2419.4998000000001</v>
          </cell>
          <cell r="H420">
            <v>0</v>
          </cell>
          <cell r="I420">
            <v>0</v>
          </cell>
          <cell r="J420">
            <v>0</v>
          </cell>
          <cell r="K420">
            <v>0</v>
          </cell>
          <cell r="L420">
            <v>0</v>
          </cell>
          <cell r="M420">
            <v>0</v>
          </cell>
          <cell r="N420">
            <v>0</v>
          </cell>
          <cell r="O420">
            <v>0</v>
          </cell>
          <cell r="P420">
            <v>0</v>
          </cell>
          <cell r="Q420">
            <v>0</v>
          </cell>
          <cell r="R420">
            <v>0</v>
          </cell>
        </row>
        <row r="421">
          <cell r="A421" t="str">
            <v>J47B06KG0CAU</v>
          </cell>
          <cell r="B421" t="str">
            <v>COVERASSY-FIN,BED1PC</v>
          </cell>
          <cell r="C421">
            <v>2915.06</v>
          </cell>
          <cell r="D421">
            <v>2789.53</v>
          </cell>
          <cell r="E421" t="str">
            <v/>
          </cell>
          <cell r="F421" t="str">
            <v>E1</v>
          </cell>
          <cell r="G421">
            <v>2419.4998000000001</v>
          </cell>
          <cell r="H421">
            <v>0</v>
          </cell>
          <cell r="I421">
            <v>0</v>
          </cell>
          <cell r="J421">
            <v>0</v>
          </cell>
          <cell r="K421">
            <v>0</v>
          </cell>
          <cell r="L421">
            <v>0</v>
          </cell>
          <cell r="M421">
            <v>0</v>
          </cell>
          <cell r="N421">
            <v>0</v>
          </cell>
          <cell r="O421">
            <v>0</v>
          </cell>
          <cell r="P421">
            <v>0</v>
          </cell>
          <cell r="Q421">
            <v>0</v>
          </cell>
          <cell r="R421">
            <v>0</v>
          </cell>
        </row>
        <row r="422">
          <cell r="A422" t="str">
            <v>J47B06KG0DAU</v>
          </cell>
          <cell r="B422" t="str">
            <v>COVERASSY-FIN,BED1PC</v>
          </cell>
          <cell r="C422">
            <v>2915.06</v>
          </cell>
          <cell r="D422">
            <v>2789.53</v>
          </cell>
          <cell r="E422" t="str">
            <v/>
          </cell>
          <cell r="F422" t="str">
            <v>E1</v>
          </cell>
          <cell r="G422">
            <v>2419.4998000000001</v>
          </cell>
          <cell r="H422">
            <v>0</v>
          </cell>
          <cell r="I422">
            <v>0</v>
          </cell>
          <cell r="J422">
            <v>0</v>
          </cell>
          <cell r="K422">
            <v>0</v>
          </cell>
          <cell r="L422">
            <v>0</v>
          </cell>
          <cell r="M422">
            <v>0</v>
          </cell>
          <cell r="N422">
            <v>0</v>
          </cell>
          <cell r="O422">
            <v>0</v>
          </cell>
          <cell r="P422">
            <v>0</v>
          </cell>
          <cell r="Q422">
            <v>0</v>
          </cell>
          <cell r="R422">
            <v>0</v>
          </cell>
        </row>
        <row r="423">
          <cell r="A423" t="str">
            <v>J47B06KG0EAU</v>
          </cell>
          <cell r="B423" t="str">
            <v>COVERASSY-FIN,BED1PC</v>
          </cell>
          <cell r="C423">
            <v>2915.06</v>
          </cell>
          <cell r="D423">
            <v>2789.53</v>
          </cell>
          <cell r="E423" t="str">
            <v/>
          </cell>
          <cell r="F423" t="str">
            <v>E1</v>
          </cell>
          <cell r="G423">
            <v>2419.4998000000001</v>
          </cell>
          <cell r="H423">
            <v>0</v>
          </cell>
          <cell r="I423">
            <v>0</v>
          </cell>
          <cell r="J423">
            <v>0</v>
          </cell>
          <cell r="K423">
            <v>0</v>
          </cell>
          <cell r="L423">
            <v>0</v>
          </cell>
          <cell r="M423">
            <v>0</v>
          </cell>
          <cell r="N423">
            <v>0</v>
          </cell>
          <cell r="O423">
            <v>0</v>
          </cell>
          <cell r="P423">
            <v>0</v>
          </cell>
          <cell r="Q423">
            <v>0</v>
          </cell>
          <cell r="R423">
            <v>0</v>
          </cell>
        </row>
        <row r="424">
          <cell r="A424" t="str">
            <v>J47B06KG0FAU</v>
          </cell>
          <cell r="B424" t="str">
            <v>COVERASSY-FIN,BED1PC</v>
          </cell>
          <cell r="C424">
            <v>2915.06</v>
          </cell>
          <cell r="D424">
            <v>2789.53</v>
          </cell>
          <cell r="E424" t="str">
            <v/>
          </cell>
          <cell r="F424" t="str">
            <v>E1</v>
          </cell>
          <cell r="G424">
            <v>2419.4998000000001</v>
          </cell>
          <cell r="H424">
            <v>0</v>
          </cell>
          <cell r="I424">
            <v>0</v>
          </cell>
          <cell r="J424">
            <v>0</v>
          </cell>
          <cell r="K424">
            <v>0</v>
          </cell>
          <cell r="L424">
            <v>0</v>
          </cell>
          <cell r="M424">
            <v>0</v>
          </cell>
          <cell r="N424">
            <v>0</v>
          </cell>
          <cell r="O424">
            <v>0</v>
          </cell>
          <cell r="P424">
            <v>0</v>
          </cell>
          <cell r="Q424">
            <v>0</v>
          </cell>
          <cell r="R424">
            <v>0</v>
          </cell>
        </row>
        <row r="425">
          <cell r="A425" t="str">
            <v>J47B06KG0GAU</v>
          </cell>
          <cell r="B425" t="str">
            <v>COVERASSY-FIN,BED1PC</v>
          </cell>
          <cell r="C425">
            <v>2915.06</v>
          </cell>
          <cell r="D425">
            <v>2789.53</v>
          </cell>
          <cell r="E425" t="str">
            <v/>
          </cell>
          <cell r="F425" t="str">
            <v>E1</v>
          </cell>
          <cell r="G425">
            <v>2419.4998000000001</v>
          </cell>
          <cell r="H425">
            <v>0</v>
          </cell>
          <cell r="I425">
            <v>0</v>
          </cell>
          <cell r="J425">
            <v>0</v>
          </cell>
          <cell r="K425">
            <v>0</v>
          </cell>
          <cell r="L425">
            <v>0</v>
          </cell>
          <cell r="M425">
            <v>0</v>
          </cell>
          <cell r="N425">
            <v>0</v>
          </cell>
          <cell r="O425">
            <v>0</v>
          </cell>
          <cell r="P425">
            <v>0</v>
          </cell>
          <cell r="Q425">
            <v>0</v>
          </cell>
          <cell r="R425">
            <v>0</v>
          </cell>
        </row>
        <row r="426">
          <cell r="A426" t="str">
            <v>J47B06KG0HAU</v>
          </cell>
          <cell r="B426" t="str">
            <v>COVERASSY-FIN,BED1PC</v>
          </cell>
          <cell r="C426">
            <v>2915.06</v>
          </cell>
          <cell r="D426">
            <v>2789.53</v>
          </cell>
          <cell r="E426" t="str">
            <v/>
          </cell>
          <cell r="F426" t="str">
            <v>E1</v>
          </cell>
          <cell r="G426">
            <v>2419.4998000000001</v>
          </cell>
          <cell r="H426">
            <v>0</v>
          </cell>
          <cell r="I426">
            <v>0</v>
          </cell>
          <cell r="J426">
            <v>0</v>
          </cell>
          <cell r="K426">
            <v>0</v>
          </cell>
          <cell r="L426">
            <v>0</v>
          </cell>
          <cell r="M426">
            <v>0</v>
          </cell>
          <cell r="N426">
            <v>0</v>
          </cell>
          <cell r="O426">
            <v>0</v>
          </cell>
          <cell r="P426">
            <v>0</v>
          </cell>
          <cell r="Q426">
            <v>0</v>
          </cell>
          <cell r="R426">
            <v>0</v>
          </cell>
        </row>
        <row r="427">
          <cell r="A427" t="str">
            <v>J47A06KG0AAU</v>
          </cell>
          <cell r="B427" t="str">
            <v>COVERASSY-FIN,BED3PC</v>
          </cell>
          <cell r="C427">
            <v>3219.09</v>
          </cell>
          <cell r="D427">
            <v>3080.47</v>
          </cell>
          <cell r="E427" t="str">
            <v/>
          </cell>
          <cell r="F427" t="str">
            <v>E1</v>
          </cell>
          <cell r="G427">
            <v>2671.8447000000001</v>
          </cell>
          <cell r="H427">
            <v>0</v>
          </cell>
          <cell r="I427">
            <v>0</v>
          </cell>
          <cell r="J427">
            <v>0</v>
          </cell>
          <cell r="K427">
            <v>0</v>
          </cell>
          <cell r="L427">
            <v>0</v>
          </cell>
          <cell r="M427">
            <v>0</v>
          </cell>
          <cell r="N427">
            <v>0</v>
          </cell>
          <cell r="O427">
            <v>0</v>
          </cell>
          <cell r="P427">
            <v>0</v>
          </cell>
          <cell r="Q427">
            <v>0</v>
          </cell>
          <cell r="R427">
            <v>0</v>
          </cell>
        </row>
        <row r="428">
          <cell r="A428" t="str">
            <v>J47A06KG0BAU</v>
          </cell>
          <cell r="B428" t="str">
            <v>COVERASSY-FIN,BED3PC</v>
          </cell>
          <cell r="C428">
            <v>3219.09</v>
          </cell>
          <cell r="D428">
            <v>3080.47</v>
          </cell>
          <cell r="E428" t="str">
            <v/>
          </cell>
          <cell r="F428" t="str">
            <v>E1</v>
          </cell>
          <cell r="G428">
            <v>2671.8447000000001</v>
          </cell>
          <cell r="H428">
            <v>0</v>
          </cell>
          <cell r="I428">
            <v>0</v>
          </cell>
          <cell r="J428">
            <v>0</v>
          </cell>
          <cell r="K428">
            <v>0</v>
          </cell>
          <cell r="L428">
            <v>0</v>
          </cell>
          <cell r="M428">
            <v>0</v>
          </cell>
          <cell r="N428">
            <v>0</v>
          </cell>
          <cell r="O428">
            <v>0</v>
          </cell>
          <cell r="P428">
            <v>0</v>
          </cell>
          <cell r="Q428">
            <v>0</v>
          </cell>
          <cell r="R428">
            <v>0</v>
          </cell>
        </row>
        <row r="429">
          <cell r="A429" t="str">
            <v>J47A06KG0CAU</v>
          </cell>
          <cell r="B429" t="str">
            <v>COVERASSY-FIN,BED3PC</v>
          </cell>
          <cell r="C429">
            <v>3219.09</v>
          </cell>
          <cell r="D429">
            <v>3080.47</v>
          </cell>
          <cell r="E429" t="str">
            <v/>
          </cell>
          <cell r="F429" t="str">
            <v>E1</v>
          </cell>
          <cell r="G429">
            <v>2671.8447000000001</v>
          </cell>
          <cell r="H429">
            <v>0</v>
          </cell>
          <cell r="I429">
            <v>0</v>
          </cell>
          <cell r="J429">
            <v>0</v>
          </cell>
          <cell r="K429">
            <v>0</v>
          </cell>
          <cell r="L429">
            <v>0</v>
          </cell>
          <cell r="M429">
            <v>0</v>
          </cell>
          <cell r="N429">
            <v>0</v>
          </cell>
          <cell r="O429">
            <v>0</v>
          </cell>
          <cell r="P429">
            <v>0</v>
          </cell>
          <cell r="Q429">
            <v>0</v>
          </cell>
          <cell r="R429">
            <v>0</v>
          </cell>
        </row>
        <row r="430">
          <cell r="A430" t="str">
            <v>J47A06KG0DAU</v>
          </cell>
          <cell r="B430" t="str">
            <v>COVERASSY-FIN,BED3PC</v>
          </cell>
          <cell r="C430">
            <v>3219.09</v>
          </cell>
          <cell r="D430">
            <v>3080.47</v>
          </cell>
          <cell r="E430" t="str">
            <v/>
          </cell>
          <cell r="F430" t="str">
            <v>E1</v>
          </cell>
          <cell r="G430">
            <v>2671.8447000000001</v>
          </cell>
          <cell r="H430">
            <v>0</v>
          </cell>
          <cell r="I430">
            <v>0</v>
          </cell>
          <cell r="J430">
            <v>0</v>
          </cell>
          <cell r="K430">
            <v>0</v>
          </cell>
          <cell r="L430">
            <v>0</v>
          </cell>
          <cell r="M430">
            <v>0</v>
          </cell>
          <cell r="N430">
            <v>0</v>
          </cell>
          <cell r="O430">
            <v>0</v>
          </cell>
          <cell r="P430">
            <v>0</v>
          </cell>
          <cell r="Q430">
            <v>0</v>
          </cell>
          <cell r="R430">
            <v>0</v>
          </cell>
        </row>
        <row r="431">
          <cell r="A431" t="str">
            <v>J47A06KG0EAU</v>
          </cell>
          <cell r="B431" t="str">
            <v>COVERASSY-FIN,BED3PC</v>
          </cell>
          <cell r="C431">
            <v>3219.09</v>
          </cell>
          <cell r="D431">
            <v>3080.47</v>
          </cell>
          <cell r="E431" t="str">
            <v/>
          </cell>
          <cell r="F431" t="str">
            <v>E1</v>
          </cell>
          <cell r="G431">
            <v>2671.8447000000001</v>
          </cell>
          <cell r="H431">
            <v>0</v>
          </cell>
          <cell r="I431">
            <v>0</v>
          </cell>
          <cell r="J431">
            <v>0</v>
          </cell>
          <cell r="K431">
            <v>0</v>
          </cell>
          <cell r="L431">
            <v>0</v>
          </cell>
          <cell r="M431">
            <v>0</v>
          </cell>
          <cell r="N431">
            <v>0</v>
          </cell>
          <cell r="O431">
            <v>0</v>
          </cell>
          <cell r="P431">
            <v>0</v>
          </cell>
          <cell r="Q431">
            <v>0</v>
          </cell>
          <cell r="R431">
            <v>0</v>
          </cell>
        </row>
        <row r="432">
          <cell r="A432" t="str">
            <v>J47A06KG0FAU</v>
          </cell>
          <cell r="B432" t="str">
            <v>COVERASSY-FIN,BED3PC</v>
          </cell>
          <cell r="C432">
            <v>3219.09</v>
          </cell>
          <cell r="D432">
            <v>3080.47</v>
          </cell>
          <cell r="E432" t="str">
            <v/>
          </cell>
          <cell r="F432" t="str">
            <v>E1</v>
          </cell>
          <cell r="G432">
            <v>2671.8447000000001</v>
          </cell>
          <cell r="H432">
            <v>0</v>
          </cell>
          <cell r="I432">
            <v>0</v>
          </cell>
          <cell r="J432">
            <v>0</v>
          </cell>
          <cell r="K432">
            <v>0</v>
          </cell>
          <cell r="L432">
            <v>0</v>
          </cell>
          <cell r="M432">
            <v>0</v>
          </cell>
          <cell r="N432">
            <v>0</v>
          </cell>
          <cell r="O432">
            <v>0</v>
          </cell>
          <cell r="P432">
            <v>0</v>
          </cell>
          <cell r="Q432">
            <v>0</v>
          </cell>
          <cell r="R432">
            <v>0</v>
          </cell>
        </row>
        <row r="433">
          <cell r="A433" t="str">
            <v>J47A06KG0GAU</v>
          </cell>
          <cell r="B433" t="str">
            <v>COVERASSY-FIN,BED3PC</v>
          </cell>
          <cell r="C433">
            <v>3219.09</v>
          </cell>
          <cell r="D433">
            <v>3080.47</v>
          </cell>
          <cell r="E433" t="str">
            <v/>
          </cell>
          <cell r="F433" t="str">
            <v>E1</v>
          </cell>
          <cell r="G433">
            <v>2671.8447000000001</v>
          </cell>
          <cell r="H433">
            <v>0</v>
          </cell>
          <cell r="I433">
            <v>0</v>
          </cell>
          <cell r="J433">
            <v>0</v>
          </cell>
          <cell r="K433">
            <v>0</v>
          </cell>
          <cell r="L433">
            <v>0</v>
          </cell>
          <cell r="M433">
            <v>0</v>
          </cell>
          <cell r="N433">
            <v>0</v>
          </cell>
          <cell r="O433">
            <v>0</v>
          </cell>
          <cell r="P433">
            <v>0</v>
          </cell>
          <cell r="Q433">
            <v>0</v>
          </cell>
          <cell r="R433">
            <v>0</v>
          </cell>
        </row>
        <row r="434">
          <cell r="A434" t="str">
            <v>J47A06KG0HAU</v>
          </cell>
          <cell r="B434" t="str">
            <v>COVERASSY-FIN,BED3PC</v>
          </cell>
          <cell r="C434">
            <v>3219.09</v>
          </cell>
          <cell r="D434">
            <v>3080.47</v>
          </cell>
          <cell r="E434" t="str">
            <v/>
          </cell>
          <cell r="F434" t="str">
            <v>E1</v>
          </cell>
          <cell r="G434">
            <v>2671.8447000000001</v>
          </cell>
          <cell r="H434">
            <v>0</v>
          </cell>
          <cell r="I434">
            <v>0</v>
          </cell>
          <cell r="J434">
            <v>0</v>
          </cell>
          <cell r="K434">
            <v>0</v>
          </cell>
          <cell r="L434">
            <v>0</v>
          </cell>
          <cell r="M434">
            <v>0</v>
          </cell>
          <cell r="N434">
            <v>0</v>
          </cell>
          <cell r="O434">
            <v>0</v>
          </cell>
          <cell r="P434">
            <v>0</v>
          </cell>
          <cell r="Q434">
            <v>0</v>
          </cell>
          <cell r="R434">
            <v>0</v>
          </cell>
        </row>
        <row r="435">
          <cell r="A435" t="str">
            <v>J44106KG0CAU</v>
          </cell>
          <cell r="B435" t="str">
            <v>BARASSY-SPORTS,FR(ST)</v>
          </cell>
          <cell r="C435">
            <v>1281.68</v>
          </cell>
          <cell r="D435">
            <v>1281.68</v>
          </cell>
          <cell r="E435" t="str">
            <v xml:space="preserve"> </v>
          </cell>
          <cell r="F435" t="str">
            <v>E1</v>
          </cell>
          <cell r="G435">
            <v>1063.7944</v>
          </cell>
          <cell r="H435">
            <v>0</v>
          </cell>
          <cell r="I435">
            <v>0</v>
          </cell>
          <cell r="J435">
            <v>0</v>
          </cell>
          <cell r="K435">
            <v>0</v>
          </cell>
          <cell r="L435">
            <v>0</v>
          </cell>
          <cell r="M435">
            <v>0</v>
          </cell>
          <cell r="N435">
            <v>0</v>
          </cell>
          <cell r="O435">
            <v>0</v>
          </cell>
          <cell r="P435">
            <v>0</v>
          </cell>
          <cell r="Q435">
            <v>0</v>
          </cell>
          <cell r="R435">
            <v>0</v>
          </cell>
        </row>
        <row r="436">
          <cell r="A436" t="str">
            <v>G38506KG0AAU</v>
          </cell>
          <cell r="B436" t="str">
            <v>PLATFORMASSY,SET-D/C</v>
          </cell>
          <cell r="C436">
            <v>1138.04</v>
          </cell>
          <cell r="D436">
            <v>1138.04</v>
          </cell>
          <cell r="E436" t="str">
            <v xml:space="preserve"> </v>
          </cell>
          <cell r="F436" t="str">
            <v>E1</v>
          </cell>
          <cell r="G436">
            <v>944.57319999999993</v>
          </cell>
          <cell r="H436">
            <v>0</v>
          </cell>
          <cell r="I436">
            <v>0</v>
          </cell>
          <cell r="J436">
            <v>0</v>
          </cell>
          <cell r="K436">
            <v>0</v>
          </cell>
          <cell r="L436">
            <v>0</v>
          </cell>
          <cell r="M436">
            <v>0</v>
          </cell>
          <cell r="N436">
            <v>0</v>
          </cell>
          <cell r="O436">
            <v>0</v>
          </cell>
          <cell r="P436">
            <v>0</v>
          </cell>
          <cell r="Q436">
            <v>0</v>
          </cell>
          <cell r="R436">
            <v>0</v>
          </cell>
        </row>
        <row r="437">
          <cell r="A437" t="str">
            <v>J46B06KG0AAU</v>
          </cell>
          <cell r="B437" t="str">
            <v>CANOPYASSY-DUAL,LIFT/LI</v>
          </cell>
          <cell r="C437">
            <v>4072.34</v>
          </cell>
          <cell r="D437">
            <v>4072.34</v>
          </cell>
          <cell r="E437" t="str">
            <v xml:space="preserve"> </v>
          </cell>
          <cell r="F437" t="str">
            <v>E4</v>
          </cell>
          <cell r="G437">
            <v>3868.723</v>
          </cell>
          <cell r="H437">
            <v>0</v>
          </cell>
          <cell r="I437">
            <v>0</v>
          </cell>
          <cell r="J437">
            <v>0</v>
          </cell>
          <cell r="K437">
            <v>0</v>
          </cell>
          <cell r="L437">
            <v>0</v>
          </cell>
          <cell r="M437">
            <v>0</v>
          </cell>
          <cell r="N437">
            <v>0</v>
          </cell>
          <cell r="O437">
            <v>0</v>
          </cell>
          <cell r="P437">
            <v>0</v>
          </cell>
          <cell r="Q437">
            <v>0</v>
          </cell>
          <cell r="R437">
            <v>0</v>
          </cell>
        </row>
        <row r="438">
          <cell r="A438" t="str">
            <v>J46B06KG0BAU</v>
          </cell>
          <cell r="B438" t="str">
            <v>CANOPYASSY-DUAL,LIFT/LI</v>
          </cell>
          <cell r="C438">
            <v>4072.34</v>
          </cell>
          <cell r="D438">
            <v>4072.34</v>
          </cell>
          <cell r="E438" t="str">
            <v xml:space="preserve"> </v>
          </cell>
          <cell r="F438" t="str">
            <v>E4</v>
          </cell>
          <cell r="G438">
            <v>3868.723</v>
          </cell>
          <cell r="H438">
            <v>0</v>
          </cell>
          <cell r="I438">
            <v>0</v>
          </cell>
          <cell r="J438">
            <v>0</v>
          </cell>
          <cell r="K438">
            <v>0</v>
          </cell>
          <cell r="L438">
            <v>0</v>
          </cell>
          <cell r="M438">
            <v>0</v>
          </cell>
          <cell r="N438">
            <v>0</v>
          </cell>
          <cell r="O438">
            <v>0</v>
          </cell>
          <cell r="P438">
            <v>0</v>
          </cell>
          <cell r="Q438">
            <v>0</v>
          </cell>
          <cell r="R438">
            <v>0</v>
          </cell>
        </row>
        <row r="439">
          <cell r="A439" t="str">
            <v>J46B06KG0CAU</v>
          </cell>
          <cell r="B439" t="str">
            <v>CANOPYASSY-DUAL,LIFT/LI</v>
          </cell>
          <cell r="C439">
            <v>4072.34</v>
          </cell>
          <cell r="D439">
            <v>4072.34</v>
          </cell>
          <cell r="E439" t="str">
            <v xml:space="preserve"> </v>
          </cell>
          <cell r="F439" t="str">
            <v>E4</v>
          </cell>
          <cell r="G439">
            <v>3868.723</v>
          </cell>
          <cell r="H439">
            <v>0</v>
          </cell>
          <cell r="I439">
            <v>0</v>
          </cell>
          <cell r="J439">
            <v>0</v>
          </cell>
          <cell r="K439">
            <v>0</v>
          </cell>
          <cell r="L439">
            <v>0</v>
          </cell>
          <cell r="M439">
            <v>0</v>
          </cell>
          <cell r="N439">
            <v>0</v>
          </cell>
          <cell r="O439">
            <v>0</v>
          </cell>
          <cell r="P439">
            <v>0</v>
          </cell>
          <cell r="Q439">
            <v>0</v>
          </cell>
          <cell r="R439">
            <v>0</v>
          </cell>
        </row>
        <row r="440">
          <cell r="A440" t="str">
            <v>J46B06KG0DAU</v>
          </cell>
          <cell r="B440" t="str">
            <v>CANOPYASSY-DUAL,LIFT/LI</v>
          </cell>
          <cell r="C440">
            <v>4072.34</v>
          </cell>
          <cell r="D440">
            <v>4072.34</v>
          </cell>
          <cell r="E440" t="str">
            <v xml:space="preserve"> </v>
          </cell>
          <cell r="F440" t="str">
            <v>E4</v>
          </cell>
          <cell r="G440">
            <v>3868.723</v>
          </cell>
          <cell r="H440">
            <v>0</v>
          </cell>
          <cell r="I440">
            <v>0</v>
          </cell>
          <cell r="J440">
            <v>0</v>
          </cell>
          <cell r="K440">
            <v>0</v>
          </cell>
          <cell r="L440">
            <v>0</v>
          </cell>
          <cell r="M440">
            <v>0</v>
          </cell>
          <cell r="N440">
            <v>0</v>
          </cell>
          <cell r="O440">
            <v>0</v>
          </cell>
          <cell r="P440">
            <v>0</v>
          </cell>
          <cell r="Q440">
            <v>0</v>
          </cell>
          <cell r="R440">
            <v>0</v>
          </cell>
        </row>
        <row r="441">
          <cell r="A441" t="str">
            <v>J46B06KG0EAU</v>
          </cell>
          <cell r="B441" t="str">
            <v>CANOPYASSY-DUAL,LIFT/LI</v>
          </cell>
          <cell r="C441">
            <v>4072.34</v>
          </cell>
          <cell r="D441">
            <v>4072.34</v>
          </cell>
          <cell r="E441" t="str">
            <v xml:space="preserve"> </v>
          </cell>
          <cell r="F441" t="str">
            <v>E4</v>
          </cell>
          <cell r="G441">
            <v>3868.723</v>
          </cell>
          <cell r="H441">
            <v>0</v>
          </cell>
          <cell r="I441">
            <v>0</v>
          </cell>
          <cell r="J441">
            <v>0</v>
          </cell>
          <cell r="K441">
            <v>0</v>
          </cell>
          <cell r="L441">
            <v>0</v>
          </cell>
          <cell r="M441">
            <v>0</v>
          </cell>
          <cell r="N441">
            <v>0</v>
          </cell>
          <cell r="O441">
            <v>0</v>
          </cell>
          <cell r="P441">
            <v>0</v>
          </cell>
          <cell r="Q441">
            <v>0</v>
          </cell>
          <cell r="R441">
            <v>0</v>
          </cell>
        </row>
        <row r="442">
          <cell r="A442" t="str">
            <v>J46B06KG0FAU</v>
          </cell>
          <cell r="B442" t="str">
            <v>CANOPYASSY-DUAL,LIFT/LI</v>
          </cell>
          <cell r="C442">
            <v>4072.34</v>
          </cell>
          <cell r="D442">
            <v>4072.34</v>
          </cell>
          <cell r="E442" t="str">
            <v xml:space="preserve"> </v>
          </cell>
          <cell r="F442" t="str">
            <v>E4</v>
          </cell>
          <cell r="G442">
            <v>3868.723</v>
          </cell>
          <cell r="H442">
            <v>0</v>
          </cell>
          <cell r="I442">
            <v>0</v>
          </cell>
          <cell r="J442">
            <v>0</v>
          </cell>
          <cell r="K442">
            <v>0</v>
          </cell>
          <cell r="L442">
            <v>0</v>
          </cell>
          <cell r="M442">
            <v>0</v>
          </cell>
          <cell r="N442">
            <v>0</v>
          </cell>
          <cell r="O442">
            <v>0</v>
          </cell>
          <cell r="P442">
            <v>0</v>
          </cell>
          <cell r="Q442">
            <v>0</v>
          </cell>
          <cell r="R442">
            <v>0</v>
          </cell>
        </row>
        <row r="443">
          <cell r="A443" t="str">
            <v>J46B06KG0GAU</v>
          </cell>
          <cell r="B443" t="str">
            <v>CANOPYASSY-DUAL,LIFT/LI</v>
          </cell>
          <cell r="C443">
            <v>4072.34</v>
          </cell>
          <cell r="D443">
            <v>4072.34</v>
          </cell>
          <cell r="E443" t="str">
            <v xml:space="preserve"> </v>
          </cell>
          <cell r="F443" t="str">
            <v>E4</v>
          </cell>
          <cell r="G443">
            <v>3868.723</v>
          </cell>
          <cell r="H443">
            <v>0</v>
          </cell>
          <cell r="I443">
            <v>0</v>
          </cell>
          <cell r="J443">
            <v>0</v>
          </cell>
          <cell r="K443">
            <v>0</v>
          </cell>
          <cell r="L443">
            <v>0</v>
          </cell>
          <cell r="M443">
            <v>0</v>
          </cell>
          <cell r="N443">
            <v>0</v>
          </cell>
          <cell r="O443">
            <v>0</v>
          </cell>
          <cell r="P443">
            <v>0</v>
          </cell>
          <cell r="Q443">
            <v>0</v>
          </cell>
          <cell r="R443">
            <v>0</v>
          </cell>
        </row>
        <row r="444">
          <cell r="A444" t="str">
            <v>J46B06KG0HAU</v>
          </cell>
          <cell r="B444" t="str">
            <v>CANOPYASSY-DUAL,LIFT/LI</v>
          </cell>
          <cell r="C444">
            <v>4072.34</v>
          </cell>
          <cell r="D444">
            <v>4072.34</v>
          </cell>
          <cell r="E444" t="str">
            <v xml:space="preserve"> </v>
          </cell>
          <cell r="F444" t="str">
            <v>E4</v>
          </cell>
          <cell r="G444">
            <v>3868.723</v>
          </cell>
          <cell r="H444">
            <v>0</v>
          </cell>
          <cell r="I444">
            <v>0</v>
          </cell>
          <cell r="J444">
            <v>0</v>
          </cell>
          <cell r="K444">
            <v>0</v>
          </cell>
          <cell r="L444">
            <v>0</v>
          </cell>
          <cell r="M444">
            <v>0</v>
          </cell>
          <cell r="N444">
            <v>0</v>
          </cell>
          <cell r="O444">
            <v>0</v>
          </cell>
          <cell r="P444">
            <v>0</v>
          </cell>
          <cell r="Q444">
            <v>0</v>
          </cell>
          <cell r="R444">
            <v>0</v>
          </cell>
        </row>
        <row r="445">
          <cell r="A445" t="str">
            <v>J46A06KG0AAU</v>
          </cell>
          <cell r="B445" t="str">
            <v>CANOPYASSY-DUAL,LIFT/SL</v>
          </cell>
          <cell r="C445">
            <v>3930.13</v>
          </cell>
          <cell r="D445">
            <v>3930.13</v>
          </cell>
          <cell r="E445" t="str">
            <v xml:space="preserve"> </v>
          </cell>
          <cell r="F445" t="str">
            <v>E4</v>
          </cell>
          <cell r="G445">
            <v>3733.6235000000001</v>
          </cell>
          <cell r="H445">
            <v>0</v>
          </cell>
          <cell r="I445">
            <v>0</v>
          </cell>
          <cell r="J445">
            <v>0</v>
          </cell>
          <cell r="K445">
            <v>0</v>
          </cell>
          <cell r="L445">
            <v>0</v>
          </cell>
          <cell r="M445">
            <v>0</v>
          </cell>
          <cell r="N445">
            <v>0</v>
          </cell>
          <cell r="O445">
            <v>0</v>
          </cell>
          <cell r="P445">
            <v>0</v>
          </cell>
          <cell r="Q445">
            <v>0</v>
          </cell>
          <cell r="R445">
            <v>0</v>
          </cell>
        </row>
        <row r="446">
          <cell r="A446" t="str">
            <v>J46A06KG0BAU</v>
          </cell>
          <cell r="B446" t="str">
            <v>CANOPYASSY-DUAL,LIFT/SL</v>
          </cell>
          <cell r="C446">
            <v>3930.13</v>
          </cell>
          <cell r="D446">
            <v>3930.13</v>
          </cell>
          <cell r="E446" t="str">
            <v xml:space="preserve"> </v>
          </cell>
          <cell r="F446" t="str">
            <v>E4</v>
          </cell>
          <cell r="G446">
            <v>3733.6235000000001</v>
          </cell>
          <cell r="H446">
            <v>0</v>
          </cell>
          <cell r="I446">
            <v>0</v>
          </cell>
          <cell r="J446">
            <v>0</v>
          </cell>
          <cell r="K446">
            <v>0</v>
          </cell>
          <cell r="L446">
            <v>0</v>
          </cell>
          <cell r="M446">
            <v>0</v>
          </cell>
          <cell r="N446">
            <v>0</v>
          </cell>
          <cell r="O446">
            <v>0</v>
          </cell>
          <cell r="P446">
            <v>0</v>
          </cell>
          <cell r="Q446">
            <v>0</v>
          </cell>
          <cell r="R446">
            <v>0</v>
          </cell>
        </row>
        <row r="447">
          <cell r="A447" t="str">
            <v>J46A06KG0CAU</v>
          </cell>
          <cell r="B447" t="str">
            <v>CANOPYASSY-DUAL,LIFT/SL</v>
          </cell>
          <cell r="C447">
            <v>3930.13</v>
          </cell>
          <cell r="D447">
            <v>3930.13</v>
          </cell>
          <cell r="E447" t="str">
            <v xml:space="preserve"> </v>
          </cell>
          <cell r="F447" t="str">
            <v>E4</v>
          </cell>
          <cell r="G447">
            <v>3733.6235000000001</v>
          </cell>
          <cell r="H447">
            <v>0</v>
          </cell>
          <cell r="I447">
            <v>0</v>
          </cell>
          <cell r="J447">
            <v>0</v>
          </cell>
          <cell r="K447">
            <v>0</v>
          </cell>
          <cell r="L447">
            <v>0</v>
          </cell>
          <cell r="M447">
            <v>0</v>
          </cell>
          <cell r="N447">
            <v>0</v>
          </cell>
          <cell r="O447">
            <v>0</v>
          </cell>
          <cell r="P447">
            <v>0</v>
          </cell>
          <cell r="Q447">
            <v>0</v>
          </cell>
          <cell r="R447">
            <v>0</v>
          </cell>
        </row>
        <row r="448">
          <cell r="A448" t="str">
            <v>J46A06KG0DAU</v>
          </cell>
          <cell r="B448" t="str">
            <v>CANOPYASSY-DUAL,LIFT/SL</v>
          </cell>
          <cell r="C448">
            <v>3930.13</v>
          </cell>
          <cell r="D448">
            <v>3930.13</v>
          </cell>
          <cell r="E448" t="str">
            <v xml:space="preserve"> </v>
          </cell>
          <cell r="F448" t="str">
            <v>E4</v>
          </cell>
          <cell r="G448">
            <v>3733.6235000000001</v>
          </cell>
          <cell r="H448">
            <v>0</v>
          </cell>
          <cell r="I448">
            <v>0</v>
          </cell>
          <cell r="J448">
            <v>0</v>
          </cell>
          <cell r="K448">
            <v>0</v>
          </cell>
          <cell r="L448">
            <v>0</v>
          </cell>
          <cell r="M448">
            <v>0</v>
          </cell>
          <cell r="N448">
            <v>0</v>
          </cell>
          <cell r="O448">
            <v>0</v>
          </cell>
          <cell r="P448">
            <v>0</v>
          </cell>
          <cell r="Q448">
            <v>0</v>
          </cell>
          <cell r="R448">
            <v>0</v>
          </cell>
        </row>
        <row r="449">
          <cell r="A449" t="str">
            <v>J46A06KG0EAU</v>
          </cell>
          <cell r="B449" t="str">
            <v>CANOPYASSY-DUAL,LIFT/SL</v>
          </cell>
          <cell r="C449">
            <v>3930.13</v>
          </cell>
          <cell r="D449">
            <v>3930.13</v>
          </cell>
          <cell r="E449" t="str">
            <v xml:space="preserve"> </v>
          </cell>
          <cell r="F449" t="str">
            <v>E4</v>
          </cell>
          <cell r="G449">
            <v>3733.6235000000001</v>
          </cell>
          <cell r="H449">
            <v>0</v>
          </cell>
          <cell r="I449">
            <v>0</v>
          </cell>
          <cell r="J449">
            <v>0</v>
          </cell>
          <cell r="K449">
            <v>0</v>
          </cell>
          <cell r="L449">
            <v>0</v>
          </cell>
          <cell r="M449">
            <v>0</v>
          </cell>
          <cell r="N449">
            <v>0</v>
          </cell>
          <cell r="O449">
            <v>0</v>
          </cell>
          <cell r="P449">
            <v>0</v>
          </cell>
          <cell r="Q449">
            <v>0</v>
          </cell>
          <cell r="R449">
            <v>0</v>
          </cell>
        </row>
        <row r="450">
          <cell r="A450" t="str">
            <v>J46A06KG0FAU</v>
          </cell>
          <cell r="B450" t="str">
            <v>CANOPYASSY-DUAL,LIFT/SL</v>
          </cell>
          <cell r="C450">
            <v>3930.13</v>
          </cell>
          <cell r="D450">
            <v>3930.13</v>
          </cell>
          <cell r="E450" t="str">
            <v xml:space="preserve"> </v>
          </cell>
          <cell r="F450" t="str">
            <v>E4</v>
          </cell>
          <cell r="G450">
            <v>3733.6235000000001</v>
          </cell>
          <cell r="H450">
            <v>0</v>
          </cell>
          <cell r="I450">
            <v>0</v>
          </cell>
          <cell r="J450">
            <v>0</v>
          </cell>
          <cell r="K450">
            <v>0</v>
          </cell>
          <cell r="L450">
            <v>0</v>
          </cell>
          <cell r="M450">
            <v>0</v>
          </cell>
          <cell r="N450">
            <v>0</v>
          </cell>
          <cell r="O450">
            <v>0</v>
          </cell>
          <cell r="P450">
            <v>0</v>
          </cell>
          <cell r="Q450">
            <v>0</v>
          </cell>
          <cell r="R450">
            <v>0</v>
          </cell>
        </row>
        <row r="451">
          <cell r="A451" t="str">
            <v>J46A06KG0GAU</v>
          </cell>
          <cell r="B451" t="str">
            <v>CANOPYASSY-DUAL,LIFT/SL</v>
          </cell>
          <cell r="C451">
            <v>3930.13</v>
          </cell>
          <cell r="D451">
            <v>3930.13</v>
          </cell>
          <cell r="E451" t="str">
            <v xml:space="preserve"> </v>
          </cell>
          <cell r="F451" t="str">
            <v>E4</v>
          </cell>
          <cell r="G451">
            <v>3733.6235000000001</v>
          </cell>
          <cell r="H451">
            <v>0</v>
          </cell>
          <cell r="I451">
            <v>0</v>
          </cell>
          <cell r="J451">
            <v>0</v>
          </cell>
          <cell r="K451">
            <v>0</v>
          </cell>
          <cell r="L451">
            <v>0</v>
          </cell>
          <cell r="M451">
            <v>0</v>
          </cell>
          <cell r="N451">
            <v>0</v>
          </cell>
          <cell r="O451">
            <v>0</v>
          </cell>
          <cell r="P451">
            <v>0</v>
          </cell>
          <cell r="Q451">
            <v>0</v>
          </cell>
          <cell r="R451">
            <v>0</v>
          </cell>
        </row>
        <row r="452">
          <cell r="A452" t="str">
            <v>J46A06KG0HAU</v>
          </cell>
          <cell r="B452" t="str">
            <v>CANOPYASSY-DUAL,LIFT/SL</v>
          </cell>
          <cell r="C452">
            <v>3930.13</v>
          </cell>
          <cell r="D452">
            <v>3930.13</v>
          </cell>
          <cell r="E452" t="str">
            <v xml:space="preserve"> </v>
          </cell>
          <cell r="F452" t="str">
            <v>E4</v>
          </cell>
          <cell r="G452">
            <v>3733.6235000000001</v>
          </cell>
          <cell r="H452">
            <v>0</v>
          </cell>
          <cell r="I452">
            <v>0</v>
          </cell>
          <cell r="J452">
            <v>0</v>
          </cell>
          <cell r="K452">
            <v>0</v>
          </cell>
          <cell r="L452">
            <v>0</v>
          </cell>
          <cell r="M452">
            <v>0</v>
          </cell>
          <cell r="N452">
            <v>0</v>
          </cell>
          <cell r="O452">
            <v>0</v>
          </cell>
          <cell r="P452">
            <v>0</v>
          </cell>
          <cell r="Q452">
            <v>0</v>
          </cell>
          <cell r="R452">
            <v>0</v>
          </cell>
        </row>
        <row r="453">
          <cell r="A453" t="str">
            <v>G38506KG0BAU</v>
          </cell>
          <cell r="B453" t="str">
            <v>PLATFORMASSY,SET-CANOPY</v>
          </cell>
          <cell r="C453">
            <v>1208.6600000000001</v>
          </cell>
          <cell r="D453">
            <v>1208.6600000000001</v>
          </cell>
          <cell r="E453" t="str">
            <v xml:space="preserve"> </v>
          </cell>
          <cell r="F453" t="str">
            <v>E1</v>
          </cell>
          <cell r="G453">
            <v>1003.1878</v>
          </cell>
          <cell r="H453">
            <v>0</v>
          </cell>
          <cell r="I453">
            <v>0</v>
          </cell>
          <cell r="J453">
            <v>0</v>
          </cell>
          <cell r="K453">
            <v>0</v>
          </cell>
          <cell r="L453">
            <v>0</v>
          </cell>
          <cell r="M453">
            <v>0</v>
          </cell>
          <cell r="N453">
            <v>0</v>
          </cell>
          <cell r="O453">
            <v>0</v>
          </cell>
          <cell r="P453">
            <v>0</v>
          </cell>
          <cell r="Q453">
            <v>0</v>
          </cell>
          <cell r="R453">
            <v>0</v>
          </cell>
        </row>
        <row r="454">
          <cell r="A454" t="str">
            <v>MK30A6KG0BAU</v>
          </cell>
          <cell r="B454" t="str">
            <v>KIT-P4XWHEELKITSL/ST</v>
          </cell>
          <cell r="C454">
            <v>963.85</v>
          </cell>
          <cell r="D454">
            <v>1424.56</v>
          </cell>
          <cell r="E454" t="str">
            <v/>
          </cell>
          <cell r="F454" t="str">
            <v>E5</v>
          </cell>
          <cell r="G454">
            <v>867.46500000000003</v>
          </cell>
          <cell r="H454">
            <v>0</v>
          </cell>
          <cell r="I454">
            <v>0</v>
          </cell>
          <cell r="J454">
            <v>0</v>
          </cell>
          <cell r="K454">
            <v>0</v>
          </cell>
          <cell r="L454">
            <v>0</v>
          </cell>
          <cell r="M454">
            <v>0</v>
          </cell>
          <cell r="N454">
            <v>0</v>
          </cell>
          <cell r="O454">
            <v>0</v>
          </cell>
          <cell r="P454">
            <v>0</v>
          </cell>
          <cell r="Q454">
            <v>0</v>
          </cell>
          <cell r="R454">
            <v>0</v>
          </cell>
        </row>
        <row r="455">
          <cell r="A455" t="str">
            <v>MK30A6KG0CAU</v>
          </cell>
          <cell r="B455" t="str">
            <v>KIT-P4XWHEELSSET-STX</v>
          </cell>
          <cell r="C455">
            <v>963.85</v>
          </cell>
          <cell r="D455">
            <v>1431.05</v>
          </cell>
          <cell r="E455" t="str">
            <v/>
          </cell>
          <cell r="F455" t="str">
            <v>E5</v>
          </cell>
          <cell r="G455">
            <v>867.46500000000003</v>
          </cell>
          <cell r="H455">
            <v>0</v>
          </cell>
          <cell r="I455">
            <v>0</v>
          </cell>
          <cell r="J455">
            <v>0</v>
          </cell>
          <cell r="K455">
            <v>0</v>
          </cell>
          <cell r="L455">
            <v>0</v>
          </cell>
          <cell r="M455">
            <v>0</v>
          </cell>
          <cell r="N455">
            <v>0</v>
          </cell>
          <cell r="O455">
            <v>0</v>
          </cell>
          <cell r="P455">
            <v>0</v>
          </cell>
          <cell r="Q455">
            <v>0</v>
          </cell>
          <cell r="R455">
            <v>0</v>
          </cell>
        </row>
        <row r="456">
          <cell r="A456" t="str">
            <v>NS613</v>
          </cell>
          <cell r="B456" t="str">
            <v>4PIECEDOGTRAVELSET</v>
          </cell>
          <cell r="C456">
            <v>53.76</v>
          </cell>
          <cell r="D456">
            <v>53.76</v>
          </cell>
          <cell r="E456" t="str">
            <v xml:space="preserve"> </v>
          </cell>
          <cell r="F456" t="str">
            <v>E1</v>
          </cell>
          <cell r="G456">
            <v>44.620799999999996</v>
          </cell>
          <cell r="H456">
            <v>0</v>
          </cell>
          <cell r="I456">
            <v>0</v>
          </cell>
          <cell r="J456">
            <v>0</v>
          </cell>
          <cell r="K456">
            <v>0</v>
          </cell>
          <cell r="L456">
            <v>0</v>
          </cell>
          <cell r="M456">
            <v>0</v>
          </cell>
          <cell r="N456">
            <v>0</v>
          </cell>
          <cell r="O456">
            <v>0</v>
          </cell>
          <cell r="P456">
            <v>0</v>
          </cell>
          <cell r="Q456">
            <v>0</v>
          </cell>
          <cell r="R456">
            <v>0</v>
          </cell>
        </row>
        <row r="457">
          <cell r="A457" t="str">
            <v>NS614</v>
          </cell>
          <cell r="B457" t="str">
            <v>CARGOAREAORGANISER</v>
          </cell>
          <cell r="C457">
            <v>60.85</v>
          </cell>
          <cell r="D457">
            <v>60.85</v>
          </cell>
          <cell r="E457" t="str">
            <v xml:space="preserve"> </v>
          </cell>
          <cell r="F457" t="str">
            <v>E3</v>
          </cell>
          <cell r="G457">
            <v>53.243749999999999</v>
          </cell>
          <cell r="H457">
            <v>0</v>
          </cell>
          <cell r="I457">
            <v>0</v>
          </cell>
          <cell r="J457">
            <v>0</v>
          </cell>
          <cell r="K457">
            <v>0</v>
          </cell>
          <cell r="L457">
            <v>0</v>
          </cell>
          <cell r="M457">
            <v>0</v>
          </cell>
          <cell r="N457">
            <v>0</v>
          </cell>
          <cell r="O457">
            <v>0</v>
          </cell>
          <cell r="P457">
            <v>0</v>
          </cell>
          <cell r="Q457">
            <v>0</v>
          </cell>
          <cell r="R457">
            <v>0</v>
          </cell>
        </row>
        <row r="458">
          <cell r="A458" t="str">
            <v>NS616</v>
          </cell>
          <cell r="B458" t="str">
            <v>DOGBOWL</v>
          </cell>
          <cell r="C458">
            <v>7.66</v>
          </cell>
          <cell r="D458">
            <v>7.66</v>
          </cell>
          <cell r="E458" t="str">
            <v xml:space="preserve"> </v>
          </cell>
          <cell r="F458" t="str">
            <v>E3</v>
          </cell>
          <cell r="G458">
            <v>6.7025000000000006</v>
          </cell>
          <cell r="H458">
            <v>0</v>
          </cell>
          <cell r="I458">
            <v>0</v>
          </cell>
          <cell r="J458">
            <v>0</v>
          </cell>
          <cell r="K458">
            <v>0</v>
          </cell>
          <cell r="L458">
            <v>0</v>
          </cell>
          <cell r="M458">
            <v>0</v>
          </cell>
          <cell r="N458">
            <v>0</v>
          </cell>
          <cell r="O458">
            <v>0</v>
          </cell>
          <cell r="P458">
            <v>0</v>
          </cell>
          <cell r="Q458">
            <v>0</v>
          </cell>
          <cell r="R458">
            <v>0</v>
          </cell>
        </row>
        <row r="459">
          <cell r="A459" t="str">
            <v>NS597</v>
          </cell>
          <cell r="B459" t="str">
            <v>DRINKBOTTLE</v>
          </cell>
          <cell r="C459">
            <v>19.93</v>
          </cell>
          <cell r="D459">
            <v>19.93</v>
          </cell>
          <cell r="E459" t="str">
            <v xml:space="preserve"> </v>
          </cell>
          <cell r="F459" t="str">
            <v>E3</v>
          </cell>
          <cell r="G459">
            <v>17.438749999999999</v>
          </cell>
          <cell r="H459">
            <v>0</v>
          </cell>
          <cell r="I459">
            <v>0</v>
          </cell>
          <cell r="J459">
            <v>0</v>
          </cell>
          <cell r="K459">
            <v>0</v>
          </cell>
          <cell r="L459">
            <v>0</v>
          </cell>
          <cell r="M459">
            <v>0</v>
          </cell>
          <cell r="N459">
            <v>0</v>
          </cell>
          <cell r="O459">
            <v>0</v>
          </cell>
          <cell r="P459">
            <v>0</v>
          </cell>
          <cell r="Q459">
            <v>0</v>
          </cell>
          <cell r="R459">
            <v>0</v>
          </cell>
        </row>
        <row r="460">
          <cell r="A460" t="str">
            <v>NS594</v>
          </cell>
          <cell r="B460" t="str">
            <v>UMBRELLA</v>
          </cell>
          <cell r="C460">
            <v>33.020000000000003</v>
          </cell>
          <cell r="D460">
            <v>33.020000000000003</v>
          </cell>
          <cell r="E460" t="str">
            <v xml:space="preserve"> </v>
          </cell>
          <cell r="F460" t="str">
            <v>E3</v>
          </cell>
          <cell r="G460">
            <v>28.892500000000002</v>
          </cell>
          <cell r="H460">
            <v>0</v>
          </cell>
          <cell r="I460">
            <v>0</v>
          </cell>
          <cell r="J460">
            <v>0</v>
          </cell>
          <cell r="K460">
            <v>0</v>
          </cell>
          <cell r="L460">
            <v>0</v>
          </cell>
          <cell r="M460">
            <v>0</v>
          </cell>
          <cell r="N460">
            <v>0</v>
          </cell>
          <cell r="O460">
            <v>0</v>
          </cell>
          <cell r="P460">
            <v>0</v>
          </cell>
          <cell r="Q460">
            <v>0</v>
          </cell>
          <cell r="R460">
            <v>0</v>
          </cell>
        </row>
        <row r="461">
          <cell r="A461" t="str">
            <v>NS603</v>
          </cell>
          <cell r="B461" t="str">
            <v>KEYRING</v>
          </cell>
          <cell r="C461">
            <v>10.72</v>
          </cell>
          <cell r="D461">
            <v>10.72</v>
          </cell>
          <cell r="E461" t="str">
            <v xml:space="preserve"> </v>
          </cell>
          <cell r="F461" t="str">
            <v>E3</v>
          </cell>
          <cell r="G461">
            <v>9.3800000000000008</v>
          </cell>
          <cell r="H461">
            <v>0</v>
          </cell>
          <cell r="I461">
            <v>0</v>
          </cell>
          <cell r="J461">
            <v>0</v>
          </cell>
          <cell r="K461">
            <v>0</v>
          </cell>
          <cell r="L461">
            <v>0</v>
          </cell>
          <cell r="M461">
            <v>0</v>
          </cell>
          <cell r="N461">
            <v>0</v>
          </cell>
          <cell r="O461">
            <v>0</v>
          </cell>
          <cell r="P461">
            <v>0</v>
          </cell>
          <cell r="Q461">
            <v>0</v>
          </cell>
          <cell r="R461">
            <v>0</v>
          </cell>
        </row>
        <row r="462">
          <cell r="A462" t="str">
            <v>NS611</v>
          </cell>
          <cell r="B462" t="str">
            <v>KEEPCUP</v>
          </cell>
          <cell r="C462">
            <v>19.7</v>
          </cell>
          <cell r="D462">
            <v>18.850000000000001</v>
          </cell>
          <cell r="E462" t="str">
            <v/>
          </cell>
          <cell r="F462" t="str">
            <v>E3</v>
          </cell>
          <cell r="G462">
            <v>17.237500000000001</v>
          </cell>
          <cell r="H462">
            <v>0</v>
          </cell>
          <cell r="I462">
            <v>0</v>
          </cell>
          <cell r="J462">
            <v>0</v>
          </cell>
          <cell r="K462">
            <v>0</v>
          </cell>
          <cell r="L462">
            <v>0</v>
          </cell>
          <cell r="M462">
            <v>0</v>
          </cell>
          <cell r="N462">
            <v>0</v>
          </cell>
          <cell r="O462">
            <v>0</v>
          </cell>
          <cell r="P462">
            <v>0</v>
          </cell>
          <cell r="Q462">
            <v>0</v>
          </cell>
          <cell r="R462">
            <v>0</v>
          </cell>
        </row>
        <row r="463">
          <cell r="A463" t="str">
            <v>NS596</v>
          </cell>
          <cell r="B463" t="str">
            <v>STUBBYHOLDER</v>
          </cell>
          <cell r="C463">
            <v>9.14</v>
          </cell>
          <cell r="D463">
            <v>9.14</v>
          </cell>
          <cell r="E463" t="str">
            <v xml:space="preserve"> </v>
          </cell>
          <cell r="F463" t="str">
            <v>E6</v>
          </cell>
          <cell r="G463">
            <v>7.5861999999999998</v>
          </cell>
          <cell r="H463">
            <v>0</v>
          </cell>
          <cell r="I463">
            <v>0</v>
          </cell>
          <cell r="J463">
            <v>0</v>
          </cell>
          <cell r="K463">
            <v>0</v>
          </cell>
          <cell r="L463">
            <v>0</v>
          </cell>
          <cell r="M463">
            <v>0</v>
          </cell>
          <cell r="N463">
            <v>0</v>
          </cell>
          <cell r="O463">
            <v>0</v>
          </cell>
          <cell r="P463">
            <v>0</v>
          </cell>
          <cell r="Q463">
            <v>0</v>
          </cell>
          <cell r="R463">
            <v>0</v>
          </cell>
        </row>
        <row r="464">
          <cell r="A464" t="str">
            <v>NS468</v>
          </cell>
          <cell r="B464" t="str">
            <v>CAP</v>
          </cell>
          <cell r="C464">
            <v>18.399999999999999</v>
          </cell>
          <cell r="D464">
            <v>18.399999999999999</v>
          </cell>
          <cell r="E464" t="str">
            <v xml:space="preserve"> </v>
          </cell>
          <cell r="F464" t="str">
            <v>E3</v>
          </cell>
          <cell r="G464">
            <v>16.099999999999998</v>
          </cell>
          <cell r="H464">
            <v>0</v>
          </cell>
          <cell r="I464">
            <v>0</v>
          </cell>
          <cell r="J464">
            <v>0</v>
          </cell>
          <cell r="K464">
            <v>0</v>
          </cell>
          <cell r="L464">
            <v>0</v>
          </cell>
          <cell r="M464">
            <v>0</v>
          </cell>
          <cell r="N464">
            <v>0</v>
          </cell>
          <cell r="O464">
            <v>0</v>
          </cell>
          <cell r="P464">
            <v>0</v>
          </cell>
          <cell r="Q464">
            <v>0</v>
          </cell>
          <cell r="R464">
            <v>0</v>
          </cell>
        </row>
        <row r="465">
          <cell r="A465" t="str">
            <v>NS598</v>
          </cell>
          <cell r="B465" t="str">
            <v>SUNSHADE</v>
          </cell>
          <cell r="C465">
            <v>22.78</v>
          </cell>
          <cell r="D465">
            <v>22.78</v>
          </cell>
          <cell r="E465" t="str">
            <v xml:space="preserve"> </v>
          </cell>
          <cell r="F465" t="str">
            <v>E3</v>
          </cell>
          <cell r="G465">
            <v>19.932500000000001</v>
          </cell>
          <cell r="H465">
            <v>0</v>
          </cell>
          <cell r="I465">
            <v>0</v>
          </cell>
          <cell r="J465">
            <v>0</v>
          </cell>
          <cell r="K465">
            <v>0</v>
          </cell>
          <cell r="L465">
            <v>0</v>
          </cell>
          <cell r="M465">
            <v>0</v>
          </cell>
          <cell r="N465">
            <v>0</v>
          </cell>
          <cell r="O465">
            <v>0</v>
          </cell>
          <cell r="P465">
            <v>0</v>
          </cell>
          <cell r="Q465">
            <v>0</v>
          </cell>
          <cell r="R465">
            <v>0</v>
          </cell>
        </row>
        <row r="466">
          <cell r="A466" t="str">
            <v>MK17A6PN0AAU</v>
          </cell>
          <cell r="B466" t="str">
            <v>MBRASSYHITCH-KIT</v>
          </cell>
          <cell r="C466">
            <v>1028.4100000000001</v>
          </cell>
          <cell r="D466">
            <v>984.12</v>
          </cell>
          <cell r="E466" t="str">
            <v/>
          </cell>
          <cell r="F466" t="str">
            <v>E6</v>
          </cell>
          <cell r="G466">
            <v>853.58030000000008</v>
          </cell>
          <cell r="H466">
            <v>0</v>
          </cell>
          <cell r="I466">
            <v>0</v>
          </cell>
          <cell r="J466">
            <v>0</v>
          </cell>
          <cell r="K466">
            <v>1</v>
          </cell>
          <cell r="L466">
            <v>0</v>
          </cell>
          <cell r="M466">
            <v>0</v>
          </cell>
          <cell r="N466">
            <v>0</v>
          </cell>
          <cell r="O466">
            <v>0</v>
          </cell>
          <cell r="P466">
            <v>0</v>
          </cell>
          <cell r="Q466">
            <v>0</v>
          </cell>
          <cell r="R466">
            <v>0</v>
          </cell>
        </row>
        <row r="467">
          <cell r="A467" t="str">
            <v>T99J26GP0A</v>
          </cell>
          <cell r="B467" t="str">
            <v>SPLASHGUARDS-FRONTKAD</v>
          </cell>
          <cell r="C467">
            <v>247.17</v>
          </cell>
          <cell r="D467">
            <v>247.17</v>
          </cell>
          <cell r="E467" t="str">
            <v xml:space="preserve"> </v>
          </cell>
          <cell r="F467" t="str">
            <v>E6</v>
          </cell>
          <cell r="G467">
            <v>205.15109999999999</v>
          </cell>
          <cell r="H467">
            <v>0</v>
          </cell>
          <cell r="I467">
            <v>0</v>
          </cell>
          <cell r="J467">
            <v>0</v>
          </cell>
          <cell r="K467">
            <v>0</v>
          </cell>
          <cell r="L467">
            <v>0</v>
          </cell>
          <cell r="M467">
            <v>0</v>
          </cell>
          <cell r="N467">
            <v>0</v>
          </cell>
          <cell r="O467">
            <v>0</v>
          </cell>
          <cell r="P467">
            <v>0</v>
          </cell>
          <cell r="Q467">
            <v>0</v>
          </cell>
          <cell r="R467">
            <v>0</v>
          </cell>
        </row>
        <row r="468">
          <cell r="A468" t="str">
            <v>T99J26GP1A</v>
          </cell>
          <cell r="B468" t="str">
            <v>SPLASHGUARDS-FRONT,K23</v>
          </cell>
          <cell r="C468">
            <v>247.17</v>
          </cell>
          <cell r="D468">
            <v>247.17</v>
          </cell>
          <cell r="E468" t="str">
            <v xml:space="preserve"> </v>
          </cell>
          <cell r="F468" t="str">
            <v>E6</v>
          </cell>
          <cell r="G468">
            <v>205.15109999999999</v>
          </cell>
          <cell r="H468">
            <v>0</v>
          </cell>
          <cell r="I468">
            <v>0</v>
          </cell>
          <cell r="J468">
            <v>0</v>
          </cell>
          <cell r="K468">
            <v>0</v>
          </cell>
          <cell r="L468">
            <v>0</v>
          </cell>
          <cell r="M468">
            <v>0</v>
          </cell>
          <cell r="N468">
            <v>0</v>
          </cell>
          <cell r="O468">
            <v>0</v>
          </cell>
          <cell r="P468">
            <v>0</v>
          </cell>
          <cell r="Q468">
            <v>0</v>
          </cell>
          <cell r="R468">
            <v>0</v>
          </cell>
        </row>
        <row r="469">
          <cell r="A469" t="str">
            <v>T99J26GP2A</v>
          </cell>
          <cell r="B469" t="str">
            <v>SPLASHGUARDS-FRONT,RCK</v>
          </cell>
          <cell r="C469">
            <v>247.17</v>
          </cell>
          <cell r="D469">
            <v>247.17</v>
          </cell>
          <cell r="E469" t="str">
            <v xml:space="preserve"> </v>
          </cell>
          <cell r="F469" t="str">
            <v>E6</v>
          </cell>
          <cell r="G469">
            <v>205.15109999999999</v>
          </cell>
          <cell r="H469">
            <v>0</v>
          </cell>
          <cell r="I469">
            <v>0</v>
          </cell>
          <cell r="J469">
            <v>0</v>
          </cell>
          <cell r="K469">
            <v>0</v>
          </cell>
          <cell r="L469">
            <v>0</v>
          </cell>
          <cell r="M469">
            <v>0</v>
          </cell>
          <cell r="N469">
            <v>0</v>
          </cell>
          <cell r="O469">
            <v>0</v>
          </cell>
          <cell r="P469">
            <v>0</v>
          </cell>
          <cell r="Q469">
            <v>0</v>
          </cell>
          <cell r="R469">
            <v>0</v>
          </cell>
        </row>
        <row r="470">
          <cell r="A470" t="str">
            <v>T99J26GP3A</v>
          </cell>
          <cell r="B470" t="str">
            <v>SPLASHGUARDS-FRONT,ECB</v>
          </cell>
          <cell r="C470">
            <v>247.17</v>
          </cell>
          <cell r="D470">
            <v>247.17</v>
          </cell>
          <cell r="E470" t="str">
            <v xml:space="preserve"> </v>
          </cell>
          <cell r="F470" t="str">
            <v>E6</v>
          </cell>
          <cell r="G470">
            <v>205.15109999999999</v>
          </cell>
          <cell r="H470">
            <v>0</v>
          </cell>
          <cell r="I470">
            <v>0</v>
          </cell>
          <cell r="J470">
            <v>0</v>
          </cell>
          <cell r="K470">
            <v>0</v>
          </cell>
          <cell r="L470">
            <v>0</v>
          </cell>
          <cell r="M470">
            <v>0</v>
          </cell>
          <cell r="N470">
            <v>0</v>
          </cell>
          <cell r="O470">
            <v>0</v>
          </cell>
          <cell r="P470">
            <v>0</v>
          </cell>
          <cell r="Q470">
            <v>0</v>
          </cell>
          <cell r="R470">
            <v>0</v>
          </cell>
        </row>
        <row r="471">
          <cell r="A471" t="str">
            <v>T99J26GP4A</v>
          </cell>
          <cell r="B471" t="str">
            <v>SPLASHGUARDS-FRONT,NBA</v>
          </cell>
          <cell r="C471">
            <v>247.17</v>
          </cell>
          <cell r="D471">
            <v>247.17</v>
          </cell>
          <cell r="E471" t="str">
            <v xml:space="preserve"> </v>
          </cell>
          <cell r="F471" t="str">
            <v>E6</v>
          </cell>
          <cell r="G471">
            <v>205.15109999999999</v>
          </cell>
          <cell r="H471">
            <v>0</v>
          </cell>
          <cell r="I471">
            <v>0</v>
          </cell>
          <cell r="J471">
            <v>0</v>
          </cell>
          <cell r="K471">
            <v>0</v>
          </cell>
          <cell r="L471">
            <v>0</v>
          </cell>
          <cell r="M471">
            <v>0</v>
          </cell>
          <cell r="N471">
            <v>0</v>
          </cell>
          <cell r="O471">
            <v>0</v>
          </cell>
          <cell r="P471">
            <v>0</v>
          </cell>
          <cell r="Q471">
            <v>0</v>
          </cell>
          <cell r="R471">
            <v>0</v>
          </cell>
        </row>
        <row r="472">
          <cell r="A472" t="str">
            <v>T99J26GP5A</v>
          </cell>
          <cell r="B472" t="str">
            <v>SPLASHGUARDS-FRONT,NBQ</v>
          </cell>
          <cell r="C472">
            <v>247.17</v>
          </cell>
          <cell r="D472">
            <v>247.17</v>
          </cell>
          <cell r="E472" t="str">
            <v xml:space="preserve"> </v>
          </cell>
          <cell r="F472" t="str">
            <v>E6</v>
          </cell>
          <cell r="G472">
            <v>205.15109999999999</v>
          </cell>
          <cell r="H472">
            <v>0</v>
          </cell>
          <cell r="I472">
            <v>0</v>
          </cell>
          <cell r="J472">
            <v>0</v>
          </cell>
          <cell r="K472">
            <v>0</v>
          </cell>
          <cell r="L472">
            <v>0</v>
          </cell>
          <cell r="M472">
            <v>0</v>
          </cell>
          <cell r="N472">
            <v>0</v>
          </cell>
          <cell r="O472">
            <v>0</v>
          </cell>
          <cell r="P472">
            <v>0</v>
          </cell>
          <cell r="Q472">
            <v>0</v>
          </cell>
          <cell r="R472">
            <v>0</v>
          </cell>
        </row>
        <row r="473">
          <cell r="A473" t="str">
            <v>T99J26GP6A</v>
          </cell>
          <cell r="B473" t="str">
            <v>SPLASHGUARDS-FRONT,GAT</v>
          </cell>
          <cell r="C473">
            <v>247.17</v>
          </cell>
          <cell r="D473">
            <v>247.17</v>
          </cell>
          <cell r="E473" t="str">
            <v xml:space="preserve"> </v>
          </cell>
          <cell r="F473" t="str">
            <v>E6</v>
          </cell>
          <cell r="G473">
            <v>205.15109999999999</v>
          </cell>
          <cell r="H473">
            <v>0</v>
          </cell>
          <cell r="I473">
            <v>0</v>
          </cell>
          <cell r="J473">
            <v>0</v>
          </cell>
          <cell r="K473">
            <v>0</v>
          </cell>
          <cell r="L473">
            <v>0</v>
          </cell>
          <cell r="M473">
            <v>0</v>
          </cell>
          <cell r="N473">
            <v>0</v>
          </cell>
          <cell r="O473">
            <v>0</v>
          </cell>
          <cell r="P473">
            <v>0</v>
          </cell>
          <cell r="Q473">
            <v>0</v>
          </cell>
          <cell r="R473">
            <v>0</v>
          </cell>
        </row>
        <row r="474">
          <cell r="A474" t="str">
            <v>T99J26GP7A</v>
          </cell>
          <cell r="B474" t="str">
            <v>SPLASHGUARDS-FRONT,KBY</v>
          </cell>
          <cell r="C474">
            <v>247.17</v>
          </cell>
          <cell r="D474">
            <v>247.17</v>
          </cell>
          <cell r="E474" t="str">
            <v xml:space="preserve"> </v>
          </cell>
          <cell r="F474" t="str">
            <v>E6</v>
          </cell>
          <cell r="G474">
            <v>205.15109999999999</v>
          </cell>
          <cell r="H474">
            <v>0</v>
          </cell>
          <cell r="I474">
            <v>0</v>
          </cell>
          <cell r="J474">
            <v>0</v>
          </cell>
          <cell r="K474">
            <v>0</v>
          </cell>
          <cell r="L474">
            <v>0</v>
          </cell>
          <cell r="M474">
            <v>0</v>
          </cell>
          <cell r="N474">
            <v>0</v>
          </cell>
          <cell r="O474">
            <v>0</v>
          </cell>
          <cell r="P474">
            <v>0</v>
          </cell>
          <cell r="Q474">
            <v>0</v>
          </cell>
          <cell r="R474">
            <v>0</v>
          </cell>
        </row>
        <row r="475">
          <cell r="A475" t="str">
            <v>T99J26GP8A</v>
          </cell>
          <cell r="B475" t="str">
            <v>SPLASHGUARDS-FRONT,QBE</v>
          </cell>
          <cell r="C475">
            <v>247.17</v>
          </cell>
          <cell r="D475">
            <v>247.17</v>
          </cell>
          <cell r="E475" t="str">
            <v xml:space="preserve"> </v>
          </cell>
          <cell r="F475" t="str">
            <v>E6</v>
          </cell>
          <cell r="G475">
            <v>205.15109999999999</v>
          </cell>
          <cell r="H475">
            <v>0</v>
          </cell>
          <cell r="I475">
            <v>0</v>
          </cell>
          <cell r="J475">
            <v>0</v>
          </cell>
          <cell r="K475">
            <v>0</v>
          </cell>
          <cell r="L475">
            <v>0</v>
          </cell>
          <cell r="M475">
            <v>0</v>
          </cell>
          <cell r="N475">
            <v>0</v>
          </cell>
          <cell r="O475">
            <v>0</v>
          </cell>
          <cell r="P475">
            <v>0</v>
          </cell>
          <cell r="Q475">
            <v>0</v>
          </cell>
          <cell r="R475">
            <v>0</v>
          </cell>
        </row>
        <row r="476">
          <cell r="A476" t="str">
            <v>T99J26GP0B</v>
          </cell>
          <cell r="B476" t="str">
            <v>SPLASHGUARDS-REAR,KAD</v>
          </cell>
          <cell r="C476">
            <v>292.52999999999997</v>
          </cell>
          <cell r="D476">
            <v>292.52999999999997</v>
          </cell>
          <cell r="E476" t="str">
            <v xml:space="preserve"> </v>
          </cell>
          <cell r="F476" t="str">
            <v>E6</v>
          </cell>
          <cell r="G476">
            <v>242.79989999999998</v>
          </cell>
          <cell r="H476">
            <v>0</v>
          </cell>
          <cell r="I476">
            <v>0</v>
          </cell>
          <cell r="J476">
            <v>0</v>
          </cell>
          <cell r="K476">
            <v>0</v>
          </cell>
          <cell r="L476">
            <v>0</v>
          </cell>
          <cell r="M476">
            <v>0</v>
          </cell>
          <cell r="N476">
            <v>0</v>
          </cell>
          <cell r="O476">
            <v>0</v>
          </cell>
          <cell r="P476">
            <v>0</v>
          </cell>
          <cell r="Q476">
            <v>0</v>
          </cell>
          <cell r="R476">
            <v>0</v>
          </cell>
        </row>
        <row r="477">
          <cell r="A477" t="str">
            <v>T99J26GP1B</v>
          </cell>
          <cell r="B477" t="str">
            <v>SPLASHGUARDS-REAR,K23</v>
          </cell>
          <cell r="C477">
            <v>292.52999999999997</v>
          </cell>
          <cell r="D477">
            <v>292.52999999999997</v>
          </cell>
          <cell r="E477" t="str">
            <v xml:space="preserve"> </v>
          </cell>
          <cell r="F477" t="str">
            <v>E6</v>
          </cell>
          <cell r="G477">
            <v>242.79989999999998</v>
          </cell>
          <cell r="H477">
            <v>0</v>
          </cell>
          <cell r="I477">
            <v>0</v>
          </cell>
          <cell r="J477">
            <v>0</v>
          </cell>
          <cell r="K477">
            <v>0</v>
          </cell>
          <cell r="L477">
            <v>0</v>
          </cell>
          <cell r="M477">
            <v>0</v>
          </cell>
          <cell r="N477">
            <v>0</v>
          </cell>
          <cell r="O477">
            <v>0</v>
          </cell>
          <cell r="P477">
            <v>0</v>
          </cell>
          <cell r="Q477">
            <v>0</v>
          </cell>
          <cell r="R477">
            <v>0</v>
          </cell>
        </row>
        <row r="478">
          <cell r="A478" t="str">
            <v>T99J26GP2B</v>
          </cell>
          <cell r="B478" t="str">
            <v>SPLASHGUARDS-REAR,RCK</v>
          </cell>
          <cell r="C478">
            <v>292.52999999999997</v>
          </cell>
          <cell r="D478">
            <v>292.52999999999997</v>
          </cell>
          <cell r="E478" t="str">
            <v xml:space="preserve"> </v>
          </cell>
          <cell r="F478" t="str">
            <v>E6</v>
          </cell>
          <cell r="G478">
            <v>242.79989999999998</v>
          </cell>
          <cell r="H478">
            <v>0</v>
          </cell>
          <cell r="I478">
            <v>0</v>
          </cell>
          <cell r="J478">
            <v>0</v>
          </cell>
          <cell r="K478">
            <v>0</v>
          </cell>
          <cell r="L478">
            <v>0</v>
          </cell>
          <cell r="M478">
            <v>0</v>
          </cell>
          <cell r="N478">
            <v>0</v>
          </cell>
          <cell r="O478">
            <v>0</v>
          </cell>
          <cell r="P478">
            <v>0</v>
          </cell>
          <cell r="Q478">
            <v>0</v>
          </cell>
          <cell r="R478">
            <v>0</v>
          </cell>
        </row>
        <row r="479">
          <cell r="A479" t="str">
            <v>T99J26GP3B</v>
          </cell>
          <cell r="B479" t="str">
            <v>SPLASHGUARDS-REAR,ECB</v>
          </cell>
          <cell r="C479">
            <v>292.52999999999997</v>
          </cell>
          <cell r="D479">
            <v>292.52999999999997</v>
          </cell>
          <cell r="E479" t="str">
            <v xml:space="preserve"> </v>
          </cell>
          <cell r="F479" t="str">
            <v>E6</v>
          </cell>
          <cell r="G479">
            <v>242.79989999999998</v>
          </cell>
          <cell r="H479">
            <v>0</v>
          </cell>
          <cell r="I479">
            <v>0</v>
          </cell>
          <cell r="J479">
            <v>0</v>
          </cell>
          <cell r="K479">
            <v>0</v>
          </cell>
          <cell r="L479">
            <v>0</v>
          </cell>
          <cell r="M479">
            <v>0</v>
          </cell>
          <cell r="N479">
            <v>0</v>
          </cell>
          <cell r="O479">
            <v>0</v>
          </cell>
          <cell r="P479">
            <v>0</v>
          </cell>
          <cell r="Q479">
            <v>0</v>
          </cell>
          <cell r="R479">
            <v>0</v>
          </cell>
        </row>
        <row r="480">
          <cell r="A480" t="str">
            <v>T99J26GP4B</v>
          </cell>
          <cell r="B480" t="str">
            <v>SPLASHGUARDS-REAR,NBA</v>
          </cell>
          <cell r="C480">
            <v>292.52999999999997</v>
          </cell>
          <cell r="D480">
            <v>292.52999999999997</v>
          </cell>
          <cell r="E480" t="str">
            <v xml:space="preserve"> </v>
          </cell>
          <cell r="F480" t="str">
            <v>E6</v>
          </cell>
          <cell r="G480">
            <v>242.79989999999998</v>
          </cell>
          <cell r="H480">
            <v>0</v>
          </cell>
          <cell r="I480">
            <v>0</v>
          </cell>
          <cell r="J480">
            <v>0</v>
          </cell>
          <cell r="K480">
            <v>0</v>
          </cell>
          <cell r="L480">
            <v>0</v>
          </cell>
          <cell r="M480">
            <v>0</v>
          </cell>
          <cell r="N480">
            <v>0</v>
          </cell>
          <cell r="O480">
            <v>0</v>
          </cell>
          <cell r="P480">
            <v>0</v>
          </cell>
          <cell r="Q480">
            <v>0</v>
          </cell>
          <cell r="R480">
            <v>0</v>
          </cell>
        </row>
        <row r="481">
          <cell r="A481" t="str">
            <v>T99J26GP5B</v>
          </cell>
          <cell r="B481" t="str">
            <v>SPLASHGUARDS-REAR,NBQ</v>
          </cell>
          <cell r="C481">
            <v>292.52999999999997</v>
          </cell>
          <cell r="D481">
            <v>292.52999999999997</v>
          </cell>
          <cell r="E481" t="str">
            <v xml:space="preserve"> </v>
          </cell>
          <cell r="F481" t="str">
            <v>E6</v>
          </cell>
          <cell r="G481">
            <v>242.79989999999998</v>
          </cell>
          <cell r="H481">
            <v>0</v>
          </cell>
          <cell r="I481">
            <v>0</v>
          </cell>
          <cell r="J481">
            <v>0</v>
          </cell>
          <cell r="K481">
            <v>0</v>
          </cell>
          <cell r="L481">
            <v>0</v>
          </cell>
          <cell r="M481">
            <v>0</v>
          </cell>
          <cell r="N481">
            <v>0</v>
          </cell>
          <cell r="O481">
            <v>0</v>
          </cell>
          <cell r="P481">
            <v>0</v>
          </cell>
          <cell r="Q481">
            <v>0</v>
          </cell>
          <cell r="R481">
            <v>0</v>
          </cell>
        </row>
        <row r="482">
          <cell r="A482" t="str">
            <v>T99J26GP6B</v>
          </cell>
          <cell r="B482" t="str">
            <v>SPLASHGUARDS-REAR,GAT</v>
          </cell>
          <cell r="C482">
            <v>292.52999999999997</v>
          </cell>
          <cell r="D482">
            <v>292.52999999999997</v>
          </cell>
          <cell r="E482" t="str">
            <v xml:space="preserve"> </v>
          </cell>
          <cell r="F482" t="str">
            <v>E6</v>
          </cell>
          <cell r="G482">
            <v>242.79989999999998</v>
          </cell>
          <cell r="H482">
            <v>0</v>
          </cell>
          <cell r="I482">
            <v>0</v>
          </cell>
          <cell r="J482">
            <v>0</v>
          </cell>
          <cell r="K482">
            <v>0</v>
          </cell>
          <cell r="L482">
            <v>0</v>
          </cell>
          <cell r="M482">
            <v>0</v>
          </cell>
          <cell r="N482">
            <v>0</v>
          </cell>
          <cell r="O482">
            <v>0</v>
          </cell>
          <cell r="P482">
            <v>0</v>
          </cell>
          <cell r="Q482">
            <v>0</v>
          </cell>
          <cell r="R482">
            <v>0</v>
          </cell>
        </row>
        <row r="483">
          <cell r="A483" t="str">
            <v>T99J26GP7B</v>
          </cell>
          <cell r="B483" t="str">
            <v>SPLASHGUARDS-REAR,KBY</v>
          </cell>
          <cell r="C483">
            <v>292.52999999999997</v>
          </cell>
          <cell r="D483">
            <v>292.52999999999997</v>
          </cell>
          <cell r="E483" t="str">
            <v xml:space="preserve"> </v>
          </cell>
          <cell r="F483" t="str">
            <v>E6</v>
          </cell>
          <cell r="G483">
            <v>242.79989999999998</v>
          </cell>
          <cell r="H483">
            <v>0</v>
          </cell>
          <cell r="I483">
            <v>0</v>
          </cell>
          <cell r="J483">
            <v>0</v>
          </cell>
          <cell r="K483">
            <v>0</v>
          </cell>
          <cell r="L483">
            <v>0</v>
          </cell>
          <cell r="M483">
            <v>0</v>
          </cell>
          <cell r="N483">
            <v>0</v>
          </cell>
          <cell r="O483">
            <v>0</v>
          </cell>
          <cell r="P483">
            <v>0</v>
          </cell>
          <cell r="Q483">
            <v>0</v>
          </cell>
          <cell r="R483">
            <v>0</v>
          </cell>
        </row>
        <row r="484">
          <cell r="A484" t="str">
            <v>T99J26GP8B</v>
          </cell>
          <cell r="B484" t="str">
            <v>SPLASHGUARDS-REAR,QBE</v>
          </cell>
          <cell r="C484">
            <v>292.52999999999997</v>
          </cell>
          <cell r="D484">
            <v>292.52999999999997</v>
          </cell>
          <cell r="E484" t="str">
            <v xml:space="preserve"> </v>
          </cell>
          <cell r="F484" t="str">
            <v>E6</v>
          </cell>
          <cell r="G484">
            <v>242.79989999999998</v>
          </cell>
          <cell r="H484">
            <v>0</v>
          </cell>
          <cell r="I484">
            <v>0</v>
          </cell>
          <cell r="J484">
            <v>0</v>
          </cell>
          <cell r="K484">
            <v>0</v>
          </cell>
          <cell r="L484">
            <v>0</v>
          </cell>
          <cell r="M484">
            <v>0</v>
          </cell>
          <cell r="N484">
            <v>0</v>
          </cell>
          <cell r="O484">
            <v>0</v>
          </cell>
          <cell r="P484">
            <v>0</v>
          </cell>
          <cell r="Q484">
            <v>0</v>
          </cell>
          <cell r="R484">
            <v>0</v>
          </cell>
        </row>
        <row r="485">
          <cell r="A485" t="str">
            <v>G49006GP0C</v>
          </cell>
          <cell r="B485" t="str">
            <v>FLOORMATS(METALZLOGO)-AUTO</v>
          </cell>
          <cell r="C485">
            <v>212.29</v>
          </cell>
          <cell r="D485">
            <v>212.29</v>
          </cell>
          <cell r="E485" t="str">
            <v xml:space="preserve"> </v>
          </cell>
          <cell r="F485" t="str">
            <v>E1</v>
          </cell>
          <cell r="G485">
            <v>176.20069999999998</v>
          </cell>
          <cell r="H485">
            <v>0</v>
          </cell>
          <cell r="I485">
            <v>0</v>
          </cell>
          <cell r="J485">
            <v>0</v>
          </cell>
          <cell r="K485">
            <v>0</v>
          </cell>
          <cell r="L485">
            <v>0</v>
          </cell>
          <cell r="M485">
            <v>0</v>
          </cell>
          <cell r="N485">
            <v>0</v>
          </cell>
          <cell r="O485">
            <v>0</v>
          </cell>
          <cell r="P485">
            <v>0</v>
          </cell>
          <cell r="Q485">
            <v>0</v>
          </cell>
          <cell r="R485">
            <v>0</v>
          </cell>
        </row>
        <row r="486">
          <cell r="A486" t="str">
            <v>G49006GP0D</v>
          </cell>
          <cell r="B486" t="str">
            <v>FLOORMATS(METALZLOGO)-MAN</v>
          </cell>
          <cell r="C486">
            <v>212.29</v>
          </cell>
          <cell r="D486">
            <v>212.29</v>
          </cell>
          <cell r="E486" t="str">
            <v xml:space="preserve"> </v>
          </cell>
          <cell r="F486" t="str">
            <v>E1</v>
          </cell>
          <cell r="G486">
            <v>176.20069999999998</v>
          </cell>
          <cell r="H486">
            <v>0</v>
          </cell>
          <cell r="I486">
            <v>0</v>
          </cell>
          <cell r="J486">
            <v>0</v>
          </cell>
          <cell r="K486">
            <v>0</v>
          </cell>
          <cell r="L486">
            <v>0</v>
          </cell>
          <cell r="M486">
            <v>0</v>
          </cell>
          <cell r="N486">
            <v>0</v>
          </cell>
          <cell r="O486">
            <v>0</v>
          </cell>
          <cell r="P486">
            <v>0</v>
          </cell>
          <cell r="Q486">
            <v>0</v>
          </cell>
          <cell r="R486">
            <v>0</v>
          </cell>
        </row>
        <row r="487">
          <cell r="A487" t="str">
            <v>H49826GP0A</v>
          </cell>
          <cell r="B487" t="str">
            <v>TONNEAUCOVER</v>
          </cell>
          <cell r="C487">
            <v>712.09</v>
          </cell>
          <cell r="D487">
            <v>712.09</v>
          </cell>
          <cell r="E487" t="str">
            <v xml:space="preserve"> </v>
          </cell>
          <cell r="F487" t="str">
            <v>E2</v>
          </cell>
          <cell r="G487">
            <v>591.03470000000004</v>
          </cell>
          <cell r="H487">
            <v>0</v>
          </cell>
          <cell r="I487">
            <v>0</v>
          </cell>
          <cell r="J487">
            <v>0</v>
          </cell>
          <cell r="K487">
            <v>0</v>
          </cell>
          <cell r="L487">
            <v>0</v>
          </cell>
          <cell r="M487">
            <v>0</v>
          </cell>
          <cell r="N487">
            <v>0</v>
          </cell>
          <cell r="O487">
            <v>0</v>
          </cell>
          <cell r="P487">
            <v>0</v>
          </cell>
          <cell r="Q487">
            <v>0</v>
          </cell>
          <cell r="R487">
            <v>0</v>
          </cell>
        </row>
        <row r="488">
          <cell r="A488" t="str">
            <v>904521EA1C</v>
          </cell>
          <cell r="B488" t="str">
            <v>BACKDOORSTAY</v>
          </cell>
          <cell r="C488">
            <v>130.61000000000001</v>
          </cell>
          <cell r="D488">
            <v>130.61000000000001</v>
          </cell>
          <cell r="E488" t="str">
            <v xml:space="preserve"> </v>
          </cell>
          <cell r="F488" t="str">
            <v>E6</v>
          </cell>
          <cell r="G488">
            <v>108.40630000000002</v>
          </cell>
          <cell r="H488">
            <v>0</v>
          </cell>
          <cell r="I488">
            <v>0</v>
          </cell>
          <cell r="J488">
            <v>0</v>
          </cell>
          <cell r="K488">
            <v>0</v>
          </cell>
          <cell r="L488">
            <v>0</v>
          </cell>
          <cell r="M488">
            <v>0</v>
          </cell>
          <cell r="N488">
            <v>0</v>
          </cell>
          <cell r="O488">
            <v>0</v>
          </cell>
          <cell r="P488">
            <v>0</v>
          </cell>
          <cell r="Q488">
            <v>0</v>
          </cell>
          <cell r="R488">
            <v>0</v>
          </cell>
        </row>
        <row r="489">
          <cell r="A489" t="str">
            <v>904531EA1C</v>
          </cell>
          <cell r="B489" t="str">
            <v>BACKDOORSTAY</v>
          </cell>
          <cell r="C489">
            <v>130.61000000000001</v>
          </cell>
          <cell r="D489">
            <v>130.61000000000001</v>
          </cell>
          <cell r="E489" t="str">
            <v xml:space="preserve"> </v>
          </cell>
          <cell r="F489" t="str">
            <v>E6</v>
          </cell>
          <cell r="G489">
            <v>108.40630000000002</v>
          </cell>
          <cell r="H489">
            <v>0</v>
          </cell>
          <cell r="I489">
            <v>0</v>
          </cell>
          <cell r="J489">
            <v>0</v>
          </cell>
          <cell r="K489">
            <v>0</v>
          </cell>
          <cell r="L489">
            <v>0</v>
          </cell>
          <cell r="M489">
            <v>0</v>
          </cell>
          <cell r="N489">
            <v>0</v>
          </cell>
          <cell r="O489">
            <v>0</v>
          </cell>
          <cell r="P489">
            <v>0</v>
          </cell>
          <cell r="Q489">
            <v>0</v>
          </cell>
          <cell r="R489">
            <v>0</v>
          </cell>
        </row>
        <row r="490">
          <cell r="A490" t="str">
            <v>J31006UE2AAU</v>
          </cell>
          <cell r="B490" t="str">
            <v>FRAMEASSY-GUARD</v>
          </cell>
          <cell r="C490">
            <v>796.13</v>
          </cell>
          <cell r="D490">
            <v>792.51</v>
          </cell>
          <cell r="E490" t="str">
            <v/>
          </cell>
          <cell r="F490" t="str">
            <v>E1</v>
          </cell>
          <cell r="G490">
            <v>660.78790000000004</v>
          </cell>
          <cell r="H490">
            <v>0</v>
          </cell>
          <cell r="I490">
            <v>0</v>
          </cell>
          <cell r="J490">
            <v>0</v>
          </cell>
          <cell r="K490">
            <v>0</v>
          </cell>
          <cell r="L490">
            <v>0</v>
          </cell>
          <cell r="M490">
            <v>0</v>
          </cell>
          <cell r="N490">
            <v>0</v>
          </cell>
          <cell r="O490">
            <v>0</v>
          </cell>
          <cell r="P490">
            <v>0</v>
          </cell>
          <cell r="Q490">
            <v>0</v>
          </cell>
          <cell r="R490">
            <v>0</v>
          </cell>
        </row>
        <row r="491">
          <cell r="A491" t="str">
            <v>J31026UE0AAU</v>
          </cell>
          <cell r="B491" t="str">
            <v>FRONTPOSITIONKIT</v>
          </cell>
          <cell r="C491">
            <v>198.22</v>
          </cell>
          <cell r="D491">
            <v>201.74</v>
          </cell>
          <cell r="E491" t="str">
            <v/>
          </cell>
          <cell r="F491" t="str">
            <v>E1</v>
          </cell>
          <cell r="G491">
            <v>164.52260000000001</v>
          </cell>
          <cell r="H491">
            <v>0</v>
          </cell>
          <cell r="I491">
            <v>0</v>
          </cell>
          <cell r="J491">
            <v>0</v>
          </cell>
          <cell r="K491">
            <v>0</v>
          </cell>
          <cell r="L491">
            <v>0</v>
          </cell>
          <cell r="M491">
            <v>0</v>
          </cell>
          <cell r="N491">
            <v>0</v>
          </cell>
          <cell r="O491">
            <v>0</v>
          </cell>
          <cell r="P491">
            <v>0</v>
          </cell>
          <cell r="Q491">
            <v>0</v>
          </cell>
          <cell r="R491">
            <v>0</v>
          </cell>
        </row>
        <row r="492">
          <cell r="A492" t="str">
            <v>KE6106U10S</v>
          </cell>
          <cell r="B492" t="str">
            <v>UNDERCOVERFR</v>
          </cell>
          <cell r="C492">
            <v>600.44000000000005</v>
          </cell>
          <cell r="D492">
            <v>600.29999999999995</v>
          </cell>
          <cell r="E492" t="str">
            <v/>
          </cell>
          <cell r="F492" t="str">
            <v>E6</v>
          </cell>
          <cell r="G492">
            <v>498.36520000000007</v>
          </cell>
          <cell r="H492">
            <v>0</v>
          </cell>
          <cell r="I492">
            <v>0</v>
          </cell>
          <cell r="J492">
            <v>0</v>
          </cell>
          <cell r="K492">
            <v>0</v>
          </cell>
          <cell r="L492">
            <v>0</v>
          </cell>
          <cell r="M492">
            <v>0</v>
          </cell>
          <cell r="N492">
            <v>0</v>
          </cell>
          <cell r="O492">
            <v>0</v>
          </cell>
          <cell r="P492">
            <v>0</v>
          </cell>
          <cell r="Q492">
            <v>0</v>
          </cell>
          <cell r="R492">
            <v>0</v>
          </cell>
        </row>
        <row r="493">
          <cell r="A493" t="str">
            <v>KE6106U0CR</v>
          </cell>
          <cell r="B493" t="str">
            <v>FRONTFINISHERELEGANCEPACK</v>
          </cell>
          <cell r="C493">
            <v>270.54000000000002</v>
          </cell>
          <cell r="D493">
            <v>252.4</v>
          </cell>
          <cell r="E493" t="str">
            <v/>
          </cell>
          <cell r="F493" t="str">
            <v>E2</v>
          </cell>
          <cell r="G493">
            <v>224.54820000000001</v>
          </cell>
          <cell r="H493">
            <v>0</v>
          </cell>
          <cell r="I493">
            <v>0</v>
          </cell>
          <cell r="J493">
            <v>0</v>
          </cell>
          <cell r="K493">
            <v>0</v>
          </cell>
          <cell r="L493">
            <v>0</v>
          </cell>
          <cell r="M493">
            <v>0</v>
          </cell>
          <cell r="N493">
            <v>0</v>
          </cell>
          <cell r="O493">
            <v>0</v>
          </cell>
          <cell r="P493">
            <v>0</v>
          </cell>
          <cell r="Q493">
            <v>0</v>
          </cell>
          <cell r="R493">
            <v>0</v>
          </cell>
        </row>
        <row r="494">
          <cell r="A494" t="str">
            <v>KE7886UA01</v>
          </cell>
          <cell r="B494" t="str">
            <v>KIT-MUDFLAP</v>
          </cell>
          <cell r="C494">
            <v>156.19999999999999</v>
          </cell>
          <cell r="D494">
            <v>110.58</v>
          </cell>
          <cell r="E494" t="str">
            <v/>
          </cell>
          <cell r="F494" t="str">
            <v>E2</v>
          </cell>
          <cell r="G494">
            <v>129.64599999999999</v>
          </cell>
          <cell r="H494">
            <v>0</v>
          </cell>
          <cell r="I494">
            <v>0</v>
          </cell>
          <cell r="J494">
            <v>0</v>
          </cell>
          <cell r="K494">
            <v>0</v>
          </cell>
          <cell r="L494">
            <v>0</v>
          </cell>
          <cell r="M494">
            <v>0</v>
          </cell>
          <cell r="N494">
            <v>0</v>
          </cell>
          <cell r="O494">
            <v>0</v>
          </cell>
          <cell r="P494">
            <v>0</v>
          </cell>
          <cell r="Q494">
            <v>0</v>
          </cell>
          <cell r="R494">
            <v>0</v>
          </cell>
        </row>
        <row r="495">
          <cell r="A495" t="str">
            <v>KE7916U0CR</v>
          </cell>
          <cell r="B495" t="str">
            <v>REARFINISHER-ELEGANCEPACK</v>
          </cell>
          <cell r="C495">
            <v>225.06</v>
          </cell>
          <cell r="D495">
            <v>215.87</v>
          </cell>
          <cell r="E495" t="str">
            <v/>
          </cell>
          <cell r="F495" t="str">
            <v>E2</v>
          </cell>
          <cell r="G495">
            <v>186.7998</v>
          </cell>
          <cell r="H495">
            <v>0</v>
          </cell>
          <cell r="I495">
            <v>0</v>
          </cell>
          <cell r="J495">
            <v>0</v>
          </cell>
          <cell r="K495">
            <v>0</v>
          </cell>
          <cell r="L495">
            <v>0</v>
          </cell>
          <cell r="M495">
            <v>0</v>
          </cell>
          <cell r="N495">
            <v>0</v>
          </cell>
          <cell r="O495">
            <v>0</v>
          </cell>
          <cell r="P495">
            <v>0</v>
          </cell>
          <cell r="Q495">
            <v>0</v>
          </cell>
          <cell r="R495">
            <v>0</v>
          </cell>
        </row>
        <row r="496">
          <cell r="A496" t="str">
            <v>KE7916U10S</v>
          </cell>
          <cell r="B496" t="str">
            <v>UNDERCOVERRRW/OT'BAR(DARKSILVER)</v>
          </cell>
          <cell r="C496">
            <v>564.01</v>
          </cell>
          <cell r="D496">
            <v>554.87</v>
          </cell>
          <cell r="E496" t="str">
            <v/>
          </cell>
          <cell r="F496" t="str">
            <v>E6</v>
          </cell>
          <cell r="G496">
            <v>468.12829999999997</v>
          </cell>
          <cell r="H496">
            <v>0</v>
          </cell>
          <cell r="I496">
            <v>0</v>
          </cell>
          <cell r="J496">
            <v>0</v>
          </cell>
          <cell r="K496">
            <v>0</v>
          </cell>
          <cell r="L496">
            <v>0</v>
          </cell>
          <cell r="M496">
            <v>0</v>
          </cell>
          <cell r="N496">
            <v>0</v>
          </cell>
          <cell r="O496">
            <v>0</v>
          </cell>
          <cell r="P496">
            <v>0</v>
          </cell>
          <cell r="Q496">
            <v>0</v>
          </cell>
          <cell r="R496">
            <v>0</v>
          </cell>
        </row>
        <row r="497">
          <cell r="A497" t="str">
            <v>KE7606U0CR</v>
          </cell>
          <cell r="B497" t="str">
            <v>SIDEFINISHER-ELEGANCEPACK</v>
          </cell>
          <cell r="C497">
            <v>315.83</v>
          </cell>
          <cell r="D497">
            <v>297.79000000000002</v>
          </cell>
          <cell r="E497" t="str">
            <v/>
          </cell>
          <cell r="F497" t="str">
            <v>E2</v>
          </cell>
          <cell r="G497">
            <v>262.13889999999998</v>
          </cell>
          <cell r="H497">
            <v>0</v>
          </cell>
          <cell r="I497">
            <v>0</v>
          </cell>
          <cell r="J497">
            <v>0</v>
          </cell>
          <cell r="K497">
            <v>0</v>
          </cell>
          <cell r="L497">
            <v>0</v>
          </cell>
          <cell r="M497">
            <v>0</v>
          </cell>
          <cell r="N497">
            <v>0</v>
          </cell>
          <cell r="O497">
            <v>0</v>
          </cell>
          <cell r="P497">
            <v>0</v>
          </cell>
          <cell r="Q497">
            <v>0</v>
          </cell>
          <cell r="R497">
            <v>0</v>
          </cell>
        </row>
        <row r="498">
          <cell r="A498" t="str">
            <v>KE9676U000</v>
          </cell>
          <cell r="B498" t="str">
            <v>LUGGAGEENTRYGUARD</v>
          </cell>
          <cell r="C498">
            <v>191.35</v>
          </cell>
          <cell r="D498">
            <v>190.97</v>
          </cell>
          <cell r="E498" t="str">
            <v/>
          </cell>
          <cell r="F498" t="str">
            <v>E2</v>
          </cell>
          <cell r="G498">
            <v>158.82049999999998</v>
          </cell>
          <cell r="H498">
            <v>0</v>
          </cell>
          <cell r="I498">
            <v>0</v>
          </cell>
          <cell r="J498">
            <v>0</v>
          </cell>
          <cell r="K498">
            <v>0</v>
          </cell>
          <cell r="L498">
            <v>0</v>
          </cell>
          <cell r="M498">
            <v>0</v>
          </cell>
          <cell r="N498">
            <v>0</v>
          </cell>
          <cell r="O498">
            <v>0</v>
          </cell>
          <cell r="P498">
            <v>0</v>
          </cell>
          <cell r="Q498">
            <v>0</v>
          </cell>
          <cell r="R498">
            <v>0</v>
          </cell>
        </row>
        <row r="499">
          <cell r="A499" t="str">
            <v>KE6206U000</v>
          </cell>
          <cell r="B499" t="str">
            <v>SCUFFPLATE,REARBUMPER</v>
          </cell>
          <cell r="C499">
            <v>136.80000000000001</v>
          </cell>
          <cell r="D499">
            <v>136.46</v>
          </cell>
          <cell r="E499" t="str">
            <v/>
          </cell>
          <cell r="F499" t="str">
            <v>E2</v>
          </cell>
          <cell r="G499">
            <v>113.54400000000001</v>
          </cell>
          <cell r="H499">
            <v>0</v>
          </cell>
          <cell r="I499">
            <v>0</v>
          </cell>
          <cell r="J499">
            <v>0</v>
          </cell>
          <cell r="K499">
            <v>0</v>
          </cell>
          <cell r="L499">
            <v>0</v>
          </cell>
          <cell r="M499">
            <v>0</v>
          </cell>
          <cell r="N499">
            <v>0</v>
          </cell>
          <cell r="O499">
            <v>0</v>
          </cell>
          <cell r="P499">
            <v>0</v>
          </cell>
          <cell r="Q499">
            <v>0</v>
          </cell>
          <cell r="R499">
            <v>0</v>
          </cell>
        </row>
        <row r="500">
          <cell r="A500" t="str">
            <v>H08006UE0AAU</v>
          </cell>
          <cell r="B500" t="str">
            <v>PartnotLoaded</v>
          </cell>
          <cell r="C500">
            <v>0</v>
          </cell>
          <cell r="D500">
            <v>0</v>
          </cell>
          <cell r="E500" t="str">
            <v xml:space="preserve"> </v>
          </cell>
          <cell r="F500"/>
          <cell r="G500" t="e">
            <v>#N/A</v>
          </cell>
          <cell r="H500">
            <v>0</v>
          </cell>
          <cell r="I500">
            <v>0</v>
          </cell>
          <cell r="J500">
            <v>0</v>
          </cell>
          <cell r="K500">
            <v>0</v>
          </cell>
          <cell r="L500">
            <v>0</v>
          </cell>
          <cell r="M500">
            <v>0</v>
          </cell>
          <cell r="N500">
            <v>0</v>
          </cell>
          <cell r="O500">
            <v>0</v>
          </cell>
          <cell r="P500">
            <v>0</v>
          </cell>
          <cell r="Q500">
            <v>0</v>
          </cell>
          <cell r="R500">
            <v>0</v>
          </cell>
        </row>
        <row r="501">
          <cell r="A501" t="str">
            <v>KE7586U000</v>
          </cell>
          <cell r="B501" t="str">
            <v>ALL-WEATHERFLOORMATS(F&amp;R)-ICE</v>
          </cell>
          <cell r="C501">
            <v>130.28</v>
          </cell>
          <cell r="D501">
            <v>130.03</v>
          </cell>
          <cell r="E501" t="str">
            <v/>
          </cell>
          <cell r="F501" t="str">
            <v>E2</v>
          </cell>
          <cell r="G501">
            <v>108.1324</v>
          </cell>
          <cell r="H501">
            <v>0</v>
          </cell>
          <cell r="I501">
            <v>0</v>
          </cell>
          <cell r="J501">
            <v>0</v>
          </cell>
          <cell r="K501">
            <v>0</v>
          </cell>
          <cell r="L501">
            <v>0</v>
          </cell>
          <cell r="M501">
            <v>0</v>
          </cell>
          <cell r="N501">
            <v>0</v>
          </cell>
          <cell r="O501">
            <v>0</v>
          </cell>
          <cell r="P501">
            <v>0</v>
          </cell>
          <cell r="Q501">
            <v>0</v>
          </cell>
          <cell r="R501">
            <v>0</v>
          </cell>
        </row>
        <row r="502">
          <cell r="A502" t="str">
            <v>KE7586U0E0</v>
          </cell>
          <cell r="B502" t="str">
            <v>BLKRUBBERE_POWERRH</v>
          </cell>
          <cell r="C502">
            <v>130.28</v>
          </cell>
          <cell r="D502">
            <v>130.30000000000001</v>
          </cell>
          <cell r="E502" t="str">
            <v/>
          </cell>
          <cell r="F502" t="str">
            <v>E2</v>
          </cell>
          <cell r="G502">
            <v>108.1324</v>
          </cell>
          <cell r="H502">
            <v>0</v>
          </cell>
          <cell r="I502">
            <v>0</v>
          </cell>
          <cell r="J502">
            <v>0</v>
          </cell>
          <cell r="K502">
            <v>0</v>
          </cell>
          <cell r="L502">
            <v>0</v>
          </cell>
          <cell r="M502">
            <v>0</v>
          </cell>
          <cell r="N502">
            <v>0</v>
          </cell>
          <cell r="O502">
            <v>0</v>
          </cell>
          <cell r="P502">
            <v>0</v>
          </cell>
          <cell r="Q502">
            <v>0</v>
          </cell>
          <cell r="R502">
            <v>0</v>
          </cell>
        </row>
        <row r="503">
          <cell r="A503" t="str">
            <v>KE7556UA1A</v>
          </cell>
          <cell r="B503" t="str">
            <v>FLOORMATSVELOUR(RHD)-ICE</v>
          </cell>
          <cell r="C503">
            <v>130.27000000000001</v>
          </cell>
          <cell r="D503">
            <v>130.28</v>
          </cell>
          <cell r="E503" t="str">
            <v/>
          </cell>
          <cell r="F503" t="str">
            <v>E2</v>
          </cell>
          <cell r="G503">
            <v>108.1241</v>
          </cell>
          <cell r="H503">
            <v>0</v>
          </cell>
          <cell r="I503">
            <v>0</v>
          </cell>
          <cell r="J503">
            <v>0</v>
          </cell>
          <cell r="K503">
            <v>0</v>
          </cell>
          <cell r="L503">
            <v>0</v>
          </cell>
          <cell r="M503">
            <v>0</v>
          </cell>
          <cell r="N503">
            <v>0</v>
          </cell>
          <cell r="O503">
            <v>0</v>
          </cell>
          <cell r="P503">
            <v>0</v>
          </cell>
          <cell r="Q503">
            <v>0</v>
          </cell>
          <cell r="R503">
            <v>0</v>
          </cell>
        </row>
        <row r="504">
          <cell r="A504" t="str">
            <v>KE7556UA1B</v>
          </cell>
          <cell r="B504" t="str">
            <v>CARPETMATS-E_POWER</v>
          </cell>
          <cell r="C504">
            <v>130.27000000000001</v>
          </cell>
          <cell r="D504">
            <v>130.12</v>
          </cell>
          <cell r="E504" t="str">
            <v/>
          </cell>
          <cell r="F504" t="str">
            <v>E2</v>
          </cell>
          <cell r="G504">
            <v>108.1241</v>
          </cell>
          <cell r="H504">
            <v>0</v>
          </cell>
          <cell r="I504">
            <v>0</v>
          </cell>
          <cell r="J504">
            <v>0</v>
          </cell>
          <cell r="K504">
            <v>0</v>
          </cell>
          <cell r="L504">
            <v>0</v>
          </cell>
          <cell r="M504">
            <v>0</v>
          </cell>
          <cell r="N504">
            <v>0</v>
          </cell>
          <cell r="O504">
            <v>0</v>
          </cell>
          <cell r="P504">
            <v>0</v>
          </cell>
          <cell r="Q504">
            <v>0</v>
          </cell>
          <cell r="R504">
            <v>0</v>
          </cell>
        </row>
        <row r="505">
          <cell r="A505" t="str">
            <v>KE9656U0S0</v>
          </cell>
          <cell r="B505" t="str">
            <v>TRUNKLINERREVERSIBLEICE/EPWR</v>
          </cell>
          <cell r="C505">
            <v>123.62</v>
          </cell>
          <cell r="D505">
            <v>123.4</v>
          </cell>
          <cell r="E505" t="str">
            <v/>
          </cell>
          <cell r="F505" t="str">
            <v>E1</v>
          </cell>
          <cell r="G505">
            <v>102.6046</v>
          </cell>
          <cell r="H505">
            <v>0</v>
          </cell>
          <cell r="I505">
            <v>0</v>
          </cell>
          <cell r="J505">
            <v>0</v>
          </cell>
          <cell r="K505">
            <v>0</v>
          </cell>
          <cell r="L505">
            <v>0</v>
          </cell>
          <cell r="M505">
            <v>0</v>
          </cell>
          <cell r="N505">
            <v>0</v>
          </cell>
          <cell r="O505">
            <v>0</v>
          </cell>
          <cell r="P505">
            <v>0</v>
          </cell>
          <cell r="Q505">
            <v>0</v>
          </cell>
          <cell r="R505">
            <v>0</v>
          </cell>
        </row>
        <row r="506">
          <cell r="A506" t="str">
            <v>85010GEN20AU</v>
          </cell>
          <cell r="B506" t="str">
            <v>BOOTLIPPROTECTORREFLECTIVE-REVISED</v>
          </cell>
          <cell r="C506">
            <v>79.61</v>
          </cell>
          <cell r="D506">
            <v>76.180000000000007</v>
          </cell>
          <cell r="E506" t="str">
            <v/>
          </cell>
          <cell r="F506" t="str">
            <v>E2</v>
          </cell>
          <cell r="G506">
            <v>66.076300000000003</v>
          </cell>
          <cell r="H506">
            <v>0</v>
          </cell>
          <cell r="I506">
            <v>0</v>
          </cell>
          <cell r="J506">
            <v>0</v>
          </cell>
          <cell r="K506">
            <v>0</v>
          </cell>
          <cell r="L506">
            <v>0</v>
          </cell>
          <cell r="M506">
            <v>0</v>
          </cell>
          <cell r="N506">
            <v>0</v>
          </cell>
          <cell r="O506">
            <v>0</v>
          </cell>
          <cell r="P506">
            <v>1</v>
          </cell>
          <cell r="Q506">
            <v>0</v>
          </cell>
          <cell r="R506">
            <v>0</v>
          </cell>
        </row>
        <row r="507">
          <cell r="A507" t="str">
            <v>KE93000022</v>
          </cell>
          <cell r="B507" t="str">
            <v>SAFETYPACK</v>
          </cell>
          <cell r="C507">
            <v>44.47</v>
          </cell>
          <cell r="D507">
            <v>44.47</v>
          </cell>
          <cell r="E507" t="str">
            <v xml:space="preserve"> </v>
          </cell>
          <cell r="F507" t="str">
            <v>E6</v>
          </cell>
          <cell r="G507">
            <v>36.9101</v>
          </cell>
          <cell r="H507">
            <v>0</v>
          </cell>
          <cell r="I507">
            <v>0</v>
          </cell>
          <cell r="J507">
            <v>0</v>
          </cell>
          <cell r="K507">
            <v>0</v>
          </cell>
          <cell r="L507">
            <v>0</v>
          </cell>
          <cell r="M507">
            <v>0</v>
          </cell>
          <cell r="N507">
            <v>0</v>
          </cell>
          <cell r="O507">
            <v>0</v>
          </cell>
          <cell r="P507">
            <v>0</v>
          </cell>
          <cell r="Q507">
            <v>0</v>
          </cell>
          <cell r="R507">
            <v>0</v>
          </cell>
        </row>
        <row r="508">
          <cell r="A508" t="str">
            <v>KE9676U100</v>
          </cell>
          <cell r="B508" t="str">
            <v>KICKPLATESNON-ILLUMINATED</v>
          </cell>
          <cell r="C508">
            <v>236.64</v>
          </cell>
          <cell r="D508">
            <v>236.51</v>
          </cell>
          <cell r="E508" t="str">
            <v/>
          </cell>
          <cell r="F508" t="str">
            <v>E2</v>
          </cell>
          <cell r="G508">
            <v>196.41119999999998</v>
          </cell>
          <cell r="H508">
            <v>0</v>
          </cell>
          <cell r="I508">
            <v>0</v>
          </cell>
          <cell r="J508">
            <v>0</v>
          </cell>
          <cell r="K508">
            <v>0</v>
          </cell>
          <cell r="L508">
            <v>0</v>
          </cell>
          <cell r="M508">
            <v>0</v>
          </cell>
          <cell r="N508">
            <v>0</v>
          </cell>
          <cell r="O508">
            <v>0</v>
          </cell>
          <cell r="P508">
            <v>0</v>
          </cell>
          <cell r="Q508">
            <v>0</v>
          </cell>
          <cell r="R508">
            <v>0</v>
          </cell>
        </row>
        <row r="509">
          <cell r="A509" t="str">
            <v>H73006UE0AAU</v>
          </cell>
          <cell r="B509" t="str">
            <v>PartnotLoaded</v>
          </cell>
          <cell r="C509">
            <v>0</v>
          </cell>
          <cell r="D509">
            <v>0</v>
          </cell>
          <cell r="E509" t="str">
            <v xml:space="preserve"> </v>
          </cell>
          <cell r="F509"/>
          <cell r="G509" t="e">
            <v>#N/A</v>
          </cell>
          <cell r="H509">
            <v>0</v>
          </cell>
          <cell r="I509">
            <v>0</v>
          </cell>
          <cell r="J509">
            <v>0</v>
          </cell>
          <cell r="K509">
            <v>0</v>
          </cell>
          <cell r="L509">
            <v>0</v>
          </cell>
          <cell r="M509">
            <v>0</v>
          </cell>
          <cell r="N509">
            <v>0</v>
          </cell>
          <cell r="O509">
            <v>0</v>
          </cell>
          <cell r="P509">
            <v>0</v>
          </cell>
          <cell r="Q509">
            <v>0</v>
          </cell>
          <cell r="R509">
            <v>0</v>
          </cell>
        </row>
        <row r="510">
          <cell r="A510" t="str">
            <v>H83006UE0AAU</v>
          </cell>
          <cell r="B510" t="str">
            <v>PartnotLoaded</v>
          </cell>
          <cell r="C510">
            <v>0</v>
          </cell>
          <cell r="D510">
            <v>0</v>
          </cell>
          <cell r="E510" t="str">
            <v xml:space="preserve"> </v>
          </cell>
          <cell r="F510"/>
          <cell r="G510" t="e">
            <v>#N/A</v>
          </cell>
          <cell r="H510">
            <v>0</v>
          </cell>
          <cell r="I510">
            <v>0</v>
          </cell>
          <cell r="J510">
            <v>0</v>
          </cell>
          <cell r="K510">
            <v>0</v>
          </cell>
          <cell r="L510">
            <v>0</v>
          </cell>
          <cell r="M510">
            <v>0</v>
          </cell>
          <cell r="N510">
            <v>0</v>
          </cell>
          <cell r="O510">
            <v>0</v>
          </cell>
          <cell r="P510">
            <v>0</v>
          </cell>
          <cell r="Q510">
            <v>0</v>
          </cell>
          <cell r="R510">
            <v>0</v>
          </cell>
        </row>
        <row r="511">
          <cell r="A511" t="str">
            <v>KE7306U511</v>
          </cell>
          <cell r="B511" t="str">
            <v>LOADCARRIER</v>
          </cell>
          <cell r="C511">
            <v>588.78</v>
          </cell>
          <cell r="D511">
            <v>0</v>
          </cell>
          <cell r="E511" t="str">
            <v/>
          </cell>
          <cell r="F511" t="str">
            <v>E1</v>
          </cell>
          <cell r="G511">
            <v>488.68739999999997</v>
          </cell>
          <cell r="H511">
            <v>0</v>
          </cell>
          <cell r="I511">
            <v>0</v>
          </cell>
          <cell r="J511">
            <v>0</v>
          </cell>
          <cell r="K511">
            <v>0</v>
          </cell>
          <cell r="L511">
            <v>0</v>
          </cell>
          <cell r="M511">
            <v>0</v>
          </cell>
          <cell r="N511">
            <v>0</v>
          </cell>
          <cell r="O511">
            <v>0</v>
          </cell>
          <cell r="P511">
            <v>0</v>
          </cell>
          <cell r="Q511">
            <v>0</v>
          </cell>
          <cell r="R511">
            <v>0</v>
          </cell>
        </row>
        <row r="512">
          <cell r="A512" t="str">
            <v>KE7326U511</v>
          </cell>
          <cell r="B512" t="str">
            <v>ROOFCROSSBARS(FLUSHSTYLE)</v>
          </cell>
          <cell r="C512">
            <v>464.43</v>
          </cell>
          <cell r="D512">
            <v>0</v>
          </cell>
          <cell r="E512" t="str">
            <v/>
          </cell>
          <cell r="F512" t="str">
            <v>E1</v>
          </cell>
          <cell r="G512">
            <v>385.4769</v>
          </cell>
          <cell r="H512">
            <v>0</v>
          </cell>
          <cell r="I512">
            <v>0</v>
          </cell>
          <cell r="J512">
            <v>0</v>
          </cell>
          <cell r="K512">
            <v>0</v>
          </cell>
          <cell r="L512">
            <v>0</v>
          </cell>
          <cell r="M512">
            <v>0</v>
          </cell>
          <cell r="N512">
            <v>0</v>
          </cell>
          <cell r="O512">
            <v>0</v>
          </cell>
          <cell r="P512">
            <v>0</v>
          </cell>
          <cell r="Q512">
            <v>0</v>
          </cell>
          <cell r="R512">
            <v>0</v>
          </cell>
        </row>
        <row r="513">
          <cell r="A513" t="str">
            <v>E11706UE0AAU</v>
          </cell>
          <cell r="B513" t="str">
            <v>MBRASSY-HITCH</v>
          </cell>
          <cell r="C513">
            <v>813.37</v>
          </cell>
          <cell r="D513">
            <v>767.85</v>
          </cell>
          <cell r="E513" t="str">
            <v/>
          </cell>
          <cell r="F513" t="str">
            <v>E1</v>
          </cell>
          <cell r="G513">
            <v>675.09709999999995</v>
          </cell>
          <cell r="H513">
            <v>0</v>
          </cell>
          <cell r="I513">
            <v>0</v>
          </cell>
          <cell r="J513">
            <v>0</v>
          </cell>
          <cell r="K513">
            <v>0</v>
          </cell>
          <cell r="L513">
            <v>0</v>
          </cell>
          <cell r="M513">
            <v>0</v>
          </cell>
          <cell r="N513">
            <v>0</v>
          </cell>
          <cell r="O513">
            <v>0</v>
          </cell>
          <cell r="P513">
            <v>0</v>
          </cell>
          <cell r="Q513">
            <v>0</v>
          </cell>
          <cell r="R513">
            <v>0</v>
          </cell>
        </row>
        <row r="514">
          <cell r="A514" t="str">
            <v>B40976UE0AAU</v>
          </cell>
          <cell r="B514" t="str">
            <v>HARNESS-HITCHMBR</v>
          </cell>
          <cell r="C514">
            <v>156.38</v>
          </cell>
          <cell r="D514">
            <v>156.38</v>
          </cell>
          <cell r="E514" t="str">
            <v xml:space="preserve"> </v>
          </cell>
          <cell r="F514" t="str">
            <v>E1</v>
          </cell>
          <cell r="G514">
            <v>129.7954</v>
          </cell>
          <cell r="H514">
            <v>0</v>
          </cell>
          <cell r="I514">
            <v>0</v>
          </cell>
          <cell r="J514">
            <v>0</v>
          </cell>
          <cell r="K514">
            <v>0</v>
          </cell>
          <cell r="L514">
            <v>0</v>
          </cell>
          <cell r="M514">
            <v>0</v>
          </cell>
          <cell r="N514">
            <v>0</v>
          </cell>
          <cell r="O514">
            <v>0</v>
          </cell>
          <cell r="P514">
            <v>0</v>
          </cell>
          <cell r="Q514">
            <v>0</v>
          </cell>
          <cell r="R514">
            <v>0</v>
          </cell>
        </row>
        <row r="515">
          <cell r="A515" t="str">
            <v>T99J26TA4A</v>
          </cell>
          <cell r="B515" t="str">
            <v>SPLASHGUARDSRR</v>
          </cell>
          <cell r="C515">
            <v>82.08</v>
          </cell>
          <cell r="D515">
            <v>82.2</v>
          </cell>
          <cell r="E515" t="str">
            <v/>
          </cell>
          <cell r="F515" t="str">
            <v>E6</v>
          </cell>
          <cell r="G515">
            <v>68.12639999999999</v>
          </cell>
          <cell r="H515">
            <v>0</v>
          </cell>
          <cell r="I515">
            <v>0</v>
          </cell>
          <cell r="J515">
            <v>0</v>
          </cell>
          <cell r="K515">
            <v>0</v>
          </cell>
          <cell r="L515">
            <v>0</v>
          </cell>
          <cell r="M515">
            <v>0</v>
          </cell>
          <cell r="N515">
            <v>0</v>
          </cell>
          <cell r="O515">
            <v>0</v>
          </cell>
          <cell r="P515">
            <v>0</v>
          </cell>
          <cell r="Q515">
            <v>0</v>
          </cell>
          <cell r="R515">
            <v>0</v>
          </cell>
        </row>
        <row r="516">
          <cell r="A516" t="str">
            <v>T99B26TA0A</v>
          </cell>
          <cell r="B516" t="str">
            <v>REARBUMPERPROTECTOR-BLACKFILM</v>
          </cell>
          <cell r="C516">
            <v>152.85</v>
          </cell>
          <cell r="D516">
            <v>152.91999999999999</v>
          </cell>
          <cell r="E516" t="str">
            <v/>
          </cell>
          <cell r="F516" t="str">
            <v>E6</v>
          </cell>
          <cell r="G516">
            <v>126.8655</v>
          </cell>
          <cell r="H516">
            <v>0</v>
          </cell>
          <cell r="I516">
            <v>0</v>
          </cell>
          <cell r="J516">
            <v>0</v>
          </cell>
          <cell r="K516">
            <v>0</v>
          </cell>
          <cell r="L516">
            <v>0</v>
          </cell>
          <cell r="M516">
            <v>0</v>
          </cell>
          <cell r="N516">
            <v>0</v>
          </cell>
          <cell r="O516">
            <v>0</v>
          </cell>
          <cell r="P516">
            <v>0</v>
          </cell>
          <cell r="Q516">
            <v>0</v>
          </cell>
          <cell r="R516">
            <v>0</v>
          </cell>
        </row>
        <row r="517">
          <cell r="A517" t="str">
            <v>T99G86TA4A</v>
          </cell>
          <cell r="B517" t="str">
            <v>BLACKBADGING</v>
          </cell>
          <cell r="C517">
            <v>156.31</v>
          </cell>
          <cell r="D517">
            <v>146.88999999999999</v>
          </cell>
          <cell r="E517" t="str">
            <v/>
          </cell>
          <cell r="F517" t="str">
            <v>E6</v>
          </cell>
          <cell r="G517">
            <v>129.7373</v>
          </cell>
          <cell r="H517">
            <v>0</v>
          </cell>
          <cell r="I517">
            <v>0</v>
          </cell>
          <cell r="J517">
            <v>0</v>
          </cell>
          <cell r="K517">
            <v>0</v>
          </cell>
          <cell r="L517">
            <v>0</v>
          </cell>
          <cell r="M517">
            <v>0</v>
          </cell>
          <cell r="N517">
            <v>0</v>
          </cell>
          <cell r="O517">
            <v>0</v>
          </cell>
          <cell r="P517">
            <v>0</v>
          </cell>
          <cell r="Q517">
            <v>0</v>
          </cell>
          <cell r="R517">
            <v>0</v>
          </cell>
        </row>
        <row r="518">
          <cell r="A518" t="str">
            <v>T99F36TA1B</v>
          </cell>
          <cell r="B518" t="str">
            <v>INTERIORLEDLIGHTING</v>
          </cell>
          <cell r="C518">
            <v>247.26</v>
          </cell>
          <cell r="D518">
            <v>247.22</v>
          </cell>
          <cell r="E518" t="str">
            <v/>
          </cell>
          <cell r="F518" t="str">
            <v>E6</v>
          </cell>
          <cell r="G518">
            <v>205.22579999999999</v>
          </cell>
          <cell r="H518">
            <v>0</v>
          </cell>
          <cell r="I518">
            <v>0</v>
          </cell>
          <cell r="J518">
            <v>0</v>
          </cell>
          <cell r="K518">
            <v>0</v>
          </cell>
          <cell r="L518">
            <v>0</v>
          </cell>
          <cell r="M518">
            <v>0</v>
          </cell>
          <cell r="N518">
            <v>0</v>
          </cell>
          <cell r="O518">
            <v>0</v>
          </cell>
          <cell r="P518">
            <v>0</v>
          </cell>
          <cell r="Q518">
            <v>0</v>
          </cell>
          <cell r="R518">
            <v>0</v>
          </cell>
        </row>
        <row r="519">
          <cell r="A519" t="str">
            <v>T99C16TA0A</v>
          </cell>
          <cell r="B519" t="str">
            <v>CARGONET</v>
          </cell>
          <cell r="C519">
            <v>128.41999999999999</v>
          </cell>
          <cell r="D519">
            <v>128.4</v>
          </cell>
          <cell r="E519" t="str">
            <v/>
          </cell>
          <cell r="F519" t="str">
            <v>E6</v>
          </cell>
          <cell r="G519">
            <v>106.58859999999999</v>
          </cell>
          <cell r="H519">
            <v>0</v>
          </cell>
          <cell r="I519">
            <v>0</v>
          </cell>
          <cell r="J519">
            <v>0</v>
          </cell>
          <cell r="K519">
            <v>0</v>
          </cell>
          <cell r="L519">
            <v>0</v>
          </cell>
          <cell r="M519">
            <v>0</v>
          </cell>
          <cell r="N519">
            <v>0</v>
          </cell>
          <cell r="O519">
            <v>0</v>
          </cell>
          <cell r="P519">
            <v>0</v>
          </cell>
          <cell r="Q519">
            <v>0</v>
          </cell>
          <cell r="R519">
            <v>0</v>
          </cell>
        </row>
        <row r="520">
          <cell r="A520" t="str">
            <v>T99C36TA0A</v>
          </cell>
          <cell r="B520" t="str">
            <v>REARPROTECTIONTRAY</v>
          </cell>
          <cell r="C520">
            <v>166.9</v>
          </cell>
          <cell r="D520">
            <v>121.2</v>
          </cell>
          <cell r="E520" t="str">
            <v/>
          </cell>
          <cell r="F520" t="str">
            <v>E6</v>
          </cell>
          <cell r="G520">
            <v>138.52699999999999</v>
          </cell>
          <cell r="H520">
            <v>0</v>
          </cell>
          <cell r="I520">
            <v>0</v>
          </cell>
          <cell r="J520">
            <v>0</v>
          </cell>
          <cell r="K520">
            <v>0</v>
          </cell>
          <cell r="L520">
            <v>0</v>
          </cell>
          <cell r="M520">
            <v>0</v>
          </cell>
          <cell r="N520">
            <v>0</v>
          </cell>
          <cell r="O520">
            <v>0</v>
          </cell>
          <cell r="P520">
            <v>0</v>
          </cell>
          <cell r="Q520">
            <v>0</v>
          </cell>
          <cell r="R520">
            <v>0</v>
          </cell>
        </row>
        <row r="521">
          <cell r="A521" t="str">
            <v>T99R16TA0D</v>
          </cell>
          <cell r="B521" t="str">
            <v>CROSSBARS-SILVER</v>
          </cell>
          <cell r="C521">
            <v>600.45000000000005</v>
          </cell>
          <cell r="D521">
            <v>509.44</v>
          </cell>
          <cell r="E521" t="str">
            <v/>
          </cell>
          <cell r="F521" t="str">
            <v>E6</v>
          </cell>
          <cell r="G521">
            <v>498.37350000000004</v>
          </cell>
          <cell r="H521">
            <v>0</v>
          </cell>
          <cell r="I521">
            <v>0</v>
          </cell>
          <cell r="J521">
            <v>0</v>
          </cell>
          <cell r="K521">
            <v>0</v>
          </cell>
          <cell r="L521">
            <v>0</v>
          </cell>
          <cell r="M521">
            <v>0</v>
          </cell>
          <cell r="N521">
            <v>0</v>
          </cell>
          <cell r="O521">
            <v>0</v>
          </cell>
          <cell r="P521">
            <v>0</v>
          </cell>
          <cell r="Q521">
            <v>0</v>
          </cell>
          <cell r="R521">
            <v>0</v>
          </cell>
        </row>
        <row r="522">
          <cell r="A522" t="str">
            <v>T99R16TA1D</v>
          </cell>
          <cell r="B522" t="str">
            <v>ROOFRAIL-CROSSBARS-BLACK</v>
          </cell>
          <cell r="C522">
            <v>600.33000000000004</v>
          </cell>
          <cell r="D522">
            <v>509.38</v>
          </cell>
          <cell r="E522" t="str">
            <v/>
          </cell>
          <cell r="F522" t="str">
            <v>E6</v>
          </cell>
          <cell r="G522">
            <v>498.27390000000003</v>
          </cell>
          <cell r="H522">
            <v>0</v>
          </cell>
          <cell r="I522">
            <v>0</v>
          </cell>
          <cell r="J522">
            <v>0</v>
          </cell>
          <cell r="K522">
            <v>0</v>
          </cell>
          <cell r="L522">
            <v>0</v>
          </cell>
          <cell r="M522">
            <v>0</v>
          </cell>
          <cell r="N522">
            <v>0</v>
          </cell>
          <cell r="O522">
            <v>0</v>
          </cell>
          <cell r="P522">
            <v>0</v>
          </cell>
          <cell r="Q522">
            <v>0</v>
          </cell>
          <cell r="R522">
            <v>0</v>
          </cell>
        </row>
        <row r="523">
          <cell r="A523" t="str">
            <v>E11706TC0AAU</v>
          </cell>
          <cell r="B523" t="str">
            <v>MBRASSY-HITCH</v>
          </cell>
          <cell r="C523">
            <v>904.2</v>
          </cell>
          <cell r="D523">
            <v>904.32</v>
          </cell>
          <cell r="E523" t="str">
            <v/>
          </cell>
          <cell r="F523" t="str">
            <v>E1</v>
          </cell>
          <cell r="G523">
            <v>750.48599999999999</v>
          </cell>
          <cell r="H523">
            <v>0</v>
          </cell>
          <cell r="I523">
            <v>0</v>
          </cell>
          <cell r="J523">
            <v>0</v>
          </cell>
          <cell r="K523">
            <v>0</v>
          </cell>
          <cell r="L523">
            <v>0</v>
          </cell>
          <cell r="M523">
            <v>0</v>
          </cell>
          <cell r="N523">
            <v>0</v>
          </cell>
          <cell r="O523">
            <v>0</v>
          </cell>
          <cell r="P523">
            <v>0</v>
          </cell>
          <cell r="Q523">
            <v>0</v>
          </cell>
          <cell r="R523">
            <v>0</v>
          </cell>
        </row>
        <row r="524">
          <cell r="A524" t="str">
            <v>E11706TC0ANZ</v>
          </cell>
          <cell r="B524" t="str">
            <v>MBRASSY-HITCH</v>
          </cell>
          <cell r="C524">
            <v>904.2</v>
          </cell>
          <cell r="D524">
            <v>904.32</v>
          </cell>
          <cell r="E524" t="str">
            <v/>
          </cell>
          <cell r="F524" t="str">
            <v>E1</v>
          </cell>
          <cell r="G524">
            <v>750.48599999999999</v>
          </cell>
          <cell r="H524">
            <v>0</v>
          </cell>
          <cell r="I524">
            <v>0</v>
          </cell>
          <cell r="J524">
            <v>0</v>
          </cell>
          <cell r="K524">
            <v>0</v>
          </cell>
          <cell r="L524">
            <v>0</v>
          </cell>
          <cell r="M524">
            <v>0</v>
          </cell>
          <cell r="N524">
            <v>0</v>
          </cell>
          <cell r="O524">
            <v>0</v>
          </cell>
          <cell r="P524">
            <v>0</v>
          </cell>
          <cell r="Q524">
            <v>0</v>
          </cell>
          <cell r="R524">
            <v>0</v>
          </cell>
        </row>
        <row r="525">
          <cell r="A525" t="str">
            <v>T99G76TA2A</v>
          </cell>
          <cell r="B525" t="str">
            <v>BLACKV-MOTIONGRILLE</v>
          </cell>
          <cell r="C525">
            <v>834.65</v>
          </cell>
          <cell r="D525"/>
          <cell r="E525" t="str">
            <v/>
          </cell>
          <cell r="F525" t="str">
            <v>E6</v>
          </cell>
          <cell r="G525">
            <v>692.7595</v>
          </cell>
          <cell r="H525">
            <v>0</v>
          </cell>
          <cell r="I525">
            <v>0</v>
          </cell>
          <cell r="J525">
            <v>0</v>
          </cell>
          <cell r="K525">
            <v>0</v>
          </cell>
          <cell r="L525">
            <v>0</v>
          </cell>
          <cell r="M525">
            <v>0</v>
          </cell>
          <cell r="N525">
            <v>0</v>
          </cell>
          <cell r="O525">
            <v>0</v>
          </cell>
          <cell r="P525">
            <v>0</v>
          </cell>
          <cell r="Q525">
            <v>0</v>
          </cell>
          <cell r="R525">
            <v>0</v>
          </cell>
        </row>
        <row r="526">
          <cell r="A526" t="str">
            <v>T99L26TA0A</v>
          </cell>
          <cell r="B526" t="str">
            <v>MIRRORCAPS-BLACK</v>
          </cell>
          <cell r="C526">
            <v>207.36</v>
          </cell>
          <cell r="D526"/>
          <cell r="E526" t="str">
            <v/>
          </cell>
          <cell r="F526" t="str">
            <v>E6</v>
          </cell>
          <cell r="G526">
            <v>172.1088</v>
          </cell>
          <cell r="H526">
            <v>0</v>
          </cell>
          <cell r="I526">
            <v>0</v>
          </cell>
          <cell r="J526">
            <v>0</v>
          </cell>
          <cell r="K526">
            <v>0</v>
          </cell>
          <cell r="L526">
            <v>0</v>
          </cell>
          <cell r="M526">
            <v>0</v>
          </cell>
          <cell r="N526">
            <v>0</v>
          </cell>
          <cell r="O526">
            <v>0</v>
          </cell>
          <cell r="P526">
            <v>0</v>
          </cell>
          <cell r="Q526">
            <v>0</v>
          </cell>
          <cell r="R526">
            <v>0</v>
          </cell>
        </row>
        <row r="527">
          <cell r="A527" t="str">
            <v>T99G26TA0A</v>
          </cell>
          <cell r="B527" t="str">
            <v>DOORSIDEMOULDINGS</v>
          </cell>
          <cell r="C527">
            <v>666.45</v>
          </cell>
          <cell r="D527"/>
          <cell r="E527" t="str">
            <v/>
          </cell>
          <cell r="F527" t="str">
            <v>E6</v>
          </cell>
          <cell r="G527">
            <v>553.15350000000001</v>
          </cell>
          <cell r="H527">
            <v>0</v>
          </cell>
          <cell r="I527">
            <v>0</v>
          </cell>
          <cell r="J527">
            <v>0</v>
          </cell>
          <cell r="K527">
            <v>0</v>
          </cell>
          <cell r="L527">
            <v>0</v>
          </cell>
          <cell r="M527">
            <v>0</v>
          </cell>
          <cell r="N527">
            <v>0</v>
          </cell>
          <cell r="O527">
            <v>0</v>
          </cell>
          <cell r="P527">
            <v>0</v>
          </cell>
          <cell r="Q527">
            <v>0</v>
          </cell>
          <cell r="R527">
            <v>0</v>
          </cell>
        </row>
        <row r="528">
          <cell r="A528" t="str">
            <v>999W2JT000</v>
          </cell>
          <cell r="B528" t="str">
            <v>WHEELLOCKS</v>
          </cell>
          <cell r="C528">
            <v>100.42</v>
          </cell>
          <cell r="D528"/>
          <cell r="E528" t="str">
            <v/>
          </cell>
          <cell r="F528" t="str">
            <v>E2</v>
          </cell>
          <cell r="G528">
            <v>83.348600000000005</v>
          </cell>
          <cell r="H528">
            <v>0</v>
          </cell>
          <cell r="I528">
            <v>0</v>
          </cell>
          <cell r="J528">
            <v>0</v>
          </cell>
          <cell r="K528">
            <v>0</v>
          </cell>
          <cell r="L528">
            <v>0</v>
          </cell>
          <cell r="M528">
            <v>0</v>
          </cell>
          <cell r="N528">
            <v>0</v>
          </cell>
          <cell r="O528">
            <v>0</v>
          </cell>
          <cell r="P528">
            <v>0</v>
          </cell>
          <cell r="Q528">
            <v>0</v>
          </cell>
          <cell r="R528">
            <v>0</v>
          </cell>
        </row>
        <row r="529">
          <cell r="A529">
            <v>501261</v>
          </cell>
          <cell r="B529" t="str">
            <v>BEDALLTERRAINMATTGREYMED</v>
          </cell>
          <cell r="C529">
            <v>59.2</v>
          </cell>
          <cell r="D529"/>
          <cell r="E529" t="str">
            <v/>
          </cell>
          <cell r="F529">
            <v>12</v>
          </cell>
          <cell r="G529">
            <v>38.065600000000003</v>
          </cell>
          <cell r="H529">
            <v>0</v>
          </cell>
          <cell r="I529">
            <v>0</v>
          </cell>
          <cell r="J529">
            <v>0</v>
          </cell>
          <cell r="K529">
            <v>0</v>
          </cell>
          <cell r="L529">
            <v>0</v>
          </cell>
          <cell r="M529">
            <v>0</v>
          </cell>
          <cell r="N529">
            <v>0</v>
          </cell>
          <cell r="O529">
            <v>0</v>
          </cell>
          <cell r="P529">
            <v>0</v>
          </cell>
          <cell r="Q529">
            <v>0</v>
          </cell>
          <cell r="R529">
            <v>0</v>
          </cell>
        </row>
        <row r="530">
          <cell r="A530">
            <v>501260</v>
          </cell>
          <cell r="B530" t="str">
            <v>BEDALLTERRAINMATTGREYLARGE</v>
          </cell>
          <cell r="C530">
            <v>85.03</v>
          </cell>
          <cell r="D530"/>
          <cell r="E530" t="str">
            <v/>
          </cell>
          <cell r="F530">
            <v>12</v>
          </cell>
          <cell r="G530">
            <v>54.674289999999999</v>
          </cell>
          <cell r="H530">
            <v>0</v>
          </cell>
          <cell r="I530">
            <v>0</v>
          </cell>
          <cell r="J530">
            <v>0</v>
          </cell>
          <cell r="K530">
            <v>0</v>
          </cell>
          <cell r="L530">
            <v>0</v>
          </cell>
          <cell r="M530">
            <v>0</v>
          </cell>
          <cell r="N530">
            <v>0</v>
          </cell>
          <cell r="O530">
            <v>0</v>
          </cell>
          <cell r="P530">
            <v>0</v>
          </cell>
          <cell r="Q530">
            <v>0</v>
          </cell>
          <cell r="R530">
            <v>0</v>
          </cell>
        </row>
        <row r="531">
          <cell r="A531">
            <v>599010</v>
          </cell>
          <cell r="B531" t="str">
            <v>RAMPDOGMETALEXTENDABLETO1.6M</v>
          </cell>
          <cell r="C531">
            <v>188.36</v>
          </cell>
          <cell r="D531"/>
          <cell r="E531" t="str">
            <v/>
          </cell>
          <cell r="F531">
            <v>6</v>
          </cell>
          <cell r="G531">
            <v>164.815</v>
          </cell>
          <cell r="H531">
            <v>0</v>
          </cell>
          <cell r="I531">
            <v>0</v>
          </cell>
          <cell r="J531">
            <v>0</v>
          </cell>
          <cell r="K531">
            <v>0</v>
          </cell>
          <cell r="L531">
            <v>0</v>
          </cell>
          <cell r="M531">
            <v>0</v>
          </cell>
          <cell r="N531">
            <v>0</v>
          </cell>
          <cell r="O531">
            <v>0</v>
          </cell>
          <cell r="P531">
            <v>0</v>
          </cell>
          <cell r="Q531">
            <v>0</v>
          </cell>
          <cell r="R531">
            <v>0</v>
          </cell>
        </row>
        <row r="532">
          <cell r="A532" t="str">
            <v>NU319</v>
          </cell>
          <cell r="B532" t="str">
            <v>NISSANZKEYRING</v>
          </cell>
          <cell r="C532">
            <v>12.43</v>
          </cell>
          <cell r="D532"/>
          <cell r="E532" t="str">
            <v/>
          </cell>
          <cell r="F532" t="str">
            <v>YD</v>
          </cell>
          <cell r="G532">
            <v>10.3169</v>
          </cell>
          <cell r="H532">
            <v>0</v>
          </cell>
          <cell r="I532">
            <v>0</v>
          </cell>
          <cell r="J532">
            <v>0</v>
          </cell>
          <cell r="K532">
            <v>0</v>
          </cell>
          <cell r="L532">
            <v>0</v>
          </cell>
          <cell r="M532">
            <v>0</v>
          </cell>
          <cell r="N532">
            <v>0</v>
          </cell>
          <cell r="O532">
            <v>0</v>
          </cell>
          <cell r="P532">
            <v>0</v>
          </cell>
          <cell r="Q532">
            <v>0</v>
          </cell>
          <cell r="R532">
            <v>0</v>
          </cell>
        </row>
        <row r="533">
          <cell r="A533" t="str">
            <v>NU326</v>
          </cell>
          <cell r="B533" t="str">
            <v>NISSANZCAP</v>
          </cell>
          <cell r="C533">
            <v>23.5</v>
          </cell>
          <cell r="D533"/>
          <cell r="E533" t="str">
            <v/>
          </cell>
          <cell r="F533" t="str">
            <v>7E</v>
          </cell>
          <cell r="G533" t="e">
            <v>#N/A</v>
          </cell>
          <cell r="H533">
            <v>0</v>
          </cell>
          <cell r="I533">
            <v>0</v>
          </cell>
          <cell r="J533">
            <v>0</v>
          </cell>
          <cell r="K533">
            <v>0</v>
          </cell>
          <cell r="L533">
            <v>0</v>
          </cell>
          <cell r="M533">
            <v>0</v>
          </cell>
          <cell r="N533">
            <v>0</v>
          </cell>
          <cell r="O533">
            <v>0</v>
          </cell>
          <cell r="P533">
            <v>0</v>
          </cell>
          <cell r="Q533">
            <v>0</v>
          </cell>
          <cell r="R533">
            <v>0</v>
          </cell>
        </row>
        <row r="534">
          <cell r="A534" t="str">
            <v>T99J26TA3A</v>
          </cell>
          <cell r="B534" t="str">
            <v>SPLASHGUARDSFR</v>
          </cell>
          <cell r="C534">
            <v>82.13</v>
          </cell>
          <cell r="D534"/>
          <cell r="E534" t="str">
            <v/>
          </cell>
          <cell r="F534" t="str">
            <v>E6</v>
          </cell>
          <cell r="G534">
            <v>68.167900000000003</v>
          </cell>
          <cell r="H534">
            <v>0</v>
          </cell>
          <cell r="I534">
            <v>0</v>
          </cell>
          <cell r="J534">
            <v>0</v>
          </cell>
          <cell r="K534">
            <v>0</v>
          </cell>
          <cell r="L534">
            <v>0</v>
          </cell>
          <cell r="M534">
            <v>0</v>
          </cell>
          <cell r="N534">
            <v>0</v>
          </cell>
          <cell r="O534">
            <v>0</v>
          </cell>
          <cell r="P534">
            <v>0</v>
          </cell>
          <cell r="Q534">
            <v>0</v>
          </cell>
          <cell r="R534">
            <v>0</v>
          </cell>
        </row>
        <row r="535">
          <cell r="A535" t="str">
            <v>B84526UR0A</v>
          </cell>
          <cell r="B535" t="str">
            <v>DVR-DASHCAM</v>
          </cell>
          <cell r="C535">
            <v>394.03</v>
          </cell>
          <cell r="D535"/>
          <cell r="E535" t="str">
            <v/>
          </cell>
          <cell r="F535" t="str">
            <v>E6</v>
          </cell>
          <cell r="G535">
            <v>327.04489999999998</v>
          </cell>
          <cell r="H535">
            <v>0</v>
          </cell>
          <cell r="I535">
            <v>0</v>
          </cell>
          <cell r="J535">
            <v>0</v>
          </cell>
          <cell r="K535">
            <v>0</v>
          </cell>
          <cell r="L535">
            <v>0</v>
          </cell>
          <cell r="M535">
            <v>0</v>
          </cell>
          <cell r="N535">
            <v>0</v>
          </cell>
          <cell r="O535">
            <v>0</v>
          </cell>
          <cell r="P535">
            <v>0</v>
          </cell>
          <cell r="Q535">
            <v>0</v>
          </cell>
          <cell r="R535">
            <v>0</v>
          </cell>
        </row>
        <row r="536">
          <cell r="A536" t="str">
            <v>J31006UE2AAU</v>
          </cell>
          <cell r="B536" t="str">
            <v>FRAMEASSY-GUARD</v>
          </cell>
          <cell r="C536">
            <v>796.13</v>
          </cell>
          <cell r="D536"/>
          <cell r="E536" t="str">
            <v/>
          </cell>
          <cell r="F536" t="str">
            <v>E1</v>
          </cell>
          <cell r="G536">
            <v>660.78790000000004</v>
          </cell>
          <cell r="H536">
            <v>0</v>
          </cell>
          <cell r="I536">
            <v>0</v>
          </cell>
          <cell r="J536">
            <v>0</v>
          </cell>
          <cell r="K536">
            <v>0</v>
          </cell>
          <cell r="L536">
            <v>0</v>
          </cell>
          <cell r="M536">
            <v>0</v>
          </cell>
          <cell r="N536">
            <v>0</v>
          </cell>
          <cell r="O536">
            <v>0</v>
          </cell>
          <cell r="P536">
            <v>0</v>
          </cell>
          <cell r="Q536">
            <v>0</v>
          </cell>
          <cell r="R536">
            <v>0</v>
          </cell>
        </row>
        <row r="537">
          <cell r="A537" t="str">
            <v>J31026UE0AAU</v>
          </cell>
          <cell r="B537" t="str">
            <v>FRONTPOSITIONKIT</v>
          </cell>
          <cell r="C537">
            <v>198.22</v>
          </cell>
          <cell r="D537"/>
          <cell r="E537" t="str">
            <v/>
          </cell>
          <cell r="F537" t="str">
            <v>E1</v>
          </cell>
          <cell r="G537">
            <v>164.52260000000001</v>
          </cell>
          <cell r="H537">
            <v>0</v>
          </cell>
          <cell r="I537">
            <v>0</v>
          </cell>
          <cell r="J537">
            <v>0</v>
          </cell>
          <cell r="K537">
            <v>0</v>
          </cell>
          <cell r="L537">
            <v>0</v>
          </cell>
          <cell r="M537">
            <v>0</v>
          </cell>
          <cell r="N537">
            <v>0</v>
          </cell>
          <cell r="O537">
            <v>0</v>
          </cell>
          <cell r="P537">
            <v>0</v>
          </cell>
          <cell r="Q537">
            <v>0</v>
          </cell>
          <cell r="R537">
            <v>0</v>
          </cell>
        </row>
        <row r="538">
          <cell r="A538" t="str">
            <v>KE5371KA00</v>
          </cell>
          <cell r="B538" t="str">
            <v>DRHANDLEPROTC</v>
          </cell>
          <cell r="C538">
            <v>45.33</v>
          </cell>
          <cell r="D538"/>
          <cell r="E538" t="str">
            <v/>
          </cell>
          <cell r="F538" t="str">
            <v>E2</v>
          </cell>
          <cell r="G538">
            <v>37.623899999999999</v>
          </cell>
          <cell r="H538">
            <v>0</v>
          </cell>
          <cell r="I538">
            <v>0</v>
          </cell>
          <cell r="J538">
            <v>1</v>
          </cell>
          <cell r="K538">
            <v>1</v>
          </cell>
          <cell r="L538">
            <v>1</v>
          </cell>
          <cell r="M538">
            <v>1</v>
          </cell>
          <cell r="N538">
            <v>0</v>
          </cell>
          <cell r="O538">
            <v>0</v>
          </cell>
          <cell r="P538">
            <v>0</v>
          </cell>
          <cell r="Q538">
            <v>0</v>
          </cell>
          <cell r="R538">
            <v>0</v>
          </cell>
        </row>
        <row r="539">
          <cell r="A539" t="str">
            <v>KE6106U0CR</v>
          </cell>
          <cell r="B539" t="str">
            <v>FRONTFINISHERELEGANCEPACK</v>
          </cell>
          <cell r="C539">
            <v>270.54000000000002</v>
          </cell>
          <cell r="D539"/>
          <cell r="E539" t="str">
            <v/>
          </cell>
          <cell r="F539" t="str">
            <v>E2</v>
          </cell>
          <cell r="G539">
            <v>224.54820000000001</v>
          </cell>
          <cell r="H539">
            <v>0</v>
          </cell>
          <cell r="I539">
            <v>0</v>
          </cell>
          <cell r="J539">
            <v>0</v>
          </cell>
          <cell r="K539">
            <v>0</v>
          </cell>
          <cell r="L539">
            <v>0</v>
          </cell>
          <cell r="M539">
            <v>0</v>
          </cell>
          <cell r="N539">
            <v>0</v>
          </cell>
          <cell r="O539">
            <v>0</v>
          </cell>
          <cell r="P539">
            <v>0</v>
          </cell>
          <cell r="Q539">
            <v>0</v>
          </cell>
          <cell r="R539">
            <v>0</v>
          </cell>
        </row>
        <row r="540">
          <cell r="A540" t="str">
            <v>KE7916U0CR</v>
          </cell>
          <cell r="B540" t="str">
            <v>REARFINISHER-ELEGANCEPACK</v>
          </cell>
          <cell r="C540">
            <v>225.06</v>
          </cell>
          <cell r="D540"/>
          <cell r="E540" t="str">
            <v/>
          </cell>
          <cell r="F540" t="str">
            <v>E2</v>
          </cell>
          <cell r="G540">
            <v>186.7998</v>
          </cell>
          <cell r="H540">
            <v>0</v>
          </cell>
          <cell r="I540">
            <v>0</v>
          </cell>
          <cell r="J540">
            <v>0</v>
          </cell>
          <cell r="K540">
            <v>0</v>
          </cell>
          <cell r="L540">
            <v>0</v>
          </cell>
          <cell r="M540">
            <v>0</v>
          </cell>
          <cell r="N540">
            <v>0</v>
          </cell>
          <cell r="O540">
            <v>0</v>
          </cell>
          <cell r="P540">
            <v>0</v>
          </cell>
          <cell r="Q540">
            <v>0</v>
          </cell>
          <cell r="R540">
            <v>0</v>
          </cell>
        </row>
        <row r="541">
          <cell r="A541" t="str">
            <v>KE7606U0CR</v>
          </cell>
          <cell r="B541" t="str">
            <v>SIDEFINISHER-ELEGANCEPACK</v>
          </cell>
          <cell r="C541">
            <v>315.83</v>
          </cell>
          <cell r="D541"/>
          <cell r="E541" t="str">
            <v/>
          </cell>
          <cell r="F541" t="str">
            <v>E2</v>
          </cell>
          <cell r="G541">
            <v>262.13889999999998</v>
          </cell>
          <cell r="H541">
            <v>0</v>
          </cell>
          <cell r="I541">
            <v>0</v>
          </cell>
          <cell r="J541">
            <v>0</v>
          </cell>
          <cell r="K541">
            <v>0</v>
          </cell>
          <cell r="L541">
            <v>0</v>
          </cell>
          <cell r="M541">
            <v>0</v>
          </cell>
          <cell r="N541">
            <v>0</v>
          </cell>
          <cell r="O541">
            <v>0</v>
          </cell>
          <cell r="P541">
            <v>0</v>
          </cell>
          <cell r="Q541">
            <v>0</v>
          </cell>
          <cell r="R541">
            <v>0</v>
          </cell>
        </row>
        <row r="542">
          <cell r="A542" t="str">
            <v>KE7886UA01</v>
          </cell>
          <cell r="B542" t="str">
            <v>KIT-MUDFLAP</v>
          </cell>
          <cell r="C542">
            <v>156.19999999999999</v>
          </cell>
          <cell r="D542"/>
          <cell r="E542" t="str">
            <v/>
          </cell>
          <cell r="F542" t="str">
            <v>E2</v>
          </cell>
          <cell r="G542">
            <v>129.64599999999999</v>
          </cell>
          <cell r="H542">
            <v>0</v>
          </cell>
          <cell r="I542">
            <v>0</v>
          </cell>
          <cell r="J542">
            <v>0</v>
          </cell>
          <cell r="K542">
            <v>0</v>
          </cell>
          <cell r="L542">
            <v>0</v>
          </cell>
          <cell r="M542">
            <v>0</v>
          </cell>
          <cell r="N542">
            <v>0</v>
          </cell>
          <cell r="O542">
            <v>0</v>
          </cell>
          <cell r="P542">
            <v>0</v>
          </cell>
          <cell r="Q542">
            <v>0</v>
          </cell>
          <cell r="R542">
            <v>0</v>
          </cell>
        </row>
        <row r="543">
          <cell r="A543" t="str">
            <v>KE6206U000</v>
          </cell>
          <cell r="B543" t="str">
            <v>SCUFFPLATE,REARBUMPER</v>
          </cell>
          <cell r="C543">
            <v>136.80000000000001</v>
          </cell>
          <cell r="D543"/>
          <cell r="E543" t="str">
            <v/>
          </cell>
          <cell r="F543" t="str">
            <v>E2</v>
          </cell>
          <cell r="G543">
            <v>113.54400000000001</v>
          </cell>
          <cell r="H543">
            <v>0</v>
          </cell>
          <cell r="I543">
            <v>0</v>
          </cell>
          <cell r="J543">
            <v>0</v>
          </cell>
          <cell r="K543">
            <v>0</v>
          </cell>
          <cell r="L543">
            <v>0</v>
          </cell>
          <cell r="M543">
            <v>0</v>
          </cell>
          <cell r="N543">
            <v>0</v>
          </cell>
          <cell r="O543">
            <v>0</v>
          </cell>
          <cell r="P543">
            <v>0</v>
          </cell>
          <cell r="Q543">
            <v>0</v>
          </cell>
          <cell r="R543">
            <v>0</v>
          </cell>
        </row>
        <row r="544">
          <cell r="A544" t="str">
            <v>KE6106U10S</v>
          </cell>
          <cell r="B544" t="str">
            <v>UNDERCOVERFR</v>
          </cell>
          <cell r="C544">
            <v>600.44000000000005</v>
          </cell>
          <cell r="D544"/>
          <cell r="E544" t="str">
            <v/>
          </cell>
          <cell r="F544" t="str">
            <v>E6</v>
          </cell>
          <cell r="G544">
            <v>498.36520000000007</v>
          </cell>
          <cell r="H544">
            <v>0</v>
          </cell>
          <cell r="I544">
            <v>0</v>
          </cell>
          <cell r="J544">
            <v>0</v>
          </cell>
          <cell r="K544">
            <v>0</v>
          </cell>
          <cell r="L544">
            <v>0</v>
          </cell>
          <cell r="M544">
            <v>0</v>
          </cell>
          <cell r="N544">
            <v>0</v>
          </cell>
          <cell r="O544">
            <v>0</v>
          </cell>
          <cell r="P544">
            <v>0</v>
          </cell>
          <cell r="Q544">
            <v>0</v>
          </cell>
          <cell r="R544">
            <v>0</v>
          </cell>
        </row>
        <row r="545">
          <cell r="A545" t="str">
            <v>KE7916U10S</v>
          </cell>
          <cell r="B545" t="str">
            <v>UNDERCOVERRRW/OT'BAR(DARKSILVER)</v>
          </cell>
          <cell r="C545">
            <v>564.01</v>
          </cell>
          <cell r="D545"/>
          <cell r="E545" t="str">
            <v/>
          </cell>
          <cell r="F545" t="str">
            <v>E6</v>
          </cell>
          <cell r="G545">
            <v>468.12829999999997</v>
          </cell>
          <cell r="H545">
            <v>0</v>
          </cell>
          <cell r="I545">
            <v>0</v>
          </cell>
          <cell r="J545">
            <v>0</v>
          </cell>
          <cell r="K545">
            <v>0</v>
          </cell>
          <cell r="L545">
            <v>0</v>
          </cell>
          <cell r="M545">
            <v>0</v>
          </cell>
          <cell r="N545">
            <v>0</v>
          </cell>
          <cell r="O545">
            <v>0</v>
          </cell>
          <cell r="P545">
            <v>0</v>
          </cell>
          <cell r="Q545">
            <v>0</v>
          </cell>
          <cell r="R545">
            <v>0</v>
          </cell>
        </row>
        <row r="546">
          <cell r="A546" t="str">
            <v>KE7586U000</v>
          </cell>
          <cell r="B546" t="str">
            <v>ALL-WEATHERFLOORMATS(F&amp;R)-ICE</v>
          </cell>
          <cell r="C546">
            <v>130.28</v>
          </cell>
          <cell r="D546"/>
          <cell r="E546" t="str">
            <v/>
          </cell>
          <cell r="F546" t="str">
            <v>E2</v>
          </cell>
          <cell r="G546">
            <v>108.1324</v>
          </cell>
          <cell r="H546">
            <v>0</v>
          </cell>
          <cell r="I546">
            <v>0</v>
          </cell>
          <cell r="J546">
            <v>0</v>
          </cell>
          <cell r="K546">
            <v>0</v>
          </cell>
          <cell r="L546">
            <v>0</v>
          </cell>
          <cell r="M546">
            <v>0</v>
          </cell>
          <cell r="N546">
            <v>0</v>
          </cell>
          <cell r="O546">
            <v>0</v>
          </cell>
          <cell r="P546">
            <v>0</v>
          </cell>
          <cell r="Q546">
            <v>0</v>
          </cell>
          <cell r="R546">
            <v>0</v>
          </cell>
        </row>
        <row r="547">
          <cell r="A547" t="str">
            <v>KE7586U0E0</v>
          </cell>
          <cell r="B547" t="str">
            <v>BLKRUBBERE_POWERRH</v>
          </cell>
          <cell r="C547">
            <v>130.28</v>
          </cell>
          <cell r="D547"/>
          <cell r="E547" t="str">
            <v/>
          </cell>
          <cell r="F547" t="str">
            <v>E2</v>
          </cell>
          <cell r="G547">
            <v>108.1324</v>
          </cell>
          <cell r="H547">
            <v>0</v>
          </cell>
          <cell r="I547">
            <v>0</v>
          </cell>
          <cell r="J547">
            <v>0</v>
          </cell>
          <cell r="K547">
            <v>0</v>
          </cell>
          <cell r="L547">
            <v>0</v>
          </cell>
          <cell r="M547">
            <v>0</v>
          </cell>
          <cell r="N547">
            <v>0</v>
          </cell>
          <cell r="O547">
            <v>0</v>
          </cell>
          <cell r="P547">
            <v>0</v>
          </cell>
          <cell r="Q547">
            <v>0</v>
          </cell>
          <cell r="R547">
            <v>0</v>
          </cell>
        </row>
        <row r="548">
          <cell r="A548" t="str">
            <v>KE7556UA1A</v>
          </cell>
          <cell r="B548" t="str">
            <v>FLOORMATSVELOUR(RHD)-ICE</v>
          </cell>
          <cell r="C548">
            <v>130.27000000000001</v>
          </cell>
          <cell r="D548"/>
          <cell r="E548" t="str">
            <v/>
          </cell>
          <cell r="F548" t="str">
            <v>E2</v>
          </cell>
          <cell r="G548">
            <v>108.1241</v>
          </cell>
          <cell r="H548">
            <v>0</v>
          </cell>
          <cell r="I548">
            <v>0</v>
          </cell>
          <cell r="J548">
            <v>0</v>
          </cell>
          <cell r="K548">
            <v>0</v>
          </cell>
          <cell r="L548">
            <v>0</v>
          </cell>
          <cell r="M548">
            <v>0</v>
          </cell>
          <cell r="N548">
            <v>0</v>
          </cell>
          <cell r="O548">
            <v>0</v>
          </cell>
          <cell r="P548">
            <v>0</v>
          </cell>
          <cell r="Q548">
            <v>0</v>
          </cell>
          <cell r="R548">
            <v>0</v>
          </cell>
        </row>
        <row r="549">
          <cell r="A549" t="str">
            <v>KE7556UA1B</v>
          </cell>
          <cell r="B549" t="str">
            <v>CARPETMATS-E_POWER</v>
          </cell>
          <cell r="C549">
            <v>130.27000000000001</v>
          </cell>
          <cell r="D549"/>
          <cell r="E549" t="str">
            <v/>
          </cell>
          <cell r="F549" t="str">
            <v>E2</v>
          </cell>
          <cell r="G549">
            <v>108.1241</v>
          </cell>
          <cell r="H549">
            <v>0</v>
          </cell>
          <cell r="I549">
            <v>0</v>
          </cell>
          <cell r="J549">
            <v>0</v>
          </cell>
          <cell r="K549">
            <v>0</v>
          </cell>
          <cell r="L549">
            <v>0</v>
          </cell>
          <cell r="M549">
            <v>0</v>
          </cell>
          <cell r="N549">
            <v>0</v>
          </cell>
          <cell r="O549">
            <v>0</v>
          </cell>
          <cell r="P549">
            <v>0</v>
          </cell>
          <cell r="Q549">
            <v>0</v>
          </cell>
          <cell r="R549">
            <v>0</v>
          </cell>
        </row>
        <row r="550">
          <cell r="A550" t="str">
            <v>KE9656U0S0</v>
          </cell>
          <cell r="B550" t="str">
            <v>TRUNKLINERREVERSIBLEICE/EPWR</v>
          </cell>
          <cell r="C550">
            <v>123.62</v>
          </cell>
          <cell r="D550"/>
          <cell r="E550" t="str">
            <v/>
          </cell>
          <cell r="F550" t="str">
            <v>E1</v>
          </cell>
          <cell r="G550">
            <v>102.6046</v>
          </cell>
          <cell r="H550">
            <v>0</v>
          </cell>
          <cell r="I550">
            <v>0</v>
          </cell>
          <cell r="J550">
            <v>0</v>
          </cell>
          <cell r="K550">
            <v>0</v>
          </cell>
          <cell r="L550">
            <v>0</v>
          </cell>
          <cell r="M550">
            <v>0</v>
          </cell>
          <cell r="N550">
            <v>0</v>
          </cell>
          <cell r="O550">
            <v>0</v>
          </cell>
          <cell r="P550">
            <v>0</v>
          </cell>
          <cell r="Q550">
            <v>0</v>
          </cell>
          <cell r="R550">
            <v>0</v>
          </cell>
        </row>
        <row r="551">
          <cell r="A551" t="str">
            <v>H4920GEN06AU</v>
          </cell>
          <cell r="B551" t="str">
            <v>LUGGAGEAREASTORAGEBAG(6COMPARTMENT)</v>
          </cell>
          <cell r="C551">
            <v>39.71</v>
          </cell>
          <cell r="D551"/>
          <cell r="E551" t="str">
            <v/>
          </cell>
          <cell r="F551" t="str">
            <v>E2</v>
          </cell>
          <cell r="G551">
            <v>32.959299999999999</v>
          </cell>
          <cell r="H551">
            <v>1</v>
          </cell>
          <cell r="I551">
            <v>1</v>
          </cell>
          <cell r="J551">
            <v>1</v>
          </cell>
          <cell r="K551">
            <v>1</v>
          </cell>
          <cell r="L551">
            <v>0</v>
          </cell>
          <cell r="M551">
            <v>0</v>
          </cell>
          <cell r="N551">
            <v>1</v>
          </cell>
          <cell r="O551">
            <v>1</v>
          </cell>
          <cell r="P551">
            <v>1</v>
          </cell>
          <cell r="Q551">
            <v>1</v>
          </cell>
          <cell r="R551">
            <v>1</v>
          </cell>
        </row>
        <row r="552">
          <cell r="A552" t="str">
            <v>85010GEN20AU</v>
          </cell>
          <cell r="B552" t="str">
            <v>BOOTLIPPROTECTORREFLECTIVE-REVISED</v>
          </cell>
          <cell r="C552">
            <v>79.61</v>
          </cell>
          <cell r="D552"/>
          <cell r="E552" t="str">
            <v/>
          </cell>
          <cell r="F552" t="str">
            <v>E2</v>
          </cell>
          <cell r="G552">
            <v>66.076300000000003</v>
          </cell>
          <cell r="H552">
            <v>0</v>
          </cell>
          <cell r="I552">
            <v>0</v>
          </cell>
          <cell r="J552">
            <v>0</v>
          </cell>
          <cell r="K552">
            <v>0</v>
          </cell>
          <cell r="L552">
            <v>0</v>
          </cell>
          <cell r="M552">
            <v>0</v>
          </cell>
          <cell r="N552">
            <v>0</v>
          </cell>
          <cell r="O552">
            <v>0</v>
          </cell>
          <cell r="P552">
            <v>1</v>
          </cell>
          <cell r="Q552">
            <v>0</v>
          </cell>
          <cell r="R552">
            <v>0</v>
          </cell>
        </row>
        <row r="553">
          <cell r="A553" t="str">
            <v>F6666GEN00AU</v>
          </cell>
          <cell r="B553" t="str">
            <v>KIT-FIRSTAID</v>
          </cell>
          <cell r="C553">
            <v>52.23</v>
          </cell>
          <cell r="D553"/>
          <cell r="E553" t="str">
            <v/>
          </cell>
          <cell r="F553" t="str">
            <v>E2</v>
          </cell>
          <cell r="G553">
            <v>43.350899999999996</v>
          </cell>
          <cell r="H553">
            <v>1</v>
          </cell>
          <cell r="I553">
            <v>1</v>
          </cell>
          <cell r="J553">
            <v>1</v>
          </cell>
          <cell r="K553">
            <v>1</v>
          </cell>
          <cell r="L553">
            <v>1</v>
          </cell>
          <cell r="M553">
            <v>1</v>
          </cell>
          <cell r="N553">
            <v>1</v>
          </cell>
          <cell r="O553">
            <v>1</v>
          </cell>
          <cell r="P553">
            <v>1</v>
          </cell>
          <cell r="Q553">
            <v>1</v>
          </cell>
          <cell r="R553">
            <v>1</v>
          </cell>
        </row>
        <row r="554">
          <cell r="A554" t="str">
            <v>KE93000022</v>
          </cell>
          <cell r="B554" t="str">
            <v>SAFETYPACK</v>
          </cell>
          <cell r="C554">
            <v>44.47</v>
          </cell>
          <cell r="D554"/>
          <cell r="E554" t="str">
            <v/>
          </cell>
          <cell r="F554" t="str">
            <v>E6</v>
          </cell>
          <cell r="G554">
            <v>36.9101</v>
          </cell>
          <cell r="H554">
            <v>0</v>
          </cell>
          <cell r="I554">
            <v>0</v>
          </cell>
          <cell r="J554">
            <v>0</v>
          </cell>
          <cell r="K554">
            <v>0</v>
          </cell>
          <cell r="L554">
            <v>0</v>
          </cell>
          <cell r="M554">
            <v>0</v>
          </cell>
          <cell r="N554">
            <v>0</v>
          </cell>
          <cell r="O554">
            <v>0</v>
          </cell>
          <cell r="P554">
            <v>0</v>
          </cell>
          <cell r="Q554">
            <v>0</v>
          </cell>
          <cell r="R554">
            <v>0</v>
          </cell>
        </row>
        <row r="555">
          <cell r="A555" t="str">
            <v>9956046502AU</v>
          </cell>
          <cell r="B555" t="str">
            <v>GAUGE-TYRE</v>
          </cell>
          <cell r="C555">
            <v>29.45</v>
          </cell>
          <cell r="D555"/>
          <cell r="E555" t="str">
            <v/>
          </cell>
          <cell r="F555" t="str">
            <v>E2</v>
          </cell>
          <cell r="G555">
            <v>24.4435</v>
          </cell>
          <cell r="H555">
            <v>1</v>
          </cell>
          <cell r="I555">
            <v>1</v>
          </cell>
          <cell r="J555">
            <v>1</v>
          </cell>
          <cell r="K555">
            <v>1</v>
          </cell>
          <cell r="L555">
            <v>1</v>
          </cell>
          <cell r="M555">
            <v>1</v>
          </cell>
          <cell r="N555">
            <v>1</v>
          </cell>
          <cell r="O555">
            <v>1</v>
          </cell>
          <cell r="P555">
            <v>1</v>
          </cell>
          <cell r="Q555">
            <v>1</v>
          </cell>
          <cell r="R555">
            <v>1</v>
          </cell>
        </row>
        <row r="556">
          <cell r="A556" t="str">
            <v>KE9676U100</v>
          </cell>
          <cell r="B556" t="str">
            <v>KICKPLATESNON-ILLUMINATED</v>
          </cell>
          <cell r="C556">
            <v>236.64</v>
          </cell>
          <cell r="D556"/>
          <cell r="E556" t="str">
            <v/>
          </cell>
          <cell r="F556" t="str">
            <v>E2</v>
          </cell>
          <cell r="G556">
            <v>196.41119999999998</v>
          </cell>
          <cell r="H556">
            <v>0</v>
          </cell>
          <cell r="I556">
            <v>0</v>
          </cell>
          <cell r="J556">
            <v>0</v>
          </cell>
          <cell r="K556">
            <v>0</v>
          </cell>
          <cell r="L556">
            <v>0</v>
          </cell>
          <cell r="M556">
            <v>0</v>
          </cell>
          <cell r="N556">
            <v>0</v>
          </cell>
          <cell r="O556">
            <v>0</v>
          </cell>
          <cell r="P556">
            <v>0</v>
          </cell>
          <cell r="Q556">
            <v>0</v>
          </cell>
          <cell r="R556">
            <v>0</v>
          </cell>
        </row>
        <row r="557">
          <cell r="A557" t="str">
            <v>H4920GS390AU</v>
          </cell>
          <cell r="B557" t="str">
            <v>LUGGAGEAREASTORAGEBAG</v>
          </cell>
          <cell r="C557">
            <v>301.8</v>
          </cell>
          <cell r="D557"/>
          <cell r="E557" t="str">
            <v/>
          </cell>
          <cell r="F557" t="str">
            <v>E2</v>
          </cell>
          <cell r="G557">
            <v>250.494</v>
          </cell>
          <cell r="H557">
            <v>0</v>
          </cell>
          <cell r="I557">
            <v>1</v>
          </cell>
          <cell r="J557">
            <v>1</v>
          </cell>
          <cell r="K557">
            <v>1</v>
          </cell>
          <cell r="L557">
            <v>1</v>
          </cell>
          <cell r="M557">
            <v>1</v>
          </cell>
          <cell r="N557">
            <v>1</v>
          </cell>
          <cell r="O557">
            <v>1</v>
          </cell>
          <cell r="P557">
            <v>1</v>
          </cell>
          <cell r="Q557">
            <v>1</v>
          </cell>
          <cell r="R557">
            <v>1</v>
          </cell>
        </row>
        <row r="558">
          <cell r="A558" t="str">
            <v>KE9676U000</v>
          </cell>
          <cell r="B558" t="str">
            <v>LUGGAGEENTRYGUARD</v>
          </cell>
          <cell r="C558">
            <v>191.35</v>
          </cell>
          <cell r="D558"/>
          <cell r="E558" t="str">
            <v/>
          </cell>
          <cell r="F558" t="str">
            <v>E2</v>
          </cell>
          <cell r="G558">
            <v>158.82049999999998</v>
          </cell>
          <cell r="H558">
            <v>0</v>
          </cell>
          <cell r="I558">
            <v>0</v>
          </cell>
          <cell r="J558">
            <v>0</v>
          </cell>
          <cell r="K558">
            <v>0</v>
          </cell>
          <cell r="L558">
            <v>0</v>
          </cell>
          <cell r="M558">
            <v>0</v>
          </cell>
          <cell r="N558">
            <v>0</v>
          </cell>
          <cell r="O558">
            <v>0</v>
          </cell>
          <cell r="P558">
            <v>0</v>
          </cell>
          <cell r="Q558">
            <v>0</v>
          </cell>
          <cell r="R558">
            <v>0</v>
          </cell>
        </row>
        <row r="559">
          <cell r="A559" t="str">
            <v>KE7306U511</v>
          </cell>
          <cell r="B559" t="str">
            <v>LOADCARRIER</v>
          </cell>
          <cell r="C559">
            <v>588.78</v>
          </cell>
          <cell r="D559"/>
          <cell r="E559" t="str">
            <v/>
          </cell>
          <cell r="F559" t="str">
            <v>E1</v>
          </cell>
          <cell r="G559">
            <v>488.68739999999997</v>
          </cell>
          <cell r="H559">
            <v>0</v>
          </cell>
          <cell r="I559">
            <v>0</v>
          </cell>
          <cell r="J559">
            <v>0</v>
          </cell>
          <cell r="K559">
            <v>0</v>
          </cell>
          <cell r="L559">
            <v>0</v>
          </cell>
          <cell r="M559">
            <v>0</v>
          </cell>
          <cell r="N559">
            <v>0</v>
          </cell>
          <cell r="O559">
            <v>0</v>
          </cell>
          <cell r="P559">
            <v>0</v>
          </cell>
          <cell r="Q559">
            <v>0</v>
          </cell>
          <cell r="R559">
            <v>0</v>
          </cell>
        </row>
        <row r="560">
          <cell r="A560" t="str">
            <v>KE7326U511</v>
          </cell>
          <cell r="B560" t="str">
            <v>ROOFCROSSBARS(FLUSHSTYLE)</v>
          </cell>
          <cell r="C560">
            <v>464.43</v>
          </cell>
          <cell r="D560"/>
          <cell r="E560" t="str">
            <v/>
          </cell>
          <cell r="F560" t="str">
            <v>E1</v>
          </cell>
          <cell r="G560">
            <v>385.4769</v>
          </cell>
          <cell r="H560">
            <v>0</v>
          </cell>
          <cell r="I560">
            <v>0</v>
          </cell>
          <cell r="J560">
            <v>0</v>
          </cell>
          <cell r="K560">
            <v>0</v>
          </cell>
          <cell r="L560">
            <v>0</v>
          </cell>
          <cell r="M560">
            <v>0</v>
          </cell>
          <cell r="N560">
            <v>0</v>
          </cell>
          <cell r="O560">
            <v>0</v>
          </cell>
          <cell r="P560">
            <v>0</v>
          </cell>
          <cell r="Q560">
            <v>0</v>
          </cell>
          <cell r="R560">
            <v>0</v>
          </cell>
        </row>
        <row r="561">
          <cell r="A561" t="str">
            <v>G3400TH598AU</v>
          </cell>
          <cell r="B561" t="str">
            <v>BIKECARRIER-SILVER</v>
          </cell>
          <cell r="C561">
            <v>367.62</v>
          </cell>
          <cell r="D561"/>
          <cell r="E561" t="str">
            <v/>
          </cell>
          <cell r="F561" t="str">
            <v>E2</v>
          </cell>
          <cell r="G561">
            <v>305.12459999999999</v>
          </cell>
          <cell r="H561">
            <v>1</v>
          </cell>
          <cell r="I561">
            <v>0</v>
          </cell>
          <cell r="J561">
            <v>1</v>
          </cell>
          <cell r="K561">
            <v>1</v>
          </cell>
          <cell r="L561">
            <v>1</v>
          </cell>
          <cell r="M561">
            <v>1</v>
          </cell>
          <cell r="N561">
            <v>1</v>
          </cell>
          <cell r="O561">
            <v>1</v>
          </cell>
          <cell r="P561">
            <v>1</v>
          </cell>
          <cell r="Q561">
            <v>1</v>
          </cell>
          <cell r="R561">
            <v>1</v>
          </cell>
        </row>
        <row r="562">
          <cell r="A562" t="str">
            <v>E11706UE0AAU</v>
          </cell>
          <cell r="B562" t="str">
            <v>MBRASSY-HITCH</v>
          </cell>
          <cell r="C562">
            <v>813.37</v>
          </cell>
          <cell r="D562"/>
          <cell r="E562" t="str">
            <v/>
          </cell>
          <cell r="F562" t="str">
            <v>E1</v>
          </cell>
          <cell r="G562">
            <v>675.09709999999995</v>
          </cell>
          <cell r="H562">
            <v>0</v>
          </cell>
          <cell r="I562">
            <v>0</v>
          </cell>
          <cell r="J562">
            <v>0</v>
          </cell>
          <cell r="K562">
            <v>0</v>
          </cell>
          <cell r="L562">
            <v>0</v>
          </cell>
          <cell r="M562">
            <v>0</v>
          </cell>
          <cell r="N562">
            <v>0</v>
          </cell>
          <cell r="O562">
            <v>0</v>
          </cell>
          <cell r="P562">
            <v>0</v>
          </cell>
          <cell r="Q562">
            <v>0</v>
          </cell>
          <cell r="R562">
            <v>0</v>
          </cell>
        </row>
        <row r="563">
          <cell r="A563" t="str">
            <v>B40976UE0AAU</v>
          </cell>
          <cell r="B563" t="str">
            <v>HARNESS-HITCHMBR</v>
          </cell>
          <cell r="C563">
            <v>156.38</v>
          </cell>
          <cell r="D563"/>
          <cell r="E563" t="str">
            <v/>
          </cell>
          <cell r="F563" t="str">
            <v>E1</v>
          </cell>
          <cell r="G563">
            <v>129.7954</v>
          </cell>
          <cell r="H563">
            <v>0</v>
          </cell>
          <cell r="I563">
            <v>0</v>
          </cell>
          <cell r="J563">
            <v>0</v>
          </cell>
          <cell r="K563">
            <v>0</v>
          </cell>
          <cell r="L563">
            <v>0</v>
          </cell>
          <cell r="M563">
            <v>0</v>
          </cell>
          <cell r="N563">
            <v>0</v>
          </cell>
          <cell r="O563">
            <v>0</v>
          </cell>
          <cell r="P563">
            <v>0</v>
          </cell>
          <cell r="Q563">
            <v>0</v>
          </cell>
          <cell r="R563">
            <v>0</v>
          </cell>
        </row>
        <row r="564">
          <cell r="A564" t="str">
            <v>G9180GEN20AU</v>
          </cell>
          <cell r="B564" t="str">
            <v>TOWCARRYBAG</v>
          </cell>
          <cell r="C564">
            <v>31.2</v>
          </cell>
          <cell r="D564"/>
          <cell r="E564" t="str">
            <v/>
          </cell>
          <cell r="F564" t="str">
            <v>E2</v>
          </cell>
          <cell r="G564">
            <v>25.896000000000001</v>
          </cell>
          <cell r="H564">
            <v>0</v>
          </cell>
          <cell r="I564">
            <v>0</v>
          </cell>
          <cell r="J564">
            <v>1</v>
          </cell>
          <cell r="K564">
            <v>0</v>
          </cell>
          <cell r="L564">
            <v>1</v>
          </cell>
          <cell r="M564">
            <v>1</v>
          </cell>
          <cell r="N564">
            <v>1</v>
          </cell>
          <cell r="O564">
            <v>1</v>
          </cell>
          <cell r="P564">
            <v>1</v>
          </cell>
          <cell r="Q564">
            <v>1</v>
          </cell>
          <cell r="R564">
            <v>1</v>
          </cell>
        </row>
        <row r="565">
          <cell r="A565" t="str">
            <v>G9180NCR00AU</v>
          </cell>
          <cell r="B565" t="str">
            <v>TOWBALL-CHROME,NISSANBRA</v>
          </cell>
          <cell r="C565">
            <v>19.02</v>
          </cell>
          <cell r="D565"/>
          <cell r="E565" t="str">
            <v/>
          </cell>
          <cell r="F565" t="str">
            <v>E2</v>
          </cell>
          <cell r="G565">
            <v>15.7866</v>
          </cell>
          <cell r="H565">
            <v>0</v>
          </cell>
          <cell r="I565">
            <v>0</v>
          </cell>
          <cell r="J565">
            <v>1</v>
          </cell>
          <cell r="K565">
            <v>0</v>
          </cell>
          <cell r="L565">
            <v>1</v>
          </cell>
          <cell r="M565">
            <v>1</v>
          </cell>
          <cell r="N565">
            <v>1</v>
          </cell>
          <cell r="O565">
            <v>1</v>
          </cell>
          <cell r="P565">
            <v>1</v>
          </cell>
          <cell r="Q565">
            <v>1</v>
          </cell>
          <cell r="R565">
            <v>1</v>
          </cell>
        </row>
        <row r="566">
          <cell r="A566" t="str">
            <v>G916889900A</v>
          </cell>
          <cell r="B566" t="str">
            <v>DSHACKLE</v>
          </cell>
          <cell r="C566">
            <v>11.77</v>
          </cell>
          <cell r="D566"/>
          <cell r="E566" t="str">
            <v/>
          </cell>
          <cell r="F566" t="str">
            <v>E2</v>
          </cell>
          <cell r="G566">
            <v>9.7690999999999999</v>
          </cell>
          <cell r="H566">
            <v>0</v>
          </cell>
          <cell r="I566">
            <v>0</v>
          </cell>
          <cell r="J566">
            <v>1</v>
          </cell>
          <cell r="K566">
            <v>1</v>
          </cell>
          <cell r="L566">
            <v>1</v>
          </cell>
          <cell r="M566">
            <v>1</v>
          </cell>
          <cell r="N566">
            <v>1</v>
          </cell>
          <cell r="O566">
            <v>1</v>
          </cell>
          <cell r="P566">
            <v>1</v>
          </cell>
          <cell r="Q566">
            <v>1</v>
          </cell>
          <cell r="R566">
            <v>1</v>
          </cell>
        </row>
        <row r="567">
          <cell r="A567" t="str">
            <v>B4134GENRLAU</v>
          </cell>
          <cell r="B567" t="str">
            <v>ADAPTERTRAILERCONNECTOR(ROUND7PINL</v>
          </cell>
          <cell r="C567">
            <v>29.81</v>
          </cell>
          <cell r="D567"/>
          <cell r="E567" t="str">
            <v/>
          </cell>
          <cell r="F567" t="str">
            <v>E2</v>
          </cell>
          <cell r="G567">
            <v>24.7423</v>
          </cell>
          <cell r="H567">
            <v>0</v>
          </cell>
          <cell r="I567">
            <v>0</v>
          </cell>
          <cell r="J567">
            <v>1</v>
          </cell>
          <cell r="K567">
            <v>1</v>
          </cell>
          <cell r="L567">
            <v>1</v>
          </cell>
          <cell r="M567">
            <v>1</v>
          </cell>
          <cell r="N567">
            <v>1</v>
          </cell>
          <cell r="O567">
            <v>1</v>
          </cell>
          <cell r="P567">
            <v>1</v>
          </cell>
          <cell r="Q567">
            <v>1</v>
          </cell>
          <cell r="R567">
            <v>1</v>
          </cell>
        </row>
        <row r="568">
          <cell r="A568" t="str">
            <v>B4134GENRSAU</v>
          </cell>
          <cell r="B568" t="str">
            <v>ADAPTERTRAILERCONNECTOR(ROUND7PINS</v>
          </cell>
          <cell r="C568">
            <v>29.81</v>
          </cell>
          <cell r="D568"/>
          <cell r="E568" t="str">
            <v/>
          </cell>
          <cell r="F568" t="str">
            <v>E2</v>
          </cell>
          <cell r="G568">
            <v>24.7423</v>
          </cell>
          <cell r="H568">
            <v>0</v>
          </cell>
          <cell r="I568">
            <v>0</v>
          </cell>
          <cell r="J568">
            <v>1</v>
          </cell>
          <cell r="K568">
            <v>1</v>
          </cell>
          <cell r="L568">
            <v>1</v>
          </cell>
          <cell r="M568">
            <v>1</v>
          </cell>
          <cell r="N568">
            <v>1</v>
          </cell>
          <cell r="O568">
            <v>1</v>
          </cell>
          <cell r="P568">
            <v>1</v>
          </cell>
          <cell r="Q568">
            <v>1</v>
          </cell>
          <cell r="R568">
            <v>1</v>
          </cell>
        </row>
        <row r="569">
          <cell r="A569" t="str">
            <v>G917089900A</v>
          </cell>
          <cell r="B569" t="str">
            <v>KIT-SAFETYCHAIN</v>
          </cell>
          <cell r="C569">
            <v>39.479999999999997</v>
          </cell>
          <cell r="D569"/>
          <cell r="E569" t="str">
            <v/>
          </cell>
          <cell r="F569" t="str">
            <v>E2</v>
          </cell>
          <cell r="G569">
            <v>32.7684</v>
          </cell>
          <cell r="H569">
            <v>0</v>
          </cell>
          <cell r="I569">
            <v>0</v>
          </cell>
          <cell r="J569">
            <v>1</v>
          </cell>
          <cell r="K569">
            <v>1</v>
          </cell>
          <cell r="L569">
            <v>1</v>
          </cell>
          <cell r="M569">
            <v>1</v>
          </cell>
          <cell r="N569">
            <v>1</v>
          </cell>
          <cell r="O569">
            <v>1</v>
          </cell>
          <cell r="P569">
            <v>1</v>
          </cell>
          <cell r="Q569">
            <v>1</v>
          </cell>
          <cell r="R569">
            <v>1</v>
          </cell>
        </row>
        <row r="570">
          <cell r="A570" t="str">
            <v>T99G86TA4A</v>
          </cell>
          <cell r="B570" t="str">
            <v>BLACKBADGING</v>
          </cell>
          <cell r="C570">
            <v>156.31</v>
          </cell>
          <cell r="D570"/>
          <cell r="E570" t="str">
            <v/>
          </cell>
          <cell r="F570" t="str">
            <v>E6</v>
          </cell>
          <cell r="G570">
            <v>129.7373</v>
          </cell>
          <cell r="H570">
            <v>0</v>
          </cell>
          <cell r="I570">
            <v>0</v>
          </cell>
          <cell r="J570">
            <v>0</v>
          </cell>
          <cell r="K570">
            <v>0</v>
          </cell>
          <cell r="L570">
            <v>0</v>
          </cell>
          <cell r="M570">
            <v>0</v>
          </cell>
          <cell r="N570">
            <v>0</v>
          </cell>
          <cell r="O570">
            <v>0</v>
          </cell>
          <cell r="P570">
            <v>0</v>
          </cell>
          <cell r="Q570">
            <v>0</v>
          </cell>
          <cell r="R570">
            <v>0</v>
          </cell>
        </row>
        <row r="571">
          <cell r="A571" t="str">
            <v>T99G76TA2A</v>
          </cell>
          <cell r="B571" t="str">
            <v>BLACKV-MOTIONGRILLE</v>
          </cell>
          <cell r="C571">
            <v>834.65</v>
          </cell>
          <cell r="D571"/>
          <cell r="E571" t="str">
            <v/>
          </cell>
          <cell r="F571" t="str">
            <v>E6</v>
          </cell>
          <cell r="G571">
            <v>692.7595</v>
          </cell>
          <cell r="H571">
            <v>0</v>
          </cell>
          <cell r="I571">
            <v>0</v>
          </cell>
          <cell r="J571">
            <v>0</v>
          </cell>
          <cell r="K571">
            <v>0</v>
          </cell>
          <cell r="L571">
            <v>0</v>
          </cell>
          <cell r="M571">
            <v>0</v>
          </cell>
          <cell r="N571">
            <v>0</v>
          </cell>
          <cell r="O571">
            <v>0</v>
          </cell>
          <cell r="P571">
            <v>0</v>
          </cell>
          <cell r="Q571">
            <v>0</v>
          </cell>
          <cell r="R571">
            <v>0</v>
          </cell>
        </row>
        <row r="572">
          <cell r="A572" t="str">
            <v>T99L26TA0A</v>
          </cell>
          <cell r="B572" t="str">
            <v>MIRRORCAPS-BLACK</v>
          </cell>
          <cell r="C572">
            <v>207.36</v>
          </cell>
          <cell r="D572"/>
          <cell r="E572" t="str">
            <v/>
          </cell>
          <cell r="F572" t="str">
            <v>E6</v>
          </cell>
          <cell r="G572">
            <v>172.1088</v>
          </cell>
          <cell r="H572">
            <v>0</v>
          </cell>
          <cell r="I572">
            <v>0</v>
          </cell>
          <cell r="J572">
            <v>0</v>
          </cell>
          <cell r="K572">
            <v>0</v>
          </cell>
          <cell r="L572">
            <v>0</v>
          </cell>
          <cell r="M572">
            <v>0</v>
          </cell>
          <cell r="N572">
            <v>0</v>
          </cell>
          <cell r="O572">
            <v>0</v>
          </cell>
          <cell r="P572">
            <v>0</v>
          </cell>
          <cell r="Q572">
            <v>0</v>
          </cell>
          <cell r="R572">
            <v>0</v>
          </cell>
        </row>
        <row r="573">
          <cell r="A573" t="str">
            <v>T99G26TA0A</v>
          </cell>
          <cell r="B573" t="str">
            <v>DOORSIDEMOULDINGS</v>
          </cell>
          <cell r="C573">
            <v>666.45</v>
          </cell>
          <cell r="D573"/>
          <cell r="E573" t="str">
            <v/>
          </cell>
          <cell r="F573" t="str">
            <v>E6</v>
          </cell>
          <cell r="G573">
            <v>553.15350000000001</v>
          </cell>
          <cell r="H573">
            <v>0</v>
          </cell>
          <cell r="I573">
            <v>0</v>
          </cell>
          <cell r="J573">
            <v>0</v>
          </cell>
          <cell r="K573">
            <v>0</v>
          </cell>
          <cell r="L573">
            <v>0</v>
          </cell>
          <cell r="M573">
            <v>0</v>
          </cell>
          <cell r="N573">
            <v>0</v>
          </cell>
          <cell r="O573">
            <v>0</v>
          </cell>
          <cell r="P573">
            <v>0</v>
          </cell>
          <cell r="Q573">
            <v>0</v>
          </cell>
          <cell r="R573">
            <v>0</v>
          </cell>
        </row>
        <row r="574">
          <cell r="A574" t="str">
            <v>T99J26TA4A</v>
          </cell>
          <cell r="B574" t="str">
            <v>SPLASHGUARDSRR</v>
          </cell>
          <cell r="C574">
            <v>82.08</v>
          </cell>
          <cell r="D574"/>
          <cell r="E574" t="str">
            <v/>
          </cell>
          <cell r="F574" t="str">
            <v>E6</v>
          </cell>
          <cell r="G574">
            <v>68.12639999999999</v>
          </cell>
          <cell r="H574">
            <v>0</v>
          </cell>
          <cell r="I574">
            <v>0</v>
          </cell>
          <cell r="J574">
            <v>0</v>
          </cell>
          <cell r="K574">
            <v>0</v>
          </cell>
          <cell r="L574">
            <v>0</v>
          </cell>
          <cell r="M574">
            <v>0</v>
          </cell>
          <cell r="N574">
            <v>0</v>
          </cell>
          <cell r="O574">
            <v>0</v>
          </cell>
          <cell r="P574">
            <v>0</v>
          </cell>
          <cell r="Q574">
            <v>0</v>
          </cell>
          <cell r="R574">
            <v>0</v>
          </cell>
        </row>
        <row r="575">
          <cell r="A575" t="str">
            <v>T99B26TA0A</v>
          </cell>
          <cell r="B575" t="str">
            <v>REARBUMPERPROTECTOR-BLACKFILM</v>
          </cell>
          <cell r="C575">
            <v>152.85</v>
          </cell>
          <cell r="D575"/>
          <cell r="E575" t="str">
            <v/>
          </cell>
          <cell r="F575" t="str">
            <v>E6</v>
          </cell>
          <cell r="G575">
            <v>126.8655</v>
          </cell>
          <cell r="H575">
            <v>0</v>
          </cell>
          <cell r="I575">
            <v>0</v>
          </cell>
          <cell r="J575">
            <v>0</v>
          </cell>
          <cell r="K575">
            <v>0</v>
          </cell>
          <cell r="L575">
            <v>0</v>
          </cell>
          <cell r="M575">
            <v>0</v>
          </cell>
          <cell r="N575">
            <v>0</v>
          </cell>
          <cell r="O575">
            <v>0</v>
          </cell>
          <cell r="P575">
            <v>0</v>
          </cell>
          <cell r="Q575">
            <v>0</v>
          </cell>
          <cell r="R575">
            <v>0</v>
          </cell>
        </row>
        <row r="576">
          <cell r="A576" t="str">
            <v>T99T66TA0A</v>
          </cell>
          <cell r="B576" t="str">
            <v>SIDESTEPS(RUNNINGBOARDS)</v>
          </cell>
          <cell r="C576">
            <v>1711.49</v>
          </cell>
          <cell r="D576"/>
          <cell r="E576" t="str">
            <v/>
          </cell>
          <cell r="F576" t="str">
            <v>E6</v>
          </cell>
          <cell r="G576">
            <v>1420.5367000000001</v>
          </cell>
          <cell r="H576">
            <v>0</v>
          </cell>
          <cell r="I576">
            <v>0</v>
          </cell>
          <cell r="J576">
            <v>0</v>
          </cell>
          <cell r="K576">
            <v>0</v>
          </cell>
          <cell r="L576">
            <v>0</v>
          </cell>
          <cell r="M576">
            <v>0</v>
          </cell>
          <cell r="N576">
            <v>0</v>
          </cell>
          <cell r="O576">
            <v>0</v>
          </cell>
          <cell r="P576">
            <v>0</v>
          </cell>
          <cell r="Q576">
            <v>0</v>
          </cell>
          <cell r="R576">
            <v>0</v>
          </cell>
        </row>
        <row r="577">
          <cell r="A577" t="str">
            <v>999W2JT000</v>
          </cell>
          <cell r="B577" t="str">
            <v>WHEELLOCKS</v>
          </cell>
          <cell r="C577">
            <v>100.42</v>
          </cell>
          <cell r="D577"/>
          <cell r="E577" t="str">
            <v/>
          </cell>
          <cell r="F577" t="str">
            <v>E2</v>
          </cell>
          <cell r="G577">
            <v>83.348600000000005</v>
          </cell>
          <cell r="H577">
            <v>0</v>
          </cell>
          <cell r="I577">
            <v>0</v>
          </cell>
          <cell r="J577">
            <v>0</v>
          </cell>
          <cell r="K577">
            <v>0</v>
          </cell>
          <cell r="L577">
            <v>0</v>
          </cell>
          <cell r="M577">
            <v>0</v>
          </cell>
          <cell r="N577">
            <v>0</v>
          </cell>
          <cell r="O577">
            <v>0</v>
          </cell>
          <cell r="P577">
            <v>0</v>
          </cell>
          <cell r="Q577">
            <v>0</v>
          </cell>
          <cell r="R577">
            <v>0</v>
          </cell>
        </row>
        <row r="578">
          <cell r="A578" t="str">
            <v>T99F36TA1B</v>
          </cell>
          <cell r="B578" t="str">
            <v>INTERIORLEDLIGHTING</v>
          </cell>
          <cell r="C578">
            <v>247.26</v>
          </cell>
          <cell r="D578"/>
          <cell r="E578" t="str">
            <v/>
          </cell>
          <cell r="F578" t="str">
            <v>E6</v>
          </cell>
          <cell r="G578">
            <v>205.22579999999999</v>
          </cell>
          <cell r="H578">
            <v>0</v>
          </cell>
          <cell r="I578">
            <v>0</v>
          </cell>
          <cell r="J578">
            <v>0</v>
          </cell>
          <cell r="K578">
            <v>0</v>
          </cell>
          <cell r="L578">
            <v>0</v>
          </cell>
          <cell r="M578">
            <v>0</v>
          </cell>
          <cell r="N578">
            <v>0</v>
          </cell>
          <cell r="O578">
            <v>0</v>
          </cell>
          <cell r="P578">
            <v>0</v>
          </cell>
          <cell r="Q578">
            <v>0</v>
          </cell>
          <cell r="R578">
            <v>0</v>
          </cell>
        </row>
        <row r="579">
          <cell r="A579" t="str">
            <v>85010GEN10AU</v>
          </cell>
          <cell r="B579" t="str">
            <v>BOOTLIPPROTECTOR-REFLECTIVETYPE</v>
          </cell>
          <cell r="C579">
            <v>76.16</v>
          </cell>
          <cell r="D579"/>
          <cell r="E579" t="str">
            <v/>
          </cell>
          <cell r="F579" t="str">
            <v>E2</v>
          </cell>
          <cell r="G579">
            <v>63.212799999999994</v>
          </cell>
          <cell r="H579">
            <v>1</v>
          </cell>
          <cell r="I579">
            <v>1</v>
          </cell>
          <cell r="J579">
            <v>1</v>
          </cell>
          <cell r="K579">
            <v>1</v>
          </cell>
          <cell r="L579">
            <v>0</v>
          </cell>
          <cell r="M579">
            <v>0</v>
          </cell>
          <cell r="N579">
            <v>1</v>
          </cell>
          <cell r="O579">
            <v>0</v>
          </cell>
          <cell r="P579">
            <v>0</v>
          </cell>
          <cell r="Q579">
            <v>1</v>
          </cell>
          <cell r="R579">
            <v>1</v>
          </cell>
        </row>
        <row r="580">
          <cell r="A580" t="str">
            <v>T99C36TA0A</v>
          </cell>
          <cell r="B580" t="str">
            <v>REARPROTECTIONTRAY</v>
          </cell>
          <cell r="C580">
            <v>166.9</v>
          </cell>
          <cell r="D580"/>
          <cell r="E580" t="str">
            <v/>
          </cell>
          <cell r="F580" t="str">
            <v>E6</v>
          </cell>
          <cell r="G580">
            <v>138.52699999999999</v>
          </cell>
          <cell r="H580">
            <v>0</v>
          </cell>
          <cell r="I580">
            <v>0</v>
          </cell>
          <cell r="J580">
            <v>0</v>
          </cell>
          <cell r="K580">
            <v>0</v>
          </cell>
          <cell r="L580">
            <v>0</v>
          </cell>
          <cell r="M580">
            <v>0</v>
          </cell>
          <cell r="N580">
            <v>0</v>
          </cell>
          <cell r="O580">
            <v>0</v>
          </cell>
          <cell r="P580">
            <v>0</v>
          </cell>
          <cell r="Q580">
            <v>0</v>
          </cell>
          <cell r="R580">
            <v>0</v>
          </cell>
        </row>
        <row r="581">
          <cell r="A581" t="str">
            <v>T99C16TA0A</v>
          </cell>
          <cell r="B581" t="str">
            <v>CARGONET</v>
          </cell>
          <cell r="C581">
            <v>128.41999999999999</v>
          </cell>
          <cell r="D581"/>
          <cell r="E581" t="str">
            <v/>
          </cell>
          <cell r="F581" t="str">
            <v>E6</v>
          </cell>
          <cell r="G581">
            <v>106.58859999999999</v>
          </cell>
          <cell r="H581">
            <v>0</v>
          </cell>
          <cell r="I581">
            <v>0</v>
          </cell>
          <cell r="J581">
            <v>0</v>
          </cell>
          <cell r="K581">
            <v>0</v>
          </cell>
          <cell r="L581">
            <v>0</v>
          </cell>
          <cell r="M581">
            <v>0</v>
          </cell>
          <cell r="N581">
            <v>0</v>
          </cell>
          <cell r="O581">
            <v>0</v>
          </cell>
          <cell r="P581">
            <v>0</v>
          </cell>
          <cell r="Q581">
            <v>0</v>
          </cell>
          <cell r="R581">
            <v>0</v>
          </cell>
        </row>
        <row r="582">
          <cell r="A582" t="str">
            <v>T99C26TA0E</v>
          </cell>
          <cell r="B582" t="str">
            <v>LUGGAGEWELLORGANISER</v>
          </cell>
          <cell r="C582">
            <v>101.16</v>
          </cell>
          <cell r="D582"/>
          <cell r="E582" t="str">
            <v/>
          </cell>
          <cell r="F582" t="str">
            <v>E6</v>
          </cell>
          <cell r="G582">
            <v>83.962799999999987</v>
          </cell>
          <cell r="H582">
            <v>0</v>
          </cell>
          <cell r="I582">
            <v>0</v>
          </cell>
          <cell r="J582">
            <v>0</v>
          </cell>
          <cell r="K582">
            <v>0</v>
          </cell>
          <cell r="L582">
            <v>0</v>
          </cell>
          <cell r="M582">
            <v>0</v>
          </cell>
          <cell r="N582">
            <v>0</v>
          </cell>
          <cell r="O582">
            <v>0</v>
          </cell>
          <cell r="P582">
            <v>0</v>
          </cell>
          <cell r="Q582">
            <v>0</v>
          </cell>
          <cell r="R582">
            <v>0</v>
          </cell>
        </row>
        <row r="583">
          <cell r="A583" t="str">
            <v>T99R16TA0D</v>
          </cell>
          <cell r="B583" t="str">
            <v>CROSSBARS-SILVER</v>
          </cell>
          <cell r="C583">
            <v>600.45000000000005</v>
          </cell>
          <cell r="D583"/>
          <cell r="E583" t="str">
            <v/>
          </cell>
          <cell r="F583" t="str">
            <v>E6</v>
          </cell>
          <cell r="G583">
            <v>498.37350000000004</v>
          </cell>
          <cell r="H583">
            <v>0</v>
          </cell>
          <cell r="I583">
            <v>0</v>
          </cell>
          <cell r="J583">
            <v>0</v>
          </cell>
          <cell r="K583">
            <v>0</v>
          </cell>
          <cell r="L583">
            <v>0</v>
          </cell>
          <cell r="M583">
            <v>0</v>
          </cell>
          <cell r="N583">
            <v>0</v>
          </cell>
          <cell r="O583">
            <v>0</v>
          </cell>
          <cell r="P583">
            <v>0</v>
          </cell>
          <cell r="Q583">
            <v>0</v>
          </cell>
          <cell r="R583">
            <v>0</v>
          </cell>
        </row>
        <row r="584">
          <cell r="A584" t="str">
            <v>G3400RHTD31AU</v>
          </cell>
          <cell r="B584" t="str">
            <v>LOADSTRAP</v>
          </cell>
          <cell r="C584">
            <v>23.28</v>
          </cell>
          <cell r="D584"/>
          <cell r="E584" t="str">
            <v/>
          </cell>
          <cell r="F584" t="str">
            <v>E2</v>
          </cell>
          <cell r="G584">
            <v>19.322400000000002</v>
          </cell>
          <cell r="H584">
            <v>0</v>
          </cell>
          <cell r="I584">
            <v>0</v>
          </cell>
          <cell r="J584">
            <v>1</v>
          </cell>
          <cell r="K584">
            <v>1</v>
          </cell>
          <cell r="L584">
            <v>1</v>
          </cell>
          <cell r="M584">
            <v>1</v>
          </cell>
          <cell r="N584">
            <v>1</v>
          </cell>
          <cell r="O584">
            <v>1</v>
          </cell>
          <cell r="P584">
            <v>0</v>
          </cell>
          <cell r="Q584">
            <v>1</v>
          </cell>
          <cell r="R584">
            <v>1</v>
          </cell>
        </row>
        <row r="585">
          <cell r="A585" t="str">
            <v>G3400RHWR8AU</v>
          </cell>
          <cell r="B585" t="str">
            <v>R/BART-TRACKADAPTOR</v>
          </cell>
          <cell r="C585">
            <v>38.46</v>
          </cell>
          <cell r="D585"/>
          <cell r="E585" t="str">
            <v/>
          </cell>
          <cell r="F585" t="str">
            <v>E2</v>
          </cell>
          <cell r="G585">
            <v>31.921800000000001</v>
          </cell>
          <cell r="H585">
            <v>1</v>
          </cell>
          <cell r="I585">
            <v>0</v>
          </cell>
          <cell r="J585">
            <v>1</v>
          </cell>
          <cell r="K585">
            <v>1</v>
          </cell>
          <cell r="L585">
            <v>1</v>
          </cell>
          <cell r="M585">
            <v>1</v>
          </cell>
          <cell r="N585">
            <v>1</v>
          </cell>
          <cell r="O585">
            <v>0</v>
          </cell>
          <cell r="P585">
            <v>0</v>
          </cell>
          <cell r="Q585">
            <v>1</v>
          </cell>
          <cell r="R585">
            <v>0</v>
          </cell>
        </row>
        <row r="586">
          <cell r="A586" t="str">
            <v>E11706TC0ANZ</v>
          </cell>
          <cell r="B586" t="str">
            <v>MBRASSY-HITCH</v>
          </cell>
          <cell r="C586">
            <v>904.2</v>
          </cell>
          <cell r="D586"/>
          <cell r="E586" t="str">
            <v/>
          </cell>
          <cell r="F586" t="str">
            <v>E1</v>
          </cell>
          <cell r="G586">
            <v>750.48599999999999</v>
          </cell>
          <cell r="H586">
            <v>0</v>
          </cell>
          <cell r="I586">
            <v>0</v>
          </cell>
          <cell r="J586">
            <v>0</v>
          </cell>
          <cell r="K586">
            <v>0</v>
          </cell>
          <cell r="L586">
            <v>0</v>
          </cell>
          <cell r="M586">
            <v>0</v>
          </cell>
          <cell r="N586">
            <v>0</v>
          </cell>
          <cell r="O586">
            <v>0</v>
          </cell>
          <cell r="P586">
            <v>0</v>
          </cell>
          <cell r="Q586">
            <v>0</v>
          </cell>
          <cell r="R586">
            <v>0</v>
          </cell>
        </row>
        <row r="587">
          <cell r="A587" t="str">
            <v>B40976TC0AAU</v>
          </cell>
          <cell r="B587" t="str">
            <v>HARNESS-HITCHMBR</v>
          </cell>
          <cell r="C587">
            <v>124.75</v>
          </cell>
          <cell r="D587"/>
          <cell r="E587" t="str">
            <v/>
          </cell>
          <cell r="F587" t="str">
            <v>E1</v>
          </cell>
          <cell r="G587">
            <v>103.54249999999999</v>
          </cell>
          <cell r="H587">
            <v>0</v>
          </cell>
          <cell r="I587">
            <v>0</v>
          </cell>
          <cell r="J587">
            <v>0</v>
          </cell>
          <cell r="K587">
            <v>0</v>
          </cell>
          <cell r="L587">
            <v>0</v>
          </cell>
          <cell r="M587">
            <v>0</v>
          </cell>
          <cell r="N587">
            <v>0</v>
          </cell>
          <cell r="O587">
            <v>0</v>
          </cell>
          <cell r="P587">
            <v>0</v>
          </cell>
          <cell r="Q587">
            <v>0</v>
          </cell>
          <cell r="R587">
            <v>0</v>
          </cell>
        </row>
        <row r="588">
          <cell r="A588" t="str">
            <v>F20706RA0A</v>
          </cell>
          <cell r="B588" t="str">
            <v>FIN-FR</v>
          </cell>
          <cell r="C588">
            <v>286.29000000000002</v>
          </cell>
          <cell r="D588"/>
          <cell r="E588"/>
          <cell r="F588" t="str">
            <v>E2</v>
          </cell>
          <cell r="G588">
            <v>237.6207</v>
          </cell>
          <cell r="H588">
            <v>0</v>
          </cell>
          <cell r="I588">
            <v>0</v>
          </cell>
          <cell r="J588">
            <v>0</v>
          </cell>
          <cell r="K588">
            <v>0</v>
          </cell>
          <cell r="L588">
            <v>0</v>
          </cell>
          <cell r="M588">
            <v>0</v>
          </cell>
          <cell r="N588">
            <v>0</v>
          </cell>
          <cell r="O588">
            <v>0</v>
          </cell>
          <cell r="P588">
            <v>0</v>
          </cell>
          <cell r="Q588">
            <v>0</v>
          </cell>
          <cell r="R588">
            <v>0</v>
          </cell>
        </row>
        <row r="589">
          <cell r="A589" t="str">
            <v>F51606RD0AAU</v>
          </cell>
          <cell r="B589" t="str">
            <v>PROTR-HOOD,SMOKED</v>
          </cell>
          <cell r="C589">
            <v>134.5</v>
          </cell>
          <cell r="F589" t="str">
            <v>E1</v>
          </cell>
          <cell r="G589">
            <v>111.63499999999999</v>
          </cell>
          <cell r="H589">
            <v>0</v>
          </cell>
          <cell r="I589">
            <v>0</v>
          </cell>
          <cell r="J589">
            <v>0</v>
          </cell>
          <cell r="K589">
            <v>0</v>
          </cell>
          <cell r="L589">
            <v>0</v>
          </cell>
          <cell r="M589">
            <v>0</v>
          </cell>
          <cell r="N589">
            <v>0</v>
          </cell>
          <cell r="O589">
            <v>0</v>
          </cell>
          <cell r="P589">
            <v>0</v>
          </cell>
          <cell r="Q589">
            <v>0</v>
          </cell>
          <cell r="R589">
            <v>0</v>
          </cell>
        </row>
        <row r="590">
          <cell r="A590" t="str">
            <v>KE5371KA00</v>
          </cell>
          <cell r="B590" t="str">
            <v>DRHANDLEPROTC</v>
          </cell>
          <cell r="C590">
            <v>45.33</v>
          </cell>
          <cell r="F590" t="str">
            <v>E2</v>
          </cell>
          <cell r="G590">
            <v>37.623899999999999</v>
          </cell>
          <cell r="H590">
            <v>0</v>
          </cell>
          <cell r="I590">
            <v>0</v>
          </cell>
          <cell r="J590">
            <v>0</v>
          </cell>
          <cell r="K590">
            <v>0</v>
          </cell>
          <cell r="L590">
            <v>0</v>
          </cell>
          <cell r="M590">
            <v>0</v>
          </cell>
          <cell r="N590">
            <v>0</v>
          </cell>
          <cell r="O590">
            <v>0</v>
          </cell>
          <cell r="P590">
            <v>0</v>
          </cell>
          <cell r="Q590">
            <v>0</v>
          </cell>
          <cell r="R590">
            <v>0</v>
          </cell>
        </row>
        <row r="591">
          <cell r="A591" t="str">
            <v>T99J26RR0A</v>
          </cell>
          <cell r="B591" t="str">
            <v>MUDGUARD-FRONT</v>
          </cell>
          <cell r="C591">
            <v>75.08</v>
          </cell>
          <cell r="F591" t="str">
            <v>E6</v>
          </cell>
          <cell r="G591">
            <v>62.316400000000002</v>
          </cell>
          <cell r="H591">
            <v>0</v>
          </cell>
          <cell r="I591">
            <v>0</v>
          </cell>
          <cell r="J591">
            <v>0</v>
          </cell>
          <cell r="K591">
            <v>0</v>
          </cell>
          <cell r="L591">
            <v>0</v>
          </cell>
          <cell r="M591">
            <v>0</v>
          </cell>
          <cell r="N591">
            <v>0</v>
          </cell>
          <cell r="O591">
            <v>0</v>
          </cell>
          <cell r="P591">
            <v>0</v>
          </cell>
          <cell r="Q591">
            <v>0</v>
          </cell>
          <cell r="R591">
            <v>0</v>
          </cell>
        </row>
        <row r="592">
          <cell r="A592" t="str">
            <v>T99J26RR0D</v>
          </cell>
          <cell r="B592" t="str">
            <v>MUDGUARD-REAR</v>
          </cell>
          <cell r="C592">
            <v>75.23</v>
          </cell>
          <cell r="F592" t="str">
            <v>E6</v>
          </cell>
          <cell r="G592">
            <v>62.440899999999999</v>
          </cell>
          <cell r="H592">
            <v>0</v>
          </cell>
          <cell r="I592">
            <v>0</v>
          </cell>
          <cell r="J592">
            <v>0</v>
          </cell>
          <cell r="K592">
            <v>0</v>
          </cell>
          <cell r="L592">
            <v>0</v>
          </cell>
          <cell r="M592">
            <v>0</v>
          </cell>
          <cell r="N592">
            <v>0</v>
          </cell>
          <cell r="O592">
            <v>0</v>
          </cell>
          <cell r="P592">
            <v>0</v>
          </cell>
          <cell r="Q592">
            <v>0</v>
          </cell>
          <cell r="R592">
            <v>0</v>
          </cell>
        </row>
        <row r="593">
          <cell r="A593" t="str">
            <v>T99B16RR1B</v>
          </cell>
          <cell r="B593" t="str">
            <v>BUMPERPROTECTOR</v>
          </cell>
          <cell r="C593">
            <v>191.17</v>
          </cell>
          <cell r="F593" t="str">
            <v>E6</v>
          </cell>
          <cell r="G593">
            <v>158.6711</v>
          </cell>
          <cell r="H593">
            <v>0</v>
          </cell>
          <cell r="I593">
            <v>0</v>
          </cell>
          <cell r="J593">
            <v>0</v>
          </cell>
          <cell r="K593">
            <v>0</v>
          </cell>
          <cell r="L593">
            <v>0</v>
          </cell>
          <cell r="M593">
            <v>0</v>
          </cell>
          <cell r="N593">
            <v>0</v>
          </cell>
          <cell r="O593">
            <v>0</v>
          </cell>
          <cell r="P593">
            <v>0</v>
          </cell>
          <cell r="Q593">
            <v>0</v>
          </cell>
          <cell r="R593">
            <v>0</v>
          </cell>
        </row>
        <row r="594">
          <cell r="A594" t="str">
            <v>K61106RA0A</v>
          </cell>
          <cell r="B594" t="str">
            <v>STEPKIT-SIDE</v>
          </cell>
          <cell r="C594">
            <v>1131.54</v>
          </cell>
          <cell r="F594" t="str">
            <v>E2</v>
          </cell>
          <cell r="G594">
            <v>939.17819999999995</v>
          </cell>
          <cell r="H594">
            <v>0</v>
          </cell>
          <cell r="I594">
            <v>0</v>
          </cell>
          <cell r="J594">
            <v>0</v>
          </cell>
          <cell r="K594">
            <v>0</v>
          </cell>
          <cell r="L594">
            <v>0</v>
          </cell>
          <cell r="M594">
            <v>0</v>
          </cell>
          <cell r="N594">
            <v>0</v>
          </cell>
          <cell r="O594">
            <v>0</v>
          </cell>
          <cell r="P594">
            <v>0</v>
          </cell>
          <cell r="Q594">
            <v>0</v>
          </cell>
          <cell r="R594">
            <v>0</v>
          </cell>
        </row>
        <row r="595">
          <cell r="A595" t="str">
            <v>H08006RD0AAU</v>
          </cell>
          <cell r="B595" t="str">
            <v>VISOR-DOORSET,SMOKED</v>
          </cell>
          <cell r="C595">
            <v>138.02000000000001</v>
          </cell>
          <cell r="F595" t="str">
            <v>E1</v>
          </cell>
          <cell r="G595">
            <v>114.5566</v>
          </cell>
          <cell r="H595">
            <v>0</v>
          </cell>
          <cell r="I595">
            <v>0</v>
          </cell>
          <cell r="J595">
            <v>0</v>
          </cell>
          <cell r="K595">
            <v>0</v>
          </cell>
          <cell r="L595">
            <v>0</v>
          </cell>
          <cell r="M595">
            <v>0</v>
          </cell>
          <cell r="N595">
            <v>0</v>
          </cell>
          <cell r="O595">
            <v>0</v>
          </cell>
          <cell r="P595">
            <v>0</v>
          </cell>
          <cell r="Q595">
            <v>0</v>
          </cell>
          <cell r="R595">
            <v>0</v>
          </cell>
        </row>
        <row r="596">
          <cell r="A596" t="str">
            <v>KE40989951</v>
          </cell>
          <cell r="B596" t="str">
            <v>LOCK-NUTCLOSED</v>
          </cell>
          <cell r="C596">
            <v>61.91</v>
          </cell>
          <cell r="F596" t="str">
            <v>E5</v>
          </cell>
          <cell r="G596">
            <v>55.718999999999994</v>
          </cell>
          <cell r="H596">
            <v>0</v>
          </cell>
          <cell r="I596">
            <v>0</v>
          </cell>
          <cell r="J596">
            <v>0</v>
          </cell>
          <cell r="K596">
            <v>0</v>
          </cell>
          <cell r="L596">
            <v>0</v>
          </cell>
          <cell r="M596">
            <v>0</v>
          </cell>
          <cell r="N596">
            <v>0</v>
          </cell>
          <cell r="O596">
            <v>0</v>
          </cell>
          <cell r="P596">
            <v>0</v>
          </cell>
          <cell r="Q596">
            <v>0</v>
          </cell>
          <cell r="R596">
            <v>0</v>
          </cell>
        </row>
        <row r="597">
          <cell r="A597" t="str">
            <v>G49006RD0BAU</v>
          </cell>
          <cell r="B597" t="str">
            <v>MATSET-FLOOR,CARPET,E-PWR5SEAT</v>
          </cell>
          <cell r="C597">
            <v>139.61000000000001</v>
          </cell>
          <cell r="F597" t="str">
            <v>E1</v>
          </cell>
          <cell r="G597">
            <v>115.87630000000001</v>
          </cell>
          <cell r="H597">
            <v>0</v>
          </cell>
          <cell r="I597">
            <v>0</v>
          </cell>
          <cell r="J597">
            <v>0</v>
          </cell>
          <cell r="K597">
            <v>0</v>
          </cell>
          <cell r="L597">
            <v>0</v>
          </cell>
          <cell r="M597">
            <v>0</v>
          </cell>
          <cell r="N597">
            <v>0</v>
          </cell>
          <cell r="O597">
            <v>0</v>
          </cell>
          <cell r="P597">
            <v>0</v>
          </cell>
          <cell r="Q597">
            <v>0</v>
          </cell>
          <cell r="R597">
            <v>0</v>
          </cell>
        </row>
        <row r="598">
          <cell r="A598" t="str">
            <v>G49006RD0AAU</v>
          </cell>
          <cell r="B598" t="str">
            <v>MATSET-FLOOR,CARPET,ICE5SEAT</v>
          </cell>
          <cell r="C598">
            <v>139.61000000000001</v>
          </cell>
          <cell r="F598" t="str">
            <v>E1</v>
          </cell>
          <cell r="G598">
            <v>115.87630000000001</v>
          </cell>
          <cell r="H598">
            <v>0</v>
          </cell>
          <cell r="I598">
            <v>0</v>
          </cell>
          <cell r="J598">
            <v>0</v>
          </cell>
          <cell r="K598">
            <v>0</v>
          </cell>
          <cell r="L598">
            <v>0</v>
          </cell>
          <cell r="M598">
            <v>0</v>
          </cell>
          <cell r="N598">
            <v>0</v>
          </cell>
          <cell r="O598">
            <v>0</v>
          </cell>
          <cell r="P598">
            <v>0</v>
          </cell>
          <cell r="Q598">
            <v>0</v>
          </cell>
          <cell r="R598">
            <v>0</v>
          </cell>
        </row>
        <row r="599">
          <cell r="A599" t="str">
            <v>G49006RD0CAU</v>
          </cell>
          <cell r="B599" t="str">
            <v>MATSET-FLOOR,CARPET,ICE7SEAT</v>
          </cell>
          <cell r="C599">
            <v>148.69999999999999</v>
          </cell>
          <cell r="F599" t="str">
            <v>E1</v>
          </cell>
          <cell r="G599">
            <v>123.42099999999999</v>
          </cell>
          <cell r="H599">
            <v>0</v>
          </cell>
          <cell r="I599">
            <v>0</v>
          </cell>
          <cell r="J599">
            <v>0</v>
          </cell>
          <cell r="K599">
            <v>0</v>
          </cell>
          <cell r="L599">
            <v>0</v>
          </cell>
          <cell r="M599">
            <v>0</v>
          </cell>
          <cell r="N599">
            <v>0</v>
          </cell>
          <cell r="O599">
            <v>0</v>
          </cell>
          <cell r="P599">
            <v>0</v>
          </cell>
          <cell r="Q599">
            <v>0</v>
          </cell>
          <cell r="R599">
            <v>0</v>
          </cell>
        </row>
        <row r="600">
          <cell r="A600" t="str">
            <v>H73006RD0AAU</v>
          </cell>
          <cell r="B600" t="str">
            <v>KIT-SEATCOVER,FR,STDH/RSMALL</v>
          </cell>
          <cell r="C600">
            <v>380.09</v>
          </cell>
          <cell r="F600" t="str">
            <v>E1</v>
          </cell>
          <cell r="G600">
            <v>315.47469999999998</v>
          </cell>
          <cell r="H600">
            <v>0</v>
          </cell>
          <cell r="I600">
            <v>0</v>
          </cell>
          <cell r="J600">
            <v>0</v>
          </cell>
          <cell r="K600">
            <v>0</v>
          </cell>
          <cell r="L600">
            <v>0</v>
          </cell>
          <cell r="M600">
            <v>0</v>
          </cell>
          <cell r="N600">
            <v>0</v>
          </cell>
          <cell r="O600">
            <v>0</v>
          </cell>
          <cell r="P600">
            <v>0</v>
          </cell>
          <cell r="Q600">
            <v>0</v>
          </cell>
          <cell r="R600">
            <v>0</v>
          </cell>
        </row>
        <row r="601">
          <cell r="A601" t="str">
            <v>H73006RD0BAU</v>
          </cell>
          <cell r="B601" t="str">
            <v>KIT-SEATCOVER,FR,STD_H/RLARGE</v>
          </cell>
          <cell r="C601">
            <v>380.09</v>
          </cell>
          <cell r="F601" t="str">
            <v>E1</v>
          </cell>
          <cell r="G601">
            <v>315.47469999999998</v>
          </cell>
          <cell r="H601">
            <v>0</v>
          </cell>
          <cell r="I601">
            <v>0</v>
          </cell>
          <cell r="J601">
            <v>0</v>
          </cell>
          <cell r="K601">
            <v>0</v>
          </cell>
          <cell r="L601">
            <v>0</v>
          </cell>
          <cell r="M601">
            <v>0</v>
          </cell>
          <cell r="N601">
            <v>0</v>
          </cell>
          <cell r="O601">
            <v>0</v>
          </cell>
          <cell r="P601">
            <v>0</v>
          </cell>
          <cell r="Q601">
            <v>0</v>
          </cell>
          <cell r="R601">
            <v>0</v>
          </cell>
        </row>
        <row r="602">
          <cell r="A602" t="str">
            <v>H83006RD0AAU</v>
          </cell>
          <cell r="B602" t="str">
            <v>KIT-SEATCOVER,RR,STDH/RSMALL</v>
          </cell>
          <cell r="C602">
            <v>352.13</v>
          </cell>
          <cell r="F602" t="str">
            <v>E1</v>
          </cell>
          <cell r="G602">
            <v>292.2679</v>
          </cell>
          <cell r="H602">
            <v>0</v>
          </cell>
          <cell r="I602">
            <v>0</v>
          </cell>
          <cell r="J602">
            <v>0</v>
          </cell>
          <cell r="K602">
            <v>0</v>
          </cell>
          <cell r="L602">
            <v>0</v>
          </cell>
          <cell r="M602">
            <v>0</v>
          </cell>
          <cell r="N602">
            <v>0</v>
          </cell>
          <cell r="O602">
            <v>0</v>
          </cell>
          <cell r="P602">
            <v>0</v>
          </cell>
          <cell r="Q602">
            <v>0</v>
          </cell>
          <cell r="R602">
            <v>0</v>
          </cell>
        </row>
        <row r="603">
          <cell r="A603" t="str">
            <v>H83006RD0BAU</v>
          </cell>
          <cell r="B603" t="str">
            <v>KIT-SEATCOVER,RR,STDH/RLARGE</v>
          </cell>
          <cell r="C603">
            <v>352.13</v>
          </cell>
          <cell r="F603" t="str">
            <v>E1</v>
          </cell>
          <cell r="G603">
            <v>292.2679</v>
          </cell>
          <cell r="H603">
            <v>0</v>
          </cell>
          <cell r="I603">
            <v>0</v>
          </cell>
          <cell r="J603">
            <v>0</v>
          </cell>
          <cell r="K603">
            <v>0</v>
          </cell>
          <cell r="L603">
            <v>0</v>
          </cell>
          <cell r="M603">
            <v>0</v>
          </cell>
          <cell r="N603">
            <v>0</v>
          </cell>
          <cell r="O603">
            <v>0</v>
          </cell>
          <cell r="P603">
            <v>0</v>
          </cell>
          <cell r="Q603">
            <v>0</v>
          </cell>
          <cell r="R603">
            <v>0</v>
          </cell>
        </row>
        <row r="604">
          <cell r="A604" t="str">
            <v>H83006RD0CAU</v>
          </cell>
          <cell r="B604" t="str">
            <v>KIT-SEATCOVER,RR,HD_H/RSMALL</v>
          </cell>
          <cell r="C604">
            <v>352.03</v>
          </cell>
          <cell r="F604" t="str">
            <v>E1</v>
          </cell>
          <cell r="G604">
            <v>292.18489999999997</v>
          </cell>
          <cell r="H604">
            <v>0</v>
          </cell>
          <cell r="I604">
            <v>0</v>
          </cell>
          <cell r="J604">
            <v>0</v>
          </cell>
          <cell r="K604">
            <v>0</v>
          </cell>
          <cell r="L604">
            <v>0</v>
          </cell>
          <cell r="M604">
            <v>0</v>
          </cell>
          <cell r="N604">
            <v>0</v>
          </cell>
          <cell r="O604">
            <v>0</v>
          </cell>
          <cell r="P604">
            <v>0</v>
          </cell>
          <cell r="Q604">
            <v>0</v>
          </cell>
          <cell r="R604">
            <v>0</v>
          </cell>
        </row>
        <row r="605">
          <cell r="A605" t="str">
            <v>H83006RD0DAU</v>
          </cell>
          <cell r="B605" t="str">
            <v>KIT-SEATCOVER,RR,HD_H/RLARGE</v>
          </cell>
          <cell r="C605">
            <v>352.03</v>
          </cell>
          <cell r="F605" t="str">
            <v>E1</v>
          </cell>
          <cell r="G605">
            <v>292.18489999999997</v>
          </cell>
          <cell r="H605">
            <v>0</v>
          </cell>
          <cell r="I605">
            <v>0</v>
          </cell>
          <cell r="J605">
            <v>0</v>
          </cell>
          <cell r="K605">
            <v>0</v>
          </cell>
          <cell r="L605">
            <v>0</v>
          </cell>
          <cell r="M605">
            <v>0</v>
          </cell>
          <cell r="N605">
            <v>0</v>
          </cell>
          <cell r="O605">
            <v>0</v>
          </cell>
          <cell r="P605">
            <v>0</v>
          </cell>
          <cell r="Q605">
            <v>0</v>
          </cell>
          <cell r="R605">
            <v>0</v>
          </cell>
        </row>
        <row r="606">
          <cell r="A606" t="str">
            <v>J31006RD0AAU</v>
          </cell>
          <cell r="B606" t="str">
            <v>FRAMEASSY-GUARD,LOW</v>
          </cell>
          <cell r="C606">
            <v>796.16</v>
          </cell>
          <cell r="F606" t="str">
            <v>E1</v>
          </cell>
          <cell r="G606">
            <v>660.81279999999992</v>
          </cell>
          <cell r="H606">
            <v>0</v>
          </cell>
          <cell r="I606">
            <v>0</v>
          </cell>
          <cell r="J606">
            <v>0</v>
          </cell>
          <cell r="K606">
            <v>0</v>
          </cell>
          <cell r="L606">
            <v>0</v>
          </cell>
          <cell r="M606">
            <v>0</v>
          </cell>
          <cell r="N606">
            <v>0</v>
          </cell>
          <cell r="O606">
            <v>0</v>
          </cell>
          <cell r="P606">
            <v>0</v>
          </cell>
          <cell r="Q606">
            <v>0</v>
          </cell>
          <cell r="R606">
            <v>0</v>
          </cell>
        </row>
        <row r="607">
          <cell r="A607" t="str">
            <v>J31006RD0BAU</v>
          </cell>
          <cell r="B607" t="str">
            <v>FRAMEASSY-GUARD,HIGH</v>
          </cell>
          <cell r="C607">
            <v>995.24</v>
          </cell>
          <cell r="F607" t="str">
            <v>E1</v>
          </cell>
          <cell r="G607">
            <v>826.04919999999993</v>
          </cell>
          <cell r="H607">
            <v>0</v>
          </cell>
          <cell r="I607">
            <v>0</v>
          </cell>
          <cell r="J607">
            <v>0</v>
          </cell>
          <cell r="K607">
            <v>0</v>
          </cell>
          <cell r="L607">
            <v>0</v>
          </cell>
          <cell r="M607">
            <v>0</v>
          </cell>
          <cell r="N607">
            <v>0</v>
          </cell>
          <cell r="O607">
            <v>0</v>
          </cell>
          <cell r="P607">
            <v>0</v>
          </cell>
          <cell r="Q607">
            <v>0</v>
          </cell>
          <cell r="R607">
            <v>0</v>
          </cell>
        </row>
        <row r="608">
          <cell r="A608" t="str">
            <v>T99C25ZW0A</v>
          </cell>
          <cell r="B608" t="str">
            <v>TRUNKORGANISERWITHPARTITION</v>
          </cell>
          <cell r="C608">
            <v>317.19</v>
          </cell>
          <cell r="F608" t="str">
            <v>E2</v>
          </cell>
          <cell r="G608">
            <v>263.26769999999999</v>
          </cell>
          <cell r="H608">
            <v>0</v>
          </cell>
          <cell r="I608">
            <v>0</v>
          </cell>
          <cell r="J608">
            <v>0</v>
          </cell>
          <cell r="K608">
            <v>0</v>
          </cell>
          <cell r="L608">
            <v>0</v>
          </cell>
          <cell r="M608">
            <v>0</v>
          </cell>
          <cell r="N608">
            <v>0</v>
          </cell>
          <cell r="O608">
            <v>0</v>
          </cell>
          <cell r="P608">
            <v>0</v>
          </cell>
          <cell r="Q608">
            <v>0</v>
          </cell>
          <cell r="R608">
            <v>0</v>
          </cell>
        </row>
        <row r="609">
          <cell r="A609" t="str">
            <v>H4920GEN06AU</v>
          </cell>
          <cell r="B609" t="str">
            <v>LUGGAGEAREASTORAGEBAG(6COMPARTMENT)</v>
          </cell>
          <cell r="C609">
            <v>39.71</v>
          </cell>
          <cell r="F609" t="str">
            <v>E2</v>
          </cell>
          <cell r="G609">
            <v>32.959299999999999</v>
          </cell>
          <cell r="H609">
            <v>1</v>
          </cell>
          <cell r="I609">
            <v>1</v>
          </cell>
          <cell r="J609">
            <v>1</v>
          </cell>
          <cell r="K609">
            <v>1</v>
          </cell>
          <cell r="L609">
            <v>1</v>
          </cell>
          <cell r="M609">
            <v>1</v>
          </cell>
          <cell r="N609">
            <v>1</v>
          </cell>
          <cell r="O609">
            <v>1</v>
          </cell>
          <cell r="P609">
            <v>1</v>
          </cell>
          <cell r="Q609">
            <v>1</v>
          </cell>
          <cell r="R609">
            <v>1</v>
          </cell>
        </row>
        <row r="610">
          <cell r="A610" t="str">
            <v>85010GEN10AU</v>
          </cell>
          <cell r="B610" t="str">
            <v>BOOTLIPPROTECTOR-REFLECTIVETYPE</v>
          </cell>
          <cell r="C610">
            <v>76.16</v>
          </cell>
          <cell r="F610" t="str">
            <v>E2</v>
          </cell>
          <cell r="G610">
            <v>63.212799999999994</v>
          </cell>
          <cell r="H610">
            <v>1</v>
          </cell>
          <cell r="I610">
            <v>1</v>
          </cell>
          <cell r="J610">
            <v>1</v>
          </cell>
          <cell r="K610">
            <v>1</v>
          </cell>
          <cell r="L610">
            <v>1</v>
          </cell>
          <cell r="M610">
            <v>1</v>
          </cell>
          <cell r="N610">
            <v>1</v>
          </cell>
          <cell r="O610">
            <v>1</v>
          </cell>
          <cell r="P610">
            <v>1</v>
          </cell>
          <cell r="Q610">
            <v>1</v>
          </cell>
          <cell r="R610">
            <v>1</v>
          </cell>
        </row>
        <row r="611">
          <cell r="A611" t="str">
            <v>85010GEN20AU</v>
          </cell>
          <cell r="B611" t="str">
            <v>BOOTLIPPROTECTORREFLECTIVE-REVISED</v>
          </cell>
          <cell r="C611">
            <v>79.61</v>
          </cell>
          <cell r="F611" t="str">
            <v>E2</v>
          </cell>
          <cell r="G611">
            <v>66.076300000000003</v>
          </cell>
          <cell r="H611">
            <v>0</v>
          </cell>
          <cell r="I611">
            <v>0</v>
          </cell>
          <cell r="J611">
            <v>0</v>
          </cell>
          <cell r="K611">
            <v>0</v>
          </cell>
          <cell r="L611">
            <v>0</v>
          </cell>
          <cell r="M611">
            <v>0</v>
          </cell>
          <cell r="N611">
            <v>0</v>
          </cell>
          <cell r="O611">
            <v>0</v>
          </cell>
          <cell r="P611">
            <v>0</v>
          </cell>
          <cell r="Q611">
            <v>0</v>
          </cell>
          <cell r="R611">
            <v>0</v>
          </cell>
        </row>
        <row r="612">
          <cell r="A612" t="str">
            <v>H4920GS390AU</v>
          </cell>
          <cell r="B612" t="str">
            <v>LUGGAGEAREASTORAGEBAG</v>
          </cell>
          <cell r="C612">
            <v>301.8</v>
          </cell>
          <cell r="F612" t="str">
            <v>E2</v>
          </cell>
          <cell r="G612">
            <v>250.494</v>
          </cell>
          <cell r="H612">
            <v>0</v>
          </cell>
          <cell r="I612">
            <v>0</v>
          </cell>
          <cell r="J612">
            <v>0</v>
          </cell>
          <cell r="K612">
            <v>0</v>
          </cell>
          <cell r="L612">
            <v>0</v>
          </cell>
          <cell r="M612">
            <v>0</v>
          </cell>
          <cell r="N612">
            <v>0</v>
          </cell>
          <cell r="O612">
            <v>0</v>
          </cell>
          <cell r="P612">
            <v>0</v>
          </cell>
          <cell r="Q612">
            <v>0</v>
          </cell>
          <cell r="R612">
            <v>0</v>
          </cell>
        </row>
        <row r="613">
          <cell r="A613" t="str">
            <v>H49066RA0A</v>
          </cell>
          <cell r="B613" t="str">
            <v>TRAY-TRUNK(LUGGAGE)</v>
          </cell>
          <cell r="C613">
            <v>173.89</v>
          </cell>
          <cell r="F613" t="str">
            <v>E2</v>
          </cell>
          <cell r="G613">
            <v>144.3287</v>
          </cell>
          <cell r="H613">
            <v>0</v>
          </cell>
          <cell r="I613">
            <v>0</v>
          </cell>
          <cell r="J613">
            <v>0</v>
          </cell>
          <cell r="K613">
            <v>0</v>
          </cell>
          <cell r="L613">
            <v>0</v>
          </cell>
          <cell r="M613">
            <v>0</v>
          </cell>
          <cell r="N613">
            <v>0</v>
          </cell>
          <cell r="O613">
            <v>0</v>
          </cell>
          <cell r="P613">
            <v>0</v>
          </cell>
          <cell r="Q613">
            <v>0</v>
          </cell>
          <cell r="R613">
            <v>0</v>
          </cell>
        </row>
        <row r="614">
          <cell r="A614" t="str">
            <v>KE7326R510</v>
          </cell>
          <cell r="B614" t="str">
            <v>CROSSBARS</v>
          </cell>
          <cell r="C614">
            <v>575.87</v>
          </cell>
          <cell r="F614" t="str">
            <v>E1</v>
          </cell>
          <cell r="G614">
            <v>477.97210000000001</v>
          </cell>
          <cell r="H614">
            <v>0</v>
          </cell>
          <cell r="I614">
            <v>0</v>
          </cell>
          <cell r="J614">
            <v>0</v>
          </cell>
          <cell r="K614">
            <v>0</v>
          </cell>
          <cell r="L614">
            <v>0</v>
          </cell>
          <cell r="M614">
            <v>0</v>
          </cell>
          <cell r="N614">
            <v>0</v>
          </cell>
          <cell r="O614">
            <v>0</v>
          </cell>
          <cell r="P614">
            <v>0</v>
          </cell>
          <cell r="Q614">
            <v>0</v>
          </cell>
          <cell r="R614">
            <v>0</v>
          </cell>
        </row>
        <row r="615">
          <cell r="A615" t="str">
            <v>G3400TH598AU</v>
          </cell>
          <cell r="B615" t="str">
            <v>BIKECARRIER-SILVER</v>
          </cell>
          <cell r="C615">
            <v>367.62</v>
          </cell>
          <cell r="F615" t="str">
            <v>E2</v>
          </cell>
          <cell r="G615">
            <v>305.12459999999999</v>
          </cell>
          <cell r="H615">
            <v>1</v>
          </cell>
          <cell r="I615">
            <v>1</v>
          </cell>
          <cell r="J615">
            <v>1</v>
          </cell>
          <cell r="K615">
            <v>1</v>
          </cell>
          <cell r="L615">
            <v>1</v>
          </cell>
          <cell r="M615">
            <v>1</v>
          </cell>
          <cell r="N615">
            <v>1</v>
          </cell>
          <cell r="O615">
            <v>1</v>
          </cell>
          <cell r="P615">
            <v>1</v>
          </cell>
          <cell r="Q615">
            <v>1</v>
          </cell>
          <cell r="R615">
            <v>1</v>
          </cell>
        </row>
        <row r="616">
          <cell r="A616" t="str">
            <v>G3400RHTD31AU</v>
          </cell>
          <cell r="B616" t="str">
            <v>LOADSTRAP</v>
          </cell>
          <cell r="C616">
            <v>23.28</v>
          </cell>
          <cell r="F616" t="str">
            <v>E2</v>
          </cell>
          <cell r="G616">
            <v>19.322400000000002</v>
          </cell>
          <cell r="H616">
            <v>0</v>
          </cell>
          <cell r="I616">
            <v>0</v>
          </cell>
          <cell r="J616">
            <v>0</v>
          </cell>
          <cell r="K616">
            <v>0</v>
          </cell>
          <cell r="L616">
            <v>0</v>
          </cell>
          <cell r="M616">
            <v>0</v>
          </cell>
          <cell r="N616">
            <v>0</v>
          </cell>
          <cell r="O616">
            <v>0</v>
          </cell>
          <cell r="P616">
            <v>0</v>
          </cell>
          <cell r="Q616">
            <v>0</v>
          </cell>
          <cell r="R616">
            <v>0</v>
          </cell>
        </row>
        <row r="617">
          <cell r="A617" t="str">
            <v>G3400RHWR8AU</v>
          </cell>
          <cell r="B617" t="str">
            <v>R/BART-TRACKADAPTOR</v>
          </cell>
          <cell r="C617">
            <v>38.46</v>
          </cell>
          <cell r="F617" t="str">
            <v>E2</v>
          </cell>
          <cell r="G617">
            <v>31.921800000000001</v>
          </cell>
          <cell r="H617">
            <v>1</v>
          </cell>
          <cell r="I617">
            <v>1</v>
          </cell>
          <cell r="J617">
            <v>1</v>
          </cell>
          <cell r="K617">
            <v>1</v>
          </cell>
          <cell r="L617">
            <v>1</v>
          </cell>
          <cell r="M617">
            <v>1</v>
          </cell>
          <cell r="N617">
            <v>1</v>
          </cell>
          <cell r="O617">
            <v>1</v>
          </cell>
          <cell r="P617">
            <v>1</v>
          </cell>
          <cell r="Q617">
            <v>1</v>
          </cell>
          <cell r="R617">
            <v>1</v>
          </cell>
        </row>
        <row r="618">
          <cell r="A618" t="str">
            <v>F6666GEN00AU</v>
          </cell>
          <cell r="B618" t="str">
            <v>KIT-FIRSTAID</v>
          </cell>
          <cell r="C618">
            <v>57.85</v>
          </cell>
          <cell r="F618" t="str">
            <v>E2</v>
          </cell>
          <cell r="G618">
            <v>48.015500000000003</v>
          </cell>
          <cell r="H618">
            <v>1</v>
          </cell>
          <cell r="I618">
            <v>1</v>
          </cell>
          <cell r="J618">
            <v>1</v>
          </cell>
          <cell r="K618">
            <v>1</v>
          </cell>
          <cell r="L618">
            <v>1</v>
          </cell>
          <cell r="M618">
            <v>1</v>
          </cell>
          <cell r="N618">
            <v>1</v>
          </cell>
          <cell r="O618">
            <v>1</v>
          </cell>
          <cell r="P618">
            <v>1</v>
          </cell>
          <cell r="Q618">
            <v>1</v>
          </cell>
          <cell r="R618">
            <v>1</v>
          </cell>
        </row>
        <row r="619">
          <cell r="A619" t="str">
            <v>KE93000022</v>
          </cell>
          <cell r="B619" t="str">
            <v>SAFETYPACK</v>
          </cell>
          <cell r="C619">
            <v>44.47</v>
          </cell>
          <cell r="F619" t="str">
            <v>E6</v>
          </cell>
          <cell r="G619">
            <v>36.9101</v>
          </cell>
          <cell r="H619">
            <v>0</v>
          </cell>
          <cell r="I619">
            <v>0</v>
          </cell>
          <cell r="J619">
            <v>0</v>
          </cell>
          <cell r="K619">
            <v>0</v>
          </cell>
          <cell r="L619">
            <v>0</v>
          </cell>
          <cell r="M619">
            <v>0</v>
          </cell>
          <cell r="N619">
            <v>0</v>
          </cell>
          <cell r="O619">
            <v>0</v>
          </cell>
          <cell r="P619">
            <v>0</v>
          </cell>
          <cell r="Q619">
            <v>0</v>
          </cell>
          <cell r="R619">
            <v>0</v>
          </cell>
        </row>
        <row r="620">
          <cell r="A620" t="str">
            <v>9956046502AU</v>
          </cell>
          <cell r="B620" t="str">
            <v>GAUGE-TYRE</v>
          </cell>
          <cell r="C620">
            <v>29.45</v>
          </cell>
          <cell r="F620" t="str">
            <v>E2</v>
          </cell>
          <cell r="G620">
            <v>24.4435</v>
          </cell>
          <cell r="H620">
            <v>1</v>
          </cell>
          <cell r="I620">
            <v>1</v>
          </cell>
          <cell r="J620">
            <v>1</v>
          </cell>
          <cell r="K620">
            <v>1</v>
          </cell>
          <cell r="L620">
            <v>1</v>
          </cell>
          <cell r="M620">
            <v>1</v>
          </cell>
          <cell r="N620">
            <v>1</v>
          </cell>
          <cell r="O620">
            <v>1</v>
          </cell>
          <cell r="P620">
            <v>1</v>
          </cell>
          <cell r="Q620">
            <v>1</v>
          </cell>
          <cell r="R620">
            <v>1</v>
          </cell>
        </row>
        <row r="621">
          <cell r="A621" t="str">
            <v>NU321S</v>
          </cell>
          <cell r="B621" t="str">
            <v xml:space="preserve">G-60 BLACK TEE                          </v>
          </cell>
          <cell r="C621">
            <v>36.75</v>
          </cell>
          <cell r="F621" t="str">
            <v>E3</v>
          </cell>
          <cell r="G621">
            <v>32.15625</v>
          </cell>
          <cell r="H621">
            <v>0</v>
          </cell>
          <cell r="I621">
            <v>0</v>
          </cell>
          <cell r="J621">
            <v>0</v>
          </cell>
          <cell r="K621">
            <v>0</v>
          </cell>
          <cell r="L621">
            <v>0</v>
          </cell>
          <cell r="M621">
            <v>0</v>
          </cell>
          <cell r="N621">
            <v>0</v>
          </cell>
          <cell r="O621">
            <v>0</v>
          </cell>
          <cell r="P621">
            <v>0</v>
          </cell>
          <cell r="Q621">
            <v>0</v>
          </cell>
          <cell r="R621">
            <v>0</v>
          </cell>
        </row>
        <row r="622">
          <cell r="A622" t="str">
            <v>NU321M</v>
          </cell>
          <cell r="B622" t="str">
            <v xml:space="preserve">G-60 BLACK TEE                          </v>
          </cell>
          <cell r="C622">
            <v>36.75</v>
          </cell>
          <cell r="F622" t="str">
            <v>E3</v>
          </cell>
          <cell r="G622">
            <v>32.15625</v>
          </cell>
          <cell r="H622">
            <v>0</v>
          </cell>
          <cell r="I622">
            <v>0</v>
          </cell>
          <cell r="J622">
            <v>0</v>
          </cell>
          <cell r="K622">
            <v>0</v>
          </cell>
          <cell r="L622">
            <v>0</v>
          </cell>
          <cell r="M622">
            <v>0</v>
          </cell>
          <cell r="N622">
            <v>0</v>
          </cell>
          <cell r="O622">
            <v>0</v>
          </cell>
          <cell r="P622">
            <v>0</v>
          </cell>
          <cell r="Q622">
            <v>0</v>
          </cell>
          <cell r="R622">
            <v>0</v>
          </cell>
        </row>
        <row r="623">
          <cell r="A623" t="str">
            <v>NU321L</v>
          </cell>
          <cell r="B623" t="str">
            <v xml:space="preserve">G-60 BLACK TEE                          </v>
          </cell>
          <cell r="C623">
            <v>36.75</v>
          </cell>
          <cell r="F623" t="str">
            <v>E3</v>
          </cell>
          <cell r="G623">
            <v>32.15625</v>
          </cell>
          <cell r="H623">
            <v>0</v>
          </cell>
          <cell r="I623">
            <v>0</v>
          </cell>
          <cell r="J623">
            <v>0</v>
          </cell>
          <cell r="K623">
            <v>0</v>
          </cell>
          <cell r="L623">
            <v>0</v>
          </cell>
          <cell r="M623">
            <v>0</v>
          </cell>
          <cell r="N623">
            <v>0</v>
          </cell>
          <cell r="O623">
            <v>0</v>
          </cell>
          <cell r="P623">
            <v>0</v>
          </cell>
          <cell r="Q623">
            <v>0</v>
          </cell>
          <cell r="R623">
            <v>0</v>
          </cell>
        </row>
        <row r="624">
          <cell r="A624" t="str">
            <v>NU321XL</v>
          </cell>
          <cell r="B624" t="str">
            <v xml:space="preserve">G-60 BLACK TEE                          </v>
          </cell>
          <cell r="C624">
            <v>36.75</v>
          </cell>
          <cell r="F624" t="str">
            <v>E3</v>
          </cell>
          <cell r="G624">
            <v>32.15625</v>
          </cell>
          <cell r="H624">
            <v>0</v>
          </cell>
          <cell r="I624">
            <v>0</v>
          </cell>
          <cell r="J624">
            <v>0</v>
          </cell>
          <cell r="K624">
            <v>0</v>
          </cell>
          <cell r="L624">
            <v>0</v>
          </cell>
          <cell r="M624">
            <v>0</v>
          </cell>
          <cell r="N624">
            <v>0</v>
          </cell>
          <cell r="O624">
            <v>0</v>
          </cell>
          <cell r="P624">
            <v>0</v>
          </cell>
          <cell r="Q624">
            <v>0</v>
          </cell>
          <cell r="R624">
            <v>0</v>
          </cell>
        </row>
        <row r="625">
          <cell r="A625" t="str">
            <v>NU3212XL</v>
          </cell>
          <cell r="B625" t="str">
            <v xml:space="preserve">G-60 BLACK TEE                          </v>
          </cell>
          <cell r="C625">
            <v>36.75</v>
          </cell>
          <cell r="F625" t="str">
            <v>E3</v>
          </cell>
          <cell r="G625">
            <v>32.15625</v>
          </cell>
          <cell r="H625">
            <v>0</v>
          </cell>
          <cell r="I625">
            <v>0</v>
          </cell>
          <cell r="J625">
            <v>0</v>
          </cell>
          <cell r="K625">
            <v>0</v>
          </cell>
          <cell r="L625">
            <v>0</v>
          </cell>
          <cell r="M625">
            <v>0</v>
          </cell>
          <cell r="N625">
            <v>0</v>
          </cell>
          <cell r="O625">
            <v>0</v>
          </cell>
          <cell r="P625">
            <v>0</v>
          </cell>
          <cell r="Q625">
            <v>0</v>
          </cell>
          <cell r="R625">
            <v>0</v>
          </cell>
        </row>
        <row r="626">
          <cell r="A626" t="str">
            <v>NU3213XL</v>
          </cell>
          <cell r="B626" t="str">
            <v xml:space="preserve">G-60 BLACK TEE                          </v>
          </cell>
          <cell r="C626">
            <v>36.75</v>
          </cell>
          <cell r="F626" t="str">
            <v>E3</v>
          </cell>
          <cell r="G626">
            <v>32.15625</v>
          </cell>
          <cell r="H626">
            <v>0</v>
          </cell>
          <cell r="I626">
            <v>0</v>
          </cell>
          <cell r="J626">
            <v>0</v>
          </cell>
          <cell r="K626">
            <v>0</v>
          </cell>
          <cell r="L626">
            <v>0</v>
          </cell>
          <cell r="M626">
            <v>0</v>
          </cell>
          <cell r="N626">
            <v>0</v>
          </cell>
          <cell r="O626">
            <v>0</v>
          </cell>
          <cell r="P626">
            <v>0</v>
          </cell>
          <cell r="Q626">
            <v>0</v>
          </cell>
          <cell r="R626">
            <v>0</v>
          </cell>
        </row>
        <row r="627">
          <cell r="A627" t="str">
            <v>NU322S</v>
          </cell>
          <cell r="B627" t="str">
            <v xml:space="preserve">MQ PATROL CHARCOAL TEE                  </v>
          </cell>
          <cell r="C627">
            <v>36.75</v>
          </cell>
          <cell r="F627" t="str">
            <v>E3</v>
          </cell>
          <cell r="G627">
            <v>32.15625</v>
          </cell>
          <cell r="H627">
            <v>0</v>
          </cell>
          <cell r="I627">
            <v>0</v>
          </cell>
          <cell r="J627">
            <v>0</v>
          </cell>
          <cell r="K627">
            <v>0</v>
          </cell>
          <cell r="L627">
            <v>0</v>
          </cell>
          <cell r="M627">
            <v>0</v>
          </cell>
          <cell r="N627">
            <v>0</v>
          </cell>
          <cell r="O627">
            <v>0</v>
          </cell>
          <cell r="P627">
            <v>0</v>
          </cell>
          <cell r="Q627">
            <v>0</v>
          </cell>
          <cell r="R627">
            <v>0</v>
          </cell>
        </row>
        <row r="628">
          <cell r="A628" t="str">
            <v>NU322M</v>
          </cell>
          <cell r="B628" t="str">
            <v xml:space="preserve">MQ PATROL CHARCOAL TEE                  </v>
          </cell>
          <cell r="C628">
            <v>36.75</v>
          </cell>
          <cell r="F628" t="str">
            <v>E3</v>
          </cell>
          <cell r="G628">
            <v>32.15625</v>
          </cell>
          <cell r="H628">
            <v>0</v>
          </cell>
          <cell r="I628">
            <v>0</v>
          </cell>
          <cell r="J628">
            <v>0</v>
          </cell>
          <cell r="K628">
            <v>0</v>
          </cell>
          <cell r="L628">
            <v>0</v>
          </cell>
          <cell r="M628">
            <v>0</v>
          </cell>
          <cell r="N628">
            <v>0</v>
          </cell>
          <cell r="O628">
            <v>0</v>
          </cell>
          <cell r="P628">
            <v>0</v>
          </cell>
          <cell r="Q628">
            <v>0</v>
          </cell>
          <cell r="R628">
            <v>0</v>
          </cell>
        </row>
        <row r="629">
          <cell r="A629" t="str">
            <v>NU322L</v>
          </cell>
          <cell r="B629" t="str">
            <v xml:space="preserve">MQ PATROL CHARCOAL TEE                  </v>
          </cell>
          <cell r="C629">
            <v>36.75</v>
          </cell>
          <cell r="F629" t="str">
            <v>E3</v>
          </cell>
          <cell r="G629">
            <v>32.15625</v>
          </cell>
          <cell r="H629">
            <v>0</v>
          </cell>
          <cell r="I629">
            <v>0</v>
          </cell>
          <cell r="J629">
            <v>0</v>
          </cell>
          <cell r="K629">
            <v>0</v>
          </cell>
          <cell r="L629">
            <v>0</v>
          </cell>
          <cell r="M629">
            <v>0</v>
          </cell>
          <cell r="N629">
            <v>0</v>
          </cell>
          <cell r="O629">
            <v>0</v>
          </cell>
          <cell r="P629">
            <v>0</v>
          </cell>
          <cell r="Q629">
            <v>0</v>
          </cell>
          <cell r="R629">
            <v>0</v>
          </cell>
        </row>
        <row r="630">
          <cell r="A630" t="str">
            <v>NU322XL</v>
          </cell>
          <cell r="B630" t="str">
            <v xml:space="preserve">MQ PATROL CHARCOAL TEE                  </v>
          </cell>
          <cell r="C630">
            <v>36.75</v>
          </cell>
          <cell r="F630" t="str">
            <v>E3</v>
          </cell>
          <cell r="G630">
            <v>32.15625</v>
          </cell>
          <cell r="H630">
            <v>0</v>
          </cell>
          <cell r="I630">
            <v>0</v>
          </cell>
          <cell r="J630">
            <v>0</v>
          </cell>
          <cell r="K630">
            <v>0</v>
          </cell>
          <cell r="L630">
            <v>0</v>
          </cell>
          <cell r="M630">
            <v>0</v>
          </cell>
          <cell r="N630">
            <v>0</v>
          </cell>
          <cell r="O630">
            <v>0</v>
          </cell>
          <cell r="P630">
            <v>0</v>
          </cell>
          <cell r="Q630">
            <v>0</v>
          </cell>
          <cell r="R630">
            <v>0</v>
          </cell>
        </row>
        <row r="631">
          <cell r="A631" t="str">
            <v>NU3222XL</v>
          </cell>
          <cell r="B631" t="str">
            <v xml:space="preserve">MQ PATROL CHARCOAL TEE                  </v>
          </cell>
          <cell r="C631">
            <v>36.75</v>
          </cell>
          <cell r="F631" t="str">
            <v>E3</v>
          </cell>
          <cell r="G631">
            <v>32.15625</v>
          </cell>
          <cell r="H631">
            <v>0</v>
          </cell>
          <cell r="I631">
            <v>0</v>
          </cell>
          <cell r="J631">
            <v>0</v>
          </cell>
          <cell r="K631">
            <v>0</v>
          </cell>
          <cell r="L631">
            <v>0</v>
          </cell>
          <cell r="M631">
            <v>0</v>
          </cell>
          <cell r="N631">
            <v>0</v>
          </cell>
          <cell r="O631">
            <v>0</v>
          </cell>
          <cell r="P631">
            <v>0</v>
          </cell>
          <cell r="Q631">
            <v>0</v>
          </cell>
          <cell r="R631">
            <v>0</v>
          </cell>
        </row>
        <row r="632">
          <cell r="A632" t="str">
            <v>NU3223XL</v>
          </cell>
          <cell r="B632" t="str">
            <v xml:space="preserve">MQ PATROL CHARCOAL TEE                  </v>
          </cell>
          <cell r="C632">
            <v>36.75</v>
          </cell>
          <cell r="F632" t="str">
            <v>E3</v>
          </cell>
          <cell r="G632">
            <v>32.15625</v>
          </cell>
          <cell r="H632">
            <v>0</v>
          </cell>
          <cell r="I632">
            <v>0</v>
          </cell>
          <cell r="J632">
            <v>0</v>
          </cell>
          <cell r="K632">
            <v>0</v>
          </cell>
          <cell r="L632">
            <v>0</v>
          </cell>
          <cell r="M632">
            <v>0</v>
          </cell>
          <cell r="N632">
            <v>0</v>
          </cell>
          <cell r="O632">
            <v>0</v>
          </cell>
          <cell r="P632">
            <v>0</v>
          </cell>
          <cell r="Q632">
            <v>0</v>
          </cell>
          <cell r="R632">
            <v>0</v>
          </cell>
        </row>
        <row r="633">
          <cell r="A633" t="str">
            <v>NU324S</v>
          </cell>
          <cell r="B633" t="str">
            <v xml:space="preserve">Y62 PATROL BLACK TEE                    </v>
          </cell>
          <cell r="C633">
            <v>36.75</v>
          </cell>
          <cell r="F633" t="str">
            <v>E3</v>
          </cell>
          <cell r="G633">
            <v>32.15625</v>
          </cell>
          <cell r="H633">
            <v>0</v>
          </cell>
          <cell r="I633">
            <v>0</v>
          </cell>
          <cell r="J633">
            <v>0</v>
          </cell>
          <cell r="K633">
            <v>0</v>
          </cell>
          <cell r="L633">
            <v>0</v>
          </cell>
          <cell r="M633">
            <v>0</v>
          </cell>
          <cell r="N633">
            <v>0</v>
          </cell>
          <cell r="O633">
            <v>0</v>
          </cell>
          <cell r="P633">
            <v>0</v>
          </cell>
          <cell r="Q633">
            <v>0</v>
          </cell>
          <cell r="R633">
            <v>0</v>
          </cell>
        </row>
        <row r="634">
          <cell r="A634" t="str">
            <v>NU324M</v>
          </cell>
          <cell r="B634" t="str">
            <v xml:space="preserve">Y62 PATROL BLACK TEE                    </v>
          </cell>
          <cell r="C634">
            <v>36.75</v>
          </cell>
          <cell r="F634" t="str">
            <v>E3</v>
          </cell>
          <cell r="G634">
            <v>32.15625</v>
          </cell>
          <cell r="H634">
            <v>0</v>
          </cell>
          <cell r="I634">
            <v>0</v>
          </cell>
          <cell r="J634">
            <v>0</v>
          </cell>
          <cell r="K634">
            <v>0</v>
          </cell>
          <cell r="L634">
            <v>0</v>
          </cell>
          <cell r="M634">
            <v>0</v>
          </cell>
          <cell r="N634">
            <v>0</v>
          </cell>
          <cell r="O634">
            <v>0</v>
          </cell>
          <cell r="P634">
            <v>0</v>
          </cell>
          <cell r="Q634">
            <v>0</v>
          </cell>
          <cell r="R634">
            <v>0</v>
          </cell>
        </row>
        <row r="635">
          <cell r="A635" t="str">
            <v>NU324L</v>
          </cell>
          <cell r="B635" t="str">
            <v xml:space="preserve">Y62 PATROL BLACK TEE                    </v>
          </cell>
          <cell r="C635">
            <v>36.75</v>
          </cell>
          <cell r="F635" t="str">
            <v>E3</v>
          </cell>
          <cell r="G635">
            <v>32.15625</v>
          </cell>
          <cell r="H635">
            <v>0</v>
          </cell>
          <cell r="I635">
            <v>0</v>
          </cell>
          <cell r="J635">
            <v>0</v>
          </cell>
          <cell r="K635">
            <v>0</v>
          </cell>
          <cell r="L635">
            <v>0</v>
          </cell>
          <cell r="M635">
            <v>0</v>
          </cell>
          <cell r="N635">
            <v>0</v>
          </cell>
          <cell r="O635">
            <v>0</v>
          </cell>
          <cell r="P635">
            <v>0</v>
          </cell>
          <cell r="Q635">
            <v>0</v>
          </cell>
          <cell r="R635">
            <v>0</v>
          </cell>
        </row>
        <row r="636">
          <cell r="A636" t="str">
            <v>NU324XL</v>
          </cell>
          <cell r="B636" t="str">
            <v xml:space="preserve">Y62 PATROL BLACK TEE                    </v>
          </cell>
          <cell r="C636">
            <v>36.75</v>
          </cell>
          <cell r="F636" t="str">
            <v>E3</v>
          </cell>
          <cell r="G636">
            <v>32.15625</v>
          </cell>
          <cell r="H636">
            <v>0</v>
          </cell>
          <cell r="I636">
            <v>0</v>
          </cell>
          <cell r="J636">
            <v>0</v>
          </cell>
          <cell r="K636">
            <v>0</v>
          </cell>
          <cell r="L636">
            <v>0</v>
          </cell>
          <cell r="M636">
            <v>0</v>
          </cell>
          <cell r="N636">
            <v>0</v>
          </cell>
          <cell r="O636">
            <v>0</v>
          </cell>
          <cell r="P636">
            <v>0</v>
          </cell>
          <cell r="Q636">
            <v>0</v>
          </cell>
          <cell r="R636">
            <v>0</v>
          </cell>
        </row>
        <row r="637">
          <cell r="A637" t="str">
            <v>NU3242XL</v>
          </cell>
          <cell r="B637" t="str">
            <v xml:space="preserve">Y62 PATROL BLACK TEE                    </v>
          </cell>
          <cell r="C637">
            <v>36.75</v>
          </cell>
          <cell r="F637" t="str">
            <v>E3</v>
          </cell>
          <cell r="G637">
            <v>32.15625</v>
          </cell>
          <cell r="H637">
            <v>0</v>
          </cell>
          <cell r="I637">
            <v>0</v>
          </cell>
          <cell r="J637">
            <v>0</v>
          </cell>
          <cell r="K637">
            <v>0</v>
          </cell>
          <cell r="L637">
            <v>0</v>
          </cell>
          <cell r="M637">
            <v>0</v>
          </cell>
          <cell r="N637">
            <v>0</v>
          </cell>
          <cell r="O637">
            <v>0</v>
          </cell>
          <cell r="P637">
            <v>0</v>
          </cell>
          <cell r="Q637">
            <v>0</v>
          </cell>
          <cell r="R637">
            <v>0</v>
          </cell>
        </row>
        <row r="638">
          <cell r="A638" t="str">
            <v>NU3243XL</v>
          </cell>
          <cell r="B638" t="str">
            <v xml:space="preserve">Y62 PATROL BLACK TEE                    </v>
          </cell>
          <cell r="C638">
            <v>36.75</v>
          </cell>
          <cell r="F638" t="str">
            <v>E3</v>
          </cell>
          <cell r="G638">
            <v>32.15625</v>
          </cell>
          <cell r="H638">
            <v>0</v>
          </cell>
          <cell r="I638">
            <v>0</v>
          </cell>
          <cell r="J638">
            <v>0</v>
          </cell>
          <cell r="K638">
            <v>0</v>
          </cell>
          <cell r="L638">
            <v>0</v>
          </cell>
          <cell r="M638">
            <v>0</v>
          </cell>
          <cell r="N638">
            <v>0</v>
          </cell>
          <cell r="O638">
            <v>0</v>
          </cell>
          <cell r="P638">
            <v>0</v>
          </cell>
          <cell r="Q638">
            <v>0</v>
          </cell>
          <cell r="R638">
            <v>0</v>
          </cell>
        </row>
        <row r="639">
          <cell r="A639" t="str">
            <v>NU323WS</v>
          </cell>
          <cell r="B639" t="str">
            <v xml:space="preserve">R32 WHITE TEE                           </v>
          </cell>
          <cell r="C639">
            <v>36.75</v>
          </cell>
          <cell r="F639" t="str">
            <v>E3</v>
          </cell>
          <cell r="G639">
            <v>32.15625</v>
          </cell>
          <cell r="H639">
            <v>0</v>
          </cell>
          <cell r="I639">
            <v>0</v>
          </cell>
          <cell r="J639">
            <v>0</v>
          </cell>
          <cell r="K639">
            <v>0</v>
          </cell>
          <cell r="L639">
            <v>0</v>
          </cell>
          <cell r="M639">
            <v>0</v>
          </cell>
          <cell r="N639">
            <v>0</v>
          </cell>
          <cell r="O639">
            <v>0</v>
          </cell>
          <cell r="P639">
            <v>0</v>
          </cell>
          <cell r="Q639">
            <v>0</v>
          </cell>
          <cell r="R639">
            <v>0</v>
          </cell>
        </row>
        <row r="640">
          <cell r="A640" t="str">
            <v>NU323WM</v>
          </cell>
          <cell r="B640" t="str">
            <v xml:space="preserve">R32 WHITE TEE                           </v>
          </cell>
          <cell r="C640">
            <v>36.75</v>
          </cell>
          <cell r="F640" t="str">
            <v>E3</v>
          </cell>
          <cell r="G640">
            <v>32.15625</v>
          </cell>
          <cell r="H640">
            <v>0</v>
          </cell>
          <cell r="I640">
            <v>0</v>
          </cell>
          <cell r="J640">
            <v>0</v>
          </cell>
          <cell r="K640">
            <v>0</v>
          </cell>
          <cell r="L640">
            <v>0</v>
          </cell>
          <cell r="M640">
            <v>0</v>
          </cell>
          <cell r="N640">
            <v>0</v>
          </cell>
          <cell r="O640">
            <v>0</v>
          </cell>
          <cell r="P640">
            <v>0</v>
          </cell>
          <cell r="Q640">
            <v>0</v>
          </cell>
          <cell r="R640">
            <v>0</v>
          </cell>
        </row>
        <row r="641">
          <cell r="A641" t="str">
            <v>NU323WL</v>
          </cell>
          <cell r="B641" t="str">
            <v xml:space="preserve">R32 WHITE TEE                           </v>
          </cell>
          <cell r="C641">
            <v>36.75</v>
          </cell>
          <cell r="F641" t="str">
            <v>E3</v>
          </cell>
          <cell r="G641">
            <v>32.15625</v>
          </cell>
          <cell r="H641">
            <v>0</v>
          </cell>
          <cell r="I641">
            <v>0</v>
          </cell>
          <cell r="J641">
            <v>0</v>
          </cell>
          <cell r="K641">
            <v>0</v>
          </cell>
          <cell r="L641">
            <v>0</v>
          </cell>
          <cell r="M641">
            <v>0</v>
          </cell>
          <cell r="N641">
            <v>0</v>
          </cell>
          <cell r="O641">
            <v>0</v>
          </cell>
          <cell r="P641">
            <v>0</v>
          </cell>
          <cell r="Q641">
            <v>0</v>
          </cell>
          <cell r="R641">
            <v>0</v>
          </cell>
        </row>
        <row r="642">
          <cell r="A642" t="str">
            <v>NU323WXL</v>
          </cell>
          <cell r="B642" t="str">
            <v xml:space="preserve">R32 WHITE TEE                           </v>
          </cell>
          <cell r="C642">
            <v>36.75</v>
          </cell>
          <cell r="F642" t="str">
            <v>E3</v>
          </cell>
          <cell r="G642">
            <v>32.15625</v>
          </cell>
          <cell r="H642">
            <v>0</v>
          </cell>
          <cell r="I642">
            <v>0</v>
          </cell>
          <cell r="J642">
            <v>0</v>
          </cell>
          <cell r="K642">
            <v>0</v>
          </cell>
          <cell r="L642">
            <v>0</v>
          </cell>
          <cell r="M642">
            <v>0</v>
          </cell>
          <cell r="N642">
            <v>0</v>
          </cell>
          <cell r="O642">
            <v>0</v>
          </cell>
          <cell r="P642">
            <v>0</v>
          </cell>
          <cell r="Q642">
            <v>0</v>
          </cell>
          <cell r="R642">
            <v>0</v>
          </cell>
        </row>
        <row r="643">
          <cell r="A643" t="str">
            <v>NU323W2XL</v>
          </cell>
          <cell r="B643" t="str">
            <v xml:space="preserve">R32 WHITE TEE                           </v>
          </cell>
          <cell r="C643">
            <v>36.75</v>
          </cell>
          <cell r="F643" t="str">
            <v>E3</v>
          </cell>
          <cell r="G643">
            <v>32.15625</v>
          </cell>
          <cell r="H643">
            <v>0</v>
          </cell>
          <cell r="I643">
            <v>0</v>
          </cell>
          <cell r="J643">
            <v>0</v>
          </cell>
          <cell r="K643">
            <v>0</v>
          </cell>
          <cell r="L643">
            <v>0</v>
          </cell>
          <cell r="M643">
            <v>0</v>
          </cell>
          <cell r="N643">
            <v>0</v>
          </cell>
          <cell r="O643">
            <v>0</v>
          </cell>
          <cell r="P643">
            <v>0</v>
          </cell>
          <cell r="Q643">
            <v>0</v>
          </cell>
          <cell r="R643">
            <v>0</v>
          </cell>
        </row>
        <row r="644">
          <cell r="A644" t="str">
            <v>NU323W3XL</v>
          </cell>
          <cell r="B644" t="str">
            <v xml:space="preserve">R32 WHITE TEE                           </v>
          </cell>
          <cell r="C644">
            <v>36.75</v>
          </cell>
          <cell r="F644" t="str">
            <v>E3</v>
          </cell>
          <cell r="G644">
            <v>32.15625</v>
          </cell>
          <cell r="H644">
            <v>0</v>
          </cell>
          <cell r="I644">
            <v>0</v>
          </cell>
          <cell r="J644">
            <v>0</v>
          </cell>
          <cell r="K644">
            <v>0</v>
          </cell>
          <cell r="L644">
            <v>0</v>
          </cell>
          <cell r="M644">
            <v>0</v>
          </cell>
          <cell r="N644">
            <v>0</v>
          </cell>
          <cell r="O644">
            <v>0</v>
          </cell>
          <cell r="P644">
            <v>0</v>
          </cell>
          <cell r="Q644">
            <v>0</v>
          </cell>
          <cell r="R644">
            <v>0</v>
          </cell>
        </row>
        <row r="645">
          <cell r="A645" t="str">
            <v>NU323CS</v>
          </cell>
          <cell r="B645" t="str">
            <v xml:space="preserve">R32 CHARCOAL TEE                        </v>
          </cell>
          <cell r="C645">
            <v>36.75</v>
          </cell>
          <cell r="F645" t="str">
            <v>E3</v>
          </cell>
          <cell r="G645">
            <v>32.15625</v>
          </cell>
          <cell r="H645">
            <v>0</v>
          </cell>
          <cell r="I645">
            <v>0</v>
          </cell>
          <cell r="J645">
            <v>0</v>
          </cell>
          <cell r="K645">
            <v>0</v>
          </cell>
          <cell r="L645">
            <v>0</v>
          </cell>
          <cell r="M645">
            <v>0</v>
          </cell>
          <cell r="N645">
            <v>0</v>
          </cell>
          <cell r="O645">
            <v>0</v>
          </cell>
          <cell r="P645">
            <v>0</v>
          </cell>
          <cell r="Q645">
            <v>0</v>
          </cell>
          <cell r="R645">
            <v>0</v>
          </cell>
        </row>
        <row r="646">
          <cell r="A646" t="str">
            <v>NU323CM</v>
          </cell>
          <cell r="B646" t="str">
            <v xml:space="preserve">R32 CHARCOAL TEE                        </v>
          </cell>
          <cell r="C646">
            <v>36.75</v>
          </cell>
          <cell r="F646" t="str">
            <v>E3</v>
          </cell>
          <cell r="G646">
            <v>32.15625</v>
          </cell>
          <cell r="H646">
            <v>0</v>
          </cell>
          <cell r="I646">
            <v>0</v>
          </cell>
          <cell r="J646">
            <v>0</v>
          </cell>
          <cell r="K646">
            <v>0</v>
          </cell>
          <cell r="L646">
            <v>0</v>
          </cell>
          <cell r="M646">
            <v>0</v>
          </cell>
          <cell r="N646">
            <v>0</v>
          </cell>
          <cell r="O646">
            <v>0</v>
          </cell>
          <cell r="P646">
            <v>0</v>
          </cell>
          <cell r="Q646">
            <v>0</v>
          </cell>
          <cell r="R646">
            <v>0</v>
          </cell>
        </row>
        <row r="647">
          <cell r="A647" t="str">
            <v>NU323CL</v>
          </cell>
          <cell r="B647" t="str">
            <v xml:space="preserve">R32 CHARCOAL TEE                        </v>
          </cell>
          <cell r="C647">
            <v>36.75</v>
          </cell>
          <cell r="F647" t="str">
            <v>E3</v>
          </cell>
          <cell r="G647">
            <v>32.15625</v>
          </cell>
          <cell r="H647">
            <v>0</v>
          </cell>
          <cell r="I647">
            <v>0</v>
          </cell>
          <cell r="J647">
            <v>0</v>
          </cell>
          <cell r="K647">
            <v>0</v>
          </cell>
          <cell r="L647">
            <v>0</v>
          </cell>
          <cell r="M647">
            <v>0</v>
          </cell>
          <cell r="N647">
            <v>0</v>
          </cell>
          <cell r="O647">
            <v>0</v>
          </cell>
          <cell r="P647">
            <v>0</v>
          </cell>
          <cell r="Q647">
            <v>0</v>
          </cell>
          <cell r="R647">
            <v>0</v>
          </cell>
        </row>
        <row r="648">
          <cell r="A648" t="str">
            <v>NU323CXL</v>
          </cell>
          <cell r="B648" t="str">
            <v xml:space="preserve">R32 CHARCOAL TEE                        </v>
          </cell>
          <cell r="C648">
            <v>36.75</v>
          </cell>
          <cell r="F648" t="str">
            <v>E3</v>
          </cell>
          <cell r="G648">
            <v>32.15625</v>
          </cell>
          <cell r="H648">
            <v>0</v>
          </cell>
          <cell r="I648">
            <v>0</v>
          </cell>
          <cell r="J648">
            <v>0</v>
          </cell>
          <cell r="K648">
            <v>0</v>
          </cell>
          <cell r="L648">
            <v>0</v>
          </cell>
          <cell r="M648">
            <v>0</v>
          </cell>
          <cell r="N648">
            <v>0</v>
          </cell>
          <cell r="O648">
            <v>0</v>
          </cell>
          <cell r="P648">
            <v>0</v>
          </cell>
          <cell r="Q648">
            <v>0</v>
          </cell>
          <cell r="R648">
            <v>0</v>
          </cell>
        </row>
        <row r="649">
          <cell r="A649" t="str">
            <v>NU323C2XL</v>
          </cell>
          <cell r="B649" t="str">
            <v xml:space="preserve">R32 CHARCOAL TEE                        </v>
          </cell>
          <cell r="C649">
            <v>36.75</v>
          </cell>
          <cell r="F649" t="str">
            <v>E3</v>
          </cell>
          <cell r="G649">
            <v>32.15625</v>
          </cell>
          <cell r="H649">
            <v>0</v>
          </cell>
          <cell r="I649">
            <v>0</v>
          </cell>
          <cell r="J649">
            <v>0</v>
          </cell>
          <cell r="K649">
            <v>0</v>
          </cell>
          <cell r="L649">
            <v>0</v>
          </cell>
          <cell r="M649">
            <v>0</v>
          </cell>
          <cell r="N649">
            <v>0</v>
          </cell>
          <cell r="O649">
            <v>0</v>
          </cell>
          <cell r="P649">
            <v>0</v>
          </cell>
          <cell r="Q649">
            <v>0</v>
          </cell>
          <cell r="R649">
            <v>0</v>
          </cell>
        </row>
        <row r="650">
          <cell r="A650" t="str">
            <v>NU323C3XL</v>
          </cell>
          <cell r="B650" t="str">
            <v xml:space="preserve">R32 CHARCOAL TEE                        </v>
          </cell>
          <cell r="C650">
            <v>36.75</v>
          </cell>
          <cell r="F650" t="str">
            <v>E3</v>
          </cell>
          <cell r="G650">
            <v>32.15625</v>
          </cell>
          <cell r="H650">
            <v>0</v>
          </cell>
          <cell r="I650">
            <v>0</v>
          </cell>
          <cell r="J650">
            <v>0</v>
          </cell>
          <cell r="K650">
            <v>0</v>
          </cell>
          <cell r="L650">
            <v>0</v>
          </cell>
          <cell r="M650">
            <v>0</v>
          </cell>
          <cell r="N650">
            <v>0</v>
          </cell>
          <cell r="O650">
            <v>0</v>
          </cell>
          <cell r="P650">
            <v>0</v>
          </cell>
          <cell r="Q650">
            <v>0</v>
          </cell>
          <cell r="R650">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Part Master"/>
      <sheetName val="APNUR "/>
      <sheetName val="Discount Codes"/>
      <sheetName val="NISSAN MERCHANDISE"/>
      <sheetName val="ALL-NEW Z-Z34"/>
      <sheetName val="ALL-NEW QASHQAI J11"/>
      <sheetName val="ALL-NEW PATHFINDER -R53"/>
      <sheetName val="NAVARA DC MY21-D23"/>
      <sheetName val="NAVARA KC&amp;SC MY21-D23"/>
      <sheetName val="X-TRAIL SER 2, 3 &amp; MY21-T32"/>
      <sheetName val="JUKE-F16"/>
      <sheetName val="PATROL W-Y62 S5 &amp; MY21"/>
      <sheetName val="LEAF-ZE1"/>
      <sheetName val="SUPERSEDED MODELS"/>
      <sheetName val="NAVARA DC SER 3 &amp; 4-D23"/>
      <sheetName val="NAVARA KC&amp;SC SER 3 &amp; 4-D23"/>
      <sheetName val="PATROL W-Y62 S4"/>
      <sheetName val="JUKE-F15"/>
      <sheetName val="QASHQAI J11"/>
      <sheetName val="370Z-Z34"/>
      <sheetName val="PATHFINDER -R52"/>
      <sheetName val="AUTOMATE"/>
    </sheetNames>
    <sheetDataSet>
      <sheetData sheetId="0"/>
      <sheetData sheetId="1">
        <row r="1">
          <cell r="A1" t="str">
            <v>PartNo</v>
          </cell>
          <cell r="B1" t="str">
            <v>Part Description</v>
          </cell>
          <cell r="C1" t="str">
            <v>List Price</v>
          </cell>
          <cell r="D1" t="str">
            <v>Discount Code</v>
          </cell>
          <cell r="E1" t="str">
            <v>Fleet Price</v>
          </cell>
        </row>
        <row r="2">
          <cell r="A2" t="str">
            <v>285T14BA1B</v>
          </cell>
          <cell r="B2" t="str">
            <v xml:space="preserve">CONT-KICK MOTION SEN                    </v>
          </cell>
          <cell r="C2">
            <v>223.74</v>
          </cell>
          <cell r="D2" t="str">
            <v>E8</v>
          </cell>
          <cell r="E2">
            <v>185.70420000000001</v>
          </cell>
        </row>
        <row r="3">
          <cell r="A3" t="str">
            <v>85010GEN10AU</v>
          </cell>
          <cell r="B3" t="str">
            <v xml:space="preserve">BOOT LIP PROTECTOR-REFLECTIVE TYPE      </v>
          </cell>
          <cell r="C3">
            <v>72.88</v>
          </cell>
          <cell r="D3" t="str">
            <v>E2</v>
          </cell>
          <cell r="E3">
            <v>60.490399999999994</v>
          </cell>
        </row>
        <row r="4">
          <cell r="A4" t="str">
            <v>9956046502AU</v>
          </cell>
          <cell r="B4" t="str">
            <v xml:space="preserve">GAUGE-TYRE                              </v>
          </cell>
          <cell r="C4">
            <v>28.18</v>
          </cell>
          <cell r="D4" t="str">
            <v>E2</v>
          </cell>
          <cell r="E4">
            <v>23.389399999999998</v>
          </cell>
        </row>
        <row r="5">
          <cell r="A5" t="str">
            <v>99999NFLS0AU</v>
          </cell>
          <cell r="B5" t="str">
            <v xml:space="preserve">7 PIN TRAILER SOCKET (FLA               </v>
          </cell>
          <cell r="C5">
            <v>17.62</v>
          </cell>
          <cell r="D5" t="str">
            <v>E1</v>
          </cell>
          <cell r="E5">
            <v>14.624600000000001</v>
          </cell>
        </row>
        <row r="6">
          <cell r="A6" t="str">
            <v>999B18600C</v>
          </cell>
          <cell r="B6" t="str">
            <v xml:space="preserve">BUMPER UPPER PROT-CHROME                </v>
          </cell>
          <cell r="C6">
            <v>267.83</v>
          </cell>
          <cell r="D6" t="str">
            <v>E2</v>
          </cell>
          <cell r="E6">
            <v>222.29889999999997</v>
          </cell>
        </row>
        <row r="7">
          <cell r="A7" t="str">
            <v>999B1G500A</v>
          </cell>
          <cell r="B7" t="str">
            <v xml:space="preserve">REAR BUMPER PROTECTOR                   </v>
          </cell>
          <cell r="C7">
            <v>184.96</v>
          </cell>
          <cell r="D7" t="str">
            <v>E2</v>
          </cell>
          <cell r="E7">
            <v>153.51679999999999</v>
          </cell>
        </row>
        <row r="8">
          <cell r="A8" t="str">
            <v>999C1RZ001AU</v>
          </cell>
          <cell r="B8" t="str">
            <v xml:space="preserve">CARGO NET WITH SAFETY LABEL             </v>
          </cell>
          <cell r="C8">
            <v>48.78</v>
          </cell>
          <cell r="D8" t="str">
            <v>E2</v>
          </cell>
          <cell r="E8">
            <v>40.487400000000001</v>
          </cell>
        </row>
        <row r="9">
          <cell r="A9" t="str">
            <v>999J2X2003</v>
          </cell>
          <cell r="B9" t="str">
            <v xml:space="preserve">MUDGUARD SET-FRONT FENDER,RH            </v>
          </cell>
          <cell r="C9">
            <v>107.62</v>
          </cell>
          <cell r="D9" t="str">
            <v>E2</v>
          </cell>
          <cell r="E9">
            <v>89.324600000000004</v>
          </cell>
        </row>
        <row r="10">
          <cell r="A10" t="str">
            <v>999J2Z4A5404</v>
          </cell>
          <cell r="B10" t="str">
            <v xml:space="preserve">MUDGUARD SET-REAR                       </v>
          </cell>
          <cell r="C10">
            <v>282.66000000000003</v>
          </cell>
          <cell r="D10" t="str">
            <v>E2</v>
          </cell>
          <cell r="E10">
            <v>234.60780000000003</v>
          </cell>
        </row>
        <row r="11">
          <cell r="A11" t="str">
            <v>999J2Z4G4104</v>
          </cell>
          <cell r="B11" t="str">
            <v xml:space="preserve">MUDGUARD SET-REAR                       </v>
          </cell>
          <cell r="C11">
            <v>282.66000000000003</v>
          </cell>
          <cell r="D11" t="str">
            <v>E2</v>
          </cell>
          <cell r="E11">
            <v>234.60780000000003</v>
          </cell>
        </row>
        <row r="12">
          <cell r="A12" t="str">
            <v>999J2Z4K2304</v>
          </cell>
          <cell r="B12" t="str">
            <v xml:space="preserve">MUDGUARD SET-REAR                       </v>
          </cell>
          <cell r="C12">
            <v>282.66000000000003</v>
          </cell>
          <cell r="D12" t="str">
            <v>E2</v>
          </cell>
          <cell r="E12">
            <v>234.60780000000003</v>
          </cell>
        </row>
        <row r="13">
          <cell r="A13" t="str">
            <v>999J2Z4QAB04</v>
          </cell>
          <cell r="B13" t="str">
            <v xml:space="preserve">MUDGUARD SET-REAR                       </v>
          </cell>
          <cell r="C13">
            <v>282.66000000000003</v>
          </cell>
          <cell r="D13" t="str">
            <v>E2</v>
          </cell>
          <cell r="E13">
            <v>234.60780000000003</v>
          </cell>
        </row>
        <row r="14">
          <cell r="A14" t="str">
            <v>999J2Z4RAY04</v>
          </cell>
          <cell r="B14" t="str">
            <v xml:space="preserve">REAR SPLASH GUARDS-RAY                  </v>
          </cell>
          <cell r="C14">
            <v>282.66000000000003</v>
          </cell>
          <cell r="D14" t="str">
            <v>E2</v>
          </cell>
          <cell r="E14">
            <v>234.60780000000003</v>
          </cell>
        </row>
        <row r="15">
          <cell r="A15" t="str">
            <v>999J2Z5EAC03</v>
          </cell>
          <cell r="B15" t="str">
            <v xml:space="preserve">SPLASH GUARD, FRONT                     </v>
          </cell>
          <cell r="C15">
            <v>288.86</v>
          </cell>
          <cell r="D15" t="str">
            <v>E2</v>
          </cell>
          <cell r="E15">
            <v>239.75380000000001</v>
          </cell>
        </row>
        <row r="16">
          <cell r="A16" t="str">
            <v>999J2Z6KAD03</v>
          </cell>
          <cell r="B16" t="str">
            <v xml:space="preserve">MUDGUARD SET-FRONT                      </v>
          </cell>
          <cell r="C16">
            <v>282.66000000000003</v>
          </cell>
          <cell r="D16" t="str">
            <v>E2</v>
          </cell>
          <cell r="E16">
            <v>234.60780000000003</v>
          </cell>
        </row>
        <row r="17">
          <cell r="A17" t="str">
            <v>999J2Z6KAD04</v>
          </cell>
          <cell r="B17" t="str">
            <v xml:space="preserve">MUDGUARD SET-REAR,RH                    </v>
          </cell>
          <cell r="C17">
            <v>285</v>
          </cell>
          <cell r="D17" t="str">
            <v>E2</v>
          </cell>
          <cell r="E17">
            <v>236.55</v>
          </cell>
        </row>
        <row r="18">
          <cell r="A18" t="str">
            <v>999J2Z6NBA03</v>
          </cell>
          <cell r="B18" t="str">
            <v xml:space="preserve">SPLASH GUARD- FRONT                     </v>
          </cell>
          <cell r="C18">
            <v>282.66000000000003</v>
          </cell>
          <cell r="D18" t="str">
            <v>E2</v>
          </cell>
          <cell r="E18">
            <v>234.60780000000003</v>
          </cell>
        </row>
        <row r="19">
          <cell r="A19" t="str">
            <v>999J2Z6NBA04</v>
          </cell>
          <cell r="B19" t="str">
            <v xml:space="preserve">SPLASH GUARD- REAR                      </v>
          </cell>
          <cell r="C19">
            <v>282.66000000000003</v>
          </cell>
          <cell r="D19" t="str">
            <v>E2</v>
          </cell>
          <cell r="E19">
            <v>234.60780000000003</v>
          </cell>
        </row>
        <row r="20">
          <cell r="A20" t="str">
            <v>999J2Z6QAB03</v>
          </cell>
          <cell r="B20" t="str">
            <v xml:space="preserve">MUDGUARD-SET FRONT                      </v>
          </cell>
          <cell r="C20">
            <v>285.14999999999998</v>
          </cell>
          <cell r="D20" t="str">
            <v>E2</v>
          </cell>
          <cell r="E20">
            <v>236.67449999999997</v>
          </cell>
        </row>
        <row r="21">
          <cell r="A21" t="str">
            <v>999J2Z6RAY03</v>
          </cell>
          <cell r="B21" t="str">
            <v xml:space="preserve">MUDGUARD SET-FRONT                      </v>
          </cell>
          <cell r="C21">
            <v>282.66000000000003</v>
          </cell>
          <cell r="D21" t="str">
            <v>E2</v>
          </cell>
          <cell r="E21">
            <v>234.60780000000003</v>
          </cell>
        </row>
        <row r="22">
          <cell r="A22" t="str">
            <v>999J2ZYA5403</v>
          </cell>
          <cell r="B22" t="str">
            <v xml:space="preserve">MUDGUARD-SET FRONT                      </v>
          </cell>
          <cell r="C22">
            <v>285.14999999999998</v>
          </cell>
          <cell r="D22" t="str">
            <v>E2</v>
          </cell>
          <cell r="E22">
            <v>236.67449999999997</v>
          </cell>
        </row>
        <row r="23">
          <cell r="A23" t="str">
            <v>999J2ZYG4103</v>
          </cell>
          <cell r="B23" t="str">
            <v xml:space="preserve">MUDGUARD-FR                             </v>
          </cell>
          <cell r="C23">
            <v>282.66000000000003</v>
          </cell>
          <cell r="D23" t="str">
            <v>E2</v>
          </cell>
          <cell r="E23">
            <v>234.60780000000003</v>
          </cell>
        </row>
        <row r="24">
          <cell r="A24" t="str">
            <v>999N3XZ010</v>
          </cell>
          <cell r="B24" t="str">
            <v xml:space="preserve">COVER ASSY-TONNEAU                      </v>
          </cell>
          <cell r="C24">
            <v>352.16</v>
          </cell>
          <cell r="D24" t="str">
            <v>E6</v>
          </cell>
          <cell r="E24">
            <v>292.2928</v>
          </cell>
        </row>
        <row r="25">
          <cell r="A25" t="str">
            <v>999R1XZ500</v>
          </cell>
          <cell r="B25" t="str">
            <v xml:space="preserve">ROOF RAIL CROSS BARS                    </v>
          </cell>
          <cell r="C25">
            <v>476.89</v>
          </cell>
          <cell r="D25" t="str">
            <v>E1</v>
          </cell>
          <cell r="E25">
            <v>395.81869999999998</v>
          </cell>
        </row>
        <row r="26">
          <cell r="A26" t="str">
            <v>999T6X5060</v>
          </cell>
          <cell r="B26" t="str">
            <v xml:space="preserve">KIT-SIDE STEP                           </v>
          </cell>
          <cell r="C26">
            <v>1432.07</v>
          </cell>
          <cell r="D26" t="str">
            <v>E2</v>
          </cell>
          <cell r="E26">
            <v>1188.6180999999999</v>
          </cell>
        </row>
        <row r="27">
          <cell r="A27" t="str">
            <v>A65756KG0AAU</v>
          </cell>
          <cell r="B27" t="str">
            <v xml:space="preserve">SNORKEL - ASSY AIR                      </v>
          </cell>
          <cell r="C27">
            <v>728.85</v>
          </cell>
          <cell r="D27" t="str">
            <v>E1</v>
          </cell>
          <cell r="E27">
            <v>604.94550000000004</v>
          </cell>
        </row>
        <row r="28">
          <cell r="A28" t="str">
            <v>AY320T1300AU</v>
          </cell>
          <cell r="B28" t="str">
            <v xml:space="preserve">LOCKING WHEEL NUT SET                   </v>
          </cell>
          <cell r="C28">
            <v>147.59</v>
          </cell>
          <cell r="D28" t="str">
            <v>E1</v>
          </cell>
          <cell r="E28">
            <v>122.4997</v>
          </cell>
        </row>
        <row r="29">
          <cell r="A29" t="str">
            <v>AY320T1400AU</v>
          </cell>
          <cell r="B29" t="str">
            <v xml:space="preserve">WHEEL LOCK NUT SET-14MM                 </v>
          </cell>
          <cell r="C29">
            <v>155.65</v>
          </cell>
          <cell r="D29" t="str">
            <v>E1</v>
          </cell>
          <cell r="E29">
            <v>129.18950000000001</v>
          </cell>
        </row>
        <row r="30">
          <cell r="A30" t="str">
            <v>B40126KG0AAU</v>
          </cell>
          <cell r="B30" t="str">
            <v xml:space="preserve">HARN-FR GUARD, HAL                      </v>
          </cell>
          <cell r="C30">
            <v>120.91</v>
          </cell>
          <cell r="D30" t="str">
            <v>E1</v>
          </cell>
          <cell r="E30">
            <v>100.3553</v>
          </cell>
        </row>
        <row r="31">
          <cell r="A31" t="str">
            <v>B40126KG0BAU</v>
          </cell>
          <cell r="B31" t="str">
            <v xml:space="preserve">HARN-FR GUARD, LED                      </v>
          </cell>
          <cell r="C31">
            <v>110.15</v>
          </cell>
          <cell r="D31" t="str">
            <v>E1</v>
          </cell>
          <cell r="E31">
            <v>91.424499999999995</v>
          </cell>
        </row>
        <row r="32">
          <cell r="A32" t="str">
            <v>B40126KG0DAU</v>
          </cell>
          <cell r="B32" t="str">
            <v xml:space="preserve">DRL &amp; HARN-FR GUARD                     </v>
          </cell>
          <cell r="C32">
            <v>289.08999999999997</v>
          </cell>
          <cell r="D32" t="str">
            <v>E1</v>
          </cell>
          <cell r="E32">
            <v>239.94469999999998</v>
          </cell>
        </row>
        <row r="33">
          <cell r="A33" t="str">
            <v>B40336FL0BAU</v>
          </cell>
          <cell r="B33" t="str">
            <v xml:space="preserve">HARN-CORNER SEN, FR EBB                 </v>
          </cell>
          <cell r="C33">
            <v>426.77</v>
          </cell>
          <cell r="D33" t="str">
            <v>E2</v>
          </cell>
          <cell r="E33">
            <v>354.21909999999997</v>
          </cell>
        </row>
        <row r="34">
          <cell r="A34" t="str">
            <v>B40336FL0DAU</v>
          </cell>
          <cell r="B34" t="str">
            <v xml:space="preserve">HARN-CORNER SEN, FR K23                 </v>
          </cell>
          <cell r="C34">
            <v>426.77</v>
          </cell>
          <cell r="D34" t="str">
            <v>E2</v>
          </cell>
          <cell r="E34">
            <v>354.21909999999997</v>
          </cell>
        </row>
        <row r="35">
          <cell r="A35" t="str">
            <v>B40336FL0EAU</v>
          </cell>
          <cell r="B35" t="str">
            <v xml:space="preserve">HARN-CORNER SEN, FR KAD                 </v>
          </cell>
          <cell r="C35">
            <v>426.77</v>
          </cell>
          <cell r="D35" t="str">
            <v>E2</v>
          </cell>
          <cell r="E35">
            <v>354.21909999999997</v>
          </cell>
        </row>
        <row r="36">
          <cell r="A36" t="str">
            <v>B40336FL0FAU</v>
          </cell>
          <cell r="B36" t="str">
            <v xml:space="preserve">HARN-CORNER SEN, FR NBF                 </v>
          </cell>
          <cell r="C36">
            <v>426.77</v>
          </cell>
          <cell r="D36" t="str">
            <v>E2</v>
          </cell>
          <cell r="E36">
            <v>354.21909999999997</v>
          </cell>
        </row>
        <row r="37">
          <cell r="A37" t="str">
            <v>B40336FL0GAU</v>
          </cell>
          <cell r="B37" t="str">
            <v xml:space="preserve">HARN-CORNER SEN, FR QAB                 </v>
          </cell>
          <cell r="C37">
            <v>426.77</v>
          </cell>
          <cell r="D37" t="str">
            <v>E2</v>
          </cell>
          <cell r="E37">
            <v>354.21909999999997</v>
          </cell>
        </row>
        <row r="38">
          <cell r="A38" t="str">
            <v>B40336FL0HAU</v>
          </cell>
          <cell r="B38" t="str">
            <v xml:space="preserve">HARN-CORNER SEN, FR RAW                 </v>
          </cell>
          <cell r="C38">
            <v>426.77</v>
          </cell>
          <cell r="D38" t="str">
            <v>E2</v>
          </cell>
          <cell r="E38">
            <v>354.21909999999997</v>
          </cell>
        </row>
        <row r="39">
          <cell r="A39" t="str">
            <v>B40336KA0CAU</v>
          </cell>
          <cell r="B39" t="str">
            <v xml:space="preserve">HARN-CORNER SEN, FR G41                 </v>
          </cell>
          <cell r="C39">
            <v>474.99</v>
          </cell>
          <cell r="D39" t="str">
            <v>E2</v>
          </cell>
          <cell r="E39">
            <v>394.24170000000004</v>
          </cell>
        </row>
        <row r="40">
          <cell r="A40" t="str">
            <v>B40336KA0DAU</v>
          </cell>
          <cell r="B40" t="str">
            <v xml:space="preserve">HARN-CORNER SEN, FR K23                 </v>
          </cell>
          <cell r="C40">
            <v>474.99</v>
          </cell>
          <cell r="D40" t="str">
            <v>E2</v>
          </cell>
          <cell r="E40">
            <v>394.24170000000004</v>
          </cell>
        </row>
        <row r="41">
          <cell r="A41" t="str">
            <v>B40336KA0EAU</v>
          </cell>
          <cell r="B41" t="str">
            <v xml:space="preserve">HARN-CORNER SEN, FR KAD                 </v>
          </cell>
          <cell r="C41">
            <v>474.99</v>
          </cell>
          <cell r="D41" t="str">
            <v>E2</v>
          </cell>
          <cell r="E41">
            <v>394.24170000000004</v>
          </cell>
        </row>
        <row r="42">
          <cell r="A42" t="str">
            <v>B40336KA0GAU</v>
          </cell>
          <cell r="B42" t="str">
            <v xml:space="preserve">HARN-CORNER SEN, FR QAB                 </v>
          </cell>
          <cell r="C42">
            <v>474.99</v>
          </cell>
          <cell r="D42" t="str">
            <v>E2</v>
          </cell>
          <cell r="E42">
            <v>394.24170000000004</v>
          </cell>
        </row>
        <row r="43">
          <cell r="A43" t="str">
            <v>B40336KA0HAU</v>
          </cell>
          <cell r="B43" t="str">
            <v xml:space="preserve">HARN-CORNER SEN, FR RBY                 </v>
          </cell>
          <cell r="C43">
            <v>474.99</v>
          </cell>
          <cell r="D43" t="str">
            <v>E2</v>
          </cell>
          <cell r="E43">
            <v>394.24170000000004</v>
          </cell>
        </row>
        <row r="44">
          <cell r="A44" t="str">
            <v>B40336KA0JAU</v>
          </cell>
          <cell r="B44" t="str">
            <v xml:space="preserve">HARN-CORNER SEN,FR NBL                  </v>
          </cell>
          <cell r="C44">
            <v>488.25</v>
          </cell>
          <cell r="D44" t="str">
            <v>E2</v>
          </cell>
          <cell r="E44">
            <v>405.2475</v>
          </cell>
        </row>
        <row r="45">
          <cell r="A45" t="str">
            <v>B40673KR0AAU</v>
          </cell>
          <cell r="B45" t="str">
            <v xml:space="preserve">HARN-DRIVING LAMP                       </v>
          </cell>
          <cell r="C45">
            <v>153.44</v>
          </cell>
          <cell r="D45" t="str">
            <v>E2</v>
          </cell>
          <cell r="E45">
            <v>127.3552</v>
          </cell>
        </row>
        <row r="46">
          <cell r="A46" t="str">
            <v>B40674KE0AAU</v>
          </cell>
          <cell r="B46" t="str">
            <v xml:space="preserve">HARN-DRIVING LAMP, HALOGEN              </v>
          </cell>
          <cell r="C46">
            <v>168.03</v>
          </cell>
          <cell r="D46" t="str">
            <v>E1</v>
          </cell>
          <cell r="E46">
            <v>139.4649</v>
          </cell>
        </row>
        <row r="47">
          <cell r="A47" t="str">
            <v>B40674KE0BAU</v>
          </cell>
          <cell r="B47" t="str">
            <v xml:space="preserve">HARN-DRIVING LAMP, LED                  </v>
          </cell>
          <cell r="C47">
            <v>174.19</v>
          </cell>
          <cell r="D47" t="str">
            <v>E1</v>
          </cell>
          <cell r="E47">
            <v>144.57769999999999</v>
          </cell>
        </row>
        <row r="48">
          <cell r="A48" t="str">
            <v>B40934KE0AAU</v>
          </cell>
          <cell r="B48" t="str">
            <v xml:space="preserve">HARN-CORNER SEN, RR                     </v>
          </cell>
          <cell r="C48">
            <v>430.83</v>
          </cell>
          <cell r="D48" t="str">
            <v>E2</v>
          </cell>
          <cell r="E48">
            <v>357.58889999999997</v>
          </cell>
        </row>
        <row r="49">
          <cell r="A49" t="str">
            <v>B40936FL0BAU</v>
          </cell>
          <cell r="B49" t="str">
            <v xml:space="preserve">HARN-CORNER SEN, RR EBB                 </v>
          </cell>
          <cell r="C49">
            <v>387.97</v>
          </cell>
          <cell r="D49" t="str">
            <v>E8</v>
          </cell>
          <cell r="E49">
            <v>322.01510000000002</v>
          </cell>
        </row>
        <row r="50">
          <cell r="A50" t="str">
            <v>B40936FL0CAU</v>
          </cell>
          <cell r="B50" t="str">
            <v xml:space="preserve">HARN-CORNER SEN, RR G41                 </v>
          </cell>
          <cell r="C50">
            <v>387.97</v>
          </cell>
          <cell r="D50" t="str">
            <v>E8</v>
          </cell>
          <cell r="E50">
            <v>322.01510000000002</v>
          </cell>
        </row>
        <row r="51">
          <cell r="A51" t="str">
            <v>B40936FL0DAU</v>
          </cell>
          <cell r="B51" t="str">
            <v xml:space="preserve">HARN-CORNER SEN, RR K23                 </v>
          </cell>
          <cell r="C51">
            <v>387.97</v>
          </cell>
          <cell r="D51" t="str">
            <v>E8</v>
          </cell>
          <cell r="E51">
            <v>322.01510000000002</v>
          </cell>
        </row>
        <row r="52">
          <cell r="A52" t="str">
            <v>B40936FL0EAU</v>
          </cell>
          <cell r="B52" t="str">
            <v xml:space="preserve">HARN-CORNER SEN, RR KAD                 </v>
          </cell>
          <cell r="C52">
            <v>387.97</v>
          </cell>
          <cell r="D52" t="str">
            <v>E8</v>
          </cell>
          <cell r="E52">
            <v>322.01510000000002</v>
          </cell>
        </row>
        <row r="53">
          <cell r="A53" t="str">
            <v>B40936FL0FAU</v>
          </cell>
          <cell r="B53" t="str">
            <v xml:space="preserve">HARN-CORNER SEN, RR NBF                 </v>
          </cell>
          <cell r="C53">
            <v>387.97</v>
          </cell>
          <cell r="D53" t="str">
            <v>E8</v>
          </cell>
          <cell r="E53">
            <v>322.01510000000002</v>
          </cell>
        </row>
        <row r="54">
          <cell r="A54" t="str">
            <v>B40936FL0GAU</v>
          </cell>
          <cell r="B54" t="str">
            <v xml:space="preserve">HARN-CORNER SEN, RR QAB                 </v>
          </cell>
          <cell r="C54">
            <v>387.97</v>
          </cell>
          <cell r="D54" t="str">
            <v>E8</v>
          </cell>
          <cell r="E54">
            <v>322.01510000000002</v>
          </cell>
        </row>
        <row r="55">
          <cell r="A55" t="str">
            <v>B40936FL0HAU</v>
          </cell>
          <cell r="B55" t="str">
            <v xml:space="preserve">HARN-CORNER SEN, RR RAW                 </v>
          </cell>
          <cell r="C55">
            <v>387.97</v>
          </cell>
          <cell r="D55" t="str">
            <v>E8</v>
          </cell>
          <cell r="E55">
            <v>322.01510000000002</v>
          </cell>
        </row>
        <row r="56">
          <cell r="A56" t="str">
            <v>B40971L000AU</v>
          </cell>
          <cell r="B56" t="str">
            <v xml:space="preserve">HARNESS-HITCH MBR                       </v>
          </cell>
          <cell r="C56">
            <v>276.25</v>
          </cell>
          <cell r="D56" t="str">
            <v>E1</v>
          </cell>
          <cell r="E56">
            <v>229.28749999999999</v>
          </cell>
        </row>
        <row r="57">
          <cell r="A57" t="str">
            <v>B40974EN0AAU</v>
          </cell>
          <cell r="B57" t="str">
            <v xml:space="preserve">HARNESS-HITCH MBR                       </v>
          </cell>
          <cell r="C57">
            <v>306.22000000000003</v>
          </cell>
          <cell r="D57" t="str">
            <v>E1</v>
          </cell>
          <cell r="E57">
            <v>254.16260000000003</v>
          </cell>
        </row>
        <row r="58">
          <cell r="A58" t="str">
            <v>B40974KE0AAU</v>
          </cell>
          <cell r="B58" t="str">
            <v xml:space="preserve">HARNESS-HITCH MBR                       </v>
          </cell>
          <cell r="C58">
            <v>174.9</v>
          </cell>
          <cell r="D58" t="str">
            <v>E9</v>
          </cell>
          <cell r="E58">
            <v>145.167</v>
          </cell>
        </row>
        <row r="59">
          <cell r="A59" t="str">
            <v>B409AHV40AAU</v>
          </cell>
          <cell r="B59" t="str">
            <v xml:space="preserve">PATCH HARN-HITCH MBR                    </v>
          </cell>
          <cell r="C59">
            <v>43.55</v>
          </cell>
          <cell r="D59" t="str">
            <v>E1</v>
          </cell>
          <cell r="E59">
            <v>36.146499999999996</v>
          </cell>
        </row>
        <row r="60">
          <cell r="A60" t="str">
            <v>B4134GENRLAU</v>
          </cell>
          <cell r="B60" t="str">
            <v>ADAPTER TRAILER CONNECTOR (ROUND 7 PIN L</v>
          </cell>
          <cell r="C60">
            <v>28.53</v>
          </cell>
          <cell r="D60" t="str">
            <v>E2</v>
          </cell>
          <cell r="E60">
            <v>23.6799</v>
          </cell>
        </row>
        <row r="61">
          <cell r="A61" t="str">
            <v>B4134GENRSAU</v>
          </cell>
          <cell r="B61" t="str">
            <v>ADAPTER TRAILER CONNECTOR (ROUND 7 PIN S</v>
          </cell>
          <cell r="C61">
            <v>28.53</v>
          </cell>
          <cell r="D61" t="str">
            <v>E2</v>
          </cell>
          <cell r="E61">
            <v>23.6799</v>
          </cell>
        </row>
        <row r="62">
          <cell r="A62" t="str">
            <v>B41673KR0AAU</v>
          </cell>
          <cell r="B62" t="str">
            <v xml:space="preserve">HARN-JUMPER,ELECTRIC BRAKE              </v>
          </cell>
          <cell r="C62">
            <v>32.590000000000003</v>
          </cell>
          <cell r="D62" t="str">
            <v>E2</v>
          </cell>
          <cell r="E62">
            <v>27.049700000000001</v>
          </cell>
        </row>
        <row r="63">
          <cell r="A63" t="str">
            <v>B63004KE0AAU</v>
          </cell>
          <cell r="B63" t="str">
            <v xml:space="preserve">PROTR-HEAD LAMP, SET                    </v>
          </cell>
          <cell r="C63">
            <v>81.19</v>
          </cell>
          <cell r="D63" t="str">
            <v>E1</v>
          </cell>
          <cell r="E63">
            <v>67.387699999999995</v>
          </cell>
        </row>
        <row r="64">
          <cell r="A64" t="str">
            <v>B63006FL0AAU</v>
          </cell>
          <cell r="B64" t="str">
            <v xml:space="preserve">PROTR-HEAD LAMP, SET                    </v>
          </cell>
          <cell r="C64">
            <v>103.13</v>
          </cell>
          <cell r="D64" t="str">
            <v>E1</v>
          </cell>
          <cell r="E64">
            <v>85.597899999999996</v>
          </cell>
        </row>
        <row r="65">
          <cell r="A65" t="str">
            <v>B63006KA0AAU</v>
          </cell>
          <cell r="B65" t="str">
            <v xml:space="preserve">PROTR-HEAD LAMP, SET                    </v>
          </cell>
          <cell r="C65">
            <v>106.92</v>
          </cell>
          <cell r="D65" t="str">
            <v>E1</v>
          </cell>
          <cell r="E65">
            <v>88.743600000000001</v>
          </cell>
        </row>
        <row r="66">
          <cell r="A66" t="str">
            <v>B63006KG0AAU</v>
          </cell>
          <cell r="B66" t="str">
            <v xml:space="preserve">PROTECTOR-HEADLAMP                      </v>
          </cell>
          <cell r="C66">
            <v>78.010000000000005</v>
          </cell>
          <cell r="D66" t="str">
            <v>E1</v>
          </cell>
          <cell r="E66">
            <v>64.7483</v>
          </cell>
        </row>
        <row r="67">
          <cell r="A67" t="str">
            <v>B6300HV40AAU</v>
          </cell>
          <cell r="B67" t="str">
            <v xml:space="preserve">PROTR-HEADLAMP, SET                     </v>
          </cell>
          <cell r="C67">
            <v>112.55</v>
          </cell>
          <cell r="D67" t="str">
            <v>E1</v>
          </cell>
          <cell r="E67">
            <v>93.416499999999999</v>
          </cell>
        </row>
        <row r="68">
          <cell r="A68" t="str">
            <v>B63101L000AU</v>
          </cell>
          <cell r="B68" t="str">
            <v xml:space="preserve">PROTECTOR HEADLAMP SET                  </v>
          </cell>
          <cell r="C68">
            <v>88.23</v>
          </cell>
          <cell r="D68" t="str">
            <v>E1</v>
          </cell>
          <cell r="E68">
            <v>73.230900000000005</v>
          </cell>
        </row>
        <row r="69">
          <cell r="A69" t="str">
            <v>B661089901AU</v>
          </cell>
          <cell r="B69" t="str">
            <v xml:space="preserve">LAMP ASSY-DRIVING,3003 SPREAD           </v>
          </cell>
          <cell r="C69">
            <v>387.95</v>
          </cell>
          <cell r="D69" t="str">
            <v>E2</v>
          </cell>
          <cell r="E69">
            <v>321.99849999999998</v>
          </cell>
        </row>
        <row r="70">
          <cell r="A70" t="str">
            <v>B661089902AU</v>
          </cell>
          <cell r="B70" t="str">
            <v xml:space="preserve">LAMP ASSY-DRIVING,3003 PENCIL           </v>
          </cell>
          <cell r="C70">
            <v>387.95</v>
          </cell>
          <cell r="D70" t="str">
            <v>E2</v>
          </cell>
          <cell r="E70">
            <v>321.99849999999998</v>
          </cell>
        </row>
        <row r="71">
          <cell r="A71" t="str">
            <v>B66146KG0AAU</v>
          </cell>
          <cell r="B71" t="str">
            <v xml:space="preserve">KIT-MTG, D/L                            </v>
          </cell>
          <cell r="C71">
            <v>52.34</v>
          </cell>
          <cell r="D71" t="str">
            <v>E2</v>
          </cell>
          <cell r="E71">
            <v>43.4422</v>
          </cell>
        </row>
        <row r="72">
          <cell r="A72" t="str">
            <v>B66A08990CAU</v>
          </cell>
          <cell r="B72" t="str">
            <v xml:space="preserve">LED LIGHT BAR CMB350                    </v>
          </cell>
          <cell r="C72">
            <v>440.95</v>
          </cell>
          <cell r="D72" t="str">
            <v>E2</v>
          </cell>
          <cell r="E72">
            <v>365.98849999999999</v>
          </cell>
        </row>
        <row r="73">
          <cell r="A73" t="str">
            <v>B66A08990PAU</v>
          </cell>
          <cell r="B73" t="str">
            <v xml:space="preserve">LED LIGHT BAR PEN350                    </v>
          </cell>
          <cell r="C73">
            <v>440.95</v>
          </cell>
          <cell r="D73" t="str">
            <v>E2</v>
          </cell>
          <cell r="E73">
            <v>365.98849999999999</v>
          </cell>
        </row>
        <row r="74">
          <cell r="A74" t="str">
            <v>B66A16KA0AAU</v>
          </cell>
          <cell r="B74" t="str">
            <v xml:space="preserve">LIGHT BAR BRKT NBAR                     </v>
          </cell>
          <cell r="C74">
            <v>73.650000000000006</v>
          </cell>
          <cell r="D74" t="str">
            <v>E2</v>
          </cell>
          <cell r="E74">
            <v>61.129500000000007</v>
          </cell>
        </row>
        <row r="75">
          <cell r="A75" t="str">
            <v>B66A18990AAU</v>
          </cell>
          <cell r="B75" t="str">
            <v xml:space="preserve">LIGHT BAR BRKT 350 U                    </v>
          </cell>
          <cell r="C75">
            <v>67.42</v>
          </cell>
          <cell r="D75" t="str">
            <v>E2</v>
          </cell>
          <cell r="E75">
            <v>55.958600000000004</v>
          </cell>
        </row>
        <row r="76">
          <cell r="A76" t="str">
            <v>B66A28990AAU</v>
          </cell>
          <cell r="B76" t="str">
            <v xml:space="preserve">LIGHT BAR BRKT 470 U                    </v>
          </cell>
          <cell r="C76">
            <v>72.41</v>
          </cell>
          <cell r="D76" t="str">
            <v>E1</v>
          </cell>
          <cell r="E76">
            <v>60.100299999999997</v>
          </cell>
        </row>
        <row r="77">
          <cell r="A77" t="str">
            <v>B66B08990CAU</v>
          </cell>
          <cell r="B77" t="str">
            <v xml:space="preserve">LED LIGHT BAR CMB470                    </v>
          </cell>
          <cell r="C77">
            <v>586.11</v>
          </cell>
          <cell r="D77" t="str">
            <v>E1</v>
          </cell>
          <cell r="E77">
            <v>486.47129999999999</v>
          </cell>
        </row>
        <row r="78">
          <cell r="A78" t="str">
            <v>B66B08990PAU</v>
          </cell>
          <cell r="B78" t="str">
            <v xml:space="preserve">LED LIGHT BAR PEN470                    </v>
          </cell>
          <cell r="C78">
            <v>604.41</v>
          </cell>
          <cell r="D78" t="str">
            <v>E2</v>
          </cell>
          <cell r="E78">
            <v>501.66029999999995</v>
          </cell>
        </row>
        <row r="79">
          <cell r="A79" t="str">
            <v>B8236C9990</v>
          </cell>
          <cell r="B79" t="str">
            <v xml:space="preserve">ATCH-ANTENNA                            </v>
          </cell>
          <cell r="C79">
            <v>117.84</v>
          </cell>
          <cell r="D79" t="str">
            <v>E3</v>
          </cell>
          <cell r="E79">
            <v>103.11</v>
          </cell>
        </row>
        <row r="80">
          <cell r="A80" t="str">
            <v>B8330C99A1</v>
          </cell>
          <cell r="B80" t="str">
            <v xml:space="preserve">NISSAN CONNECT TCU                      </v>
          </cell>
          <cell r="C80">
            <v>360.44</v>
          </cell>
          <cell r="D80" t="str">
            <v>E3</v>
          </cell>
          <cell r="E80">
            <v>315.38499999999999</v>
          </cell>
        </row>
        <row r="81">
          <cell r="A81" t="str">
            <v>B84H0AUX00AU</v>
          </cell>
          <cell r="B81" t="str">
            <v xml:space="preserve">AUX CABLE, 3.5MM MALE TO MALE           </v>
          </cell>
          <cell r="C81">
            <v>18.59</v>
          </cell>
          <cell r="D81" t="str">
            <v>E1</v>
          </cell>
          <cell r="E81">
            <v>15.4297</v>
          </cell>
        </row>
        <row r="82">
          <cell r="A82" t="str">
            <v>B84H0GEN00AU</v>
          </cell>
          <cell r="B82" t="str">
            <v xml:space="preserve">RCA CABLE, 3.2MM MALE RCA               </v>
          </cell>
          <cell r="C82">
            <v>18.59</v>
          </cell>
          <cell r="D82" t="str">
            <v>E1</v>
          </cell>
          <cell r="E82">
            <v>15.4297</v>
          </cell>
        </row>
        <row r="83">
          <cell r="A83" t="str">
            <v>B85A51E100AU</v>
          </cell>
          <cell r="B83" t="str">
            <v xml:space="preserve">REAR PARKING SENSOR KIT                 </v>
          </cell>
          <cell r="C83">
            <v>410.19</v>
          </cell>
          <cell r="D83" t="str">
            <v>E2</v>
          </cell>
          <cell r="E83">
            <v>340.45769999999999</v>
          </cell>
        </row>
        <row r="84">
          <cell r="A84" t="str">
            <v>C36546KG0AAU</v>
          </cell>
          <cell r="B84" t="str">
            <v xml:space="preserve">KIT-MTG, WINCH                          </v>
          </cell>
          <cell r="C84">
            <v>711.21</v>
          </cell>
          <cell r="D84" t="str">
            <v>E1</v>
          </cell>
          <cell r="E84">
            <v>590.30430000000001</v>
          </cell>
        </row>
        <row r="85">
          <cell r="A85" t="str">
            <v>C37006KG0AAU</v>
          </cell>
          <cell r="B85" t="str">
            <v xml:space="preserve">WINCH ASSY KIT                          </v>
          </cell>
          <cell r="C85">
            <v>1976.84</v>
          </cell>
          <cell r="D85" t="str">
            <v>E1</v>
          </cell>
          <cell r="E85">
            <v>1640.7772</v>
          </cell>
        </row>
        <row r="86">
          <cell r="A86" t="str">
            <v>D76606KA0AAU</v>
          </cell>
          <cell r="B86" t="str">
            <v xml:space="preserve">ELECTRIC TRAILER BRAKE CONTROLLER       </v>
          </cell>
          <cell r="C86">
            <v>770.41</v>
          </cell>
          <cell r="D86" t="str">
            <v>E2</v>
          </cell>
          <cell r="E86">
            <v>639.44029999999998</v>
          </cell>
        </row>
        <row r="87">
          <cell r="A87" t="str">
            <v>E08426KG0AAU</v>
          </cell>
          <cell r="B87" t="str">
            <v xml:space="preserve">COVER ASSY-ENGINE UNDER                 </v>
          </cell>
          <cell r="C87">
            <v>430.75</v>
          </cell>
          <cell r="D87" t="str">
            <v>E1</v>
          </cell>
          <cell r="E87">
            <v>357.52249999999998</v>
          </cell>
        </row>
        <row r="88">
          <cell r="A88" t="str">
            <v>E08826KG0AAU</v>
          </cell>
          <cell r="B88" t="str">
            <v xml:space="preserve">COVER ASSY-TRANSFER                     </v>
          </cell>
          <cell r="C88">
            <v>436.3</v>
          </cell>
          <cell r="D88" t="str">
            <v>E1</v>
          </cell>
          <cell r="E88">
            <v>362.12900000000002</v>
          </cell>
        </row>
        <row r="89">
          <cell r="A89" t="str">
            <v>E08306KG0AAU</v>
          </cell>
          <cell r="B89" t="str">
            <v xml:space="preserve">KIT COVER ASSY-ENG UNDER                </v>
          </cell>
          <cell r="C89">
            <v>781.98</v>
          </cell>
          <cell r="D89" t="str">
            <v>E1</v>
          </cell>
          <cell r="E89">
            <v>649.04340000000002</v>
          </cell>
        </row>
        <row r="90">
          <cell r="A90" t="str">
            <v>E11006KG0AAU</v>
          </cell>
          <cell r="B90" t="str">
            <v xml:space="preserve">KIT-HITCH, WEIGHT DIST                  </v>
          </cell>
          <cell r="C90">
            <v>616.36</v>
          </cell>
          <cell r="D90" t="str">
            <v>E1</v>
          </cell>
          <cell r="E90">
            <v>511.5788</v>
          </cell>
        </row>
        <row r="91">
          <cell r="A91" t="str">
            <v>E11006KG0BAU</v>
          </cell>
          <cell r="B91" t="str">
            <v xml:space="preserve">KIT-HITCH, WEIGHT DIST                  </v>
          </cell>
          <cell r="C91">
            <v>618.01</v>
          </cell>
          <cell r="D91" t="str">
            <v>E1</v>
          </cell>
          <cell r="E91">
            <v>512.94830000000002</v>
          </cell>
        </row>
        <row r="92">
          <cell r="A92" t="str">
            <v>E11703YM0AAU</v>
          </cell>
          <cell r="B92" t="str">
            <v xml:space="preserve">MBR ASSY-HITCH,2WD                      </v>
          </cell>
          <cell r="C92">
            <v>1187.74</v>
          </cell>
          <cell r="D92" t="str">
            <v>E1</v>
          </cell>
          <cell r="E92">
            <v>985.82420000000002</v>
          </cell>
        </row>
        <row r="93">
          <cell r="A93" t="str">
            <v>E11703YM0BAU</v>
          </cell>
          <cell r="B93" t="str">
            <v xml:space="preserve">MBR ASSY-HITCH,AWD                      </v>
          </cell>
          <cell r="C93">
            <v>1187.74</v>
          </cell>
          <cell r="D93" t="str">
            <v>E1</v>
          </cell>
          <cell r="E93">
            <v>985.82420000000002</v>
          </cell>
        </row>
        <row r="94">
          <cell r="A94" t="str">
            <v>E11704KE1AAU</v>
          </cell>
          <cell r="B94" t="str">
            <v xml:space="preserve">MBR ASSY-HITCH                          </v>
          </cell>
          <cell r="C94">
            <v>853.45</v>
          </cell>
          <cell r="D94" t="str">
            <v>E1</v>
          </cell>
          <cell r="E94">
            <v>708.36350000000004</v>
          </cell>
        </row>
        <row r="95">
          <cell r="A95" t="str">
            <v>E117A4CF1AAU</v>
          </cell>
          <cell r="B95" t="str">
            <v xml:space="preserve">MBR ASSY-HITCH,SUPP (NOT TI)            </v>
          </cell>
          <cell r="C95">
            <v>803.3</v>
          </cell>
          <cell r="D95" t="str">
            <v>E1</v>
          </cell>
          <cell r="E95">
            <v>666.73899999999992</v>
          </cell>
        </row>
        <row r="96">
          <cell r="A96" t="str">
            <v>E117A4EN0AAU</v>
          </cell>
          <cell r="B96" t="str">
            <v xml:space="preserve">MBR ASSY - HITCH                        </v>
          </cell>
          <cell r="C96">
            <v>745.81</v>
          </cell>
          <cell r="D96" t="str">
            <v>E1</v>
          </cell>
          <cell r="E96">
            <v>619.02229999999997</v>
          </cell>
        </row>
        <row r="97">
          <cell r="A97" t="str">
            <v>E117A4KE0AAU</v>
          </cell>
          <cell r="B97" t="str">
            <v xml:space="preserve">MBR ASSY-HITCH                          </v>
          </cell>
          <cell r="C97">
            <v>870.3</v>
          </cell>
          <cell r="D97" t="str">
            <v>C1</v>
          </cell>
          <cell r="E97">
            <v>722.34899999999993</v>
          </cell>
        </row>
        <row r="98">
          <cell r="A98" t="str">
            <v>E117A6FL0AAU</v>
          </cell>
          <cell r="B98" t="str">
            <v xml:space="preserve">MBR ASSY-HITCH                          </v>
          </cell>
          <cell r="C98">
            <v>890.95</v>
          </cell>
          <cell r="D98" t="str">
            <v>E1</v>
          </cell>
          <cell r="E98">
            <v>739.48850000000004</v>
          </cell>
        </row>
        <row r="99">
          <cell r="A99" t="str">
            <v>E117A6JG0AAU</v>
          </cell>
          <cell r="B99" t="str">
            <v xml:space="preserve">MBR ASSY - HITCH                        </v>
          </cell>
          <cell r="C99">
            <v>1301.1400000000001</v>
          </cell>
          <cell r="D99" t="str">
            <v>E1</v>
          </cell>
          <cell r="E99">
            <v>1079.9462000000001</v>
          </cell>
        </row>
        <row r="100">
          <cell r="A100" t="str">
            <v>E117A6KA0AAU</v>
          </cell>
          <cell r="B100" t="str">
            <v xml:space="preserve">MBR ASSY-HITCH                          </v>
          </cell>
          <cell r="C100">
            <v>890.1</v>
          </cell>
          <cell r="D100" t="str">
            <v>E1</v>
          </cell>
          <cell r="E100">
            <v>738.78300000000002</v>
          </cell>
        </row>
        <row r="101">
          <cell r="A101" t="str">
            <v>E117A6KG0AAU</v>
          </cell>
          <cell r="B101" t="str">
            <v xml:space="preserve">TOWBAR - PICK UP                        </v>
          </cell>
          <cell r="C101">
            <v>870.3</v>
          </cell>
          <cell r="D101" t="str">
            <v>C1</v>
          </cell>
          <cell r="E101">
            <v>722.34899999999993</v>
          </cell>
        </row>
        <row r="102">
          <cell r="A102" t="str">
            <v>E117A6KG0BAU</v>
          </cell>
          <cell r="B102" t="str">
            <v xml:space="preserve">TOWBAR - CAB CHASSIS                    </v>
          </cell>
          <cell r="C102">
            <v>853.45</v>
          </cell>
          <cell r="D102" t="str">
            <v>E1</v>
          </cell>
          <cell r="E102">
            <v>708.36350000000004</v>
          </cell>
        </row>
        <row r="103">
          <cell r="A103" t="str">
            <v>E401A4KE1AAU</v>
          </cell>
          <cell r="B103" t="str">
            <v xml:space="preserve">KIT-SPR,FR,2WD DIESEL                   </v>
          </cell>
          <cell r="C103">
            <v>177.06</v>
          </cell>
          <cell r="D103" t="str">
            <v>E7</v>
          </cell>
          <cell r="E103">
            <v>146.9598</v>
          </cell>
        </row>
        <row r="104">
          <cell r="A104" t="str">
            <v>E401A4KE2AAU</v>
          </cell>
          <cell r="B104" t="str">
            <v xml:space="preserve">KIT-SPR,FR,4WD DIESEL                   </v>
          </cell>
          <cell r="C104">
            <v>178.6</v>
          </cell>
          <cell r="D104" t="str">
            <v>E7</v>
          </cell>
          <cell r="E104">
            <v>148.238</v>
          </cell>
        </row>
        <row r="105">
          <cell r="A105" t="str">
            <v>F20644KE1AAU</v>
          </cell>
          <cell r="B105" t="str">
            <v xml:space="preserve">GUARD ASSY-FR BMPR                      </v>
          </cell>
          <cell r="C105">
            <v>904.31</v>
          </cell>
          <cell r="D105" t="str">
            <v>E1</v>
          </cell>
          <cell r="E105">
            <v>750.57729999999992</v>
          </cell>
        </row>
        <row r="106">
          <cell r="A106" t="str">
            <v>F20644KE1BAU</v>
          </cell>
          <cell r="B106" t="str">
            <v xml:space="preserve">GUARD ASSY-FR BMPR BLACK                </v>
          </cell>
          <cell r="C106">
            <v>1009.83</v>
          </cell>
          <cell r="D106" t="str">
            <v>E1</v>
          </cell>
          <cell r="E106">
            <v>838.15890000000002</v>
          </cell>
        </row>
        <row r="107">
          <cell r="A107" t="str">
            <v>F20646FL0AAU</v>
          </cell>
          <cell r="B107" t="str">
            <v xml:space="preserve">GUARD ASSY-FR BMPR                      </v>
          </cell>
          <cell r="C107">
            <v>1040.5899999999999</v>
          </cell>
          <cell r="D107" t="str">
            <v>E1</v>
          </cell>
          <cell r="E107">
            <v>863.6896999999999</v>
          </cell>
        </row>
        <row r="108">
          <cell r="A108" t="str">
            <v>F20646KA0AAU</v>
          </cell>
          <cell r="B108" t="str">
            <v xml:space="preserve">GUARD ASSY-FR BMPR                      </v>
          </cell>
          <cell r="C108">
            <v>688.99</v>
          </cell>
          <cell r="D108" t="str">
            <v>E1</v>
          </cell>
          <cell r="E108">
            <v>571.86170000000004</v>
          </cell>
        </row>
        <row r="109">
          <cell r="A109" t="str">
            <v>F20646KG0AAU</v>
          </cell>
          <cell r="B109" t="str">
            <v xml:space="preserve">GUARD ASSY-FR BMPR,LIGHT                </v>
          </cell>
          <cell r="C109">
            <v>880.66</v>
          </cell>
          <cell r="D109" t="str">
            <v>E1</v>
          </cell>
          <cell r="E109">
            <v>730.94779999999992</v>
          </cell>
        </row>
        <row r="110">
          <cell r="A110" t="str">
            <v>F20646KG0BAU</v>
          </cell>
          <cell r="B110" t="str">
            <v xml:space="preserve">GUARD ASSY-FR BMPR,NON-LI               </v>
          </cell>
          <cell r="C110">
            <v>860.54</v>
          </cell>
          <cell r="D110" t="str">
            <v>E1</v>
          </cell>
          <cell r="E110">
            <v>714.2482</v>
          </cell>
        </row>
        <row r="111">
          <cell r="A111" t="str">
            <v>F21604KE0AAU</v>
          </cell>
          <cell r="B111" t="str">
            <v xml:space="preserve">GUARD COMPL-FR, ALLOY WIDE              </v>
          </cell>
          <cell r="C111">
            <v>2870.82</v>
          </cell>
          <cell r="D111" t="str">
            <v>E1</v>
          </cell>
          <cell r="E111">
            <v>2382.7806</v>
          </cell>
        </row>
        <row r="112">
          <cell r="A112" t="str">
            <v>F21604KE0BAU</v>
          </cell>
          <cell r="B112" t="str">
            <v xml:space="preserve">BULL BAR-ALLOY NARROW                   </v>
          </cell>
          <cell r="C112">
            <v>2870.82</v>
          </cell>
          <cell r="D112" t="str">
            <v>E1</v>
          </cell>
          <cell r="E112">
            <v>2382.7806</v>
          </cell>
        </row>
        <row r="113">
          <cell r="A113" t="str">
            <v>F21604KE3AAU</v>
          </cell>
          <cell r="B113" t="str">
            <v xml:space="preserve">GUARD COMPL-FR, STEEL WIDE              </v>
          </cell>
          <cell r="C113">
            <v>2080.44</v>
          </cell>
          <cell r="D113" t="str">
            <v>E1</v>
          </cell>
          <cell r="E113">
            <v>1726.7652</v>
          </cell>
        </row>
        <row r="114">
          <cell r="A114" t="str">
            <v>F21604KE3BAU</v>
          </cell>
          <cell r="B114" t="str">
            <v xml:space="preserve">GUARD COMPL-FR, STEEL NARROW            </v>
          </cell>
          <cell r="C114">
            <v>2109.5500000000002</v>
          </cell>
          <cell r="D114" t="str">
            <v>E1</v>
          </cell>
          <cell r="E114">
            <v>1750.9265</v>
          </cell>
        </row>
        <row r="115">
          <cell r="A115" t="str">
            <v>F21606KG0AAU</v>
          </cell>
          <cell r="B115" t="str">
            <v xml:space="preserve">GUARD COMPL-FR, POLISHED                </v>
          </cell>
          <cell r="C115">
            <v>3423.14</v>
          </cell>
          <cell r="D115" t="str">
            <v>E1</v>
          </cell>
          <cell r="E115">
            <v>2841.2061999999996</v>
          </cell>
        </row>
        <row r="116">
          <cell r="A116" t="str">
            <v>F21606KG1AAU</v>
          </cell>
          <cell r="B116" t="str">
            <v xml:space="preserve">GUARD COMPL-FR, BLACK PRE               </v>
          </cell>
          <cell r="C116">
            <v>2825.1</v>
          </cell>
          <cell r="D116" t="str">
            <v>E1</v>
          </cell>
          <cell r="E116">
            <v>2344.8330000000001</v>
          </cell>
        </row>
        <row r="117">
          <cell r="A117" t="str">
            <v>F21606KG2AAU</v>
          </cell>
          <cell r="B117" t="str">
            <v xml:space="preserve">GUARD COMPL-FR, BLACK COM               </v>
          </cell>
          <cell r="C117">
            <v>2773.02</v>
          </cell>
          <cell r="D117" t="str">
            <v>E1</v>
          </cell>
          <cell r="E117">
            <v>2301.6066000000001</v>
          </cell>
        </row>
        <row r="118">
          <cell r="A118" t="str">
            <v>F21606KG3AAU</v>
          </cell>
          <cell r="B118" t="str">
            <v xml:space="preserve">GUARD COMPL-FR, BLACK COM               </v>
          </cell>
          <cell r="C118">
            <v>3515.45</v>
          </cell>
          <cell r="D118" t="str">
            <v>E1</v>
          </cell>
          <cell r="E118">
            <v>2917.8235</v>
          </cell>
        </row>
        <row r="119">
          <cell r="A119" t="str">
            <v>F38004KE0AAU</v>
          </cell>
          <cell r="B119" t="str">
            <v xml:space="preserve">KIT-COMPL,OVER FDR WIDE                 </v>
          </cell>
          <cell r="C119">
            <v>819.58</v>
          </cell>
          <cell r="D119" t="str">
            <v>E2</v>
          </cell>
          <cell r="E119">
            <v>680.25139999999999</v>
          </cell>
        </row>
        <row r="120">
          <cell r="A120" t="str">
            <v>F38004KE0BAU</v>
          </cell>
          <cell r="B120" t="str">
            <v xml:space="preserve">KIT-COMPL,OVER FDR NARROW               </v>
          </cell>
          <cell r="C120">
            <v>760.54</v>
          </cell>
          <cell r="D120" t="str">
            <v>E8</v>
          </cell>
          <cell r="E120">
            <v>631.2482</v>
          </cell>
        </row>
        <row r="121">
          <cell r="A121" t="str">
            <v>F38004KE0CAU</v>
          </cell>
          <cell r="B121" t="str">
            <v xml:space="preserve">KIT-COMPL,OVER FDR WIDE,K/C             </v>
          </cell>
          <cell r="C121">
            <v>820.28</v>
          </cell>
          <cell r="D121" t="str">
            <v>E8</v>
          </cell>
          <cell r="E121">
            <v>680.83240000000001</v>
          </cell>
        </row>
        <row r="122">
          <cell r="A122" t="str">
            <v>F38006KG0AAU</v>
          </cell>
          <cell r="B122" t="str">
            <v xml:space="preserve">OVER FDR, KIT FR &amp; RR (D/C)             </v>
          </cell>
          <cell r="C122">
            <v>1051.02</v>
          </cell>
          <cell r="D122" t="str">
            <v>E2</v>
          </cell>
          <cell r="E122">
            <v>872.34659999999997</v>
          </cell>
        </row>
        <row r="123">
          <cell r="A123" t="str">
            <v>MKF386KG0BAU</v>
          </cell>
          <cell r="B123" t="str">
            <v xml:space="preserve">OVER FDR, BULLBAR KIT (C/C)             </v>
          </cell>
          <cell r="C123">
            <v>637.12</v>
          </cell>
          <cell r="D123" t="str">
            <v>E1</v>
          </cell>
          <cell r="E123">
            <v>528.80960000000005</v>
          </cell>
        </row>
        <row r="124">
          <cell r="A124" t="str">
            <v>MKF386KG0AAU</v>
          </cell>
          <cell r="B124" t="str">
            <v xml:space="preserve">OVER FDR, BULLBAR KIT D/C (P/U)         </v>
          </cell>
          <cell r="C124">
            <v>982.31</v>
          </cell>
          <cell r="D124" t="str">
            <v>E1</v>
          </cell>
          <cell r="E124">
            <v>815.31729999999993</v>
          </cell>
        </row>
        <row r="125">
          <cell r="A125" t="str">
            <v>F38104KE0BAU</v>
          </cell>
          <cell r="B125" t="str">
            <v xml:space="preserve">KIT-FR OVER FDR,NARROW                  </v>
          </cell>
          <cell r="C125">
            <v>475.44</v>
          </cell>
          <cell r="D125" t="str">
            <v>E2</v>
          </cell>
          <cell r="E125">
            <v>394.61519999999996</v>
          </cell>
        </row>
        <row r="126">
          <cell r="A126" t="str">
            <v>F38106KG0AAU</v>
          </cell>
          <cell r="B126" t="str">
            <v xml:space="preserve">OVER FDR, KIT FR (C/C)                  </v>
          </cell>
          <cell r="C126">
            <v>557.61</v>
          </cell>
          <cell r="D126" t="str">
            <v>E2</v>
          </cell>
          <cell r="E126">
            <v>462.81630000000001</v>
          </cell>
        </row>
        <row r="127">
          <cell r="A127" t="str">
            <v>F51601X60AAU</v>
          </cell>
          <cell r="B127" t="str">
            <v xml:space="preserve">PROTECTOR-BONNET SMOKED                 </v>
          </cell>
          <cell r="C127">
            <v>94.53</v>
          </cell>
          <cell r="D127" t="str">
            <v>E1</v>
          </cell>
          <cell r="E127">
            <v>78.459900000000005</v>
          </cell>
        </row>
        <row r="128">
          <cell r="A128" t="str">
            <v>F51604CF1BAU</v>
          </cell>
          <cell r="B128" t="str">
            <v xml:space="preserve">PROTECTOR-BONNET                        </v>
          </cell>
          <cell r="C128">
            <v>97.69</v>
          </cell>
          <cell r="D128" t="str">
            <v>E1</v>
          </cell>
          <cell r="E128">
            <v>81.082699999999988</v>
          </cell>
        </row>
        <row r="129">
          <cell r="A129" t="str">
            <v>F51604KE0AAU</v>
          </cell>
          <cell r="B129" t="str">
            <v xml:space="preserve">PROTECTOR-BONNET CLEAR                  </v>
          </cell>
          <cell r="C129">
            <v>103.57</v>
          </cell>
          <cell r="D129" t="str">
            <v>E1</v>
          </cell>
          <cell r="E129">
            <v>85.963099999999997</v>
          </cell>
        </row>
        <row r="130">
          <cell r="A130" t="str">
            <v>F51604KE0BAU</v>
          </cell>
          <cell r="B130" t="str">
            <v xml:space="preserve">PROTECTOR-BONNET,SMOKED                 </v>
          </cell>
          <cell r="C130">
            <v>101.64</v>
          </cell>
          <cell r="D130" t="str">
            <v>E1</v>
          </cell>
          <cell r="E130">
            <v>84.361199999999997</v>
          </cell>
        </row>
        <row r="131">
          <cell r="A131" t="str">
            <v>F51606JG0BAU</v>
          </cell>
          <cell r="B131" t="str">
            <v xml:space="preserve">PROTECTOR-BONNET (SMOKED)               </v>
          </cell>
          <cell r="C131">
            <v>113.12</v>
          </cell>
          <cell r="D131" t="str">
            <v>E1</v>
          </cell>
          <cell r="E131">
            <v>93.889600000000002</v>
          </cell>
        </row>
        <row r="132">
          <cell r="A132" t="str">
            <v>F51606KA0BAU</v>
          </cell>
          <cell r="B132" t="str">
            <v xml:space="preserve">PROTR-HOOD, SMOKED                      </v>
          </cell>
          <cell r="C132">
            <v>111</v>
          </cell>
          <cell r="D132" t="str">
            <v>E1</v>
          </cell>
          <cell r="E132">
            <v>92.13</v>
          </cell>
        </row>
        <row r="133">
          <cell r="A133" t="str">
            <v>F51606KG0AAU</v>
          </cell>
          <cell r="B133" t="str">
            <v xml:space="preserve">PROTECTOR-BONNET CLEAR                  </v>
          </cell>
          <cell r="C133">
            <v>93.31</v>
          </cell>
          <cell r="D133" t="str">
            <v>E1</v>
          </cell>
          <cell r="E133">
            <v>77.447299999999998</v>
          </cell>
        </row>
        <row r="134">
          <cell r="A134" t="str">
            <v>F51606KG0BAU</v>
          </cell>
          <cell r="B134" t="str">
            <v xml:space="preserve">PROTECTOR-BONNET SMOKED                 </v>
          </cell>
          <cell r="C134">
            <v>103.67</v>
          </cell>
          <cell r="D134" t="str">
            <v>E1</v>
          </cell>
          <cell r="E134">
            <v>86.046099999999996</v>
          </cell>
        </row>
        <row r="135">
          <cell r="A135" t="str">
            <v>F5160HV40BAU</v>
          </cell>
          <cell r="B135" t="str">
            <v xml:space="preserve">PROTECTOR-BONNET                        </v>
          </cell>
          <cell r="C135">
            <v>112.55</v>
          </cell>
          <cell r="D135" t="str">
            <v>E1</v>
          </cell>
          <cell r="E135">
            <v>93.416499999999999</v>
          </cell>
        </row>
        <row r="136">
          <cell r="A136" t="str">
            <v>F51661L000AU</v>
          </cell>
          <cell r="B136" t="str">
            <v xml:space="preserve">PROTECTOR-BONNET CLEAR                  </v>
          </cell>
          <cell r="C136">
            <v>66.739999999999995</v>
          </cell>
          <cell r="D136" t="str">
            <v>E1</v>
          </cell>
          <cell r="E136">
            <v>55.394199999999998</v>
          </cell>
        </row>
        <row r="137">
          <cell r="A137" t="str">
            <v>F51661L100AU</v>
          </cell>
          <cell r="B137" t="str">
            <v xml:space="preserve">PROTECTOR-BONNET (SMOKED) SERIES 1 - 4  </v>
          </cell>
          <cell r="C137">
            <v>92.69</v>
          </cell>
          <cell r="D137" t="str">
            <v>E1</v>
          </cell>
          <cell r="E137">
            <v>76.932699999999997</v>
          </cell>
        </row>
        <row r="138">
          <cell r="A138" t="str">
            <v>F6666GEN00AU</v>
          </cell>
          <cell r="B138" t="str">
            <v xml:space="preserve">KIT-FIRST AID                           </v>
          </cell>
          <cell r="C138">
            <v>49.98</v>
          </cell>
          <cell r="D138" t="str">
            <v>E2</v>
          </cell>
          <cell r="E138">
            <v>41.483399999999996</v>
          </cell>
        </row>
        <row r="139">
          <cell r="A139" t="str">
            <v>G31251A300AU</v>
          </cell>
          <cell r="B139" t="str">
            <v xml:space="preserve">CROSS BARS                              </v>
          </cell>
          <cell r="C139">
            <v>470.04</v>
          </cell>
          <cell r="D139" t="str">
            <v>E1</v>
          </cell>
          <cell r="E139">
            <v>390.13319999999999</v>
          </cell>
        </row>
        <row r="140">
          <cell r="A140" t="str">
            <v>G31251L000AU</v>
          </cell>
          <cell r="B140" t="str">
            <v xml:space="preserve">ROOF BARS-ADVENTURE                     </v>
          </cell>
          <cell r="C140">
            <v>210.77</v>
          </cell>
          <cell r="D140" t="str">
            <v>E1</v>
          </cell>
          <cell r="E140">
            <v>174.9391</v>
          </cell>
        </row>
        <row r="141">
          <cell r="A141" t="str">
            <v>G31251L100AU</v>
          </cell>
          <cell r="B141" t="str">
            <v xml:space="preserve">ROOF BARS-TOURING                       </v>
          </cell>
          <cell r="C141">
            <v>306.31</v>
          </cell>
          <cell r="D141" t="str">
            <v>E1</v>
          </cell>
          <cell r="E141">
            <v>254.2373</v>
          </cell>
        </row>
        <row r="142">
          <cell r="A142" t="str">
            <v>G31261L000AU</v>
          </cell>
          <cell r="B142" t="str">
            <v xml:space="preserve">ROOF BARS (3RD) ADVENTURE               </v>
          </cell>
          <cell r="C142">
            <v>152.47999999999999</v>
          </cell>
          <cell r="D142" t="str">
            <v>E1</v>
          </cell>
          <cell r="E142">
            <v>126.55839999999999</v>
          </cell>
        </row>
        <row r="143">
          <cell r="A143" t="str">
            <v>G31261L100AU</v>
          </cell>
          <cell r="B143" t="str">
            <v xml:space="preserve">ROOF BARS (3RD)-TOURING                 </v>
          </cell>
          <cell r="C143">
            <v>152.47999999999999</v>
          </cell>
          <cell r="D143" t="str">
            <v>E1</v>
          </cell>
          <cell r="E143">
            <v>126.55839999999999</v>
          </cell>
        </row>
        <row r="144">
          <cell r="A144" t="str">
            <v>G31574CF0AAU</v>
          </cell>
          <cell r="B144" t="str">
            <v>CROSSBAR ASSY,SET(FLUSH STYLE)RAIL MOUNT</v>
          </cell>
          <cell r="C144">
            <v>399.6</v>
          </cell>
          <cell r="D144" t="str">
            <v>E1</v>
          </cell>
          <cell r="E144">
            <v>331.66800000000001</v>
          </cell>
        </row>
        <row r="145">
          <cell r="A145" t="str">
            <v>G31574CF0BAU</v>
          </cell>
          <cell r="B145" t="str">
            <v>CROSSBAR ASSY,SET(THROUGH STY)RAIL MOUNT</v>
          </cell>
          <cell r="C145">
            <v>399.6</v>
          </cell>
          <cell r="D145" t="str">
            <v>E1</v>
          </cell>
          <cell r="E145">
            <v>331.66800000000001</v>
          </cell>
        </row>
        <row r="146">
          <cell r="A146" t="str">
            <v>G31574CF1AAU</v>
          </cell>
          <cell r="B146" t="str">
            <v>ROOF BAR ASSY-SET(FLUSH STYLE)ROOF MOUNT</v>
          </cell>
          <cell r="C146">
            <v>399.6</v>
          </cell>
          <cell r="D146" t="str">
            <v>E1</v>
          </cell>
          <cell r="E146">
            <v>331.66800000000001</v>
          </cell>
        </row>
        <row r="147">
          <cell r="A147" t="str">
            <v>G31574CF1BAU</v>
          </cell>
          <cell r="B147" t="str">
            <v>ROOF BAR ASSY-SET(THROUGH STY)ROOF MOUNT</v>
          </cell>
          <cell r="C147">
            <v>399.6</v>
          </cell>
          <cell r="D147" t="str">
            <v>E1</v>
          </cell>
          <cell r="E147">
            <v>331.66800000000001</v>
          </cell>
        </row>
        <row r="148">
          <cell r="A148" t="str">
            <v>G31574EN0AAU</v>
          </cell>
          <cell r="B148" t="str">
            <v>CROSSBARS ASSY-SET(FLUSH TYPE)RAIL MOUNT</v>
          </cell>
          <cell r="C148">
            <v>399.6</v>
          </cell>
          <cell r="D148" t="str">
            <v>E1</v>
          </cell>
          <cell r="E148">
            <v>331.66800000000001</v>
          </cell>
        </row>
        <row r="149">
          <cell r="A149" t="str">
            <v>G31574EN0BAU</v>
          </cell>
          <cell r="B149" t="str">
            <v>CROSSBARS ASSY-SET(THROUGH ST)RAIL MOUNT</v>
          </cell>
          <cell r="C149">
            <v>399.6</v>
          </cell>
          <cell r="D149" t="str">
            <v>E1</v>
          </cell>
          <cell r="E149">
            <v>331.66800000000001</v>
          </cell>
        </row>
        <row r="150">
          <cell r="A150" t="str">
            <v>G31574EN1AAU</v>
          </cell>
          <cell r="B150" t="str">
            <v xml:space="preserve">ROOF BARS (FLUSH STYLE) ROOF MOUNT      </v>
          </cell>
          <cell r="C150">
            <v>399.6</v>
          </cell>
          <cell r="D150" t="str">
            <v>E1</v>
          </cell>
          <cell r="E150">
            <v>331.66800000000001</v>
          </cell>
        </row>
        <row r="151">
          <cell r="A151" t="str">
            <v>G31574EN1BAU</v>
          </cell>
          <cell r="B151" t="str">
            <v xml:space="preserve">ROOF BARS (THROUGH STYLE) ROOF MOUNT    </v>
          </cell>
          <cell r="C151">
            <v>399.6</v>
          </cell>
          <cell r="D151" t="str">
            <v>E1</v>
          </cell>
          <cell r="E151">
            <v>331.66800000000001</v>
          </cell>
        </row>
        <row r="152">
          <cell r="A152" t="str">
            <v>G31574KE0AAU</v>
          </cell>
          <cell r="B152" t="str">
            <v xml:space="preserve">ROOFBAR ASSY, SET D/C                   </v>
          </cell>
          <cell r="C152">
            <v>498.34</v>
          </cell>
          <cell r="D152" t="str">
            <v>E1</v>
          </cell>
          <cell r="E152">
            <v>413.62219999999996</v>
          </cell>
        </row>
        <row r="153">
          <cell r="A153" t="str">
            <v>G31574KE0BAU</v>
          </cell>
          <cell r="B153" t="str">
            <v xml:space="preserve">CROSSBAR ASSY, SET D/C                  </v>
          </cell>
          <cell r="C153">
            <v>284.98</v>
          </cell>
          <cell r="D153" t="str">
            <v>E1</v>
          </cell>
          <cell r="E153">
            <v>236.53340000000003</v>
          </cell>
        </row>
        <row r="154">
          <cell r="A154" t="str">
            <v>G31574KE0CAU</v>
          </cell>
          <cell r="B154" t="str">
            <v xml:space="preserve">CROSSBAR ASSY, SET-CANOPY               </v>
          </cell>
          <cell r="C154">
            <v>316.64999999999998</v>
          </cell>
          <cell r="D154" t="str">
            <v>E1</v>
          </cell>
          <cell r="E154">
            <v>262.81949999999995</v>
          </cell>
        </row>
        <row r="155">
          <cell r="A155" t="str">
            <v>G31574KE0DAU</v>
          </cell>
          <cell r="B155" t="str">
            <v xml:space="preserve">ROOFBAR ASSY, SET K/C                   </v>
          </cell>
          <cell r="C155">
            <v>498.34</v>
          </cell>
          <cell r="D155" t="str">
            <v>E2</v>
          </cell>
          <cell r="E155">
            <v>413.62219999999996</v>
          </cell>
        </row>
        <row r="156">
          <cell r="A156" t="str">
            <v>G31574KE0HAU</v>
          </cell>
          <cell r="B156" t="str">
            <v xml:space="preserve">ROOF CROSS BARS D/C-BLACK               </v>
          </cell>
          <cell r="C156">
            <v>318.24</v>
          </cell>
          <cell r="D156" t="str">
            <v>E1</v>
          </cell>
          <cell r="E156">
            <v>264.13920000000002</v>
          </cell>
        </row>
        <row r="157">
          <cell r="A157" t="str">
            <v>G31576KG0AAU</v>
          </cell>
          <cell r="B157" t="str">
            <v xml:space="preserve">FRONT LADDER RACK                       </v>
          </cell>
          <cell r="C157">
            <v>438.12</v>
          </cell>
          <cell r="D157" t="str">
            <v>E1</v>
          </cell>
          <cell r="E157">
            <v>363.63959999999997</v>
          </cell>
        </row>
        <row r="158">
          <cell r="A158" t="str">
            <v>G31576KG0BAU</v>
          </cell>
          <cell r="B158" t="str">
            <v xml:space="preserve">ROOF BARS SET D/C CABIN                 </v>
          </cell>
          <cell r="C158">
            <v>1215.8800000000001</v>
          </cell>
          <cell r="D158" t="str">
            <v>E1</v>
          </cell>
          <cell r="E158">
            <v>1009.1804000000001</v>
          </cell>
        </row>
        <row r="159">
          <cell r="A159" t="str">
            <v>G3400AT301AU</v>
          </cell>
          <cell r="B159" t="str">
            <v xml:space="preserve">ROOF LUGGAGE POD (AEROSKIN):410 LTR     </v>
          </cell>
          <cell r="C159">
            <v>953.13</v>
          </cell>
          <cell r="D159" t="str">
            <v>E2</v>
          </cell>
          <cell r="E159">
            <v>791.09789999999998</v>
          </cell>
        </row>
        <row r="160">
          <cell r="A160" t="str">
            <v>G3400RH580AU</v>
          </cell>
          <cell r="B160" t="str">
            <v xml:space="preserve">KAYAK CARRIER                           </v>
          </cell>
          <cell r="C160">
            <v>205.08</v>
          </cell>
          <cell r="D160" t="str">
            <v>E2</v>
          </cell>
          <cell r="E160">
            <v>170.21640000000002</v>
          </cell>
        </row>
        <row r="161">
          <cell r="A161" t="str">
            <v>G3400RHTD31AU</v>
          </cell>
          <cell r="B161" t="str">
            <v xml:space="preserve">LOAD STRAP                              </v>
          </cell>
          <cell r="C161">
            <v>23.28</v>
          </cell>
          <cell r="D161" t="str">
            <v>E2</v>
          </cell>
          <cell r="E161">
            <v>19.322400000000002</v>
          </cell>
        </row>
        <row r="162">
          <cell r="A162" t="str">
            <v>G3400RHWR1AU</v>
          </cell>
          <cell r="B162" t="str">
            <v xml:space="preserve">WRAP AROUND, ROOF BAR RH1               </v>
          </cell>
          <cell r="C162">
            <v>15.88</v>
          </cell>
          <cell r="D162" t="str">
            <v>E2</v>
          </cell>
          <cell r="E162">
            <v>13.180400000000001</v>
          </cell>
        </row>
        <row r="163">
          <cell r="A163" t="str">
            <v>G3400RHWR8AU</v>
          </cell>
          <cell r="B163" t="str">
            <v xml:space="preserve">R/BAR T-TRACK ADAPTOR                   </v>
          </cell>
          <cell r="C163">
            <v>36.799999999999997</v>
          </cell>
          <cell r="D163" t="str">
            <v>E2</v>
          </cell>
          <cell r="E163">
            <v>30.543999999999997</v>
          </cell>
        </row>
        <row r="164">
          <cell r="A164" t="str">
            <v>G3400TH598AU</v>
          </cell>
          <cell r="B164" t="str">
            <v xml:space="preserve">BIKE CARRIER - SILVER                   </v>
          </cell>
          <cell r="C164">
            <v>367.62</v>
          </cell>
          <cell r="D164" t="str">
            <v>E2</v>
          </cell>
          <cell r="E164">
            <v>305.12459999999999</v>
          </cell>
        </row>
        <row r="165">
          <cell r="A165" t="str">
            <v>G38051LA0A</v>
          </cell>
          <cell r="B165" t="str">
            <v xml:space="preserve">CROSS BARS, ROOF RAIL                   </v>
          </cell>
          <cell r="C165">
            <v>915.2</v>
          </cell>
          <cell r="D165" t="str">
            <v>E2</v>
          </cell>
          <cell r="E165">
            <v>759.61599999999999</v>
          </cell>
        </row>
        <row r="166">
          <cell r="A166" t="str">
            <v>G49001L000AU</v>
          </cell>
          <cell r="B166" t="str">
            <v xml:space="preserve">KIT-FLOOR MATS,FRONT &amp; RE               </v>
          </cell>
          <cell r="C166">
            <v>160.41</v>
          </cell>
          <cell r="D166" t="str">
            <v>E1</v>
          </cell>
          <cell r="E166">
            <v>133.1403</v>
          </cell>
        </row>
        <row r="167">
          <cell r="A167" t="str">
            <v>G49001LRFRAU</v>
          </cell>
          <cell r="B167" t="str">
            <v xml:space="preserve">RUBBER MATS-FRONT                       </v>
          </cell>
          <cell r="C167">
            <v>73.099999999999994</v>
          </cell>
          <cell r="D167" t="str">
            <v>E1</v>
          </cell>
          <cell r="E167">
            <v>60.672999999999995</v>
          </cell>
        </row>
        <row r="168">
          <cell r="A168" t="str">
            <v>G49001LRRRAU</v>
          </cell>
          <cell r="B168" t="str">
            <v xml:space="preserve">RUBBER MATS-REAR                        </v>
          </cell>
          <cell r="C168">
            <v>80.959999999999994</v>
          </cell>
          <cell r="D168" t="str">
            <v>E1</v>
          </cell>
          <cell r="E168">
            <v>67.196799999999996</v>
          </cell>
        </row>
        <row r="169">
          <cell r="A169" t="str">
            <v>G49001X60AAU</v>
          </cell>
          <cell r="B169" t="str">
            <v xml:space="preserve">MATSET-FLOOR,CARPETWHITE                </v>
          </cell>
          <cell r="C169">
            <v>114.92</v>
          </cell>
          <cell r="D169" t="str">
            <v>E1</v>
          </cell>
          <cell r="E169">
            <v>95.383600000000001</v>
          </cell>
        </row>
        <row r="170">
          <cell r="A170" t="str">
            <v>G49001X60BAU</v>
          </cell>
          <cell r="B170" t="str">
            <v xml:space="preserve">MAT SET-FLOOR,CARPET RED                </v>
          </cell>
          <cell r="C170">
            <v>114.92</v>
          </cell>
          <cell r="D170" t="str">
            <v>E1</v>
          </cell>
          <cell r="E170">
            <v>95.383600000000001</v>
          </cell>
        </row>
        <row r="171">
          <cell r="A171" t="str">
            <v>G49004CF0AAU</v>
          </cell>
          <cell r="B171" t="str">
            <v xml:space="preserve">MAT SET-FLOOR, CARPET                   </v>
          </cell>
          <cell r="C171">
            <v>135.54</v>
          </cell>
          <cell r="D171" t="str">
            <v>E1</v>
          </cell>
          <cell r="E171">
            <v>112.4982</v>
          </cell>
        </row>
        <row r="172">
          <cell r="A172" t="str">
            <v>G49004CF1AAU</v>
          </cell>
          <cell r="B172" t="str">
            <v xml:space="preserve">MAT KIT-FLOOR,RUB SET OF 4              </v>
          </cell>
          <cell r="C172">
            <v>129.1</v>
          </cell>
          <cell r="D172" t="str">
            <v>E1</v>
          </cell>
          <cell r="E172">
            <v>107.15299999999999</v>
          </cell>
        </row>
        <row r="173">
          <cell r="A173" t="str">
            <v>G49004EN2AAU</v>
          </cell>
          <cell r="B173" t="str">
            <v xml:space="preserve">MAT SET-FLOOR,CARPET FR/RR              </v>
          </cell>
          <cell r="C173">
            <v>123.86</v>
          </cell>
          <cell r="D173" t="str">
            <v>E1</v>
          </cell>
          <cell r="E173">
            <v>102.8038</v>
          </cell>
        </row>
        <row r="174">
          <cell r="A174" t="str">
            <v>G49006KG0AAU</v>
          </cell>
          <cell r="B174" t="str">
            <v xml:space="preserve">MAT SET-FLR, DC CAR                     </v>
          </cell>
          <cell r="C174">
            <v>112.09</v>
          </cell>
          <cell r="D174" t="str">
            <v>E1</v>
          </cell>
          <cell r="E174">
            <v>93.034700000000001</v>
          </cell>
        </row>
        <row r="175">
          <cell r="A175" t="str">
            <v>G49006KG0BAU</v>
          </cell>
          <cell r="B175" t="str">
            <v xml:space="preserve">MAT SET-FLR, DC CAR                     </v>
          </cell>
          <cell r="C175">
            <v>93.28</v>
          </cell>
          <cell r="D175" t="str">
            <v>E1</v>
          </cell>
          <cell r="E175">
            <v>77.422399999999996</v>
          </cell>
        </row>
        <row r="176">
          <cell r="A176" t="str">
            <v>G49006KG0CAU</v>
          </cell>
          <cell r="B176" t="str">
            <v xml:space="preserve">MAT SET-FLR, KC CAR                     </v>
          </cell>
          <cell r="C176">
            <v>103.58</v>
          </cell>
          <cell r="D176" t="str">
            <v>E1</v>
          </cell>
          <cell r="E176">
            <v>85.971399999999988</v>
          </cell>
        </row>
        <row r="177">
          <cell r="A177" t="str">
            <v>G49013KR1AAU</v>
          </cell>
          <cell r="B177" t="str">
            <v xml:space="preserve">KIT-FLOOR MATS, FRONT, RU               </v>
          </cell>
          <cell r="C177">
            <v>86.12</v>
          </cell>
          <cell r="D177" t="str">
            <v>E1</v>
          </cell>
          <cell r="E177">
            <v>71.479600000000005</v>
          </cell>
        </row>
        <row r="178">
          <cell r="A178" t="str">
            <v>G49014KE2AAU</v>
          </cell>
          <cell r="B178" t="str">
            <v xml:space="preserve">MAT-FLR,FR DC KC MT CAR                 </v>
          </cell>
          <cell r="C178">
            <v>73.510000000000005</v>
          </cell>
          <cell r="D178" t="str">
            <v>E1</v>
          </cell>
          <cell r="E178">
            <v>61.013300000000001</v>
          </cell>
        </row>
        <row r="179">
          <cell r="A179" t="str">
            <v>G49014KE3AAU</v>
          </cell>
          <cell r="B179" t="str">
            <v xml:space="preserve">MAT-FLR, FR DC KC AWM                   </v>
          </cell>
          <cell r="C179">
            <v>94.48</v>
          </cell>
          <cell r="D179" t="str">
            <v>E1</v>
          </cell>
          <cell r="E179">
            <v>78.418400000000005</v>
          </cell>
        </row>
        <row r="180">
          <cell r="A180" t="str">
            <v>G49014KE3CAU</v>
          </cell>
          <cell r="B180" t="str">
            <v xml:space="preserve">MAT KIT-FLR,FR SC MT AT A               </v>
          </cell>
          <cell r="C180">
            <v>95.6</v>
          </cell>
          <cell r="D180" t="str">
            <v>E1</v>
          </cell>
          <cell r="E180">
            <v>79.347999999999999</v>
          </cell>
        </row>
        <row r="181">
          <cell r="A181" t="str">
            <v>G49016KG0BAU</v>
          </cell>
          <cell r="B181" t="str">
            <v xml:space="preserve">MAT SET-FLR, DC KC CAR                  </v>
          </cell>
          <cell r="C181">
            <v>80.25</v>
          </cell>
          <cell r="D181" t="str">
            <v>E1</v>
          </cell>
          <cell r="E181">
            <v>66.607500000000002</v>
          </cell>
        </row>
        <row r="182">
          <cell r="A182" t="str">
            <v>G49023KR0AAU</v>
          </cell>
          <cell r="B182" t="str">
            <v xml:space="preserve">MAT KIT-FLOOR,RR RUB                    </v>
          </cell>
          <cell r="C182">
            <v>86.12</v>
          </cell>
          <cell r="D182" t="str">
            <v>E1</v>
          </cell>
          <cell r="E182">
            <v>71.479600000000005</v>
          </cell>
        </row>
        <row r="183">
          <cell r="A183" t="str">
            <v>G49024KE0BAU</v>
          </cell>
          <cell r="B183" t="str">
            <v xml:space="preserve">MAT KIT-FLR, RR KC CAR                  </v>
          </cell>
          <cell r="C183">
            <v>69.540000000000006</v>
          </cell>
          <cell r="D183" t="str">
            <v>E1</v>
          </cell>
          <cell r="E183">
            <v>57.718200000000003</v>
          </cell>
        </row>
        <row r="184">
          <cell r="A184" t="str">
            <v>G49024KE1BAU</v>
          </cell>
          <cell r="B184" t="str">
            <v xml:space="preserve">MAT KIT-FLR, RR KC AWM                  </v>
          </cell>
          <cell r="C184">
            <v>95.6</v>
          </cell>
          <cell r="D184" t="str">
            <v>E1</v>
          </cell>
          <cell r="E184">
            <v>79.347999999999999</v>
          </cell>
        </row>
        <row r="185">
          <cell r="A185" t="str">
            <v>G49024KE2AAU</v>
          </cell>
          <cell r="B185" t="str">
            <v xml:space="preserve">MAT KIT-FLR, RR DC CAR                  </v>
          </cell>
          <cell r="C185">
            <v>69.540000000000006</v>
          </cell>
          <cell r="D185" t="str">
            <v>E1</v>
          </cell>
          <cell r="E185">
            <v>57.718200000000003</v>
          </cell>
        </row>
        <row r="186">
          <cell r="A186" t="str">
            <v>G49024KE3AAU</v>
          </cell>
          <cell r="B186" t="str">
            <v xml:space="preserve">MAT KIT-FLR, RR DC AWM                  </v>
          </cell>
          <cell r="C186">
            <v>94.48</v>
          </cell>
          <cell r="D186" t="str">
            <v>E1</v>
          </cell>
          <cell r="E186">
            <v>78.418400000000005</v>
          </cell>
        </row>
        <row r="187">
          <cell r="A187" t="str">
            <v>G68E05SK0A</v>
          </cell>
          <cell r="B187" t="str">
            <v xml:space="preserve">SIDE UNDER ACCENT-BLUE RAY              </v>
          </cell>
          <cell r="C187">
            <v>448.31</v>
          </cell>
          <cell r="D187" t="str">
            <v>E2</v>
          </cell>
          <cell r="E187">
            <v>372.09730000000002</v>
          </cell>
        </row>
        <row r="188">
          <cell r="A188" t="str">
            <v>G69501LK1A</v>
          </cell>
          <cell r="B188" t="str">
            <v xml:space="preserve">PLATE-KICKING                           </v>
          </cell>
          <cell r="C188">
            <v>837.42</v>
          </cell>
          <cell r="D188" t="str">
            <v>E2</v>
          </cell>
          <cell r="E188">
            <v>695.05859999999996</v>
          </cell>
        </row>
        <row r="189">
          <cell r="A189" t="str">
            <v>G69503NL0A</v>
          </cell>
          <cell r="B189" t="str">
            <v xml:space="preserve">ILLUM-KICK PLATES-ZERO EMISSION LOGO    </v>
          </cell>
          <cell r="C189">
            <v>216.04</v>
          </cell>
          <cell r="D189" t="str">
            <v>E2</v>
          </cell>
          <cell r="E189">
            <v>179.31319999999999</v>
          </cell>
        </row>
        <row r="190">
          <cell r="A190" t="str">
            <v>G69504CF0AAU</v>
          </cell>
          <cell r="B190" t="str">
            <v xml:space="preserve">KICK PLATE KIT                          </v>
          </cell>
          <cell r="C190">
            <v>236.91</v>
          </cell>
          <cell r="D190" t="str">
            <v>E2</v>
          </cell>
          <cell r="E190">
            <v>196.6353</v>
          </cell>
        </row>
        <row r="191">
          <cell r="A191" t="str">
            <v>G69504EN0AAU</v>
          </cell>
          <cell r="B191" t="str">
            <v xml:space="preserve">PLATE-KICKING,SET OF 4                  </v>
          </cell>
          <cell r="C191">
            <v>273.35000000000002</v>
          </cell>
          <cell r="D191" t="str">
            <v>E2</v>
          </cell>
          <cell r="E191">
            <v>226.88050000000001</v>
          </cell>
        </row>
        <row r="192">
          <cell r="A192" t="str">
            <v>G69504KE0AAU</v>
          </cell>
          <cell r="B192" t="str">
            <v xml:space="preserve">PLATE-KICKING, SET 4                    </v>
          </cell>
          <cell r="C192">
            <v>207.82</v>
          </cell>
          <cell r="D192" t="str">
            <v>E2</v>
          </cell>
          <cell r="E192">
            <v>172.4906</v>
          </cell>
        </row>
        <row r="193">
          <cell r="A193" t="str">
            <v>G69504KE0BAU</v>
          </cell>
          <cell r="B193" t="str">
            <v xml:space="preserve">PLATE-KICKING, SET 2                    </v>
          </cell>
          <cell r="C193">
            <v>106.62</v>
          </cell>
          <cell r="D193" t="str">
            <v>E2</v>
          </cell>
          <cell r="E193">
            <v>88.494600000000005</v>
          </cell>
        </row>
        <row r="194">
          <cell r="A194" t="str">
            <v>G916889900A</v>
          </cell>
          <cell r="B194" t="str">
            <v xml:space="preserve">D SHACKLE                               </v>
          </cell>
          <cell r="C194">
            <v>11.05</v>
          </cell>
          <cell r="D194" t="str">
            <v>E2</v>
          </cell>
          <cell r="E194">
            <v>9.1715</v>
          </cell>
        </row>
        <row r="195">
          <cell r="A195" t="str">
            <v>G917089900A</v>
          </cell>
          <cell r="B195" t="str">
            <v xml:space="preserve">KIT-SAFETY CHAIN                        </v>
          </cell>
          <cell r="C195">
            <v>37.07</v>
          </cell>
          <cell r="D195" t="str">
            <v>E2</v>
          </cell>
          <cell r="E195">
            <v>30.7681</v>
          </cell>
        </row>
        <row r="196">
          <cell r="A196" t="str">
            <v>G9180GEN20AU</v>
          </cell>
          <cell r="B196" t="str">
            <v xml:space="preserve">TOW CARRY BAG                           </v>
          </cell>
          <cell r="C196">
            <v>29.86</v>
          </cell>
          <cell r="D196" t="str">
            <v>E2</v>
          </cell>
          <cell r="E196">
            <v>24.783799999999999</v>
          </cell>
        </row>
        <row r="197">
          <cell r="A197" t="str">
            <v>G9180NCR00AU</v>
          </cell>
          <cell r="B197" t="str">
            <v xml:space="preserve">TOWBALL-CHROME,NISSAN BRA               </v>
          </cell>
          <cell r="C197">
            <v>18.2</v>
          </cell>
          <cell r="D197" t="str">
            <v>E2</v>
          </cell>
          <cell r="E197">
            <v>15.105999999999998</v>
          </cell>
        </row>
        <row r="198">
          <cell r="A198" t="str">
            <v>H08001X60AAU</v>
          </cell>
          <cell r="B198" t="str">
            <v xml:space="preserve">VISOR-DOOR,SET FR                       </v>
          </cell>
          <cell r="C198">
            <v>98.15</v>
          </cell>
          <cell r="D198" t="str">
            <v>E1</v>
          </cell>
          <cell r="E198">
            <v>81.464500000000001</v>
          </cell>
        </row>
        <row r="199">
          <cell r="A199" t="str">
            <v>H08003KR2AAU</v>
          </cell>
          <cell r="B199" t="str">
            <v xml:space="preserve">VISOR-DOOR, SET                         </v>
          </cell>
          <cell r="C199">
            <v>127.63</v>
          </cell>
          <cell r="D199" t="str">
            <v>E1</v>
          </cell>
          <cell r="E199">
            <v>105.93289999999999</v>
          </cell>
        </row>
        <row r="200">
          <cell r="A200" t="str">
            <v>H08004CF2AAU</v>
          </cell>
          <cell r="B200" t="str">
            <v xml:space="preserve">VISOR-DOOR, SET                         </v>
          </cell>
          <cell r="C200">
            <v>115.07</v>
          </cell>
          <cell r="D200" t="str">
            <v>E1</v>
          </cell>
          <cell r="E200">
            <v>95.508099999999985</v>
          </cell>
        </row>
        <row r="201">
          <cell r="A201" t="str">
            <v>H08004EN3AAU</v>
          </cell>
          <cell r="B201" t="str">
            <v xml:space="preserve">VISOR-DOOR,SET                          </v>
          </cell>
          <cell r="C201">
            <v>113.35</v>
          </cell>
          <cell r="D201" t="str">
            <v>E1</v>
          </cell>
          <cell r="E201">
            <v>94.080500000000001</v>
          </cell>
        </row>
        <row r="202">
          <cell r="A202" t="str">
            <v>H08004KE2AAU</v>
          </cell>
          <cell r="B202" t="str">
            <v xml:space="preserve">VISOR-DOOR, SET                         </v>
          </cell>
          <cell r="C202">
            <v>124.15</v>
          </cell>
          <cell r="D202" t="str">
            <v>E1</v>
          </cell>
          <cell r="E202">
            <v>103.0445</v>
          </cell>
        </row>
        <row r="203">
          <cell r="A203" t="str">
            <v>H08006KG0AAU</v>
          </cell>
          <cell r="B203" t="str">
            <v xml:space="preserve">VISOR-DOOR SET, CLEAR                   </v>
          </cell>
          <cell r="C203">
            <v>152.76</v>
          </cell>
          <cell r="D203" t="str">
            <v>E1</v>
          </cell>
          <cell r="E203">
            <v>126.79079999999999</v>
          </cell>
        </row>
        <row r="204">
          <cell r="A204" t="str">
            <v>H08006KG0BAU</v>
          </cell>
          <cell r="B204" t="str">
            <v xml:space="preserve">VISOR-DOOR SET, SMOKED                  </v>
          </cell>
          <cell r="C204">
            <v>154.25</v>
          </cell>
          <cell r="D204" t="str">
            <v>E1</v>
          </cell>
          <cell r="E204">
            <v>128.0275</v>
          </cell>
        </row>
        <row r="205">
          <cell r="A205" t="str">
            <v>H08501L010AU</v>
          </cell>
          <cell r="B205" t="str">
            <v xml:space="preserve">WEATHERSHIELD-SLIMLINE                  </v>
          </cell>
          <cell r="C205">
            <v>83.85</v>
          </cell>
          <cell r="D205" t="str">
            <v>E1</v>
          </cell>
          <cell r="E205">
            <v>69.595499999999987</v>
          </cell>
        </row>
        <row r="206">
          <cell r="A206" t="str">
            <v>H49021ER00AU</v>
          </cell>
          <cell r="B206" t="str">
            <v xml:space="preserve">REAR PROTECTION CARPET MAT              </v>
          </cell>
          <cell r="C206">
            <v>127.11</v>
          </cell>
          <cell r="D206" t="str">
            <v>E1</v>
          </cell>
          <cell r="E206">
            <v>105.5013</v>
          </cell>
        </row>
        <row r="207">
          <cell r="A207" t="str">
            <v>H49041L000AU</v>
          </cell>
          <cell r="B207" t="str">
            <v xml:space="preserve">REAR PROTECTION COVER                   </v>
          </cell>
          <cell r="C207">
            <v>151.82</v>
          </cell>
          <cell r="D207" t="str">
            <v>E1</v>
          </cell>
          <cell r="E207">
            <v>126.0106</v>
          </cell>
        </row>
        <row r="208">
          <cell r="A208" t="str">
            <v>H49043KR0AAU</v>
          </cell>
          <cell r="B208" t="str">
            <v xml:space="preserve">CARPET-LUG ROOM                         </v>
          </cell>
          <cell r="C208">
            <v>116.5</v>
          </cell>
          <cell r="D208" t="str">
            <v>E1</v>
          </cell>
          <cell r="E208">
            <v>96.694999999999993</v>
          </cell>
        </row>
        <row r="209">
          <cell r="A209" t="str">
            <v>H49044CF0AAU</v>
          </cell>
          <cell r="B209" t="str">
            <v xml:space="preserve">CARPET-LUG ROOM/5 SEATER                </v>
          </cell>
          <cell r="C209">
            <v>88.47</v>
          </cell>
          <cell r="D209" t="str">
            <v>E1</v>
          </cell>
          <cell r="E209">
            <v>73.430099999999996</v>
          </cell>
        </row>
        <row r="210">
          <cell r="A210" t="str">
            <v>H49044CF0BAU</v>
          </cell>
          <cell r="B210" t="str">
            <v xml:space="preserve">CARPET-LUG ROOM/7 SEATER                </v>
          </cell>
          <cell r="C210">
            <v>99.66</v>
          </cell>
          <cell r="D210" t="str">
            <v>E1</v>
          </cell>
          <cell r="E210">
            <v>82.717799999999997</v>
          </cell>
        </row>
        <row r="211">
          <cell r="A211" t="str">
            <v>H49044EN0AAU</v>
          </cell>
          <cell r="B211" t="str">
            <v xml:space="preserve">CARPET-LUG ROOM                         </v>
          </cell>
          <cell r="C211">
            <v>76.680000000000007</v>
          </cell>
          <cell r="D211" t="str">
            <v>E1</v>
          </cell>
          <cell r="E211">
            <v>63.644400000000005</v>
          </cell>
        </row>
        <row r="212">
          <cell r="A212" t="str">
            <v>H49044EN0BAU</v>
          </cell>
          <cell r="B212" t="str">
            <v xml:space="preserve">CARPET-LUG ROOM                         </v>
          </cell>
          <cell r="C212">
            <v>80.59</v>
          </cell>
          <cell r="D212" t="str">
            <v>E1</v>
          </cell>
          <cell r="E212">
            <v>66.889700000000005</v>
          </cell>
        </row>
        <row r="213">
          <cell r="A213" t="str">
            <v>H49063KR0AAU</v>
          </cell>
          <cell r="B213" t="str">
            <v xml:space="preserve">PROTR-LUG FLOOR,CTR                     </v>
          </cell>
          <cell r="C213">
            <v>151.97</v>
          </cell>
          <cell r="D213" t="str">
            <v>E1</v>
          </cell>
          <cell r="E213">
            <v>126.13509999999999</v>
          </cell>
        </row>
        <row r="214">
          <cell r="A214" t="str">
            <v>H49064CF0AAU</v>
          </cell>
          <cell r="B214" t="str">
            <v xml:space="preserve">PROTR-LUG FLOOR, CTR                    </v>
          </cell>
          <cell r="C214">
            <v>118.22</v>
          </cell>
          <cell r="D214" t="str">
            <v>E1</v>
          </cell>
          <cell r="E214">
            <v>98.122600000000006</v>
          </cell>
        </row>
        <row r="215">
          <cell r="A215" t="str">
            <v>H49064EN0AAU</v>
          </cell>
          <cell r="B215" t="str">
            <v xml:space="preserve">PROTR-LUG FLOOR,CTR                     </v>
          </cell>
          <cell r="C215">
            <v>115.01</v>
          </cell>
          <cell r="D215" t="str">
            <v>E1</v>
          </cell>
          <cell r="E215">
            <v>95.458300000000008</v>
          </cell>
        </row>
        <row r="216">
          <cell r="A216" t="str">
            <v>H4920GEN06AU</v>
          </cell>
          <cell r="B216" t="str">
            <v>LUGGAGE AREA STORAGE BAG (6 COMPARTMENT)</v>
          </cell>
          <cell r="C216">
            <v>38</v>
          </cell>
          <cell r="D216" t="str">
            <v>E2</v>
          </cell>
          <cell r="E216">
            <v>31.54</v>
          </cell>
        </row>
        <row r="217">
          <cell r="A217" t="str">
            <v>H4920GS390AU</v>
          </cell>
          <cell r="B217" t="str">
            <v xml:space="preserve">LUGGAGE AREA STORAGE BAG                </v>
          </cell>
          <cell r="C217">
            <v>288.8</v>
          </cell>
          <cell r="D217" t="str">
            <v>E2</v>
          </cell>
          <cell r="E217">
            <v>239.70400000000001</v>
          </cell>
        </row>
        <row r="218">
          <cell r="A218" t="str">
            <v>H4930GEN00AU</v>
          </cell>
          <cell r="B218" t="str">
            <v xml:space="preserve">KIT-CARGO AREA NET                      </v>
          </cell>
          <cell r="C218">
            <v>193.21</v>
          </cell>
          <cell r="D218" t="str">
            <v>E2</v>
          </cell>
          <cell r="E218">
            <v>160.36430000000001</v>
          </cell>
        </row>
        <row r="219">
          <cell r="A219" t="str">
            <v>H59101L000AU</v>
          </cell>
          <cell r="B219" t="str">
            <v xml:space="preserve">SCUFF PLATE-REAR BUMPER                 </v>
          </cell>
          <cell r="C219">
            <v>216.14</v>
          </cell>
          <cell r="D219" t="str">
            <v>E2</v>
          </cell>
          <cell r="E219">
            <v>179.39619999999999</v>
          </cell>
        </row>
        <row r="220">
          <cell r="A220" t="str">
            <v>H73006KG0AAU</v>
          </cell>
          <cell r="B220" t="str">
            <v xml:space="preserve">KIT-SEAT COVER,FR                       </v>
          </cell>
          <cell r="C220">
            <v>390.94</v>
          </cell>
          <cell r="D220" t="str">
            <v>E1</v>
          </cell>
          <cell r="E220">
            <v>324.48019999999997</v>
          </cell>
        </row>
        <row r="221">
          <cell r="A221" t="str">
            <v>H73006KG0BAU</v>
          </cell>
          <cell r="B221" t="str">
            <v xml:space="preserve">KIT-SEAT COVER,FR                       </v>
          </cell>
          <cell r="C221">
            <v>387.31</v>
          </cell>
          <cell r="D221" t="str">
            <v>E1</v>
          </cell>
          <cell r="E221">
            <v>321.46730000000002</v>
          </cell>
        </row>
        <row r="222">
          <cell r="A222" t="str">
            <v>H76001L000AU</v>
          </cell>
          <cell r="B222" t="str">
            <v xml:space="preserve">Y62 CARGO BARRIER                       </v>
          </cell>
          <cell r="C222">
            <v>889.71</v>
          </cell>
          <cell r="D222" t="str">
            <v>E1</v>
          </cell>
          <cell r="E222">
            <v>738.45929999999998</v>
          </cell>
        </row>
        <row r="223">
          <cell r="A223" t="str">
            <v>H83006KG0AAU</v>
          </cell>
          <cell r="B223" t="str">
            <v xml:space="preserve">KIT-SEAT COVER,RR                       </v>
          </cell>
          <cell r="C223">
            <v>301.17</v>
          </cell>
          <cell r="D223" t="str">
            <v>E1</v>
          </cell>
          <cell r="E223">
            <v>249.97110000000001</v>
          </cell>
        </row>
        <row r="224">
          <cell r="A224" t="str">
            <v>J08306KG0AAU</v>
          </cell>
          <cell r="B224" t="str">
            <v xml:space="preserve">KIT-SEAL, RR GATE D/C                   </v>
          </cell>
          <cell r="C224">
            <v>447.68</v>
          </cell>
          <cell r="D224" t="str">
            <v>E1</v>
          </cell>
          <cell r="E224">
            <v>371.57439999999997</v>
          </cell>
        </row>
        <row r="225">
          <cell r="A225" t="str">
            <v>J31003KR0AAU</v>
          </cell>
          <cell r="B225" t="str">
            <v xml:space="preserve">FRAME ASSY-GUARD                        </v>
          </cell>
          <cell r="C225">
            <v>791.5</v>
          </cell>
          <cell r="D225" t="str">
            <v>E1</v>
          </cell>
          <cell r="E225">
            <v>656.94499999999994</v>
          </cell>
        </row>
        <row r="226">
          <cell r="A226" t="str">
            <v>J31004CF0AAU</v>
          </cell>
          <cell r="B226" t="str">
            <v xml:space="preserve">CARGO BARRIER                           </v>
          </cell>
          <cell r="C226">
            <v>798.67</v>
          </cell>
          <cell r="D226" t="str">
            <v>E1</v>
          </cell>
          <cell r="E226">
            <v>662.89609999999993</v>
          </cell>
        </row>
        <row r="227">
          <cell r="A227" t="str">
            <v>J31004EN0AAU</v>
          </cell>
          <cell r="B227" t="str">
            <v xml:space="preserve">FRAME ASSY-GUARD                        </v>
          </cell>
          <cell r="C227">
            <v>717.09</v>
          </cell>
          <cell r="D227" t="str">
            <v>E6</v>
          </cell>
          <cell r="E227">
            <v>595.18470000000002</v>
          </cell>
        </row>
        <row r="228">
          <cell r="A228" t="str">
            <v>J44104KE0AAU</v>
          </cell>
          <cell r="B228" t="str">
            <v xml:space="preserve">FASHION ASSY-BAR,FRONT(POL LFI)         </v>
          </cell>
          <cell r="C228">
            <v>642.14</v>
          </cell>
          <cell r="D228" t="str">
            <v>E2</v>
          </cell>
          <cell r="E228">
            <v>532.97619999999995</v>
          </cell>
        </row>
        <row r="229">
          <cell r="A229" t="str">
            <v>J44104KE0BAU</v>
          </cell>
          <cell r="B229" t="str">
            <v xml:space="preserve">FASHION ASSY-BAR,FRONT(BLACK)           </v>
          </cell>
          <cell r="C229">
            <v>901.17</v>
          </cell>
          <cell r="D229" t="str">
            <v>E1</v>
          </cell>
          <cell r="E229">
            <v>747.97109999999998</v>
          </cell>
        </row>
        <row r="230">
          <cell r="A230" t="str">
            <v>J44106KG0AAU</v>
          </cell>
          <cell r="B230" t="str">
            <v xml:space="preserve">BAR ASSY-SPORTS,FR PREM (               </v>
          </cell>
          <cell r="C230">
            <v>1515.82</v>
          </cell>
          <cell r="D230" t="str">
            <v>E1</v>
          </cell>
          <cell r="E230">
            <v>1258.1306</v>
          </cell>
        </row>
        <row r="231">
          <cell r="A231" t="str">
            <v>J44106KG0BAU</v>
          </cell>
          <cell r="B231" t="str">
            <v xml:space="preserve">BAR ASSY-SPORTS,FR (ST) B               </v>
          </cell>
          <cell r="C231">
            <v>1214.22</v>
          </cell>
          <cell r="D231" t="str">
            <v>E1</v>
          </cell>
          <cell r="E231">
            <v>1007.8026</v>
          </cell>
        </row>
        <row r="232">
          <cell r="A232" t="str">
            <v>J44106KG1AAU</v>
          </cell>
          <cell r="B232" t="str">
            <v xml:space="preserve">BAR ASSY-SPORTS,FR (ST)                 </v>
          </cell>
          <cell r="C232">
            <v>1277.8</v>
          </cell>
          <cell r="D232" t="str">
            <v>E1</v>
          </cell>
          <cell r="E232">
            <v>1060.5740000000001</v>
          </cell>
        </row>
        <row r="233">
          <cell r="A233" t="str">
            <v>J44106KG2AAU</v>
          </cell>
          <cell r="B233" t="str">
            <v xml:space="preserve">BAR ASSY-SPORTS,FR PREM (               </v>
          </cell>
          <cell r="C233">
            <v>1715.83</v>
          </cell>
          <cell r="D233" t="str">
            <v>E1</v>
          </cell>
          <cell r="E233">
            <v>1424.1388999999999</v>
          </cell>
        </row>
        <row r="234">
          <cell r="A234" t="str">
            <v>J44116KG0AAU</v>
          </cell>
          <cell r="B234" t="str">
            <v xml:space="preserve">BAR ASSY-SPORTS,RR W/ RAC               </v>
          </cell>
          <cell r="C234">
            <v>658.96</v>
          </cell>
          <cell r="D234" t="str">
            <v>E1</v>
          </cell>
          <cell r="E234">
            <v>546.93680000000006</v>
          </cell>
        </row>
        <row r="235">
          <cell r="A235" t="str">
            <v>J441G6KG1AAU</v>
          </cell>
          <cell r="B235" t="str">
            <v xml:space="preserve">DASH LOOM HARNESS - D23 MY21            </v>
          </cell>
          <cell r="C235">
            <v>31.04</v>
          </cell>
          <cell r="D235" t="str">
            <v>E2</v>
          </cell>
          <cell r="E235">
            <v>25.763199999999998</v>
          </cell>
        </row>
        <row r="236">
          <cell r="A236" t="str">
            <v>J46A04KE0AAU</v>
          </cell>
          <cell r="B236" t="str">
            <v xml:space="preserve">CANOPY ASSY-DUAL HI,LIFT/               </v>
          </cell>
          <cell r="C236">
            <v>4008.18</v>
          </cell>
          <cell r="D236" t="str">
            <v>E4</v>
          </cell>
          <cell r="E236">
            <v>3807.7709999999997</v>
          </cell>
        </row>
        <row r="237">
          <cell r="A237" t="str">
            <v>J46A04KE0CAU</v>
          </cell>
          <cell r="B237" t="str">
            <v xml:space="preserve">CANOPY ASSY-DUAL HI,LIFT/               </v>
          </cell>
          <cell r="C237">
            <v>4008.18</v>
          </cell>
          <cell r="D237" t="str">
            <v>E4</v>
          </cell>
          <cell r="E237">
            <v>3807.7709999999997</v>
          </cell>
        </row>
        <row r="238">
          <cell r="A238" t="str">
            <v>J46A04KE0DAU</v>
          </cell>
          <cell r="B238" t="str">
            <v xml:space="preserve">CANOPY ASSY-DUAL HI,LIFT/               </v>
          </cell>
          <cell r="C238">
            <v>4008.18</v>
          </cell>
          <cell r="D238" t="str">
            <v>E4</v>
          </cell>
          <cell r="E238">
            <v>3807.7709999999997</v>
          </cell>
        </row>
        <row r="239">
          <cell r="A239" t="str">
            <v>J46A04KE0EAU</v>
          </cell>
          <cell r="B239" t="str">
            <v xml:space="preserve">CANOPY ASSY-DUAL HI,LIFT/               </v>
          </cell>
          <cell r="C239">
            <v>4008.18</v>
          </cell>
          <cell r="D239" t="str">
            <v>E4</v>
          </cell>
          <cell r="E239">
            <v>3807.7709999999997</v>
          </cell>
        </row>
        <row r="240">
          <cell r="A240" t="str">
            <v>J46A04KE0FAU</v>
          </cell>
          <cell r="B240" t="str">
            <v xml:space="preserve">CANOPY ASSY-DUAL HI,LIFT/               </v>
          </cell>
          <cell r="C240">
            <v>4008.18</v>
          </cell>
          <cell r="D240" t="str">
            <v>E4</v>
          </cell>
          <cell r="E240">
            <v>3807.7709999999997</v>
          </cell>
        </row>
        <row r="241">
          <cell r="A241" t="str">
            <v>J46A04KE0GAU</v>
          </cell>
          <cell r="B241" t="str">
            <v xml:space="preserve">CANOPY ASSY-DUAL HI,LIFT/               </v>
          </cell>
          <cell r="C241">
            <v>4008.18</v>
          </cell>
          <cell r="D241" t="str">
            <v>E4</v>
          </cell>
          <cell r="E241">
            <v>3807.7709999999997</v>
          </cell>
        </row>
        <row r="242">
          <cell r="A242" t="str">
            <v>J46A04KE0HAU</v>
          </cell>
          <cell r="B242" t="str">
            <v xml:space="preserve">CANOPY ASSY-DUAL HI,LIFT/               </v>
          </cell>
          <cell r="C242">
            <v>4008.18</v>
          </cell>
          <cell r="D242" t="str">
            <v>E4</v>
          </cell>
          <cell r="E242">
            <v>3807.7709999999997</v>
          </cell>
        </row>
        <row r="243">
          <cell r="A243" t="str">
            <v>J46A04KE0JAU</v>
          </cell>
          <cell r="B243" t="str">
            <v xml:space="preserve">CANOPY ASSY-DUAL HI,LIFT/               </v>
          </cell>
          <cell r="C243">
            <v>4008.18</v>
          </cell>
          <cell r="D243" t="str">
            <v>E4</v>
          </cell>
          <cell r="E243">
            <v>3807.7709999999997</v>
          </cell>
        </row>
        <row r="244">
          <cell r="A244" t="str">
            <v>J46B04KE0AAU</v>
          </cell>
          <cell r="B244" t="str">
            <v xml:space="preserve">CANOPY ASSY-DUAL, LIFT/PO               </v>
          </cell>
          <cell r="C244">
            <v>3870.77</v>
          </cell>
          <cell r="D244" t="str">
            <v>E4</v>
          </cell>
          <cell r="E244">
            <v>3677.2314999999999</v>
          </cell>
        </row>
        <row r="245">
          <cell r="A245" t="str">
            <v>J46B04KE0CAU</v>
          </cell>
          <cell r="B245" t="str">
            <v xml:space="preserve">CANOPY ASSY-DUAL HI,LIFT/               </v>
          </cell>
          <cell r="C245">
            <v>3870.77</v>
          </cell>
          <cell r="D245" t="str">
            <v>E4</v>
          </cell>
          <cell r="E245">
            <v>3677.2314999999999</v>
          </cell>
        </row>
        <row r="246">
          <cell r="A246" t="str">
            <v>J46B04KE0DAU</v>
          </cell>
          <cell r="B246" t="str">
            <v xml:space="preserve">CANOPY ASSY-DUAL HI,LIFT/               </v>
          </cell>
          <cell r="C246">
            <v>3870.77</v>
          </cell>
          <cell r="D246" t="str">
            <v>E4</v>
          </cell>
          <cell r="E246">
            <v>3677.2314999999999</v>
          </cell>
        </row>
        <row r="247">
          <cell r="A247" t="str">
            <v>J46B04KE0EAU</v>
          </cell>
          <cell r="B247" t="str">
            <v xml:space="preserve">CANOPY ASSY-DUAL HI,LIFT/               </v>
          </cell>
          <cell r="C247">
            <v>3870.77</v>
          </cell>
          <cell r="D247" t="str">
            <v>E4</v>
          </cell>
          <cell r="E247">
            <v>3677.2314999999999</v>
          </cell>
        </row>
        <row r="248">
          <cell r="A248" t="str">
            <v>J46B04KE0FAU</v>
          </cell>
          <cell r="B248" t="str">
            <v xml:space="preserve">CANOPY ASSY-DUAL, LIFT/PO               </v>
          </cell>
          <cell r="C248">
            <v>3870.77</v>
          </cell>
          <cell r="D248" t="str">
            <v>E4</v>
          </cell>
          <cell r="E248">
            <v>3677.2314999999999</v>
          </cell>
        </row>
        <row r="249">
          <cell r="A249" t="str">
            <v>J46B04KE0GAU</v>
          </cell>
          <cell r="B249" t="str">
            <v xml:space="preserve">CANOPY ASSY-DUAL HI,LIFT/               </v>
          </cell>
          <cell r="C249">
            <v>3870.77</v>
          </cell>
          <cell r="D249" t="str">
            <v>E4</v>
          </cell>
          <cell r="E249">
            <v>3677.2314999999999</v>
          </cell>
        </row>
        <row r="250">
          <cell r="A250" t="str">
            <v>J46B04KE0HAU</v>
          </cell>
          <cell r="B250" t="str">
            <v xml:space="preserve">CANOPY ASSY-DUAL HI,LIFT/               </v>
          </cell>
          <cell r="C250">
            <v>3870.77</v>
          </cell>
          <cell r="D250" t="str">
            <v>E4</v>
          </cell>
          <cell r="E250">
            <v>3677.2314999999999</v>
          </cell>
        </row>
        <row r="251">
          <cell r="A251" t="str">
            <v>J46B04KE0JAU</v>
          </cell>
          <cell r="B251" t="str">
            <v xml:space="preserve">CANOPY ASSY-DUAL HI,LIFT/               </v>
          </cell>
          <cell r="C251">
            <v>3870.77</v>
          </cell>
          <cell r="D251" t="str">
            <v>E4</v>
          </cell>
          <cell r="E251">
            <v>3677.2314999999999</v>
          </cell>
        </row>
        <row r="252">
          <cell r="A252" t="str">
            <v>J46C04KE0AAU</v>
          </cell>
          <cell r="B252" t="str">
            <v xml:space="preserve">CANOPY ASSY-DUAL SHI,LIFT               </v>
          </cell>
          <cell r="C252">
            <v>4727.03</v>
          </cell>
          <cell r="D252" t="str">
            <v>E4</v>
          </cell>
          <cell r="E252">
            <v>4490.6785</v>
          </cell>
        </row>
        <row r="253">
          <cell r="A253" t="str">
            <v>J46C04KE0CAU</v>
          </cell>
          <cell r="B253" t="str">
            <v xml:space="preserve">CANOPY ASSY-DUAL SHI,LIFT               </v>
          </cell>
          <cell r="C253">
            <v>4727.03</v>
          </cell>
          <cell r="D253" t="str">
            <v>E4</v>
          </cell>
          <cell r="E253">
            <v>4490.6785</v>
          </cell>
        </row>
        <row r="254">
          <cell r="A254" t="str">
            <v>J46C04KE0DAU</v>
          </cell>
          <cell r="B254" t="str">
            <v xml:space="preserve">CANOPY ASSY-DUAL SHI,LIFT               </v>
          </cell>
          <cell r="C254">
            <v>4727.03</v>
          </cell>
          <cell r="D254" t="str">
            <v>E4</v>
          </cell>
          <cell r="E254">
            <v>4490.6785</v>
          </cell>
        </row>
        <row r="255">
          <cell r="A255" t="str">
            <v>J46C04KE0EAU</v>
          </cell>
          <cell r="B255" t="str">
            <v xml:space="preserve">CANOPY ASSY-DUAL SHI,LIFT               </v>
          </cell>
          <cell r="C255">
            <v>4727.03</v>
          </cell>
          <cell r="D255" t="str">
            <v>E4</v>
          </cell>
          <cell r="E255">
            <v>4490.6785</v>
          </cell>
        </row>
        <row r="256">
          <cell r="A256" t="str">
            <v>J46C04KE0FAU</v>
          </cell>
          <cell r="B256" t="str">
            <v xml:space="preserve">CANOPY ASSY-DUAL SHI,LIFT               </v>
          </cell>
          <cell r="C256">
            <v>4727.03</v>
          </cell>
          <cell r="D256" t="str">
            <v>E4</v>
          </cell>
          <cell r="E256">
            <v>4490.6785</v>
          </cell>
        </row>
        <row r="257">
          <cell r="A257" t="str">
            <v>J46C04KE0GAU</v>
          </cell>
          <cell r="B257" t="str">
            <v xml:space="preserve">CANOPY ASSY-DUAL SHI,LIFT               </v>
          </cell>
          <cell r="C257">
            <v>4727.03</v>
          </cell>
          <cell r="D257" t="str">
            <v>E4</v>
          </cell>
          <cell r="E257">
            <v>4490.6785</v>
          </cell>
        </row>
        <row r="258">
          <cell r="A258" t="str">
            <v>J46C04KE0HAU</v>
          </cell>
          <cell r="B258" t="str">
            <v xml:space="preserve">CANOPY ASSY-DUAL SHI,LIFT               </v>
          </cell>
          <cell r="C258">
            <v>4727.03</v>
          </cell>
          <cell r="D258" t="str">
            <v>E4</v>
          </cell>
          <cell r="E258">
            <v>4490.6785</v>
          </cell>
        </row>
        <row r="259">
          <cell r="A259" t="str">
            <v>J46C04KE0JAU</v>
          </cell>
          <cell r="B259" t="str">
            <v xml:space="preserve">CANOPY ASSY-DUAL SHI,LIFT               </v>
          </cell>
          <cell r="C259">
            <v>4727.03</v>
          </cell>
          <cell r="D259" t="str">
            <v>E4</v>
          </cell>
          <cell r="E259">
            <v>4490.6785</v>
          </cell>
        </row>
        <row r="260">
          <cell r="A260" t="str">
            <v>J46D04KE0AAU</v>
          </cell>
          <cell r="B260" t="str">
            <v xml:space="preserve">CANOPY ASSY-DUAL SHI,LIFT               </v>
          </cell>
          <cell r="C260">
            <v>4491.0200000000004</v>
          </cell>
          <cell r="D260" t="str">
            <v>E4</v>
          </cell>
          <cell r="E260">
            <v>4266.4690000000001</v>
          </cell>
        </row>
        <row r="261">
          <cell r="A261" t="str">
            <v>J46D04KE0CAU</v>
          </cell>
          <cell r="B261" t="str">
            <v xml:space="preserve">CANOPY ASSY-DUAL SHI,LIFT               </v>
          </cell>
          <cell r="C261">
            <v>4491.0200000000004</v>
          </cell>
          <cell r="D261" t="str">
            <v>E4</v>
          </cell>
          <cell r="E261">
            <v>4266.4690000000001</v>
          </cell>
        </row>
        <row r="262">
          <cell r="A262" t="str">
            <v>J46D04KE0DAU</v>
          </cell>
          <cell r="B262" t="str">
            <v xml:space="preserve">CANOPY ASSY-DUAL SHI,LIFT               </v>
          </cell>
          <cell r="C262">
            <v>4491.0200000000004</v>
          </cell>
          <cell r="D262" t="str">
            <v>E4</v>
          </cell>
          <cell r="E262">
            <v>4266.4690000000001</v>
          </cell>
        </row>
        <row r="263">
          <cell r="A263" t="str">
            <v>J46D04KE0EAU</v>
          </cell>
          <cell r="B263" t="str">
            <v xml:space="preserve">CANOPY ASSY-DUAL SHI,LIFT               </v>
          </cell>
          <cell r="C263">
            <v>4491.0200000000004</v>
          </cell>
          <cell r="D263" t="str">
            <v>E4</v>
          </cell>
          <cell r="E263">
            <v>4266.4690000000001</v>
          </cell>
        </row>
        <row r="264">
          <cell r="A264" t="str">
            <v>J46D04KE0FAU</v>
          </cell>
          <cell r="B264" t="str">
            <v xml:space="preserve">CANOPY ASSY-DUAL SHI,LIFT               </v>
          </cell>
          <cell r="C264">
            <v>4491.0200000000004</v>
          </cell>
          <cell r="D264" t="str">
            <v>E4</v>
          </cell>
          <cell r="E264">
            <v>4266.4690000000001</v>
          </cell>
        </row>
        <row r="265">
          <cell r="A265" t="str">
            <v>J46D04KE0GAU</v>
          </cell>
          <cell r="B265" t="str">
            <v xml:space="preserve">CANOPY ASSY-DUAL SHI,LIFT               </v>
          </cell>
          <cell r="C265">
            <v>4491.0200000000004</v>
          </cell>
          <cell r="D265" t="str">
            <v>E4</v>
          </cell>
          <cell r="E265">
            <v>4266.4690000000001</v>
          </cell>
        </row>
        <row r="266">
          <cell r="A266" t="str">
            <v>J46D04KE0HAU</v>
          </cell>
          <cell r="B266" t="str">
            <v xml:space="preserve">CANOPY ASSY-DUAL SHI,LIFT               </v>
          </cell>
          <cell r="C266">
            <v>4277.1499999999996</v>
          </cell>
          <cell r="D266" t="str">
            <v>E4</v>
          </cell>
          <cell r="E266">
            <v>4063.2924999999996</v>
          </cell>
        </row>
        <row r="267">
          <cell r="A267" t="str">
            <v>J46D04KE0JAU</v>
          </cell>
          <cell r="B267" t="str">
            <v xml:space="preserve">CANOPY ASSY-DUAL SHI,LIFT               </v>
          </cell>
          <cell r="C267">
            <v>4491.0200000000004</v>
          </cell>
          <cell r="D267" t="str">
            <v>E4</v>
          </cell>
          <cell r="E267">
            <v>4266.4690000000001</v>
          </cell>
        </row>
        <row r="268">
          <cell r="A268" t="str">
            <v>J46D06KG0AAU</v>
          </cell>
          <cell r="B268" t="str">
            <v xml:space="preserve">REAR DOOR RCL KIT                       </v>
          </cell>
          <cell r="C268">
            <v>449.85</v>
          </cell>
          <cell r="D268" t="str">
            <v>E1</v>
          </cell>
          <cell r="E268">
            <v>373.37549999999999</v>
          </cell>
        </row>
        <row r="269">
          <cell r="A269" t="str">
            <v>J46E04KE0AAU</v>
          </cell>
          <cell r="B269" t="str">
            <v xml:space="preserve">CANOPY ASSY-DUAL LO,LIFT/               </v>
          </cell>
          <cell r="C269">
            <v>3245.42</v>
          </cell>
          <cell r="D269" t="str">
            <v>E4</v>
          </cell>
          <cell r="E269">
            <v>3083.1489999999999</v>
          </cell>
        </row>
        <row r="270">
          <cell r="A270" t="str">
            <v>J46E04KE0CAU</v>
          </cell>
          <cell r="B270" t="str">
            <v xml:space="preserve">CANOPY ASSY-DUAL LO,LIFT/               </v>
          </cell>
          <cell r="C270">
            <v>3245.42</v>
          </cell>
          <cell r="D270" t="str">
            <v>E4</v>
          </cell>
          <cell r="E270">
            <v>3083.1489999999999</v>
          </cell>
        </row>
        <row r="271">
          <cell r="A271" t="str">
            <v>J46E04KE0DAU</v>
          </cell>
          <cell r="B271" t="str">
            <v xml:space="preserve">CANOPY ASSY-DUAL LO,LIFT/               </v>
          </cell>
          <cell r="C271">
            <v>3245.42</v>
          </cell>
          <cell r="D271" t="str">
            <v>E4</v>
          </cell>
          <cell r="E271">
            <v>3083.1489999999999</v>
          </cell>
        </row>
        <row r="272">
          <cell r="A272" t="str">
            <v>J46E04KE0EAU</v>
          </cell>
          <cell r="B272" t="str">
            <v xml:space="preserve">CANOPY ASSY-DUAL LO,LIFT/               </v>
          </cell>
          <cell r="C272">
            <v>3245.42</v>
          </cell>
          <cell r="D272" t="str">
            <v>E4</v>
          </cell>
          <cell r="E272">
            <v>3083.1489999999999</v>
          </cell>
        </row>
        <row r="273">
          <cell r="A273" t="str">
            <v>J46E04KE0FAU</v>
          </cell>
          <cell r="B273" t="str">
            <v xml:space="preserve">CANOPY ASSY-DUAL LO,LIFT/               </v>
          </cell>
          <cell r="C273">
            <v>3245.42</v>
          </cell>
          <cell r="D273" t="str">
            <v>E4</v>
          </cell>
          <cell r="E273">
            <v>3083.1489999999999</v>
          </cell>
        </row>
        <row r="274">
          <cell r="A274" t="str">
            <v>J46E04KE0GAU</v>
          </cell>
          <cell r="B274" t="str">
            <v xml:space="preserve">CANOPY ASSY-DUAL LO,LIFT/               </v>
          </cell>
          <cell r="C274">
            <v>3245.42</v>
          </cell>
          <cell r="D274" t="str">
            <v>E4</v>
          </cell>
          <cell r="E274">
            <v>3083.1489999999999</v>
          </cell>
        </row>
        <row r="275">
          <cell r="A275" t="str">
            <v>J46E04KE0HAU</v>
          </cell>
          <cell r="B275" t="str">
            <v xml:space="preserve">CANOPY ASSY-DUAL LO,LIFT/               </v>
          </cell>
          <cell r="C275">
            <v>3245.42</v>
          </cell>
          <cell r="D275" t="str">
            <v>E4</v>
          </cell>
          <cell r="E275">
            <v>3083.1489999999999</v>
          </cell>
        </row>
        <row r="276">
          <cell r="A276" t="str">
            <v>J46E04KE0JAU</v>
          </cell>
          <cell r="B276" t="str">
            <v xml:space="preserve">CANOPY ASSY-DUAL LO,LIFT/               </v>
          </cell>
          <cell r="C276">
            <v>3245.42</v>
          </cell>
          <cell r="D276" t="str">
            <v>E4</v>
          </cell>
          <cell r="E276">
            <v>3083.1489999999999</v>
          </cell>
        </row>
        <row r="277">
          <cell r="A277" t="str">
            <v>J46F04KE0AAU</v>
          </cell>
          <cell r="B277" t="str">
            <v xml:space="preserve">CANOPY ASSY-DUAL LO,LIFT/               </v>
          </cell>
          <cell r="C277">
            <v>3130.38</v>
          </cell>
          <cell r="D277" t="str">
            <v>E4</v>
          </cell>
          <cell r="E277">
            <v>2973.8609999999999</v>
          </cell>
        </row>
        <row r="278">
          <cell r="A278" t="str">
            <v>J46F04KE0CAU</v>
          </cell>
          <cell r="B278" t="str">
            <v xml:space="preserve">CANOPY ASSY-DUAL LO,LIFT/               </v>
          </cell>
          <cell r="C278">
            <v>3130.38</v>
          </cell>
          <cell r="D278" t="str">
            <v>E4</v>
          </cell>
          <cell r="E278">
            <v>2973.8609999999999</v>
          </cell>
        </row>
        <row r="279">
          <cell r="A279" t="str">
            <v>J46F04KE0DAU</v>
          </cell>
          <cell r="B279" t="str">
            <v xml:space="preserve">CANOPY ASSY-DUAL LO,LIFT/               </v>
          </cell>
          <cell r="C279">
            <v>3130.38</v>
          </cell>
          <cell r="D279" t="str">
            <v>E4</v>
          </cell>
          <cell r="E279">
            <v>2973.8609999999999</v>
          </cell>
        </row>
        <row r="280">
          <cell r="A280" t="str">
            <v>J46F04KE0EAU</v>
          </cell>
          <cell r="B280" t="str">
            <v xml:space="preserve">CANOPY ASSY-DUAL LO,LIFT/               </v>
          </cell>
          <cell r="C280">
            <v>3130.38</v>
          </cell>
          <cell r="D280" t="str">
            <v>E4</v>
          </cell>
          <cell r="E280">
            <v>2973.8609999999999</v>
          </cell>
        </row>
        <row r="281">
          <cell r="A281" t="str">
            <v>J46F04KE0FAU</v>
          </cell>
          <cell r="B281" t="str">
            <v xml:space="preserve">CANOPY ASSY-DUAL LO,LIFT/               </v>
          </cell>
          <cell r="C281">
            <v>3130.38</v>
          </cell>
          <cell r="D281" t="str">
            <v>E4</v>
          </cell>
          <cell r="E281">
            <v>2973.8609999999999</v>
          </cell>
        </row>
        <row r="282">
          <cell r="A282" t="str">
            <v>J46F04KE0GAU</v>
          </cell>
          <cell r="B282" t="str">
            <v xml:space="preserve">CANOPY ASSY-DUAL LO,LIFT/               </v>
          </cell>
          <cell r="C282">
            <v>3130.38</v>
          </cell>
          <cell r="D282" t="str">
            <v>E4</v>
          </cell>
          <cell r="E282">
            <v>2973.8609999999999</v>
          </cell>
        </row>
        <row r="283">
          <cell r="A283" t="str">
            <v>J46F04KE0HAU</v>
          </cell>
          <cell r="B283" t="str">
            <v xml:space="preserve">CANOPY ASSY-DUAL LO,LIFT/               </v>
          </cell>
          <cell r="C283">
            <v>3130.38</v>
          </cell>
          <cell r="D283" t="str">
            <v>E4</v>
          </cell>
          <cell r="E283">
            <v>2973.8609999999999</v>
          </cell>
        </row>
        <row r="284">
          <cell r="A284" t="str">
            <v>J46F04KE0JAU</v>
          </cell>
          <cell r="B284" t="str">
            <v xml:space="preserve">CANOPY ASSY-DUAL LO,LIFT/               </v>
          </cell>
          <cell r="C284">
            <v>3130.38</v>
          </cell>
          <cell r="D284" t="str">
            <v>E4</v>
          </cell>
          <cell r="E284">
            <v>2973.8609999999999</v>
          </cell>
        </row>
        <row r="285">
          <cell r="A285" t="str">
            <v>J46G04KE0AAU</v>
          </cell>
          <cell r="B285" t="str">
            <v xml:space="preserve">CANOPY ASSY-KING LO,LIFT/               </v>
          </cell>
          <cell r="C285">
            <v>3339.21</v>
          </cell>
          <cell r="D285" t="str">
            <v>E4</v>
          </cell>
          <cell r="E285">
            <v>3172.2494999999999</v>
          </cell>
        </row>
        <row r="286">
          <cell r="A286" t="str">
            <v>J46G04KE0CAU</v>
          </cell>
          <cell r="B286" t="str">
            <v xml:space="preserve">CANOPY ASSY-KING LO,LIFT/               </v>
          </cell>
          <cell r="C286">
            <v>3339.21</v>
          </cell>
          <cell r="D286" t="str">
            <v>E4</v>
          </cell>
          <cell r="E286">
            <v>3172.2494999999999</v>
          </cell>
        </row>
        <row r="287">
          <cell r="A287" t="str">
            <v>J46G04KE0DAU</v>
          </cell>
          <cell r="B287" t="str">
            <v xml:space="preserve">CANOPY ASSY-KING LO,LIFT/               </v>
          </cell>
          <cell r="C287">
            <v>3339.21</v>
          </cell>
          <cell r="D287" t="str">
            <v>E4</v>
          </cell>
          <cell r="E287">
            <v>3172.2494999999999</v>
          </cell>
        </row>
        <row r="288">
          <cell r="A288" t="str">
            <v>J46G04KE0EAU</v>
          </cell>
          <cell r="B288" t="str">
            <v xml:space="preserve">CANOPY ASSY-KING LO,LIFT/               </v>
          </cell>
          <cell r="C288">
            <v>3339.21</v>
          </cell>
          <cell r="D288" t="str">
            <v>E4</v>
          </cell>
          <cell r="E288">
            <v>3172.2494999999999</v>
          </cell>
        </row>
        <row r="289">
          <cell r="A289" t="str">
            <v>J46G04KE0FAU</v>
          </cell>
          <cell r="B289" t="str">
            <v xml:space="preserve">CANOPY ASSY-KING LO,LIFT/               </v>
          </cell>
          <cell r="C289">
            <v>3339.21</v>
          </cell>
          <cell r="D289" t="str">
            <v>E4</v>
          </cell>
          <cell r="E289">
            <v>3172.2494999999999</v>
          </cell>
        </row>
        <row r="290">
          <cell r="A290" t="str">
            <v>J46G04KE0GAU</v>
          </cell>
          <cell r="B290" t="str">
            <v xml:space="preserve">CANOPY ASSY-KING LO,LIFT/               </v>
          </cell>
          <cell r="C290">
            <v>3339.21</v>
          </cell>
          <cell r="D290" t="str">
            <v>E4</v>
          </cell>
          <cell r="E290">
            <v>3172.2494999999999</v>
          </cell>
        </row>
        <row r="291">
          <cell r="A291" t="str">
            <v>J46G04KE0HAU</v>
          </cell>
          <cell r="B291" t="str">
            <v xml:space="preserve">CANOPY ASSY-KING LO,LIFT/               </v>
          </cell>
          <cell r="C291">
            <v>3339.21</v>
          </cell>
          <cell r="D291" t="str">
            <v>E4</v>
          </cell>
          <cell r="E291">
            <v>3172.2494999999999</v>
          </cell>
        </row>
        <row r="292">
          <cell r="A292" t="str">
            <v>J46G04KE0JAU</v>
          </cell>
          <cell r="B292" t="str">
            <v xml:space="preserve">CANOPY ASSY-KING LO,LIFT/               </v>
          </cell>
          <cell r="C292">
            <v>3339.21</v>
          </cell>
          <cell r="D292" t="str">
            <v>E4</v>
          </cell>
          <cell r="E292">
            <v>3172.2494999999999</v>
          </cell>
        </row>
        <row r="293">
          <cell r="A293" t="str">
            <v>J46H04KE0AAU</v>
          </cell>
          <cell r="B293" t="str">
            <v xml:space="preserve">CANOPY ASSY-KING LO,LIFT/               </v>
          </cell>
          <cell r="C293">
            <v>3247.34</v>
          </cell>
          <cell r="D293" t="str">
            <v>E4</v>
          </cell>
          <cell r="E293">
            <v>3084.973</v>
          </cell>
        </row>
        <row r="294">
          <cell r="A294" t="str">
            <v>J46H04KE0CAU</v>
          </cell>
          <cell r="B294" t="str">
            <v xml:space="preserve">CANOPY ASSY-KING LO,LIFT/               </v>
          </cell>
          <cell r="C294">
            <v>3247.34</v>
          </cell>
          <cell r="D294" t="str">
            <v>E4</v>
          </cell>
          <cell r="E294">
            <v>3084.973</v>
          </cell>
        </row>
        <row r="295">
          <cell r="A295" t="str">
            <v>J46H04KE0DAU</v>
          </cell>
          <cell r="B295" t="str">
            <v xml:space="preserve">CANOPY ASSY-KING LO,LIFT/               </v>
          </cell>
          <cell r="C295">
            <v>3247.34</v>
          </cell>
          <cell r="D295" t="str">
            <v>E4</v>
          </cell>
          <cell r="E295">
            <v>3084.973</v>
          </cell>
        </row>
        <row r="296">
          <cell r="A296" t="str">
            <v>J46H04KE0EAU</v>
          </cell>
          <cell r="B296" t="str">
            <v xml:space="preserve">CANOPY ASSY-KING LO,LIFT/               </v>
          </cell>
          <cell r="C296">
            <v>3247.34</v>
          </cell>
          <cell r="D296" t="str">
            <v>E4</v>
          </cell>
          <cell r="E296">
            <v>3084.973</v>
          </cell>
        </row>
        <row r="297">
          <cell r="A297" t="str">
            <v>J46H04KE0FAU</v>
          </cell>
          <cell r="B297" t="str">
            <v xml:space="preserve">CANOPY ASSY-KING LO,LIFT/               </v>
          </cell>
          <cell r="C297">
            <v>3247.34</v>
          </cell>
          <cell r="D297" t="str">
            <v>E4</v>
          </cell>
          <cell r="E297">
            <v>3084.973</v>
          </cell>
        </row>
        <row r="298">
          <cell r="A298" t="str">
            <v>J46H04KE0GAU</v>
          </cell>
          <cell r="B298" t="str">
            <v xml:space="preserve">CANOPY ASSY-KING LO,LIFT/               </v>
          </cell>
          <cell r="C298">
            <v>3247.34</v>
          </cell>
          <cell r="D298" t="str">
            <v>E4</v>
          </cell>
          <cell r="E298">
            <v>3084.973</v>
          </cell>
        </row>
        <row r="299">
          <cell r="A299" t="str">
            <v>J46H04KE0HAU</v>
          </cell>
          <cell r="B299" t="str">
            <v xml:space="preserve">CANOPY ASSY-KING LO,LIFT/               </v>
          </cell>
          <cell r="C299">
            <v>3247.34</v>
          </cell>
          <cell r="D299" t="str">
            <v>E4</v>
          </cell>
          <cell r="E299">
            <v>3084.973</v>
          </cell>
        </row>
        <row r="300">
          <cell r="A300" t="str">
            <v>J46H04KE0JAU</v>
          </cell>
          <cell r="B300" t="str">
            <v xml:space="preserve">CANOPY ASSY-KING LO,LIFT/               </v>
          </cell>
          <cell r="C300">
            <v>3247.34</v>
          </cell>
          <cell r="D300" t="str">
            <v>E4</v>
          </cell>
          <cell r="E300">
            <v>3084.973</v>
          </cell>
        </row>
        <row r="301">
          <cell r="A301" t="str">
            <v>J46T04KE0AAU</v>
          </cell>
          <cell r="B301" t="str">
            <v xml:space="preserve">ROOFBAR ASSY,SET-CANOPY                 </v>
          </cell>
          <cell r="C301">
            <v>666.4</v>
          </cell>
          <cell r="D301" t="str">
            <v>E2</v>
          </cell>
          <cell r="E301">
            <v>553.11199999999997</v>
          </cell>
        </row>
        <row r="302">
          <cell r="A302" t="str">
            <v>J46U04KE0AAU</v>
          </cell>
          <cell r="B302" t="str">
            <v xml:space="preserve">RAIL ASSY SET-CANOPY                    </v>
          </cell>
          <cell r="C302">
            <v>229.19</v>
          </cell>
          <cell r="D302" t="str">
            <v>E2</v>
          </cell>
          <cell r="E302">
            <v>190.2277</v>
          </cell>
        </row>
        <row r="303">
          <cell r="A303" t="str">
            <v>J46V04KE0AAU</v>
          </cell>
          <cell r="B303" t="str">
            <v xml:space="preserve">VENT-CANOPY                             </v>
          </cell>
          <cell r="C303">
            <v>101.46</v>
          </cell>
          <cell r="D303" t="str">
            <v>E2</v>
          </cell>
          <cell r="E303">
            <v>84.211799999999997</v>
          </cell>
        </row>
        <row r="304">
          <cell r="A304" t="str">
            <v>J69504KE0AAU</v>
          </cell>
          <cell r="B304" t="str">
            <v xml:space="preserve">HOLDER ASSY-PHONE                       </v>
          </cell>
          <cell r="C304">
            <v>74.319999999999993</v>
          </cell>
          <cell r="D304" t="str">
            <v>E1</v>
          </cell>
          <cell r="E304">
            <v>61.685599999999994</v>
          </cell>
        </row>
        <row r="305">
          <cell r="A305" t="str">
            <v>J69506FL0AAU</v>
          </cell>
          <cell r="B305" t="str">
            <v xml:space="preserve">HOLDER ASSY-PHONE                       </v>
          </cell>
          <cell r="C305">
            <v>127.46</v>
          </cell>
          <cell r="D305" t="str">
            <v>E1</v>
          </cell>
          <cell r="E305">
            <v>105.79179999999999</v>
          </cell>
        </row>
        <row r="306">
          <cell r="A306" t="str">
            <v>J69506KA0AAU</v>
          </cell>
          <cell r="B306" t="str">
            <v xml:space="preserve">HOLDER ASSY-PHONE                       </v>
          </cell>
          <cell r="C306">
            <v>127.48</v>
          </cell>
          <cell r="D306" t="str">
            <v>E1</v>
          </cell>
          <cell r="E306">
            <v>105.80840000000001</v>
          </cell>
        </row>
        <row r="307">
          <cell r="A307" t="str">
            <v>J6950HV40AAU</v>
          </cell>
          <cell r="B307" t="str">
            <v xml:space="preserve">HOLDER ASSY-PHONE                       </v>
          </cell>
          <cell r="C307">
            <v>127.46</v>
          </cell>
          <cell r="D307" t="str">
            <v>E1</v>
          </cell>
          <cell r="E307">
            <v>105.79179999999999</v>
          </cell>
        </row>
        <row r="308">
          <cell r="A308" t="str">
            <v>J75104KE0AAU</v>
          </cell>
          <cell r="B308" t="str">
            <v xml:space="preserve">VISOR-SET, SUN                          </v>
          </cell>
          <cell r="C308">
            <v>142.62</v>
          </cell>
          <cell r="D308" t="str">
            <v>E2</v>
          </cell>
          <cell r="E308">
            <v>118.3746</v>
          </cell>
        </row>
        <row r="309">
          <cell r="A309" t="str">
            <v>J75106FL0AAU</v>
          </cell>
          <cell r="B309" t="str">
            <v xml:space="preserve">SHADE ASSY-WINDOW RR                    </v>
          </cell>
          <cell r="C309">
            <v>141.68</v>
          </cell>
          <cell r="D309" t="str">
            <v>E1</v>
          </cell>
          <cell r="E309">
            <v>117.59440000000001</v>
          </cell>
        </row>
        <row r="310">
          <cell r="A310" t="str">
            <v>J75106KA0AAU</v>
          </cell>
          <cell r="B310" t="str">
            <v xml:space="preserve">SHADE ASSY-WINDOW RR                    </v>
          </cell>
          <cell r="C310">
            <v>187.47</v>
          </cell>
          <cell r="D310" t="str">
            <v>E1</v>
          </cell>
          <cell r="E310">
            <v>155.6001</v>
          </cell>
        </row>
        <row r="311">
          <cell r="A311" t="str">
            <v>J7510HV40AAU</v>
          </cell>
          <cell r="B311" t="str">
            <v xml:space="preserve">REAR-SUNSHADE                           </v>
          </cell>
          <cell r="C311">
            <v>138.57</v>
          </cell>
          <cell r="D311" t="str">
            <v>E1</v>
          </cell>
          <cell r="E311">
            <v>115.01309999999999</v>
          </cell>
        </row>
        <row r="312">
          <cell r="A312" t="str">
            <v>J77004KE1CAU</v>
          </cell>
          <cell r="B312" t="str">
            <v xml:space="preserve">COVER ASSY-TONNEAU,K/C STD              </v>
          </cell>
          <cell r="C312">
            <v>573.69000000000005</v>
          </cell>
          <cell r="D312" t="str">
            <v>E1</v>
          </cell>
          <cell r="E312">
            <v>476.16270000000003</v>
          </cell>
        </row>
        <row r="313">
          <cell r="A313" t="str">
            <v>J77004KE3AAU</v>
          </cell>
          <cell r="B313" t="str">
            <v xml:space="preserve">COVER ASSY-TONNEAU, K/C STD             </v>
          </cell>
          <cell r="C313">
            <v>573.69000000000005</v>
          </cell>
          <cell r="D313" t="str">
            <v>E1</v>
          </cell>
          <cell r="E313">
            <v>476.16270000000003</v>
          </cell>
        </row>
        <row r="314">
          <cell r="A314" t="str">
            <v>J77004KE4AAU</v>
          </cell>
          <cell r="B314" t="str">
            <v xml:space="preserve">COVER ASSY-TONNEAU,D/C FR SBAR          </v>
          </cell>
          <cell r="C314">
            <v>557.41</v>
          </cell>
          <cell r="D314" t="str">
            <v>E1</v>
          </cell>
          <cell r="E314">
            <v>462.65029999999996</v>
          </cell>
        </row>
        <row r="315">
          <cell r="A315" t="str">
            <v>J77004KE4CAU</v>
          </cell>
          <cell r="B315" t="str">
            <v xml:space="preserve">COVER ASSY-TONNEAUS,D/C STD             </v>
          </cell>
          <cell r="C315">
            <v>566.88</v>
          </cell>
          <cell r="D315" t="str">
            <v>E1</v>
          </cell>
          <cell r="E315">
            <v>470.5104</v>
          </cell>
        </row>
        <row r="316">
          <cell r="A316" t="str">
            <v>J77006KG0AAU</v>
          </cell>
          <cell r="B316" t="str">
            <v xml:space="preserve">COVER ASSY-TONNEAU, DC                  </v>
          </cell>
          <cell r="C316">
            <v>569.53</v>
          </cell>
          <cell r="D316" t="str">
            <v>E1</v>
          </cell>
          <cell r="E316">
            <v>472.70989999999995</v>
          </cell>
        </row>
        <row r="317">
          <cell r="A317" t="str">
            <v>J77006KG0BAU</v>
          </cell>
          <cell r="B317" t="str">
            <v xml:space="preserve">COVER ASSY-TONNEAU, DC FR SBAR          </v>
          </cell>
          <cell r="C317">
            <v>559.91</v>
          </cell>
          <cell r="D317" t="str">
            <v>E1</v>
          </cell>
          <cell r="E317">
            <v>464.72529999999995</v>
          </cell>
        </row>
        <row r="318">
          <cell r="A318" t="str">
            <v>J77006KG0CAU</v>
          </cell>
          <cell r="B318" t="str">
            <v xml:space="preserve">COVER ASSY- SOFT TONNEAU, DC FR RR SBAR </v>
          </cell>
          <cell r="C318">
            <v>569.30999999999995</v>
          </cell>
          <cell r="D318" t="str">
            <v>E1</v>
          </cell>
          <cell r="E318">
            <v>472.52729999999997</v>
          </cell>
        </row>
        <row r="319">
          <cell r="A319" t="str">
            <v>J77A04KE0AAU</v>
          </cell>
          <cell r="B319" t="str">
            <v xml:space="preserve">COVER ASSY-TONNEAU-DUAL,1 PIECE AX6     </v>
          </cell>
          <cell r="C319">
            <v>2581.67</v>
          </cell>
          <cell r="D319" t="str">
            <v>E1</v>
          </cell>
          <cell r="E319">
            <v>2142.7861000000003</v>
          </cell>
        </row>
        <row r="320">
          <cell r="A320" t="str">
            <v>J77A04KE0DAU</v>
          </cell>
          <cell r="B320" t="str">
            <v xml:space="preserve">COVER ASSY-TONNEAU-DUAL,1 PIECE G42     </v>
          </cell>
          <cell r="C320">
            <v>2581.67</v>
          </cell>
          <cell r="D320" t="str">
            <v>E1</v>
          </cell>
          <cell r="E320">
            <v>2142.7861000000003</v>
          </cell>
        </row>
        <row r="321">
          <cell r="A321" t="str">
            <v>J77A04KE0FAU</v>
          </cell>
          <cell r="B321" t="str">
            <v xml:space="preserve">COVER ASSY-TONNEAU-DUAL,1 PIECE K23     </v>
          </cell>
          <cell r="C321">
            <v>2581.67</v>
          </cell>
          <cell r="D321" t="str">
            <v>E1</v>
          </cell>
          <cell r="E321">
            <v>2142.7861000000003</v>
          </cell>
        </row>
        <row r="322">
          <cell r="A322" t="str">
            <v>J77A04KE0GAU</v>
          </cell>
          <cell r="B322" t="str">
            <v xml:space="preserve">COVER ASSY-TONNEAU-DUAL,1 PIECE QM1     </v>
          </cell>
          <cell r="C322">
            <v>2581.67</v>
          </cell>
          <cell r="D322" t="str">
            <v>E1</v>
          </cell>
          <cell r="E322">
            <v>2142.7861000000003</v>
          </cell>
        </row>
        <row r="323">
          <cell r="A323" t="str">
            <v>J77A04KE0JAU</v>
          </cell>
          <cell r="B323" t="str">
            <v xml:space="preserve">COVER ASSY-TONNEAU-DUAL,1 PIECE RAA     </v>
          </cell>
          <cell r="C323">
            <v>2581.67</v>
          </cell>
          <cell r="D323" t="str">
            <v>E1</v>
          </cell>
          <cell r="E323">
            <v>2142.7861000000003</v>
          </cell>
        </row>
        <row r="324">
          <cell r="A324" t="str">
            <v>J77B04KE0AAU</v>
          </cell>
          <cell r="B324" t="str">
            <v xml:space="preserve">COVER ASSY-TONNEAU-DUAL,3 PIECE AX6     </v>
          </cell>
          <cell r="C324">
            <v>2808.7</v>
          </cell>
          <cell r="D324" t="str">
            <v>E1</v>
          </cell>
          <cell r="E324">
            <v>2331.221</v>
          </cell>
        </row>
        <row r="325">
          <cell r="A325" t="str">
            <v>J77B04KE0CAU</v>
          </cell>
          <cell r="B325" t="str">
            <v xml:space="preserve">COVER ASSY-TONNEAU-DUAL,3 PIECE EAU     </v>
          </cell>
          <cell r="C325">
            <v>2808.7</v>
          </cell>
          <cell r="D325" t="str">
            <v>E1</v>
          </cell>
          <cell r="E325">
            <v>2331.221</v>
          </cell>
        </row>
        <row r="326">
          <cell r="A326" t="str">
            <v>J77B04KE0DAU</v>
          </cell>
          <cell r="B326" t="str">
            <v xml:space="preserve">COVER ASSY-TONNEAU-DUAL,3 PIECE G42     </v>
          </cell>
          <cell r="C326">
            <v>2808.7</v>
          </cell>
          <cell r="D326" t="str">
            <v>E1</v>
          </cell>
          <cell r="E326">
            <v>2331.221</v>
          </cell>
        </row>
        <row r="327">
          <cell r="A327" t="str">
            <v>J77B04KE0EAU</v>
          </cell>
          <cell r="B327" t="str">
            <v xml:space="preserve">COVER ASSY-TONNEAU-DUAL,3 PIECE K21     </v>
          </cell>
          <cell r="C327">
            <v>2808.7</v>
          </cell>
          <cell r="D327" t="str">
            <v>E1</v>
          </cell>
          <cell r="E327">
            <v>2331.221</v>
          </cell>
        </row>
        <row r="328">
          <cell r="A328" t="str">
            <v>J77B04KE0FAU</v>
          </cell>
          <cell r="B328" t="str">
            <v xml:space="preserve">COVER ASSY-TONNEAU-DUAL,3 PIECE K23     </v>
          </cell>
          <cell r="C328">
            <v>2808.7</v>
          </cell>
          <cell r="D328" t="str">
            <v>E1</v>
          </cell>
          <cell r="E328">
            <v>2331.221</v>
          </cell>
        </row>
        <row r="329">
          <cell r="A329" t="str">
            <v>J77B04KE0GAU</v>
          </cell>
          <cell r="B329" t="str">
            <v xml:space="preserve">COVER ASSY-TONNEAU-DUAL,3 PIECE QM1     </v>
          </cell>
          <cell r="C329">
            <v>2808.7</v>
          </cell>
          <cell r="D329" t="str">
            <v>E1</v>
          </cell>
          <cell r="E329">
            <v>2331.221</v>
          </cell>
        </row>
        <row r="330">
          <cell r="A330" t="str">
            <v>J77B04KE0HAU</v>
          </cell>
          <cell r="B330" t="str">
            <v xml:space="preserve">COVER ASSY-TONNEAU-DUAL,3 PIECE QX1     </v>
          </cell>
          <cell r="C330">
            <v>2808.7</v>
          </cell>
          <cell r="D330" t="str">
            <v>E1</v>
          </cell>
          <cell r="E330">
            <v>2331.221</v>
          </cell>
        </row>
        <row r="331">
          <cell r="A331" t="str">
            <v>J77B04KE0JAU</v>
          </cell>
          <cell r="B331" t="str">
            <v xml:space="preserve">COVER ASSY-TONNEAU-DUAL,3 PIECE RAA     </v>
          </cell>
          <cell r="C331">
            <v>2808.7</v>
          </cell>
          <cell r="D331" t="str">
            <v>E1</v>
          </cell>
          <cell r="E331">
            <v>2331.221</v>
          </cell>
        </row>
        <row r="332">
          <cell r="A332" t="str">
            <v>J90966KG0AAU</v>
          </cell>
          <cell r="B332" t="str">
            <v xml:space="preserve">LABEL-TOWING PU                         </v>
          </cell>
          <cell r="C332">
            <v>0.91</v>
          </cell>
          <cell r="D332" t="str">
            <v>E6</v>
          </cell>
          <cell r="E332">
            <v>0.75530000000000008</v>
          </cell>
        </row>
        <row r="333">
          <cell r="A333" t="str">
            <v>J90966KG0BAU</v>
          </cell>
          <cell r="B333" t="str">
            <v xml:space="preserve">LABEL-TOWING CC                         </v>
          </cell>
          <cell r="C333">
            <v>1.87</v>
          </cell>
          <cell r="D333" t="str">
            <v>E6</v>
          </cell>
          <cell r="E333">
            <v>1.5521</v>
          </cell>
        </row>
        <row r="334">
          <cell r="A334" t="str">
            <v>K60105SK0A</v>
          </cell>
          <cell r="B334" t="str">
            <v xml:space="preserve">FRONT ACCENT-BLUE RAY                   </v>
          </cell>
          <cell r="C334">
            <v>290.51</v>
          </cell>
          <cell r="D334" t="str">
            <v>E2</v>
          </cell>
          <cell r="E334">
            <v>241.12329999999997</v>
          </cell>
        </row>
        <row r="335">
          <cell r="A335" t="str">
            <v>KE40900B51</v>
          </cell>
          <cell r="B335" t="str">
            <v xml:space="preserve">ORNAMENT EB B51                         </v>
          </cell>
          <cell r="C335">
            <v>26.74</v>
          </cell>
          <cell r="D335" t="str">
            <v>E5</v>
          </cell>
          <cell r="E335">
            <v>24.065999999999999</v>
          </cell>
        </row>
        <row r="336">
          <cell r="A336" t="str">
            <v>KE40900RED</v>
          </cell>
          <cell r="B336" t="str">
            <v xml:space="preserve">ORNAMENT RED                            </v>
          </cell>
          <cell r="C336">
            <v>26.74</v>
          </cell>
          <cell r="D336" t="str">
            <v>E5</v>
          </cell>
          <cell r="E336">
            <v>24.065999999999999</v>
          </cell>
        </row>
        <row r="337">
          <cell r="A337" t="str">
            <v>KE40900Z11</v>
          </cell>
          <cell r="B337" t="str">
            <v xml:space="preserve">ORANAMENT                               </v>
          </cell>
          <cell r="C337">
            <v>26.65</v>
          </cell>
          <cell r="D337" t="str">
            <v>E5</v>
          </cell>
          <cell r="E337">
            <v>23.984999999999999</v>
          </cell>
        </row>
        <row r="338">
          <cell r="A338" t="str">
            <v>KE4090BEAV</v>
          </cell>
          <cell r="B338" t="str">
            <v xml:space="preserve">ORNAMENT BEAV                           </v>
          </cell>
          <cell r="C338">
            <v>26.74</v>
          </cell>
          <cell r="D338" t="str">
            <v>E5</v>
          </cell>
          <cell r="E338">
            <v>24.065999999999999</v>
          </cell>
        </row>
        <row r="339">
          <cell r="A339" t="str">
            <v>KE4091K200BK</v>
          </cell>
          <cell r="B339" t="str">
            <v xml:space="preserve">AW 17 BLACK                             </v>
          </cell>
          <cell r="C339">
            <v>278.5</v>
          </cell>
          <cell r="D339" t="str">
            <v>E5</v>
          </cell>
          <cell r="E339">
            <v>250.65</v>
          </cell>
        </row>
        <row r="340">
          <cell r="A340" t="str">
            <v>KE4091K200EB</v>
          </cell>
          <cell r="B340" t="str">
            <v xml:space="preserve">AW 17 BB51 BLUE                         </v>
          </cell>
          <cell r="C340">
            <v>278.5</v>
          </cell>
          <cell r="D340" t="str">
            <v>E5</v>
          </cell>
          <cell r="E340">
            <v>250.65</v>
          </cell>
        </row>
        <row r="341">
          <cell r="A341" t="str">
            <v>KE4091K200R1</v>
          </cell>
          <cell r="B341" t="str">
            <v xml:space="preserve">AW 17 RD W-CCAP                         </v>
          </cell>
          <cell r="C341">
            <v>281.05</v>
          </cell>
          <cell r="D341" t="str">
            <v>E5</v>
          </cell>
          <cell r="E341">
            <v>252.94499999999999</v>
          </cell>
        </row>
        <row r="342">
          <cell r="A342" t="str">
            <v>KE4091K200YW</v>
          </cell>
          <cell r="B342" t="str">
            <v xml:space="preserve">AW17 D/C YELLOW                         </v>
          </cell>
          <cell r="C342">
            <v>278.5</v>
          </cell>
          <cell r="D342" t="str">
            <v>E5</v>
          </cell>
          <cell r="E342">
            <v>250.65</v>
          </cell>
        </row>
        <row r="343">
          <cell r="A343" t="str">
            <v>KE4094C400BZ</v>
          </cell>
          <cell r="B343" t="str">
            <v xml:space="preserve">AW19BLACK_BZ11                          </v>
          </cell>
          <cell r="C343">
            <v>289.86</v>
          </cell>
          <cell r="D343" t="str">
            <v>E5</v>
          </cell>
          <cell r="E343">
            <v>260.87400000000002</v>
          </cell>
        </row>
        <row r="344">
          <cell r="A344" t="str">
            <v>KE4094E200BZ</v>
          </cell>
          <cell r="B344" t="str">
            <v xml:space="preserve">ALLY WHL 17 BLK                         </v>
          </cell>
          <cell r="C344">
            <v>343.54</v>
          </cell>
          <cell r="D344" t="str">
            <v>E5</v>
          </cell>
          <cell r="E344">
            <v>309.18600000000004</v>
          </cell>
        </row>
        <row r="345">
          <cell r="A345" t="str">
            <v>KE4094K300BT</v>
          </cell>
          <cell r="B345" t="str">
            <v xml:space="preserve">ALLOY WHEEL SOLAR BLACK                 </v>
          </cell>
          <cell r="C345">
            <v>348.32</v>
          </cell>
          <cell r="D345" t="str">
            <v>E5</v>
          </cell>
          <cell r="E345">
            <v>313.488</v>
          </cell>
        </row>
        <row r="346">
          <cell r="A346" t="str">
            <v>KE4096P400</v>
          </cell>
          <cell r="B346" t="str">
            <v>WHEEL-ALLOY 19 BLACK                   "</v>
          </cell>
          <cell r="C346">
            <v>385.27</v>
          </cell>
          <cell r="D346" t="str">
            <v>E5</v>
          </cell>
          <cell r="E346">
            <v>346.74299999999999</v>
          </cell>
        </row>
        <row r="347">
          <cell r="A347" t="str">
            <v>KE5371KA00</v>
          </cell>
          <cell r="B347" t="str">
            <v xml:space="preserve">DR HANDLE PROTC                         </v>
          </cell>
          <cell r="C347">
            <v>43.38</v>
          </cell>
          <cell r="D347" t="str">
            <v>E2</v>
          </cell>
          <cell r="E347">
            <v>36.005400000000002</v>
          </cell>
        </row>
        <row r="348">
          <cell r="A348" t="str">
            <v>KE5431KA32</v>
          </cell>
          <cell r="B348" t="str">
            <v xml:space="preserve">ILL SIDE BARS                           </v>
          </cell>
          <cell r="C348">
            <v>927.24</v>
          </cell>
          <cell r="D348" t="str">
            <v>E2</v>
          </cell>
          <cell r="E348">
            <v>769.60919999999999</v>
          </cell>
        </row>
        <row r="349">
          <cell r="A349" t="str">
            <v>KE543HV560</v>
          </cell>
          <cell r="B349" t="str">
            <v xml:space="preserve">ALUMINIUM SIDE STEPS                    </v>
          </cell>
          <cell r="C349">
            <v>949.48</v>
          </cell>
          <cell r="D349" t="str">
            <v>E2</v>
          </cell>
          <cell r="E349">
            <v>788.0684</v>
          </cell>
        </row>
        <row r="350">
          <cell r="A350" t="str">
            <v>KE6001K100EB</v>
          </cell>
          <cell r="B350" t="str">
            <v xml:space="preserve">INT INSERTS EB                          </v>
          </cell>
          <cell r="C350">
            <v>148.63999999999999</v>
          </cell>
          <cell r="D350" t="str">
            <v>E1</v>
          </cell>
          <cell r="E350">
            <v>123.37119999999999</v>
          </cell>
        </row>
        <row r="351">
          <cell r="A351" t="str">
            <v>KE6001K10B</v>
          </cell>
          <cell r="B351" t="str">
            <v xml:space="preserve">INT KIT BLACK                           </v>
          </cell>
          <cell r="C351">
            <v>149.77000000000001</v>
          </cell>
          <cell r="D351" t="str">
            <v>E1</v>
          </cell>
          <cell r="E351">
            <v>124.3091</v>
          </cell>
        </row>
        <row r="352">
          <cell r="A352" t="str">
            <v>KE6001K10R</v>
          </cell>
          <cell r="B352" t="str">
            <v xml:space="preserve">INT KIT RED                             </v>
          </cell>
          <cell r="C352">
            <v>149.77000000000001</v>
          </cell>
          <cell r="D352" t="str">
            <v>E1</v>
          </cell>
          <cell r="E352">
            <v>124.3091</v>
          </cell>
        </row>
        <row r="353">
          <cell r="A353" t="str">
            <v>KE6001K10Y</v>
          </cell>
          <cell r="B353" t="str">
            <v xml:space="preserve">INT KIT YELLOW                          </v>
          </cell>
          <cell r="C353">
            <v>148.63999999999999</v>
          </cell>
          <cell r="D353" t="str">
            <v>E1</v>
          </cell>
          <cell r="E353">
            <v>123.37119999999999</v>
          </cell>
        </row>
        <row r="354">
          <cell r="A354" t="str">
            <v>KE600BV009BK</v>
          </cell>
          <cell r="B354" t="str">
            <v xml:space="preserve">F/R BMPR PAN BK                         </v>
          </cell>
          <cell r="C354">
            <v>304.7</v>
          </cell>
          <cell r="D354" t="str">
            <v>E2</v>
          </cell>
          <cell r="E354">
            <v>252.90099999999998</v>
          </cell>
        </row>
        <row r="355">
          <cell r="A355" t="str">
            <v>KE600BV009EB</v>
          </cell>
          <cell r="B355" t="str">
            <v xml:space="preserve">F/R BMPR PAN EB                         </v>
          </cell>
          <cell r="C355">
            <v>304.7</v>
          </cell>
          <cell r="D355" t="str">
            <v>E2</v>
          </cell>
          <cell r="E355">
            <v>252.90099999999998</v>
          </cell>
        </row>
        <row r="356">
          <cell r="A356" t="str">
            <v>KE600BV009RD</v>
          </cell>
          <cell r="B356" t="str">
            <v xml:space="preserve">F/R BMPR PAN RD                         </v>
          </cell>
          <cell r="C356">
            <v>304.7</v>
          </cell>
          <cell r="D356" t="str">
            <v>E2</v>
          </cell>
          <cell r="E356">
            <v>252.90099999999998</v>
          </cell>
        </row>
        <row r="357">
          <cell r="A357" t="str">
            <v>KE600BV009YE</v>
          </cell>
          <cell r="B357" t="str">
            <v xml:space="preserve">F/R BMPR PAN YE                         </v>
          </cell>
          <cell r="C357">
            <v>304.7</v>
          </cell>
          <cell r="D357" t="str">
            <v>E2</v>
          </cell>
          <cell r="E357">
            <v>252.90099999999998</v>
          </cell>
        </row>
        <row r="358">
          <cell r="A358" t="str">
            <v>KE6051K051BK</v>
          </cell>
          <cell r="B358" t="str">
            <v xml:space="preserve">FR HCOV WOIK BK                         </v>
          </cell>
          <cell r="C358">
            <v>157.69</v>
          </cell>
          <cell r="D358" t="str">
            <v>E7</v>
          </cell>
          <cell r="E358">
            <v>130.8827</v>
          </cell>
        </row>
        <row r="359">
          <cell r="A359" t="str">
            <v>KE6051K051EB</v>
          </cell>
          <cell r="B359" t="str">
            <v xml:space="preserve">FR HCOV WOIK EB                         </v>
          </cell>
          <cell r="C359">
            <v>160.22999999999999</v>
          </cell>
          <cell r="D359" t="str">
            <v>E2</v>
          </cell>
          <cell r="E359">
            <v>132.99089999999998</v>
          </cell>
        </row>
        <row r="360">
          <cell r="A360" t="str">
            <v>KE6051K051RD</v>
          </cell>
          <cell r="B360" t="str">
            <v xml:space="preserve">FR HCOV WOIK RD                         </v>
          </cell>
          <cell r="C360">
            <v>157.69</v>
          </cell>
          <cell r="D360" t="str">
            <v>E7</v>
          </cell>
          <cell r="E360">
            <v>130.8827</v>
          </cell>
        </row>
        <row r="361">
          <cell r="A361" t="str">
            <v>KE6051K051YW</v>
          </cell>
          <cell r="B361" t="str">
            <v xml:space="preserve">FR HCOV WOIK YW                         </v>
          </cell>
          <cell r="C361">
            <v>156.52000000000001</v>
          </cell>
          <cell r="D361" t="str">
            <v>E2</v>
          </cell>
          <cell r="E361">
            <v>129.91160000000002</v>
          </cell>
        </row>
        <row r="362">
          <cell r="A362" t="str">
            <v>KE610BV260BZ</v>
          </cell>
          <cell r="B362" t="str">
            <v xml:space="preserve">H/L FIN BLK                             </v>
          </cell>
          <cell r="C362">
            <v>201.24</v>
          </cell>
          <cell r="D362" t="str">
            <v>E2</v>
          </cell>
          <cell r="E362">
            <v>167.0292</v>
          </cell>
        </row>
        <row r="363">
          <cell r="A363" t="str">
            <v>KE610BV260EB</v>
          </cell>
          <cell r="B363" t="str">
            <v xml:space="preserve">H/L FIN BLUE                            </v>
          </cell>
          <cell r="C363">
            <v>201.24</v>
          </cell>
          <cell r="D363" t="str">
            <v>E2</v>
          </cell>
          <cell r="E363">
            <v>167.0292</v>
          </cell>
        </row>
        <row r="364">
          <cell r="A364" t="str">
            <v>KE610BV260RD</v>
          </cell>
          <cell r="B364" t="str">
            <v xml:space="preserve">H/L FIN RED HLC                         </v>
          </cell>
          <cell r="C364">
            <v>201.24</v>
          </cell>
          <cell r="D364" t="str">
            <v>E2</v>
          </cell>
          <cell r="E364">
            <v>167.0292</v>
          </cell>
        </row>
        <row r="365">
          <cell r="A365" t="str">
            <v>KE610BV260YW</v>
          </cell>
          <cell r="B365" t="str">
            <v xml:space="preserve">H/L FIN YEL                             </v>
          </cell>
          <cell r="C365">
            <v>201.24</v>
          </cell>
          <cell r="D365" t="str">
            <v>E2</v>
          </cell>
          <cell r="E365">
            <v>167.0292</v>
          </cell>
        </row>
        <row r="366">
          <cell r="A366" t="str">
            <v>KE610BV280BZ</v>
          </cell>
          <cell r="B366" t="str">
            <v xml:space="preserve">H/L FIN BLK HLC                         </v>
          </cell>
          <cell r="C366">
            <v>195.91</v>
          </cell>
          <cell r="D366" t="str">
            <v>E2</v>
          </cell>
          <cell r="E366">
            <v>162.6053</v>
          </cell>
        </row>
        <row r="367">
          <cell r="A367" t="str">
            <v>KE610BV280EB</v>
          </cell>
          <cell r="B367" t="str">
            <v xml:space="preserve">H/L FIN BLU HLC                         </v>
          </cell>
          <cell r="C367">
            <v>195.91</v>
          </cell>
          <cell r="D367" t="str">
            <v>E2</v>
          </cell>
          <cell r="E367">
            <v>162.6053</v>
          </cell>
        </row>
        <row r="368">
          <cell r="A368" t="str">
            <v>KE610BV280RD</v>
          </cell>
          <cell r="B368" t="str">
            <v xml:space="preserve">H/L FIN RED HLC                         </v>
          </cell>
          <cell r="C368">
            <v>195.91</v>
          </cell>
          <cell r="D368" t="str">
            <v>E2</v>
          </cell>
          <cell r="E368">
            <v>162.6053</v>
          </cell>
        </row>
        <row r="369">
          <cell r="A369" t="str">
            <v>KE610BV280YW</v>
          </cell>
          <cell r="B369" t="str">
            <v xml:space="preserve">H/L FIN YEL HLC                         </v>
          </cell>
          <cell r="C369">
            <v>195.91</v>
          </cell>
          <cell r="D369" t="str">
            <v>E2</v>
          </cell>
          <cell r="E369">
            <v>162.6053</v>
          </cell>
        </row>
        <row r="370">
          <cell r="A370" t="str">
            <v>KE6151KA00RD</v>
          </cell>
          <cell r="B370" t="str">
            <v xml:space="preserve">ROOF SPOILER RD                         </v>
          </cell>
          <cell r="C370">
            <v>439.76</v>
          </cell>
          <cell r="D370" t="str">
            <v>E2</v>
          </cell>
          <cell r="E370">
            <v>365.00079999999997</v>
          </cell>
        </row>
        <row r="371">
          <cell r="A371" t="str">
            <v>KE620HV000</v>
          </cell>
          <cell r="B371" t="str">
            <v xml:space="preserve">SCUFF PLATE                             </v>
          </cell>
          <cell r="C371">
            <v>166.28</v>
          </cell>
          <cell r="D371" t="str">
            <v>E2</v>
          </cell>
          <cell r="E371">
            <v>138.01240000000001</v>
          </cell>
        </row>
        <row r="372">
          <cell r="A372" t="str">
            <v>KE7301K010</v>
          </cell>
          <cell r="B372" t="str">
            <v xml:space="preserve">ALU LOADCARRIER                         </v>
          </cell>
          <cell r="C372">
            <v>286.39</v>
          </cell>
          <cell r="D372" t="str">
            <v>E1</v>
          </cell>
          <cell r="E372">
            <v>237.70369999999997</v>
          </cell>
        </row>
        <row r="373">
          <cell r="A373" t="str">
            <v>KE7305S510</v>
          </cell>
          <cell r="B373" t="str">
            <v xml:space="preserve">ROOF BARS                               </v>
          </cell>
          <cell r="C373">
            <v>437.49</v>
          </cell>
          <cell r="D373" t="str">
            <v>E1</v>
          </cell>
          <cell r="E373">
            <v>363.11670000000004</v>
          </cell>
        </row>
        <row r="374">
          <cell r="A374" t="str">
            <v>KE7306P010</v>
          </cell>
          <cell r="B374" t="str">
            <v xml:space="preserve">ROOF BARS                               </v>
          </cell>
          <cell r="C374">
            <v>470.99</v>
          </cell>
          <cell r="D374" t="str">
            <v>YD</v>
          </cell>
          <cell r="E374">
            <v>390.92169999999999</v>
          </cell>
        </row>
        <row r="375">
          <cell r="A375" t="str">
            <v>KE7556P000</v>
          </cell>
          <cell r="B375" t="str">
            <v xml:space="preserve">CARPET FLOOR MATS (STANDARD)            </v>
          </cell>
          <cell r="C375">
            <v>110.91</v>
          </cell>
          <cell r="D375" t="str">
            <v>E2</v>
          </cell>
          <cell r="E375">
            <v>92.055299999999988</v>
          </cell>
        </row>
        <row r="376">
          <cell r="A376" t="str">
            <v>KE7581K089</v>
          </cell>
          <cell r="B376" t="str">
            <v xml:space="preserve">RHD RUBBERMATS                          </v>
          </cell>
          <cell r="C376">
            <v>118.68</v>
          </cell>
          <cell r="D376" t="str">
            <v>E2</v>
          </cell>
          <cell r="E376">
            <v>98.504400000000004</v>
          </cell>
        </row>
        <row r="377">
          <cell r="A377" t="str">
            <v>KE7584E289</v>
          </cell>
          <cell r="B377" t="str">
            <v xml:space="preserve">RUBBER MATS RHD                         </v>
          </cell>
          <cell r="C377">
            <v>105.02</v>
          </cell>
          <cell r="D377" t="str">
            <v>E2</v>
          </cell>
          <cell r="E377">
            <v>87.166599999999988</v>
          </cell>
        </row>
        <row r="378">
          <cell r="A378" t="str">
            <v>KE7601KA00</v>
          </cell>
          <cell r="B378" t="str">
            <v xml:space="preserve">CHROMBODYSD MOD                         </v>
          </cell>
          <cell r="C378">
            <v>357.23</v>
          </cell>
          <cell r="D378" t="str">
            <v>E2</v>
          </cell>
          <cell r="E378">
            <v>296.5009</v>
          </cell>
        </row>
        <row r="379">
          <cell r="A379" t="str">
            <v>KE7601KA00BK</v>
          </cell>
          <cell r="B379" t="str">
            <v xml:space="preserve">SIDESILLS BLACK                         </v>
          </cell>
          <cell r="C379">
            <v>337.97</v>
          </cell>
          <cell r="D379" t="str">
            <v>E2</v>
          </cell>
          <cell r="E379">
            <v>280.51510000000002</v>
          </cell>
        </row>
        <row r="380">
          <cell r="A380" t="str">
            <v>KE7601KA00EB</v>
          </cell>
          <cell r="B380" t="str">
            <v xml:space="preserve">SIDE SILLS EB                           </v>
          </cell>
          <cell r="C380">
            <v>477.18</v>
          </cell>
          <cell r="D380" t="str">
            <v>E2</v>
          </cell>
          <cell r="E380">
            <v>396.05939999999998</v>
          </cell>
        </row>
        <row r="381">
          <cell r="A381" t="str">
            <v>KE7601KA00RD</v>
          </cell>
          <cell r="B381" t="str">
            <v xml:space="preserve">SIDE SILLS RED                          </v>
          </cell>
          <cell r="C381">
            <v>337.97</v>
          </cell>
          <cell r="D381" t="str">
            <v>E2</v>
          </cell>
          <cell r="E381">
            <v>280.51510000000002</v>
          </cell>
        </row>
        <row r="382">
          <cell r="A382" t="str">
            <v>KE7601KA00YW</v>
          </cell>
          <cell r="B382" t="str">
            <v xml:space="preserve">SIDE SILLS_YW                           </v>
          </cell>
          <cell r="C382">
            <v>472.82</v>
          </cell>
          <cell r="D382" t="str">
            <v>E2</v>
          </cell>
          <cell r="E382">
            <v>392.44060000000002</v>
          </cell>
        </row>
        <row r="383">
          <cell r="A383" t="str">
            <v>KE7604E52B</v>
          </cell>
          <cell r="B383" t="str">
            <v xml:space="preserve">DOOR MOULDINGS GLOSS BLACK              </v>
          </cell>
          <cell r="C383">
            <v>321.47000000000003</v>
          </cell>
          <cell r="D383" t="str">
            <v>E2</v>
          </cell>
          <cell r="E383">
            <v>266.82010000000002</v>
          </cell>
        </row>
        <row r="384">
          <cell r="A384" t="str">
            <v>KE7881K08501</v>
          </cell>
          <cell r="B384" t="str">
            <v xml:space="preserve">FRONT MUDGUARDS                         </v>
          </cell>
          <cell r="C384">
            <v>57.89</v>
          </cell>
          <cell r="D384" t="str">
            <v>E2</v>
          </cell>
          <cell r="E384">
            <v>48.048699999999997</v>
          </cell>
        </row>
        <row r="385">
          <cell r="A385" t="str">
            <v>KE7886PA11</v>
          </cell>
          <cell r="B385" t="str">
            <v xml:space="preserve">MUDGUARD-SET FRONT                      </v>
          </cell>
          <cell r="C385">
            <v>86.04</v>
          </cell>
          <cell r="D385" t="str">
            <v>E2</v>
          </cell>
          <cell r="E385">
            <v>71.413200000000003</v>
          </cell>
        </row>
        <row r="386">
          <cell r="A386" t="str">
            <v>KE7886PA21</v>
          </cell>
          <cell r="B386" t="str">
            <v xml:space="preserve">MUDGUARD SET-REAR                       </v>
          </cell>
          <cell r="C386">
            <v>86.04</v>
          </cell>
          <cell r="D386" t="str">
            <v>E2</v>
          </cell>
          <cell r="E386">
            <v>71.413200000000003</v>
          </cell>
        </row>
        <row r="387">
          <cell r="A387" t="str">
            <v>KE788BV587</v>
          </cell>
          <cell r="B387" t="str">
            <v xml:space="preserve">RR MUDGUARD SET                         </v>
          </cell>
          <cell r="C387">
            <v>73.400000000000006</v>
          </cell>
          <cell r="D387" t="str">
            <v>E2</v>
          </cell>
          <cell r="E387">
            <v>60.922000000000004</v>
          </cell>
        </row>
        <row r="388">
          <cell r="A388" t="str">
            <v>KE7905S02B</v>
          </cell>
          <cell r="B388" t="str">
            <v xml:space="preserve">REAR SPOILER FINISHER-BLUE RAY          </v>
          </cell>
          <cell r="C388">
            <v>290.48</v>
          </cell>
          <cell r="D388" t="str">
            <v>E2</v>
          </cell>
          <cell r="E388">
            <v>241.09840000000003</v>
          </cell>
        </row>
        <row r="389">
          <cell r="A389" t="str">
            <v>KE790BV52D</v>
          </cell>
          <cell r="B389" t="str">
            <v xml:space="preserve">REAR SPOILER KIT                        </v>
          </cell>
          <cell r="C389">
            <v>439.76</v>
          </cell>
          <cell r="D389" t="str">
            <v>E2</v>
          </cell>
          <cell r="E389">
            <v>365.00079999999997</v>
          </cell>
        </row>
        <row r="390">
          <cell r="A390" t="str">
            <v>KE790BV52E</v>
          </cell>
          <cell r="B390" t="str">
            <v xml:space="preserve">REAR SPOILER KIT                        </v>
          </cell>
          <cell r="C390">
            <v>505.98</v>
          </cell>
          <cell r="D390" t="str">
            <v>E2</v>
          </cell>
          <cell r="E390">
            <v>419.96339999999998</v>
          </cell>
        </row>
        <row r="391">
          <cell r="A391" t="str">
            <v>KE790BV52F</v>
          </cell>
          <cell r="B391" t="str">
            <v xml:space="preserve">REAR SPOILER KIT                        </v>
          </cell>
          <cell r="C391">
            <v>638.34</v>
          </cell>
          <cell r="D391" t="str">
            <v>E2</v>
          </cell>
          <cell r="E391">
            <v>529.82220000000007</v>
          </cell>
        </row>
        <row r="392">
          <cell r="A392" t="str">
            <v>KE790BV52H</v>
          </cell>
          <cell r="B392" t="str">
            <v xml:space="preserve">REAR SPOILER KIT                        </v>
          </cell>
          <cell r="C392">
            <v>476.3</v>
          </cell>
          <cell r="D392" t="str">
            <v>E2</v>
          </cell>
          <cell r="E392">
            <v>395.32900000000001</v>
          </cell>
        </row>
        <row r="393">
          <cell r="A393" t="str">
            <v>KE7911KA20</v>
          </cell>
          <cell r="B393" t="str">
            <v xml:space="preserve">INSERTFOR HATCH                         </v>
          </cell>
          <cell r="C393">
            <v>238.2</v>
          </cell>
          <cell r="D393" t="str">
            <v>E2</v>
          </cell>
          <cell r="E393">
            <v>197.70599999999999</v>
          </cell>
        </row>
        <row r="394">
          <cell r="A394" t="str">
            <v>KE7911KA50</v>
          </cell>
          <cell r="B394" t="str">
            <v xml:space="preserve">TRUNK HANDLE CH                         </v>
          </cell>
          <cell r="C394">
            <v>267.93</v>
          </cell>
          <cell r="D394" t="str">
            <v>E2</v>
          </cell>
          <cell r="E394">
            <v>222.3819</v>
          </cell>
        </row>
        <row r="395">
          <cell r="A395" t="str">
            <v>KE7911KA50BK</v>
          </cell>
          <cell r="B395" t="str">
            <v xml:space="preserve">TRUNK HANDLE BK                         </v>
          </cell>
          <cell r="C395">
            <v>157.69</v>
          </cell>
          <cell r="D395" t="str">
            <v>E2</v>
          </cell>
          <cell r="E395">
            <v>130.8827</v>
          </cell>
        </row>
        <row r="396">
          <cell r="A396" t="str">
            <v>KE7911KA50EB</v>
          </cell>
          <cell r="B396" t="str">
            <v xml:space="preserve">TRUNK HANDLE EB                         </v>
          </cell>
          <cell r="C396">
            <v>221.99</v>
          </cell>
          <cell r="D396" t="str">
            <v>E2</v>
          </cell>
          <cell r="E396">
            <v>184.2517</v>
          </cell>
        </row>
        <row r="397">
          <cell r="A397" t="str">
            <v>KE7911KA50RD</v>
          </cell>
          <cell r="B397" t="str">
            <v xml:space="preserve">TRUNKHANDLE_RED                         </v>
          </cell>
          <cell r="C397">
            <v>157.69</v>
          </cell>
          <cell r="D397" t="str">
            <v>E2</v>
          </cell>
          <cell r="E397">
            <v>130.8827</v>
          </cell>
        </row>
        <row r="398">
          <cell r="A398" t="str">
            <v>KE7911KA50YW</v>
          </cell>
          <cell r="B398" t="str">
            <v xml:space="preserve">TRUNK HANDLE YW                         </v>
          </cell>
          <cell r="C398">
            <v>186.85</v>
          </cell>
          <cell r="D398" t="str">
            <v>E2</v>
          </cell>
          <cell r="E398">
            <v>155.0855</v>
          </cell>
        </row>
        <row r="399">
          <cell r="A399" t="str">
            <v>KE7914E55C</v>
          </cell>
          <cell r="B399" t="str">
            <v xml:space="preserve">RR GLASS FIN CR                         </v>
          </cell>
          <cell r="C399">
            <v>379.14</v>
          </cell>
          <cell r="D399" t="str">
            <v>E2</v>
          </cell>
          <cell r="E399">
            <v>314.68619999999999</v>
          </cell>
        </row>
        <row r="400">
          <cell r="A400" t="str">
            <v>KE8771K160</v>
          </cell>
          <cell r="B400" t="str">
            <v xml:space="preserve">ARMREST FABRICA                         </v>
          </cell>
          <cell r="C400">
            <v>329.68</v>
          </cell>
          <cell r="D400" t="str">
            <v>E2</v>
          </cell>
          <cell r="E400">
            <v>273.63440000000003</v>
          </cell>
        </row>
        <row r="401">
          <cell r="A401" t="str">
            <v>KE8771K3RE</v>
          </cell>
          <cell r="B401" t="str">
            <v xml:space="preserve">ARMREST LEATH R                         </v>
          </cell>
          <cell r="C401">
            <v>394.33</v>
          </cell>
          <cell r="D401" t="str">
            <v>E2</v>
          </cell>
          <cell r="E401">
            <v>327.29390000000001</v>
          </cell>
        </row>
        <row r="402">
          <cell r="A402" t="str">
            <v>KE9605S01B</v>
          </cell>
          <cell r="B402" t="str">
            <v xml:space="preserve">MIRROR CAPS - BLUE RAY                  </v>
          </cell>
          <cell r="C402">
            <v>209.01</v>
          </cell>
          <cell r="D402" t="str">
            <v>E2</v>
          </cell>
          <cell r="E402">
            <v>173.47829999999999</v>
          </cell>
        </row>
        <row r="403">
          <cell r="A403" t="str">
            <v>KE960BV030BK</v>
          </cell>
          <cell r="B403" t="str">
            <v xml:space="preserve">MIRROR CAPS BK                          </v>
          </cell>
          <cell r="C403">
            <v>221.5</v>
          </cell>
          <cell r="D403" t="str">
            <v>E2</v>
          </cell>
          <cell r="E403">
            <v>183.845</v>
          </cell>
        </row>
        <row r="404">
          <cell r="A404" t="str">
            <v>KE960BV030EB</v>
          </cell>
          <cell r="B404" t="str">
            <v xml:space="preserve">MIRROR CAPS EB                          </v>
          </cell>
          <cell r="C404">
            <v>221.5</v>
          </cell>
          <cell r="D404" t="str">
            <v>E2</v>
          </cell>
          <cell r="E404">
            <v>183.845</v>
          </cell>
        </row>
        <row r="405">
          <cell r="A405" t="str">
            <v>KE960BV030RD</v>
          </cell>
          <cell r="B405" t="str">
            <v xml:space="preserve">MIRROR CAPS RD                          </v>
          </cell>
          <cell r="C405">
            <v>221.5</v>
          </cell>
          <cell r="D405" t="str">
            <v>E2</v>
          </cell>
          <cell r="E405">
            <v>183.845</v>
          </cell>
        </row>
        <row r="406">
          <cell r="A406" t="str">
            <v>KE960BV030YE</v>
          </cell>
          <cell r="B406" t="str">
            <v xml:space="preserve">MIRROR CAPS YE                          </v>
          </cell>
          <cell r="C406">
            <v>221.5</v>
          </cell>
          <cell r="D406" t="str">
            <v>E2</v>
          </cell>
          <cell r="E406">
            <v>183.845</v>
          </cell>
        </row>
        <row r="407">
          <cell r="A407" t="str">
            <v>KE960HV00N</v>
          </cell>
          <cell r="B407" t="str">
            <v xml:space="preserve">MIRROR CAPS GLOSS BLACK                 </v>
          </cell>
          <cell r="C407">
            <v>216.15</v>
          </cell>
          <cell r="D407" t="str">
            <v>E2</v>
          </cell>
          <cell r="E407">
            <v>179.40449999999998</v>
          </cell>
        </row>
        <row r="408">
          <cell r="A408" t="str">
            <v>KE9655S0S0</v>
          </cell>
          <cell r="B408" t="str">
            <v xml:space="preserve">TRUNK LINER-BLACK (W/ BOSE)             </v>
          </cell>
          <cell r="C408">
            <v>179.47</v>
          </cell>
          <cell r="D408" t="str">
            <v>E2</v>
          </cell>
          <cell r="E408">
            <v>148.96010000000001</v>
          </cell>
        </row>
        <row r="409">
          <cell r="A409" t="str">
            <v>KE9656P0S0</v>
          </cell>
          <cell r="B409" t="str">
            <v xml:space="preserve">TRUNKLINER                              </v>
          </cell>
          <cell r="C409">
            <v>121.04</v>
          </cell>
          <cell r="D409" t="str">
            <v>E2</v>
          </cell>
          <cell r="E409">
            <v>100.4632</v>
          </cell>
        </row>
        <row r="410">
          <cell r="A410" t="str">
            <v>KE9671K020</v>
          </cell>
          <cell r="B410" t="str">
            <v xml:space="preserve">TRK ENTRY GUARD                         </v>
          </cell>
          <cell r="C410">
            <v>183.62</v>
          </cell>
          <cell r="D410" t="str">
            <v>E2</v>
          </cell>
          <cell r="E410">
            <v>152.40460000000002</v>
          </cell>
        </row>
        <row r="411">
          <cell r="A411" t="str">
            <v>KE9676P040</v>
          </cell>
          <cell r="B411" t="str">
            <v xml:space="preserve">ILLUMINATED ENTRY GUARDS                </v>
          </cell>
          <cell r="C411">
            <v>353</v>
          </cell>
          <cell r="D411" t="str">
            <v>E2</v>
          </cell>
          <cell r="E411">
            <v>292.99</v>
          </cell>
        </row>
        <row r="412">
          <cell r="A412" t="str">
            <v>KE967HV540</v>
          </cell>
          <cell r="B412" t="str">
            <v xml:space="preserve">ILLUMINATED ALUMINIUM ENTRY GUARDS      </v>
          </cell>
          <cell r="C412">
            <v>347.53</v>
          </cell>
          <cell r="D412" t="str">
            <v>E2</v>
          </cell>
          <cell r="E412">
            <v>288.44989999999996</v>
          </cell>
        </row>
        <row r="413">
          <cell r="A413" t="str">
            <v>MK0103KA02AU</v>
          </cell>
          <cell r="B413" t="str">
            <v xml:space="preserve">KICK PLATE KIT                          </v>
          </cell>
          <cell r="C413">
            <v>246.96</v>
          </cell>
          <cell r="D413" t="str">
            <v>E2</v>
          </cell>
          <cell r="E413">
            <v>204.9768</v>
          </cell>
        </row>
        <row r="414">
          <cell r="A414" t="str">
            <v>MK0103KA03AU</v>
          </cell>
          <cell r="B414" t="str">
            <v xml:space="preserve">KICK PLATE KIT                          </v>
          </cell>
          <cell r="C414">
            <v>185.19</v>
          </cell>
          <cell r="D414" t="str">
            <v>E2</v>
          </cell>
          <cell r="E414">
            <v>153.70769999999999</v>
          </cell>
        </row>
        <row r="415">
          <cell r="A415" t="str">
            <v>MK017R52TOWB</v>
          </cell>
          <cell r="B415" t="str">
            <v xml:space="preserve">R52 TOWBAR W/ KICK SENSOR - TI          </v>
          </cell>
          <cell r="C415">
            <v>1123.82</v>
          </cell>
          <cell r="D415" t="str">
            <v>E2</v>
          </cell>
          <cell r="E415">
            <v>932.77059999999994</v>
          </cell>
        </row>
        <row r="416">
          <cell r="A416" t="str">
            <v>MK0253YM0AAU</v>
          </cell>
          <cell r="B416" t="str">
            <v xml:space="preserve">KIT-ALLOY WHEEL,18 BLACK                </v>
          </cell>
          <cell r="C416">
            <v>1679.29</v>
          </cell>
          <cell r="D416" t="str">
            <v>E2</v>
          </cell>
          <cell r="E416">
            <v>1393.8107</v>
          </cell>
        </row>
        <row r="417">
          <cell r="A417" t="str">
            <v>MK0254KE1AAU</v>
          </cell>
          <cell r="B417" t="str">
            <v xml:space="preserve">SIDE STEPS DX-DUALCAB RX-DUALCAB        </v>
          </cell>
          <cell r="C417">
            <v>1078.6600000000001</v>
          </cell>
          <cell r="D417" t="str">
            <v>E2</v>
          </cell>
          <cell r="E417">
            <v>895.28780000000006</v>
          </cell>
        </row>
        <row r="418">
          <cell r="A418" t="str">
            <v>MK0254KE2AAU</v>
          </cell>
          <cell r="B418" t="str">
            <v xml:space="preserve">SIDE STEPS                              </v>
          </cell>
          <cell r="C418">
            <v>1078.6600000000001</v>
          </cell>
          <cell r="D418" t="str">
            <v>E2</v>
          </cell>
          <cell r="E418">
            <v>895.28780000000006</v>
          </cell>
        </row>
        <row r="419">
          <cell r="A419" t="str">
            <v>MK0254KE5AAU</v>
          </cell>
          <cell r="B419" t="str">
            <v xml:space="preserve">PROTR-RR BODY D/C, INR-PREMIUM TD       </v>
          </cell>
          <cell r="C419">
            <v>527.78</v>
          </cell>
          <cell r="D419" t="str">
            <v>E2</v>
          </cell>
          <cell r="E419">
            <v>438.05739999999997</v>
          </cell>
        </row>
        <row r="420">
          <cell r="A420" t="str">
            <v>MK0256KG0AAU</v>
          </cell>
          <cell r="B420" t="str">
            <v xml:space="preserve">SIDE STEPS DC                           </v>
          </cell>
          <cell r="C420">
            <v>1044.06</v>
          </cell>
          <cell r="D420" t="str">
            <v>E6</v>
          </cell>
          <cell r="E420">
            <v>866.56979999999999</v>
          </cell>
        </row>
        <row r="421">
          <cell r="A421" t="str">
            <v>MK0256KG0CAU</v>
          </cell>
          <cell r="B421" t="str">
            <v xml:space="preserve">PROTR-RR BODY D/C, INR CC               </v>
          </cell>
          <cell r="C421">
            <v>637.47</v>
          </cell>
          <cell r="D421" t="str">
            <v>E2</v>
          </cell>
          <cell r="E421">
            <v>529.1001</v>
          </cell>
        </row>
        <row r="422">
          <cell r="A422" t="str">
            <v>MK0256KG0EAU</v>
          </cell>
          <cell r="B422" t="str">
            <v xml:space="preserve">PROTR-RR BODY D/C, INR TD               </v>
          </cell>
          <cell r="C422">
            <v>624.03</v>
          </cell>
          <cell r="D422" t="str">
            <v>T3</v>
          </cell>
          <cell r="E422">
            <v>517.94489999999996</v>
          </cell>
        </row>
        <row r="423">
          <cell r="A423" t="str">
            <v>MK0256KG1AAU</v>
          </cell>
          <cell r="B423" t="str">
            <v xml:space="preserve">SIDE STEPS KC                           </v>
          </cell>
          <cell r="C423">
            <v>1045.71</v>
          </cell>
          <cell r="D423" t="str">
            <v>E6</v>
          </cell>
          <cell r="E423">
            <v>867.9393</v>
          </cell>
        </row>
        <row r="424">
          <cell r="A424" t="str">
            <v>MK0264KE1AAU</v>
          </cell>
          <cell r="B424" t="str">
            <v xml:space="preserve">PROTR-RR BODY K/C, INR TIE DOWN         </v>
          </cell>
          <cell r="C424">
            <v>480.96</v>
          </cell>
          <cell r="D424" t="str">
            <v>E2</v>
          </cell>
          <cell r="E424">
            <v>399.1968</v>
          </cell>
        </row>
        <row r="425">
          <cell r="A425" t="str">
            <v>MK0266KG0BAU</v>
          </cell>
          <cell r="B425" t="str">
            <v xml:space="preserve">PROTR-RR BODY K/C, INR TD               </v>
          </cell>
          <cell r="C425">
            <v>773.6</v>
          </cell>
          <cell r="D425" t="str">
            <v>E2</v>
          </cell>
          <cell r="E425">
            <v>642.08799999999997</v>
          </cell>
        </row>
        <row r="426">
          <cell r="A426" t="str">
            <v>MK0266KG0DAU</v>
          </cell>
          <cell r="B426" t="str">
            <v xml:space="preserve">PROTR-RR BODY K/C, INR CC               </v>
          </cell>
          <cell r="C426">
            <v>711.11</v>
          </cell>
          <cell r="D426" t="str">
            <v>E2</v>
          </cell>
          <cell r="E426">
            <v>590.22130000000004</v>
          </cell>
        </row>
        <row r="427">
          <cell r="A427" t="str">
            <v>MK18R52NUDGE</v>
          </cell>
          <cell r="B427" t="str">
            <v xml:space="preserve">R52 NUDGE BAR,ACU                       </v>
          </cell>
          <cell r="C427">
            <v>701.03</v>
          </cell>
          <cell r="D427" t="str">
            <v>E2</v>
          </cell>
          <cell r="E427">
            <v>581.85489999999993</v>
          </cell>
        </row>
        <row r="428">
          <cell r="A428" t="str">
            <v>MKD23CAMSL1</v>
          </cell>
          <cell r="B428" t="str">
            <v xml:space="preserve">D23 REAR VIEW CAMERA                    </v>
          </cell>
          <cell r="C428">
            <v>161.44</v>
          </cell>
          <cell r="D428" t="str">
            <v>E3</v>
          </cell>
          <cell r="E428">
            <v>141.26</v>
          </cell>
        </row>
        <row r="429">
          <cell r="A429" t="str">
            <v>T99B19PJ0A</v>
          </cell>
          <cell r="B429" t="str">
            <v xml:space="preserve">PROTR-RR BMPR                           </v>
          </cell>
          <cell r="C429">
            <v>311.73</v>
          </cell>
          <cell r="D429" t="str">
            <v>E2</v>
          </cell>
          <cell r="E429">
            <v>258.73590000000002</v>
          </cell>
        </row>
        <row r="430">
          <cell r="A430" t="str">
            <v>F38016KG0AAU</v>
          </cell>
          <cell r="B430" t="str">
            <v xml:space="preserve">FDRT FENDER FITTING CAP                 </v>
          </cell>
          <cell r="C430">
            <v>24.7</v>
          </cell>
          <cell r="D430" t="str">
            <v>E2</v>
          </cell>
          <cell r="E430">
            <v>20.500999999999998</v>
          </cell>
        </row>
        <row r="431">
          <cell r="A431" t="str">
            <v>T99C25SA1A</v>
          </cell>
          <cell r="B431" t="str">
            <v xml:space="preserve">TRUNK SUB FLOOR ORGANISER               </v>
          </cell>
          <cell r="C431">
            <v>525.51</v>
          </cell>
          <cell r="D431" t="str">
            <v>E2</v>
          </cell>
          <cell r="E431">
            <v>436.17329999999998</v>
          </cell>
        </row>
        <row r="432">
          <cell r="A432" t="str">
            <v>F20646KG0CAU</v>
          </cell>
          <cell r="B432" t="str">
            <v xml:space="preserve">GUARD ASSY-FR BMPR, BLK,                </v>
          </cell>
          <cell r="C432">
            <v>880.81</v>
          </cell>
          <cell r="D432" t="str">
            <v>E3</v>
          </cell>
          <cell r="E432">
            <v>770.70875000000001</v>
          </cell>
        </row>
        <row r="433">
          <cell r="A433" t="str">
            <v>F20646KG0DAU</v>
          </cell>
          <cell r="B433" t="str">
            <v xml:space="preserve">GUARD ASSY-FR BMPR, BLK,                </v>
          </cell>
          <cell r="C433">
            <v>861.04</v>
          </cell>
          <cell r="D433" t="str">
            <v>E1</v>
          </cell>
          <cell r="E433">
            <v>714.66319999999996</v>
          </cell>
        </row>
        <row r="434">
          <cell r="A434" t="str">
            <v>J47B06KG0AAU</v>
          </cell>
          <cell r="B434" t="str">
            <v xml:space="preserve">COVER ASSY - FIN, BED 1PC               </v>
          </cell>
          <cell r="C434">
            <v>2789.53</v>
          </cell>
          <cell r="D434" t="str">
            <v>E1</v>
          </cell>
          <cell r="E434">
            <v>2315.3099000000002</v>
          </cell>
        </row>
        <row r="435">
          <cell r="A435" t="str">
            <v>J47B06KG0BAU</v>
          </cell>
          <cell r="B435" t="str">
            <v xml:space="preserve">COVER ASSY - FIN, BED 1PC               </v>
          </cell>
          <cell r="C435">
            <v>2789.53</v>
          </cell>
          <cell r="D435" t="str">
            <v>E1</v>
          </cell>
          <cell r="E435">
            <v>2315.3099000000002</v>
          </cell>
        </row>
        <row r="436">
          <cell r="A436" t="str">
            <v>J47B06KG0CAU</v>
          </cell>
          <cell r="B436" t="str">
            <v xml:space="preserve">COVER ASSY - FIN, BED 1PC               </v>
          </cell>
          <cell r="C436">
            <v>2789.53</v>
          </cell>
          <cell r="D436" t="str">
            <v>E1</v>
          </cell>
          <cell r="E436">
            <v>2315.3099000000002</v>
          </cell>
        </row>
        <row r="437">
          <cell r="A437" t="str">
            <v>J47B06KG0DAU</v>
          </cell>
          <cell r="B437" t="str">
            <v xml:space="preserve">COVER ASSY - FIN, BED 1PC               </v>
          </cell>
          <cell r="C437">
            <v>2789.53</v>
          </cell>
          <cell r="D437" t="str">
            <v>E1</v>
          </cell>
          <cell r="E437">
            <v>2315.3099000000002</v>
          </cell>
        </row>
        <row r="438">
          <cell r="A438" t="str">
            <v>J47B06KG0EAU</v>
          </cell>
          <cell r="B438" t="str">
            <v xml:space="preserve">COVER ASSY - FIN, BED 1PC               </v>
          </cell>
          <cell r="C438">
            <v>2789.53</v>
          </cell>
          <cell r="D438" t="str">
            <v>E1</v>
          </cell>
          <cell r="E438">
            <v>2315.3099000000002</v>
          </cell>
        </row>
        <row r="439">
          <cell r="A439" t="str">
            <v>J47B06KG0FAU</v>
          </cell>
          <cell r="B439" t="str">
            <v xml:space="preserve">COVER ASSY - FIN, BED 1PC               </v>
          </cell>
          <cell r="C439">
            <v>2789.53</v>
          </cell>
          <cell r="D439" t="str">
            <v>E1</v>
          </cell>
          <cell r="E439">
            <v>2315.3099000000002</v>
          </cell>
        </row>
        <row r="440">
          <cell r="A440" t="str">
            <v>J47B06KG0GAU</v>
          </cell>
          <cell r="B440" t="str">
            <v xml:space="preserve">COVER ASSY - FIN, BED 1PC               </v>
          </cell>
          <cell r="C440">
            <v>2789.53</v>
          </cell>
          <cell r="D440" t="str">
            <v>E1</v>
          </cell>
          <cell r="E440">
            <v>2315.3099000000002</v>
          </cell>
        </row>
        <row r="441">
          <cell r="A441" t="str">
            <v>J47B06KG0HAU</v>
          </cell>
          <cell r="B441" t="str">
            <v xml:space="preserve">COVER ASSY - FIN, BED 1PC               </v>
          </cell>
          <cell r="C441">
            <v>2789.53</v>
          </cell>
          <cell r="D441" t="str">
            <v>E1</v>
          </cell>
          <cell r="E441">
            <v>2315.3099000000002</v>
          </cell>
        </row>
        <row r="442">
          <cell r="A442" t="str">
            <v>J47A06KG0AAU</v>
          </cell>
          <cell r="B442" t="str">
            <v xml:space="preserve">COVER ASSY - FIN, BED 3PC               </v>
          </cell>
          <cell r="C442">
            <v>3080.47</v>
          </cell>
          <cell r="D442" t="str">
            <v>E1</v>
          </cell>
          <cell r="E442">
            <v>2556.7900999999997</v>
          </cell>
        </row>
        <row r="443">
          <cell r="A443" t="str">
            <v>J47A06KG0BAU</v>
          </cell>
          <cell r="B443" t="str">
            <v xml:space="preserve">COVER ASSY - FIN, BED 3PC               </v>
          </cell>
          <cell r="C443">
            <v>3080.47</v>
          </cell>
          <cell r="D443" t="str">
            <v>E1</v>
          </cell>
          <cell r="E443">
            <v>2556.7900999999997</v>
          </cell>
        </row>
        <row r="444">
          <cell r="A444" t="str">
            <v>J47A06KG0CAU</v>
          </cell>
          <cell r="B444" t="str">
            <v xml:space="preserve">COVER ASSY - FIN, BED 3PC               </v>
          </cell>
          <cell r="C444">
            <v>3080.47</v>
          </cell>
          <cell r="D444" t="str">
            <v>E1</v>
          </cell>
          <cell r="E444">
            <v>2556.7900999999997</v>
          </cell>
        </row>
        <row r="445">
          <cell r="A445" t="str">
            <v>J47A06KG0DAU</v>
          </cell>
          <cell r="B445" t="str">
            <v xml:space="preserve">COVER ASSY - FIN, BED 3PC               </v>
          </cell>
          <cell r="C445">
            <v>3080.47</v>
          </cell>
          <cell r="D445" t="str">
            <v>E1</v>
          </cell>
          <cell r="E445">
            <v>2556.7900999999997</v>
          </cell>
        </row>
        <row r="446">
          <cell r="A446" t="str">
            <v>J47A06KG0EAU</v>
          </cell>
          <cell r="B446" t="str">
            <v xml:space="preserve">COVER ASSY - FIN, BED 3PC               </v>
          </cell>
          <cell r="C446">
            <v>3080.47</v>
          </cell>
          <cell r="D446" t="str">
            <v>E1</v>
          </cell>
          <cell r="E446">
            <v>2556.7900999999997</v>
          </cell>
        </row>
        <row r="447">
          <cell r="A447" t="str">
            <v>J47A06KG0FAU</v>
          </cell>
          <cell r="B447" t="str">
            <v xml:space="preserve">COVER ASSY - FIN, BED 3PC               </v>
          </cell>
          <cell r="C447">
            <v>3080.47</v>
          </cell>
          <cell r="D447" t="str">
            <v>E1</v>
          </cell>
          <cell r="E447">
            <v>2556.7900999999997</v>
          </cell>
        </row>
        <row r="448">
          <cell r="A448" t="str">
            <v>J47A06KG0GAU</v>
          </cell>
          <cell r="B448" t="str">
            <v xml:space="preserve">COVER ASSY - FIN, BED 3PC               </v>
          </cell>
          <cell r="C448">
            <v>3080.47</v>
          </cell>
          <cell r="D448" t="str">
            <v>E1</v>
          </cell>
          <cell r="E448">
            <v>2556.7900999999997</v>
          </cell>
        </row>
        <row r="449">
          <cell r="A449" t="str">
            <v>J47A06KG0HAU</v>
          </cell>
          <cell r="B449" t="str">
            <v xml:space="preserve">COVER ASSY - FIN, BED 3PC               </v>
          </cell>
          <cell r="C449">
            <v>3080.47</v>
          </cell>
          <cell r="D449" t="str">
            <v>E1</v>
          </cell>
          <cell r="E449">
            <v>2556.7900999999997</v>
          </cell>
        </row>
        <row r="450">
          <cell r="A450" t="str">
            <v>J44106KG0CAU</v>
          </cell>
          <cell r="B450" t="str">
            <v xml:space="preserve">BAR ASSY-SPORTS, FR  (ST)               </v>
          </cell>
          <cell r="C450">
            <v>1281.68</v>
          </cell>
          <cell r="D450" t="str">
            <v>E1</v>
          </cell>
          <cell r="E450">
            <v>1063.7944</v>
          </cell>
        </row>
        <row r="451">
          <cell r="A451" t="str">
            <v>G38506KG0AAU</v>
          </cell>
          <cell r="B451" t="str">
            <v xml:space="preserve">PLATFORM ASSY,SET-D/C                   </v>
          </cell>
          <cell r="C451">
            <v>1138.04</v>
          </cell>
          <cell r="D451" t="str">
            <v>E1</v>
          </cell>
          <cell r="E451">
            <v>944.57319999999993</v>
          </cell>
        </row>
        <row r="452">
          <cell r="A452" t="str">
            <v>J46B06KG0AAU</v>
          </cell>
          <cell r="B452" t="str">
            <v xml:space="preserve">CANOPY ASSY-DUAL, LIFT/LI               </v>
          </cell>
          <cell r="C452">
            <v>4072.34</v>
          </cell>
          <cell r="D452" t="str">
            <v>E4</v>
          </cell>
          <cell r="E452">
            <v>3868.723</v>
          </cell>
        </row>
        <row r="453">
          <cell r="A453" t="str">
            <v>J46B06KG0BAU</v>
          </cell>
          <cell r="B453" t="str">
            <v xml:space="preserve">CANOPY ASSY-DUAL, LIFT/LI               </v>
          </cell>
          <cell r="C453">
            <v>4072.34</v>
          </cell>
          <cell r="D453" t="str">
            <v>E4</v>
          </cell>
          <cell r="E453">
            <v>3868.723</v>
          </cell>
        </row>
        <row r="454">
          <cell r="A454" t="str">
            <v>J46B06KG0CAU</v>
          </cell>
          <cell r="B454" t="str">
            <v xml:space="preserve">CANOPY ASSY-DUAL, LIFT/LI               </v>
          </cell>
          <cell r="C454">
            <v>4072.34</v>
          </cell>
          <cell r="D454" t="str">
            <v>E4</v>
          </cell>
          <cell r="E454">
            <v>3868.723</v>
          </cell>
        </row>
        <row r="455">
          <cell r="A455" t="str">
            <v>J46B06KG0DAU</v>
          </cell>
          <cell r="B455" t="str">
            <v xml:space="preserve">CANOPY ASSY-DUAL, LIFT/LI               </v>
          </cell>
          <cell r="C455">
            <v>4072.34</v>
          </cell>
          <cell r="D455" t="str">
            <v>E4</v>
          </cell>
          <cell r="E455">
            <v>3868.723</v>
          </cell>
        </row>
        <row r="456">
          <cell r="A456" t="str">
            <v>J46B06KG0EAU</v>
          </cell>
          <cell r="B456" t="str">
            <v xml:space="preserve">CANOPY ASSY-DUAL, LIFT/LI               </v>
          </cell>
          <cell r="C456">
            <v>4072.34</v>
          </cell>
          <cell r="D456" t="str">
            <v>E4</v>
          </cell>
          <cell r="E456">
            <v>3868.723</v>
          </cell>
        </row>
        <row r="457">
          <cell r="A457" t="str">
            <v>J46B06KG0FAU</v>
          </cell>
          <cell r="B457" t="str">
            <v xml:space="preserve">CANOPY ASSY-DUAL, LIFT/LI               </v>
          </cell>
          <cell r="C457">
            <v>4072.34</v>
          </cell>
          <cell r="D457" t="str">
            <v>E4</v>
          </cell>
          <cell r="E457">
            <v>3868.723</v>
          </cell>
        </row>
        <row r="458">
          <cell r="A458" t="str">
            <v>J46B06KG0GAU</v>
          </cell>
          <cell r="B458" t="str">
            <v xml:space="preserve">CANOPY ASSY-DUAL, LIFT/LI               </v>
          </cell>
          <cell r="C458">
            <v>4072.34</v>
          </cell>
          <cell r="D458" t="str">
            <v>E4</v>
          </cell>
          <cell r="E458">
            <v>3868.723</v>
          </cell>
        </row>
        <row r="459">
          <cell r="A459" t="str">
            <v>J46B06KG0HAU</v>
          </cell>
          <cell r="B459" t="str">
            <v xml:space="preserve">CANOPY ASSY-DUAL, LIFT/LI               </v>
          </cell>
          <cell r="C459">
            <v>4072.34</v>
          </cell>
          <cell r="D459" t="str">
            <v>E4</v>
          </cell>
          <cell r="E459">
            <v>3868.723</v>
          </cell>
        </row>
        <row r="460">
          <cell r="A460" t="str">
            <v>J46A06KG0AAU</v>
          </cell>
          <cell r="B460" t="str">
            <v xml:space="preserve">CANOPY ASSY-DUAL, LIFT/SL               </v>
          </cell>
          <cell r="C460">
            <v>3930.13</v>
          </cell>
          <cell r="D460" t="str">
            <v>E4</v>
          </cell>
          <cell r="E460">
            <v>3733.6235000000001</v>
          </cell>
        </row>
        <row r="461">
          <cell r="A461" t="str">
            <v>J46A06KG0BAU</v>
          </cell>
          <cell r="B461" t="str">
            <v xml:space="preserve">CANOPY ASSY-DUAL, LIFT/SL               </v>
          </cell>
          <cell r="C461">
            <v>3930.13</v>
          </cell>
          <cell r="D461" t="str">
            <v>E4</v>
          </cell>
          <cell r="E461">
            <v>3733.6235000000001</v>
          </cell>
        </row>
        <row r="462">
          <cell r="A462" t="str">
            <v>J46A06KG0CAU</v>
          </cell>
          <cell r="B462" t="str">
            <v xml:space="preserve">CANOPY ASSY-DUAL, LIFT/SL               </v>
          </cell>
          <cell r="C462">
            <v>3930.13</v>
          </cell>
          <cell r="D462" t="str">
            <v>E4</v>
          </cell>
          <cell r="E462">
            <v>3733.6235000000001</v>
          </cell>
        </row>
        <row r="463">
          <cell r="A463" t="str">
            <v>J46A06KG0DAU</v>
          </cell>
          <cell r="B463" t="str">
            <v xml:space="preserve">CANOPY ASSY-DUAL, LIFT/SL               </v>
          </cell>
          <cell r="C463">
            <v>3930.13</v>
          </cell>
          <cell r="D463" t="str">
            <v>E4</v>
          </cell>
          <cell r="E463">
            <v>3733.6235000000001</v>
          </cell>
        </row>
        <row r="464">
          <cell r="A464" t="str">
            <v>J46A06KG0EAU</v>
          </cell>
          <cell r="B464" t="str">
            <v xml:space="preserve">CANOPY ASSY-DUAL, LIFT/SL               </v>
          </cell>
          <cell r="C464">
            <v>3930.13</v>
          </cell>
          <cell r="D464" t="str">
            <v>E4</v>
          </cell>
          <cell r="E464">
            <v>3733.6235000000001</v>
          </cell>
        </row>
        <row r="465">
          <cell r="A465" t="str">
            <v>J46A06KG0FAU</v>
          </cell>
          <cell r="B465" t="str">
            <v xml:space="preserve">CANOPY ASSY-DUAL, LIFT/SL               </v>
          </cell>
          <cell r="C465">
            <v>3930.13</v>
          </cell>
          <cell r="D465" t="str">
            <v>E4</v>
          </cell>
          <cell r="E465">
            <v>3733.6235000000001</v>
          </cell>
        </row>
        <row r="466">
          <cell r="A466" t="str">
            <v>J46A06KG0GAU</v>
          </cell>
          <cell r="B466" t="str">
            <v xml:space="preserve">CANOPY ASSY-DUAL, LIFT/SL               </v>
          </cell>
          <cell r="C466">
            <v>3930.13</v>
          </cell>
          <cell r="D466" t="str">
            <v>E4</v>
          </cell>
          <cell r="E466">
            <v>3733.6235000000001</v>
          </cell>
        </row>
        <row r="467">
          <cell r="A467" t="str">
            <v>J46A06KG0HAU</v>
          </cell>
          <cell r="B467" t="str">
            <v xml:space="preserve">CANOPY ASSY-DUAL, LIFT/SL               </v>
          </cell>
          <cell r="C467">
            <v>3930.13</v>
          </cell>
          <cell r="D467" t="str">
            <v>E4</v>
          </cell>
          <cell r="E467">
            <v>3733.6235000000001</v>
          </cell>
        </row>
        <row r="468">
          <cell r="A468" t="str">
            <v>G38506KG0BAU</v>
          </cell>
          <cell r="B468" t="str">
            <v xml:space="preserve">PLATFORM ASSY,SET-CANOPY                </v>
          </cell>
          <cell r="C468">
            <v>1208.6600000000001</v>
          </cell>
          <cell r="D468" t="str">
            <v>E1</v>
          </cell>
          <cell r="E468">
            <v>1003.1878</v>
          </cell>
        </row>
        <row r="469">
          <cell r="A469" t="str">
            <v>MK30A6KG0BAU</v>
          </cell>
          <cell r="B469" t="str">
            <v xml:space="preserve">KIT - P4X WHEEL KIT SL/ST               </v>
          </cell>
          <cell r="C469">
            <v>1424.56</v>
          </cell>
          <cell r="D469" t="str">
            <v>E5</v>
          </cell>
          <cell r="E469">
            <v>1282.104</v>
          </cell>
        </row>
        <row r="470">
          <cell r="A470" t="str">
            <v>MK30A6KG0CAU</v>
          </cell>
          <cell r="B470" t="str">
            <v xml:space="preserve">KIT- P4X WHEELS SET - STX               </v>
          </cell>
          <cell r="C470">
            <v>1431.05</v>
          </cell>
          <cell r="D470" t="str">
            <v>E5</v>
          </cell>
          <cell r="E470">
            <v>1287.9449999999999</v>
          </cell>
        </row>
        <row r="471">
          <cell r="A471" t="str">
            <v>NS613</v>
          </cell>
          <cell r="B471" t="str">
            <v xml:space="preserve">4 PIECE DOG TRAVEL SET                  </v>
          </cell>
          <cell r="C471">
            <v>53.76</v>
          </cell>
          <cell r="D471" t="str">
            <v>E1</v>
          </cell>
          <cell r="E471">
            <v>44.620799999999996</v>
          </cell>
        </row>
        <row r="472">
          <cell r="A472" t="str">
            <v>NS614</v>
          </cell>
          <cell r="B472" t="str">
            <v xml:space="preserve">CARGO AREA ORGANISER                    </v>
          </cell>
          <cell r="C472">
            <v>60.85</v>
          </cell>
          <cell r="D472" t="str">
            <v>E3</v>
          </cell>
          <cell r="E472">
            <v>53.243749999999999</v>
          </cell>
        </row>
        <row r="473">
          <cell r="A473" t="str">
            <v>NS616</v>
          </cell>
          <cell r="B473" t="str">
            <v xml:space="preserve">DOG BOWL                                </v>
          </cell>
          <cell r="C473">
            <v>7.66</v>
          </cell>
          <cell r="D473" t="str">
            <v>E3</v>
          </cell>
          <cell r="E473">
            <v>6.7025000000000006</v>
          </cell>
        </row>
        <row r="474">
          <cell r="A474" t="str">
            <v>NS597</v>
          </cell>
          <cell r="B474" t="str">
            <v xml:space="preserve">DRINK BOTTLE                            </v>
          </cell>
          <cell r="C474">
            <v>19.93</v>
          </cell>
          <cell r="D474" t="str">
            <v>E3</v>
          </cell>
          <cell r="E474">
            <v>17.438749999999999</v>
          </cell>
        </row>
        <row r="475">
          <cell r="A475" t="str">
            <v>NS594</v>
          </cell>
          <cell r="B475" t="str">
            <v xml:space="preserve">UMBRELLA                                </v>
          </cell>
          <cell r="C475">
            <v>33.020000000000003</v>
          </cell>
          <cell r="D475" t="str">
            <v>E3</v>
          </cell>
          <cell r="E475">
            <v>28.892500000000002</v>
          </cell>
        </row>
        <row r="476">
          <cell r="A476" t="str">
            <v>NS603</v>
          </cell>
          <cell r="B476" t="str">
            <v xml:space="preserve">KEYRING                                 </v>
          </cell>
          <cell r="C476">
            <v>10.72</v>
          </cell>
          <cell r="D476" t="str">
            <v>E3</v>
          </cell>
          <cell r="E476">
            <v>9.3800000000000008</v>
          </cell>
        </row>
        <row r="477">
          <cell r="A477" t="str">
            <v>NS611</v>
          </cell>
          <cell r="B477" t="str">
            <v xml:space="preserve">KEEP CUP                                </v>
          </cell>
          <cell r="C477">
            <v>18.850000000000001</v>
          </cell>
          <cell r="D477" t="str">
            <v>E3</v>
          </cell>
          <cell r="E477">
            <v>16.493750000000002</v>
          </cell>
        </row>
        <row r="478">
          <cell r="A478" t="str">
            <v>NS596</v>
          </cell>
          <cell r="B478" t="str">
            <v xml:space="preserve">STUBBY HOLDER                           </v>
          </cell>
          <cell r="C478">
            <v>9.14</v>
          </cell>
          <cell r="D478" t="str">
            <v>E6</v>
          </cell>
          <cell r="E478">
            <v>7.5861999999999998</v>
          </cell>
        </row>
        <row r="479">
          <cell r="A479" t="str">
            <v>NS468</v>
          </cell>
          <cell r="B479" t="str">
            <v xml:space="preserve">CAP                                     </v>
          </cell>
          <cell r="C479">
            <v>18.399999999999999</v>
          </cell>
          <cell r="D479" t="str">
            <v>E3</v>
          </cell>
          <cell r="E479">
            <v>16.099999999999998</v>
          </cell>
        </row>
        <row r="480">
          <cell r="A480" t="str">
            <v>NS598</v>
          </cell>
          <cell r="B480" t="str">
            <v xml:space="preserve">SUNSHADE                                </v>
          </cell>
          <cell r="C480">
            <v>22.78</v>
          </cell>
          <cell r="D480" t="str">
            <v>E3</v>
          </cell>
          <cell r="E480">
            <v>19.932500000000001</v>
          </cell>
        </row>
        <row r="481">
          <cell r="A481" t="str">
            <v>MK17A6PN0AAU</v>
          </cell>
          <cell r="B481" t="str">
            <v xml:space="preserve">MBR ASSY HITCH - KIT                    </v>
          </cell>
          <cell r="C481">
            <v>984.12</v>
          </cell>
          <cell r="D481" t="str">
            <v>E6</v>
          </cell>
          <cell r="E481">
            <v>816.81960000000004</v>
          </cell>
        </row>
        <row r="482">
          <cell r="A482" t="str">
            <v>T99J26GP0A</v>
          </cell>
          <cell r="B482" t="str">
            <v xml:space="preserve">SPLASH GUARDS - FRONT KAD               </v>
          </cell>
          <cell r="C482">
            <v>247.17</v>
          </cell>
          <cell r="D482" t="str">
            <v>E6</v>
          </cell>
          <cell r="E482">
            <v>205.15109999999999</v>
          </cell>
        </row>
        <row r="483">
          <cell r="A483" t="str">
            <v>T99J26GP1A</v>
          </cell>
          <cell r="B483" t="str">
            <v xml:space="preserve">SPLASH GUARDS - FRONT, K23              </v>
          </cell>
          <cell r="C483">
            <v>247.17</v>
          </cell>
          <cell r="D483" t="str">
            <v>E6</v>
          </cell>
          <cell r="E483">
            <v>205.15109999999999</v>
          </cell>
        </row>
        <row r="484">
          <cell r="A484" t="str">
            <v>T99J26GP2A</v>
          </cell>
          <cell r="B484" t="str">
            <v xml:space="preserve">SPLASH GUARDS - FRONT, RCK              </v>
          </cell>
          <cell r="C484">
            <v>247.17</v>
          </cell>
          <cell r="D484" t="str">
            <v>E6</v>
          </cell>
          <cell r="E484">
            <v>205.15109999999999</v>
          </cell>
        </row>
        <row r="485">
          <cell r="A485" t="str">
            <v>T99J26GP3A</v>
          </cell>
          <cell r="B485" t="str">
            <v xml:space="preserve">SPLASH GUARDS - FRONT, ECB              </v>
          </cell>
          <cell r="C485">
            <v>247.17</v>
          </cell>
          <cell r="D485" t="str">
            <v>E6</v>
          </cell>
          <cell r="E485">
            <v>205.15109999999999</v>
          </cell>
        </row>
        <row r="486">
          <cell r="A486" t="str">
            <v>T99J26GP4A</v>
          </cell>
          <cell r="B486" t="str">
            <v xml:space="preserve">SPLASH GUARDS - FRONT, NBA              </v>
          </cell>
          <cell r="C486">
            <v>247.17</v>
          </cell>
          <cell r="D486" t="str">
            <v>E6</v>
          </cell>
          <cell r="E486">
            <v>205.15109999999999</v>
          </cell>
        </row>
        <row r="487">
          <cell r="A487" t="str">
            <v>T99J26GP5A</v>
          </cell>
          <cell r="B487" t="str">
            <v xml:space="preserve">SPLASH GUARDS - FRONT, NBQ              </v>
          </cell>
          <cell r="C487">
            <v>247.17</v>
          </cell>
          <cell r="D487" t="str">
            <v>E6</v>
          </cell>
          <cell r="E487">
            <v>205.15109999999999</v>
          </cell>
        </row>
        <row r="488">
          <cell r="A488" t="str">
            <v>T99J26GP6A</v>
          </cell>
          <cell r="B488" t="str">
            <v xml:space="preserve">SPLASH GUARDS - FRONT, GAT              </v>
          </cell>
          <cell r="C488">
            <v>247.17</v>
          </cell>
          <cell r="D488" t="str">
            <v>E6</v>
          </cell>
          <cell r="E488">
            <v>205.15109999999999</v>
          </cell>
        </row>
        <row r="489">
          <cell r="A489" t="str">
            <v>T99J26GP7A</v>
          </cell>
          <cell r="B489" t="str">
            <v xml:space="preserve">SPLASH GUARDS - FRONT, KBY              </v>
          </cell>
          <cell r="C489">
            <v>247.17</v>
          </cell>
          <cell r="D489" t="str">
            <v>E6</v>
          </cell>
          <cell r="E489">
            <v>205.15109999999999</v>
          </cell>
        </row>
        <row r="490">
          <cell r="A490" t="str">
            <v>T99J26GP8A</v>
          </cell>
          <cell r="B490" t="str">
            <v xml:space="preserve">SPLASH GUARDS - FRONT, QBE              </v>
          </cell>
          <cell r="C490">
            <v>247.17</v>
          </cell>
          <cell r="D490" t="str">
            <v>E6</v>
          </cell>
          <cell r="E490">
            <v>205.15109999999999</v>
          </cell>
        </row>
        <row r="491">
          <cell r="A491" t="str">
            <v>T99J26GP0B</v>
          </cell>
          <cell r="B491" t="str">
            <v xml:space="preserve">SPLASH GUARDS - REAR, KAD               </v>
          </cell>
          <cell r="C491">
            <v>292.52999999999997</v>
          </cell>
          <cell r="D491" t="str">
            <v>E6</v>
          </cell>
          <cell r="E491">
            <v>242.79989999999998</v>
          </cell>
        </row>
        <row r="492">
          <cell r="A492" t="str">
            <v>T99J26GP1B</v>
          </cell>
          <cell r="B492" t="str">
            <v xml:space="preserve">SPLASH GUARDS - REAR, K23               </v>
          </cell>
          <cell r="C492">
            <v>292.52999999999997</v>
          </cell>
          <cell r="D492" t="str">
            <v>E6</v>
          </cell>
          <cell r="E492">
            <v>242.79989999999998</v>
          </cell>
        </row>
        <row r="493">
          <cell r="A493" t="str">
            <v>T99J26GP2B</v>
          </cell>
          <cell r="B493" t="str">
            <v xml:space="preserve">SPLASH GUARDS - REAR, RCK               </v>
          </cell>
          <cell r="C493">
            <v>292.52999999999997</v>
          </cell>
          <cell r="D493" t="str">
            <v>E6</v>
          </cell>
          <cell r="E493">
            <v>242.79989999999998</v>
          </cell>
        </row>
        <row r="494">
          <cell r="A494" t="str">
            <v>T99J26GP3B</v>
          </cell>
          <cell r="B494" t="str">
            <v xml:space="preserve">SPLASH GUARDS - REAR, ECB               </v>
          </cell>
          <cell r="C494">
            <v>292.52999999999997</v>
          </cell>
          <cell r="D494" t="str">
            <v>E6</v>
          </cell>
          <cell r="E494">
            <v>242.79989999999998</v>
          </cell>
        </row>
        <row r="495">
          <cell r="A495" t="str">
            <v>T99J26GP4B</v>
          </cell>
          <cell r="B495" t="str">
            <v xml:space="preserve">SPLASH GUARDS - REAR, NBA               </v>
          </cell>
          <cell r="C495">
            <v>292.52999999999997</v>
          </cell>
          <cell r="D495" t="str">
            <v>E6</v>
          </cell>
          <cell r="E495">
            <v>242.79989999999998</v>
          </cell>
        </row>
        <row r="496">
          <cell r="A496" t="str">
            <v>T99J26GP5B</v>
          </cell>
          <cell r="B496" t="str">
            <v xml:space="preserve">SPLASH GUARDS - REAR, NBQ               </v>
          </cell>
          <cell r="C496">
            <v>292.52999999999997</v>
          </cell>
          <cell r="D496" t="str">
            <v>E6</v>
          </cell>
          <cell r="E496">
            <v>242.79989999999998</v>
          </cell>
        </row>
        <row r="497">
          <cell r="A497" t="str">
            <v>T99J26GP6B</v>
          </cell>
          <cell r="B497" t="str">
            <v xml:space="preserve">SPLASH GUARDS - REAR, GAT               </v>
          </cell>
          <cell r="C497">
            <v>292.52999999999997</v>
          </cell>
          <cell r="D497" t="str">
            <v>E6</v>
          </cell>
          <cell r="E497">
            <v>242.79989999999998</v>
          </cell>
        </row>
        <row r="498">
          <cell r="A498" t="str">
            <v>T99J26GP7B</v>
          </cell>
          <cell r="B498" t="str">
            <v xml:space="preserve">SPLASH GUARDS - REAR, KBY               </v>
          </cell>
          <cell r="C498">
            <v>292.52999999999997</v>
          </cell>
          <cell r="D498" t="str">
            <v>E6</v>
          </cell>
          <cell r="E498">
            <v>242.79989999999998</v>
          </cell>
        </row>
        <row r="499">
          <cell r="A499" t="str">
            <v>T99J26GP8B</v>
          </cell>
          <cell r="B499" t="str">
            <v xml:space="preserve">SPLASH GUARDS - REAR, QBE               </v>
          </cell>
          <cell r="C499">
            <v>292.52999999999997</v>
          </cell>
          <cell r="D499" t="str">
            <v>E6</v>
          </cell>
          <cell r="E499">
            <v>242.79989999999998</v>
          </cell>
        </row>
        <row r="500">
          <cell r="A500" t="str">
            <v>G49006GP0C</v>
          </cell>
          <cell r="B500" t="str">
            <v xml:space="preserve">FLOOR MATS (METAL Z LOGO) - AUTO        </v>
          </cell>
          <cell r="C500">
            <v>212.29</v>
          </cell>
          <cell r="D500" t="str">
            <v>E1</v>
          </cell>
          <cell r="E500">
            <v>176.20069999999998</v>
          </cell>
        </row>
        <row r="501">
          <cell r="A501" t="str">
            <v>G49006GP0D</v>
          </cell>
          <cell r="B501" t="str">
            <v xml:space="preserve">FLOOR MATS (METAL Z LOGO) - MAN         </v>
          </cell>
          <cell r="C501">
            <v>212.29</v>
          </cell>
          <cell r="D501" t="str">
            <v>E1</v>
          </cell>
          <cell r="E501">
            <v>176.20069999999998</v>
          </cell>
        </row>
        <row r="502">
          <cell r="A502" t="str">
            <v>H49826GP0A</v>
          </cell>
          <cell r="B502" t="str">
            <v xml:space="preserve">TONNEAU COVER                           </v>
          </cell>
          <cell r="C502">
            <v>712.09</v>
          </cell>
          <cell r="D502" t="str">
            <v>E2</v>
          </cell>
          <cell r="E502">
            <v>591.03470000000004</v>
          </cell>
        </row>
        <row r="503">
          <cell r="A503" t="str">
            <v>904521EA1C</v>
          </cell>
          <cell r="B503" t="str">
            <v xml:space="preserve">BACK DOOR STAY                          </v>
          </cell>
          <cell r="C503">
            <v>130.61000000000001</v>
          </cell>
          <cell r="D503" t="str">
            <v>E6</v>
          </cell>
          <cell r="E503">
            <v>108.40630000000002</v>
          </cell>
        </row>
        <row r="504">
          <cell r="A504" t="str">
            <v>904531EA1C</v>
          </cell>
          <cell r="B504" t="str">
            <v xml:space="preserve">BACK DOOR STAY                          </v>
          </cell>
          <cell r="C504">
            <v>130.61000000000001</v>
          </cell>
          <cell r="D504" t="str">
            <v>E6</v>
          </cell>
          <cell r="E504">
            <v>108.40630000000002</v>
          </cell>
        </row>
        <row r="505">
          <cell r="A505" t="str">
            <v>J31006UE2AAU</v>
          </cell>
          <cell r="B505" t="str">
            <v xml:space="preserve">FRAME ASSY - GUARD                      </v>
          </cell>
          <cell r="C505">
            <v>792.51</v>
          </cell>
          <cell r="D505" t="str">
            <v>E1</v>
          </cell>
          <cell r="E505">
            <v>657.78329999999994</v>
          </cell>
        </row>
        <row r="506">
          <cell r="A506" t="str">
            <v>J31026UE0AAU</v>
          </cell>
          <cell r="B506" t="str">
            <v xml:space="preserve">FRONT POSITION KIT                      </v>
          </cell>
          <cell r="C506">
            <v>201.74</v>
          </cell>
          <cell r="D506" t="str">
            <v>E1</v>
          </cell>
          <cell r="E506">
            <v>167.4442</v>
          </cell>
        </row>
        <row r="507">
          <cell r="A507" t="str">
            <v>KE6106U10S</v>
          </cell>
          <cell r="B507" t="str">
            <v xml:space="preserve">UNDER COVER FR                          </v>
          </cell>
          <cell r="C507">
            <v>600.29999999999995</v>
          </cell>
          <cell r="D507" t="str">
            <v>E6</v>
          </cell>
          <cell r="E507">
            <v>498.24899999999997</v>
          </cell>
        </row>
        <row r="508">
          <cell r="A508" t="str">
            <v>KE6106U0CR</v>
          </cell>
          <cell r="B508" t="str">
            <v xml:space="preserve">FRONT FINISHER ELEGANCE PACK            </v>
          </cell>
          <cell r="C508">
            <v>252.4</v>
          </cell>
          <cell r="D508" t="str">
            <v>E2</v>
          </cell>
          <cell r="E508">
            <v>209.49200000000002</v>
          </cell>
        </row>
        <row r="509">
          <cell r="A509" t="str">
            <v>KE7886UA01</v>
          </cell>
          <cell r="B509" t="str">
            <v xml:space="preserve">KIT-MUD FLAP                            </v>
          </cell>
          <cell r="C509">
            <v>110.58</v>
          </cell>
          <cell r="D509" t="str">
            <v>E2</v>
          </cell>
          <cell r="E509">
            <v>91.781399999999991</v>
          </cell>
        </row>
        <row r="510">
          <cell r="A510" t="str">
            <v>KE7916U0CR</v>
          </cell>
          <cell r="B510" t="str">
            <v xml:space="preserve">REAR FINISHER - ELEGANCE PACK           </v>
          </cell>
          <cell r="C510">
            <v>215.87</v>
          </cell>
          <cell r="D510" t="str">
            <v>E2</v>
          </cell>
          <cell r="E510">
            <v>179.1721</v>
          </cell>
        </row>
        <row r="511">
          <cell r="A511" t="str">
            <v>KE7916U10S</v>
          </cell>
          <cell r="B511" t="str">
            <v xml:space="preserve">UNDER COVER RR W/O T'BAR (DARK SILVER)  </v>
          </cell>
          <cell r="C511">
            <v>554.87</v>
          </cell>
          <cell r="D511" t="str">
            <v>E6</v>
          </cell>
          <cell r="E511">
            <v>460.5421</v>
          </cell>
        </row>
        <row r="512">
          <cell r="A512" t="str">
            <v>KE7606U0CR</v>
          </cell>
          <cell r="B512" t="str">
            <v xml:space="preserve">SIDE FINISHER - ELEGANCE PACK           </v>
          </cell>
          <cell r="C512">
            <v>297.79000000000002</v>
          </cell>
          <cell r="D512" t="str">
            <v>E2</v>
          </cell>
          <cell r="E512">
            <v>247.16570000000002</v>
          </cell>
        </row>
        <row r="513">
          <cell r="A513" t="str">
            <v>KE9676U000</v>
          </cell>
          <cell r="B513" t="str">
            <v xml:space="preserve">LUGGAGE ENTRY GUARD                     </v>
          </cell>
          <cell r="C513">
            <v>190.97</v>
          </cell>
          <cell r="D513" t="str">
            <v>E2</v>
          </cell>
          <cell r="E513">
            <v>158.5051</v>
          </cell>
        </row>
        <row r="514">
          <cell r="A514" t="str">
            <v>KE6206U000</v>
          </cell>
          <cell r="B514" t="str">
            <v xml:space="preserve">SCUFF PLATE, REAR BUMPER                </v>
          </cell>
          <cell r="C514">
            <v>136.46</v>
          </cell>
          <cell r="D514" t="str">
            <v>E2</v>
          </cell>
          <cell r="E514">
            <v>113.26180000000001</v>
          </cell>
        </row>
        <row r="515">
          <cell r="A515" t="str">
            <v>H08006UE0AAU</v>
          </cell>
          <cell r="B515" t="str">
            <v xml:space="preserve">Part not Loaded                         </v>
          </cell>
          <cell r="C515">
            <v>0</v>
          </cell>
          <cell r="D515" t="str">
            <v xml:space="preserve">  </v>
          </cell>
          <cell r="E515" t="e">
            <v>#N/A</v>
          </cell>
        </row>
        <row r="516">
          <cell r="A516" t="str">
            <v>KE7586U000</v>
          </cell>
          <cell r="B516" t="str">
            <v xml:space="preserve">ALL-WEATHER FLOOR MATS (F &amp; R) - ICE    </v>
          </cell>
          <cell r="C516">
            <v>130.03</v>
          </cell>
          <cell r="D516" t="str">
            <v>E2</v>
          </cell>
          <cell r="E516">
            <v>107.92490000000001</v>
          </cell>
        </row>
        <row r="517">
          <cell r="A517" t="str">
            <v>KE7586U0E0</v>
          </cell>
          <cell r="B517" t="str">
            <v xml:space="preserve">BLK RUBBER E_POWER RH                   </v>
          </cell>
          <cell r="C517">
            <v>130.30000000000001</v>
          </cell>
          <cell r="D517" t="str">
            <v>E2</v>
          </cell>
          <cell r="E517">
            <v>108.149</v>
          </cell>
        </row>
        <row r="518">
          <cell r="A518" t="str">
            <v>KE7556UA1A</v>
          </cell>
          <cell r="B518" t="str">
            <v xml:space="preserve">FLOOR MATS VELOUR (RHD) - ICE           </v>
          </cell>
          <cell r="C518">
            <v>130.28</v>
          </cell>
          <cell r="D518" t="str">
            <v>E2</v>
          </cell>
          <cell r="E518">
            <v>108.1324</v>
          </cell>
        </row>
        <row r="519">
          <cell r="A519" t="str">
            <v>KE7556UA1B</v>
          </cell>
          <cell r="B519" t="str">
            <v xml:space="preserve">CARPET MATS - E_POWER                   </v>
          </cell>
          <cell r="C519">
            <v>130.12</v>
          </cell>
          <cell r="D519" t="str">
            <v>E2</v>
          </cell>
          <cell r="E519">
            <v>107.9996</v>
          </cell>
        </row>
        <row r="520">
          <cell r="A520" t="str">
            <v>KE9656U0S0</v>
          </cell>
          <cell r="B520" t="str">
            <v xml:space="preserve">TRUNK LINER REVERSIBLE ICE/ EPWR        </v>
          </cell>
          <cell r="C520">
            <v>123.4</v>
          </cell>
          <cell r="D520" t="str">
            <v>E1</v>
          </cell>
          <cell r="E520">
            <v>102.422</v>
          </cell>
        </row>
        <row r="521">
          <cell r="A521" t="str">
            <v>85010GEN20AU</v>
          </cell>
          <cell r="B521" t="str">
            <v xml:space="preserve">BOOT LIP PROTECTOR REFLECTIVE - REVISED </v>
          </cell>
          <cell r="C521">
            <v>76.180000000000007</v>
          </cell>
          <cell r="D521" t="str">
            <v>E2</v>
          </cell>
          <cell r="E521">
            <v>63.229400000000005</v>
          </cell>
        </row>
        <row r="522">
          <cell r="A522" t="str">
            <v>KE93000022</v>
          </cell>
          <cell r="B522" t="str">
            <v xml:space="preserve">SAFETY PACK                             </v>
          </cell>
          <cell r="C522">
            <v>44.47</v>
          </cell>
          <cell r="D522" t="str">
            <v>E6</v>
          </cell>
          <cell r="E522">
            <v>36.9101</v>
          </cell>
        </row>
        <row r="523">
          <cell r="A523" t="str">
            <v>KE9676U100</v>
          </cell>
          <cell r="B523" t="str">
            <v xml:space="preserve">KICK PLATES NON-ILLUMINATED             </v>
          </cell>
          <cell r="C523">
            <v>236.51</v>
          </cell>
          <cell r="D523" t="str">
            <v>E2</v>
          </cell>
          <cell r="E523">
            <v>196.30329999999998</v>
          </cell>
        </row>
        <row r="524">
          <cell r="A524" t="str">
            <v>H73006UE0AAU</v>
          </cell>
          <cell r="B524" t="str">
            <v xml:space="preserve">Part not Loaded                         </v>
          </cell>
          <cell r="C524">
            <v>0</v>
          </cell>
          <cell r="D524" t="str">
            <v xml:space="preserve">  </v>
          </cell>
          <cell r="E524" t="e">
            <v>#N/A</v>
          </cell>
        </row>
        <row r="525">
          <cell r="A525" t="str">
            <v>H83006UE0AAU</v>
          </cell>
          <cell r="B525" t="str">
            <v xml:space="preserve">Part not Loaded                         </v>
          </cell>
          <cell r="C525">
            <v>0</v>
          </cell>
          <cell r="D525" t="str">
            <v xml:space="preserve">  </v>
          </cell>
          <cell r="E525" t="e">
            <v>#N/A</v>
          </cell>
        </row>
        <row r="526">
          <cell r="A526" t="str">
            <v>KE7306U511</v>
          </cell>
          <cell r="B526" t="str">
            <v xml:space="preserve">LOAD CARRIER                            </v>
          </cell>
          <cell r="C526">
            <v>0</v>
          </cell>
          <cell r="D526" t="str">
            <v xml:space="preserve">  </v>
          </cell>
          <cell r="E526" t="e">
            <v>#N/A</v>
          </cell>
        </row>
        <row r="527">
          <cell r="A527" t="str">
            <v>KE7326U511</v>
          </cell>
          <cell r="B527" t="str">
            <v xml:space="preserve">ROOF CROSS BARS (FLUSH STYLE)           </v>
          </cell>
          <cell r="C527">
            <v>0</v>
          </cell>
          <cell r="D527" t="str">
            <v xml:space="preserve">  </v>
          </cell>
          <cell r="E527" t="e">
            <v>#N/A</v>
          </cell>
        </row>
        <row r="528">
          <cell r="A528" t="str">
            <v>E11706UE0AAU</v>
          </cell>
          <cell r="B528" t="str">
            <v xml:space="preserve">MBR ASSY - HITCH                        </v>
          </cell>
          <cell r="C528">
            <v>767.85</v>
          </cell>
          <cell r="D528" t="str">
            <v>E1</v>
          </cell>
          <cell r="E528">
            <v>637.31550000000004</v>
          </cell>
        </row>
        <row r="529">
          <cell r="A529" t="str">
            <v>B40976UE0AAU</v>
          </cell>
          <cell r="B529" t="str">
            <v xml:space="preserve">HARNESS-HITCH MBR                       </v>
          </cell>
          <cell r="C529">
            <v>156.38</v>
          </cell>
          <cell r="D529" t="str">
            <v>E1</v>
          </cell>
          <cell r="E529">
            <v>129.7954</v>
          </cell>
        </row>
        <row r="530">
          <cell r="A530" t="str">
            <v>T99J26TA4A</v>
          </cell>
          <cell r="B530" t="str">
            <v xml:space="preserve">SPLASH GUARDS (SET OF 4)                </v>
          </cell>
          <cell r="C530">
            <v>82.2</v>
          </cell>
          <cell r="D530" t="str">
            <v>E6</v>
          </cell>
          <cell r="E530">
            <v>68.225999999999999</v>
          </cell>
        </row>
        <row r="531">
          <cell r="A531" t="str">
            <v>T99B26TA0A</v>
          </cell>
          <cell r="B531" t="str">
            <v xml:space="preserve">REAR BUMPER PROTECTOR - BLACK FILM      </v>
          </cell>
          <cell r="C531">
            <v>152.91999999999999</v>
          </cell>
          <cell r="D531" t="str">
            <v>E6</v>
          </cell>
          <cell r="E531">
            <v>126.92359999999999</v>
          </cell>
        </row>
        <row r="532">
          <cell r="A532" t="str">
            <v>T99G86TA4A</v>
          </cell>
          <cell r="B532" t="str">
            <v xml:space="preserve">BLACK BADGING                           </v>
          </cell>
          <cell r="C532">
            <v>146.88999999999999</v>
          </cell>
          <cell r="D532" t="str">
            <v>E6</v>
          </cell>
          <cell r="E532">
            <v>121.91869999999999</v>
          </cell>
        </row>
        <row r="533">
          <cell r="A533" t="str">
            <v>85010GEN20AU</v>
          </cell>
          <cell r="B533" t="str">
            <v xml:space="preserve">BOOT LIP PROTECTOR REFLECTIVE - REVISED </v>
          </cell>
          <cell r="C533">
            <v>76.180000000000007</v>
          </cell>
          <cell r="D533" t="str">
            <v>E2</v>
          </cell>
          <cell r="E533">
            <v>63.229400000000005</v>
          </cell>
        </row>
        <row r="534">
          <cell r="A534" t="str">
            <v>KE93000022</v>
          </cell>
          <cell r="B534" t="str">
            <v xml:space="preserve">SAFETY PACK                             </v>
          </cell>
          <cell r="C534">
            <v>44.47</v>
          </cell>
          <cell r="D534" t="str">
            <v>E6</v>
          </cell>
          <cell r="E534">
            <v>36.9101</v>
          </cell>
        </row>
        <row r="535">
          <cell r="A535" t="str">
            <v>T99F36TA1B</v>
          </cell>
          <cell r="B535" t="str">
            <v xml:space="preserve">INTERIOR LED LIGHTING                   </v>
          </cell>
          <cell r="C535">
            <v>247.22</v>
          </cell>
          <cell r="D535" t="str">
            <v>E6</v>
          </cell>
          <cell r="E535">
            <v>205.1926</v>
          </cell>
        </row>
        <row r="536">
          <cell r="A536" t="str">
            <v>T99C16TA0A</v>
          </cell>
          <cell r="B536" t="str">
            <v xml:space="preserve">CARGO NET                               </v>
          </cell>
          <cell r="C536">
            <v>128.4</v>
          </cell>
          <cell r="D536" t="str">
            <v>E6</v>
          </cell>
          <cell r="E536">
            <v>106.572</v>
          </cell>
        </row>
        <row r="537">
          <cell r="A537" t="str">
            <v>T99C36TA0A</v>
          </cell>
          <cell r="B537" t="str">
            <v xml:space="preserve">REAR PROTECTION TRAY                    </v>
          </cell>
          <cell r="C537">
            <v>121.2</v>
          </cell>
          <cell r="D537" t="str">
            <v>E6</v>
          </cell>
          <cell r="E537">
            <v>100.596</v>
          </cell>
        </row>
        <row r="538">
          <cell r="A538" t="str">
            <v>T99R16TA0D</v>
          </cell>
          <cell r="B538" t="str">
            <v xml:space="preserve">CROSSBARS - SILVER                      </v>
          </cell>
          <cell r="C538">
            <v>509.44</v>
          </cell>
          <cell r="D538" t="str">
            <v>E6</v>
          </cell>
          <cell r="E538">
            <v>422.83519999999999</v>
          </cell>
        </row>
        <row r="539">
          <cell r="A539" t="str">
            <v>T99R16TA1D</v>
          </cell>
          <cell r="B539" t="str">
            <v xml:space="preserve">ROOF RAIL - CROSS BARS - BLACK          </v>
          </cell>
          <cell r="C539">
            <v>509.38</v>
          </cell>
          <cell r="D539" t="str">
            <v>E6</v>
          </cell>
          <cell r="E539">
            <v>422.78539999999998</v>
          </cell>
        </row>
        <row r="540">
          <cell r="A540" t="str">
            <v>E11706TC0AAU</v>
          </cell>
          <cell r="B540" t="str">
            <v xml:space="preserve">MBR ASSY - HITCH                        </v>
          </cell>
          <cell r="C540">
            <v>904.32</v>
          </cell>
          <cell r="D540" t="str">
            <v>E1</v>
          </cell>
          <cell r="E540">
            <v>750.5856</v>
          </cell>
        </row>
        <row r="541">
          <cell r="A541" t="str">
            <v>E11706TC0ANZ</v>
          </cell>
          <cell r="B541" t="str">
            <v xml:space="preserve">MBR ASSY - HITCH                        </v>
          </cell>
          <cell r="C541">
            <v>904.32</v>
          </cell>
          <cell r="D541" t="str">
            <v>E1</v>
          </cell>
          <cell r="E541">
            <v>750.5856</v>
          </cell>
        </row>
        <row r="542">
          <cell r="A542" t="str">
            <v>T99G76TA2A</v>
          </cell>
          <cell r="C542"/>
          <cell r="E542" t="e">
            <v>#N/A</v>
          </cell>
        </row>
        <row r="543">
          <cell r="A543" t="str">
            <v>T99L26TA0A</v>
          </cell>
          <cell r="C543"/>
          <cell r="E543" t="e">
            <v>#N/A</v>
          </cell>
        </row>
        <row r="544">
          <cell r="A544" t="str">
            <v>T99G26TA0A</v>
          </cell>
          <cell r="C544"/>
          <cell r="E544" t="e">
            <v>#N/A</v>
          </cell>
        </row>
        <row r="545">
          <cell r="A545" t="str">
            <v>999W2JT000</v>
          </cell>
          <cell r="C545"/>
          <cell r="E545" t="e">
            <v>#N/A</v>
          </cell>
        </row>
        <row r="546">
          <cell r="A546" t="str">
            <v>T99C26TA0E</v>
          </cell>
          <cell r="C546"/>
          <cell r="E546" t="e">
            <v>#N/A</v>
          </cell>
        </row>
        <row r="547">
          <cell r="A547" t="str">
            <v>B40976TC0AAU</v>
          </cell>
          <cell r="C547"/>
          <cell r="E547" t="e">
            <v>#N/A</v>
          </cell>
        </row>
        <row r="548">
          <cell r="A548">
            <v>501261</v>
          </cell>
          <cell r="B548" t="str">
            <v xml:space="preserve">BED ALL TERRAIN MATT GREY MED           </v>
          </cell>
          <cell r="C548">
            <v>56.65</v>
          </cell>
          <cell r="D548"/>
          <cell r="E548">
            <v>36.43</v>
          </cell>
        </row>
        <row r="549">
          <cell r="A549">
            <v>501260</v>
          </cell>
          <cell r="B549" t="str">
            <v xml:space="preserve">BED ALL TERRAIN MATT GREY LARGE         </v>
          </cell>
          <cell r="C549">
            <v>81.37</v>
          </cell>
          <cell r="D549"/>
          <cell r="E549">
            <v>52.32</v>
          </cell>
        </row>
        <row r="550">
          <cell r="A550">
            <v>599010</v>
          </cell>
          <cell r="B550" t="str">
            <v xml:space="preserve">RAMP DOG METAL EXTENDABLE TO 1.6M       </v>
          </cell>
          <cell r="C550">
            <v>180.25</v>
          </cell>
          <cell r="D550"/>
          <cell r="E550">
            <v>157.72</v>
          </cell>
        </row>
        <row r="551">
          <cell r="C551"/>
          <cell r="D551"/>
          <cell r="E551"/>
        </row>
        <row r="552">
          <cell r="C552"/>
          <cell r="E552"/>
        </row>
        <row r="553">
          <cell r="C553"/>
          <cell r="E553"/>
        </row>
        <row r="554">
          <cell r="C554"/>
          <cell r="E554"/>
        </row>
        <row r="555">
          <cell r="C555"/>
          <cell r="E555"/>
        </row>
        <row r="556">
          <cell r="C556"/>
          <cell r="E556"/>
        </row>
        <row r="557">
          <cell r="C557"/>
          <cell r="E557"/>
        </row>
        <row r="558">
          <cell r="C558"/>
          <cell r="E558"/>
        </row>
        <row r="559">
          <cell r="C559"/>
          <cell r="E559"/>
        </row>
        <row r="560">
          <cell r="C560"/>
          <cell r="E560"/>
        </row>
        <row r="561">
          <cell r="C561"/>
          <cell r="E561"/>
        </row>
        <row r="562">
          <cell r="C562"/>
          <cell r="E562"/>
        </row>
        <row r="563">
          <cell r="C563"/>
          <cell r="E563"/>
        </row>
        <row r="564">
          <cell r="C564"/>
          <cell r="E564"/>
        </row>
        <row r="565">
          <cell r="C565"/>
          <cell r="E565"/>
        </row>
        <row r="566">
          <cell r="C566"/>
          <cell r="E566"/>
        </row>
        <row r="567">
          <cell r="C567"/>
          <cell r="E567"/>
        </row>
        <row r="568">
          <cell r="C568"/>
          <cell r="E568"/>
        </row>
        <row r="569">
          <cell r="C569"/>
          <cell r="E569"/>
        </row>
        <row r="570">
          <cell r="C570"/>
          <cell r="E570"/>
        </row>
        <row r="571">
          <cell r="C571"/>
          <cell r="E571"/>
        </row>
        <row r="572">
          <cell r="C572"/>
          <cell r="E572"/>
        </row>
        <row r="573">
          <cell r="C573"/>
          <cell r="E573"/>
        </row>
        <row r="574">
          <cell r="C574"/>
          <cell r="E574"/>
        </row>
        <row r="575">
          <cell r="C575"/>
          <cell r="E575"/>
        </row>
        <row r="576">
          <cell r="C576"/>
          <cell r="E576"/>
        </row>
        <row r="577">
          <cell r="C577"/>
          <cell r="E577"/>
        </row>
        <row r="578">
          <cell r="C578"/>
          <cell r="E578"/>
        </row>
        <row r="579">
          <cell r="C579"/>
          <cell r="E579"/>
        </row>
        <row r="580">
          <cell r="C580"/>
          <cell r="E580"/>
        </row>
        <row r="581">
          <cell r="C581"/>
          <cell r="E581"/>
        </row>
        <row r="582">
          <cell r="C582"/>
          <cell r="E582"/>
        </row>
        <row r="583">
          <cell r="C583"/>
          <cell r="E583"/>
        </row>
        <row r="584">
          <cell r="C584"/>
          <cell r="E584"/>
        </row>
        <row r="585">
          <cell r="C585"/>
          <cell r="E585"/>
        </row>
        <row r="586">
          <cell r="C586"/>
          <cell r="E586"/>
        </row>
        <row r="587">
          <cell r="C587"/>
          <cell r="E587"/>
        </row>
        <row r="588">
          <cell r="C588"/>
          <cell r="E588"/>
        </row>
        <row r="589">
          <cell r="C589"/>
          <cell r="E589"/>
        </row>
        <row r="590">
          <cell r="C590"/>
          <cell r="E590"/>
        </row>
        <row r="591">
          <cell r="C591"/>
          <cell r="E591"/>
        </row>
        <row r="592">
          <cell r="C592"/>
          <cell r="E592"/>
        </row>
        <row r="593">
          <cell r="C593"/>
          <cell r="E593"/>
        </row>
        <row r="594">
          <cell r="C594"/>
          <cell r="E594"/>
        </row>
        <row r="595">
          <cell r="C595"/>
          <cell r="E595"/>
        </row>
        <row r="596">
          <cell r="C596"/>
          <cell r="E596"/>
        </row>
        <row r="597">
          <cell r="C597"/>
          <cell r="E597"/>
        </row>
        <row r="598">
          <cell r="C598"/>
          <cell r="E598"/>
        </row>
        <row r="599">
          <cell r="C599"/>
          <cell r="E599"/>
        </row>
        <row r="600">
          <cell r="C600"/>
          <cell r="E600"/>
        </row>
        <row r="601">
          <cell r="C601"/>
          <cell r="E601"/>
        </row>
        <row r="602">
          <cell r="C602"/>
          <cell r="E602"/>
        </row>
        <row r="603">
          <cell r="C603"/>
          <cell r="E603"/>
        </row>
        <row r="604">
          <cell r="C604"/>
          <cell r="E604"/>
        </row>
        <row r="605">
          <cell r="C605"/>
          <cell r="E605"/>
        </row>
        <row r="606">
          <cell r="C606"/>
          <cell r="E606"/>
        </row>
        <row r="607">
          <cell r="C607"/>
          <cell r="E607"/>
        </row>
        <row r="608">
          <cell r="C608"/>
          <cell r="E608"/>
        </row>
        <row r="609">
          <cell r="C609"/>
          <cell r="E609"/>
        </row>
        <row r="610">
          <cell r="C610"/>
          <cell r="E610"/>
        </row>
        <row r="611">
          <cell r="C611"/>
          <cell r="E611"/>
        </row>
        <row r="612">
          <cell r="C612"/>
          <cell r="E612"/>
        </row>
        <row r="613">
          <cell r="C613"/>
          <cell r="E613"/>
        </row>
        <row r="614">
          <cell r="C614"/>
          <cell r="E614"/>
        </row>
        <row r="615">
          <cell r="C615"/>
          <cell r="E615"/>
        </row>
        <row r="616">
          <cell r="C616"/>
          <cell r="E616"/>
        </row>
        <row r="617">
          <cell r="C617"/>
          <cell r="E617"/>
        </row>
        <row r="618">
          <cell r="C618"/>
          <cell r="E618"/>
        </row>
        <row r="619">
          <cell r="C619"/>
          <cell r="E619"/>
        </row>
        <row r="620">
          <cell r="C620"/>
          <cell r="E620"/>
        </row>
        <row r="621">
          <cell r="C621"/>
          <cell r="E621"/>
        </row>
        <row r="622">
          <cell r="C622"/>
          <cell r="E622"/>
        </row>
        <row r="623">
          <cell r="C623"/>
          <cell r="E623"/>
        </row>
        <row r="624">
          <cell r="C624"/>
          <cell r="E624"/>
        </row>
        <row r="625">
          <cell r="C625"/>
          <cell r="E625"/>
        </row>
        <row r="626">
          <cell r="C626"/>
          <cell r="E626"/>
        </row>
        <row r="627">
          <cell r="C627"/>
          <cell r="E627"/>
        </row>
        <row r="628">
          <cell r="C628"/>
          <cell r="E628"/>
        </row>
        <row r="629">
          <cell r="C629"/>
          <cell r="E629"/>
        </row>
        <row r="630">
          <cell r="C630"/>
          <cell r="E630"/>
        </row>
        <row r="631">
          <cell r="C631"/>
          <cell r="E631"/>
        </row>
        <row r="632">
          <cell r="C632"/>
          <cell r="E632"/>
        </row>
        <row r="633">
          <cell r="C633"/>
          <cell r="E633"/>
        </row>
        <row r="634">
          <cell r="C634"/>
          <cell r="E634"/>
        </row>
        <row r="635">
          <cell r="C635"/>
          <cell r="E635"/>
        </row>
        <row r="636">
          <cell r="C636"/>
          <cell r="E636"/>
        </row>
        <row r="637">
          <cell r="C637"/>
          <cell r="E637"/>
        </row>
        <row r="638">
          <cell r="C638"/>
          <cell r="E638"/>
        </row>
        <row r="639">
          <cell r="C639"/>
          <cell r="E639"/>
        </row>
        <row r="640">
          <cell r="C640"/>
          <cell r="E640"/>
        </row>
        <row r="641">
          <cell r="C641"/>
          <cell r="E641"/>
        </row>
        <row r="642">
          <cell r="C642"/>
          <cell r="E642"/>
        </row>
        <row r="643">
          <cell r="C643"/>
          <cell r="E643"/>
        </row>
        <row r="644">
          <cell r="C644"/>
          <cell r="E644"/>
        </row>
        <row r="645">
          <cell r="C645"/>
          <cell r="E645"/>
        </row>
        <row r="646">
          <cell r="C646"/>
          <cell r="E646"/>
        </row>
        <row r="647">
          <cell r="C647"/>
          <cell r="E647"/>
        </row>
        <row r="648">
          <cell r="C648"/>
          <cell r="E648"/>
        </row>
        <row r="649">
          <cell r="C649"/>
          <cell r="E649"/>
        </row>
        <row r="650">
          <cell r="C650"/>
          <cell r="E650"/>
        </row>
        <row r="651">
          <cell r="C651"/>
          <cell r="E651"/>
        </row>
        <row r="652">
          <cell r="C652"/>
          <cell r="E652"/>
        </row>
        <row r="653">
          <cell r="C653"/>
          <cell r="E653"/>
        </row>
        <row r="654">
          <cell r="C654"/>
          <cell r="E654"/>
        </row>
        <row r="655">
          <cell r="C655"/>
          <cell r="E655"/>
        </row>
        <row r="656">
          <cell r="C656"/>
          <cell r="E656"/>
        </row>
        <row r="657">
          <cell r="C657"/>
          <cell r="E657"/>
        </row>
        <row r="658">
          <cell r="C658"/>
          <cell r="E658"/>
        </row>
        <row r="659">
          <cell r="C659"/>
          <cell r="E659"/>
        </row>
        <row r="660">
          <cell r="C660"/>
          <cell r="E660"/>
        </row>
        <row r="661">
          <cell r="C661"/>
          <cell r="E661"/>
        </row>
        <row r="662">
          <cell r="C662"/>
          <cell r="E662"/>
        </row>
        <row r="663">
          <cell r="C663"/>
          <cell r="E663"/>
        </row>
        <row r="664">
          <cell r="C664"/>
          <cell r="E664"/>
        </row>
        <row r="665">
          <cell r="C665"/>
          <cell r="E665"/>
        </row>
        <row r="666">
          <cell r="C666"/>
          <cell r="E666"/>
        </row>
        <row r="667">
          <cell r="C667"/>
          <cell r="E667"/>
        </row>
        <row r="668">
          <cell r="C668"/>
          <cell r="E668"/>
        </row>
        <row r="669">
          <cell r="C669"/>
          <cell r="E669"/>
        </row>
        <row r="670">
          <cell r="C670"/>
          <cell r="E670"/>
        </row>
        <row r="671">
          <cell r="C671"/>
          <cell r="E671"/>
        </row>
        <row r="672">
          <cell r="C672"/>
          <cell r="E672"/>
        </row>
        <row r="673">
          <cell r="C673"/>
          <cell r="E673"/>
        </row>
        <row r="674">
          <cell r="C674"/>
          <cell r="E674"/>
        </row>
        <row r="675">
          <cell r="C675"/>
          <cell r="E675"/>
        </row>
        <row r="676">
          <cell r="C676"/>
          <cell r="E676"/>
        </row>
        <row r="677">
          <cell r="C677"/>
          <cell r="E677"/>
        </row>
        <row r="678">
          <cell r="C678"/>
          <cell r="E678"/>
        </row>
        <row r="679">
          <cell r="C679"/>
          <cell r="E679"/>
        </row>
        <row r="680">
          <cell r="C680"/>
          <cell r="E680"/>
        </row>
        <row r="681">
          <cell r="C681"/>
          <cell r="E681"/>
        </row>
        <row r="682">
          <cell r="C682"/>
          <cell r="E682"/>
        </row>
        <row r="683">
          <cell r="C683"/>
          <cell r="E683"/>
        </row>
        <row r="684">
          <cell r="C684"/>
          <cell r="E684"/>
        </row>
        <row r="685">
          <cell r="C685"/>
          <cell r="E685"/>
        </row>
        <row r="686">
          <cell r="C686"/>
          <cell r="E686"/>
        </row>
        <row r="687">
          <cell r="C687"/>
          <cell r="E687"/>
        </row>
        <row r="688">
          <cell r="C688"/>
          <cell r="E688"/>
        </row>
        <row r="689">
          <cell r="C689"/>
          <cell r="E689"/>
        </row>
        <row r="690">
          <cell r="C690"/>
          <cell r="E690"/>
        </row>
        <row r="691">
          <cell r="C691"/>
          <cell r="E691"/>
        </row>
        <row r="692">
          <cell r="C692"/>
          <cell r="E692"/>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Part Master"/>
      <sheetName val="APNUR "/>
      <sheetName val="NAPS data"/>
      <sheetName val="NAVARA DC MY21-D23"/>
      <sheetName val="NAVARA KC&amp;SC MY21-D23"/>
      <sheetName val="NAVARA DC SER 3 &amp; 4-D23"/>
      <sheetName val="NAVARA KC&amp;SC SER 3 &amp; 4-D23"/>
      <sheetName val="X-TRAIL SER 2 &amp; 3-T32"/>
      <sheetName val="QASHQAI SER  2 &amp; 3 J11"/>
      <sheetName val="JUKE-F16"/>
      <sheetName val="PATROL W-Y62 S5"/>
      <sheetName val="LEAF-ZE1"/>
      <sheetName val="370Z-Z34"/>
      <sheetName val="PATHFINDER SER 2-R52"/>
      <sheetName val="SUPERSEDED MODELS"/>
      <sheetName val="PATROL W-Y62 S4"/>
      <sheetName val="JUKE-F15"/>
      <sheetName val="AUTOMATE"/>
    </sheetNames>
    <sheetDataSet>
      <sheetData sheetId="0" refreshError="1">
        <row r="22">
          <cell r="F22">
            <v>154</v>
          </cell>
        </row>
      </sheetData>
      <sheetData sheetId="1" refreshError="1">
        <row r="1">
          <cell r="A1" t="str">
            <v>PartNo</v>
          </cell>
          <cell r="B1" t="str">
            <v>Part Description</v>
          </cell>
          <cell r="C1" t="str">
            <v>List Price</v>
          </cell>
          <cell r="D1" t="str">
            <v>Blank</v>
          </cell>
          <cell r="E1" t="str">
            <v>Fleet Price</v>
          </cell>
          <cell r="F1" t="str">
            <v>Fleet - Notes</v>
          </cell>
          <cell r="G1" t="str">
            <v>LEAF-ZE1</v>
          </cell>
          <cell r="H1" t="str">
            <v>370Z-Z34</v>
          </cell>
          <cell r="I1" t="str">
            <v>JUKE-F15</v>
          </cell>
          <cell r="J1" t="str">
            <v>JUKE-F16</v>
          </cell>
          <cell r="K1" t="str">
            <v>NAVARA DC</v>
          </cell>
          <cell r="L1" t="str">
            <v>NAVARA KC/SC</v>
          </cell>
          <cell r="M1" t="str">
            <v>PATH-SER 2</v>
          </cell>
          <cell r="N1" t="str">
            <v>PATROL Y62 S4</v>
          </cell>
          <cell r="O1" t="str">
            <v>PATROL Y62 S5</v>
          </cell>
          <cell r="P1" t="str">
            <v>QASHQAI SER 2 &amp; 3</v>
          </cell>
          <cell r="Q1" t="str">
            <v>XTRAIL SER 2 &amp; 3</v>
          </cell>
        </row>
        <row r="2">
          <cell r="A2" t="str">
            <v>285T14BA1B</v>
          </cell>
          <cell r="B2" t="str">
            <v xml:space="preserve">CONT-KICK MOTION SEN                    </v>
          </cell>
          <cell r="C2">
            <v>214.43</v>
          </cell>
          <cell r="D2"/>
          <cell r="E2">
            <v>192.98699999999999</v>
          </cell>
          <cell r="F2">
            <v>0</v>
          </cell>
          <cell r="G2">
            <v>0</v>
          </cell>
          <cell r="H2">
            <v>0</v>
          </cell>
          <cell r="I2">
            <v>0</v>
          </cell>
          <cell r="J2">
            <v>0</v>
          </cell>
          <cell r="K2">
            <v>0</v>
          </cell>
          <cell r="L2">
            <v>0</v>
          </cell>
          <cell r="M2">
            <v>0</v>
          </cell>
          <cell r="N2">
            <v>0</v>
          </cell>
          <cell r="O2">
            <v>0</v>
          </cell>
          <cell r="P2">
            <v>0</v>
          </cell>
          <cell r="Q2">
            <v>1</v>
          </cell>
        </row>
        <row r="3">
          <cell r="A3" t="str">
            <v>85010GEN10AU</v>
          </cell>
          <cell r="B3" t="str">
            <v xml:space="preserve">BOOT LIP PROTECTOR-REFLECTIVE TYPE      </v>
          </cell>
          <cell r="C3">
            <v>69.849999999999994</v>
          </cell>
          <cell r="D3"/>
          <cell r="E3">
            <v>62.864999999999995</v>
          </cell>
          <cell r="F3">
            <v>0</v>
          </cell>
          <cell r="G3">
            <v>1</v>
          </cell>
          <cell r="H3">
            <v>1</v>
          </cell>
          <cell r="I3">
            <v>1</v>
          </cell>
          <cell r="J3">
            <v>0</v>
          </cell>
          <cell r="K3">
            <v>0</v>
          </cell>
          <cell r="L3">
            <v>0</v>
          </cell>
          <cell r="M3">
            <v>1</v>
          </cell>
          <cell r="N3">
            <v>0</v>
          </cell>
          <cell r="O3">
            <v>0</v>
          </cell>
          <cell r="P3">
            <v>1</v>
          </cell>
          <cell r="Q3">
            <v>1</v>
          </cell>
        </row>
        <row r="4">
          <cell r="A4" t="str">
            <v>9956046502AU</v>
          </cell>
          <cell r="B4" t="str">
            <v xml:space="preserve">GAUGE-TYRE                              </v>
          </cell>
          <cell r="C4">
            <v>27.01</v>
          </cell>
          <cell r="E4">
            <v>24.309000000000001</v>
          </cell>
          <cell r="F4">
            <v>0</v>
          </cell>
          <cell r="G4">
            <v>1</v>
          </cell>
          <cell r="H4">
            <v>1</v>
          </cell>
          <cell r="I4">
            <v>1</v>
          </cell>
          <cell r="J4">
            <v>1</v>
          </cell>
          <cell r="K4">
            <v>1</v>
          </cell>
          <cell r="L4">
            <v>1</v>
          </cell>
          <cell r="M4">
            <v>1</v>
          </cell>
          <cell r="N4">
            <v>1</v>
          </cell>
          <cell r="O4">
            <v>1</v>
          </cell>
          <cell r="P4">
            <v>1</v>
          </cell>
          <cell r="Q4">
            <v>1</v>
          </cell>
        </row>
        <row r="5">
          <cell r="A5" t="str">
            <v>99999NFLS0AU</v>
          </cell>
          <cell r="B5" t="str">
            <v>7 PIN TRAILER SOCKET (FLAT WITH REED SWI</v>
          </cell>
          <cell r="C5">
            <v>16.89</v>
          </cell>
          <cell r="E5">
            <v>15.201000000000001</v>
          </cell>
          <cell r="F5">
            <v>0</v>
          </cell>
          <cell r="G5">
            <v>0</v>
          </cell>
          <cell r="H5">
            <v>0</v>
          </cell>
          <cell r="I5">
            <v>1</v>
          </cell>
          <cell r="J5">
            <v>0</v>
          </cell>
          <cell r="K5">
            <v>0</v>
          </cell>
          <cell r="L5">
            <v>0</v>
          </cell>
          <cell r="M5">
            <v>0</v>
          </cell>
          <cell r="N5">
            <v>1</v>
          </cell>
          <cell r="O5">
            <v>0</v>
          </cell>
          <cell r="P5">
            <v>0</v>
          </cell>
          <cell r="Q5">
            <v>0</v>
          </cell>
        </row>
        <row r="6">
          <cell r="A6" t="str">
            <v>999B18600C</v>
          </cell>
          <cell r="B6" t="str">
            <v xml:space="preserve">BUMPER UPPER PROT-CHROME                </v>
          </cell>
          <cell r="C6">
            <v>256.69</v>
          </cell>
          <cell r="E6">
            <v>231.02099999999999</v>
          </cell>
          <cell r="F6">
            <v>0</v>
          </cell>
          <cell r="G6">
            <v>1</v>
          </cell>
          <cell r="H6">
            <v>0</v>
          </cell>
          <cell r="I6">
            <v>0</v>
          </cell>
          <cell r="J6">
            <v>0</v>
          </cell>
          <cell r="K6">
            <v>0</v>
          </cell>
          <cell r="L6">
            <v>0</v>
          </cell>
          <cell r="M6">
            <v>0</v>
          </cell>
          <cell r="N6">
            <v>0</v>
          </cell>
          <cell r="O6">
            <v>0</v>
          </cell>
          <cell r="P6">
            <v>0</v>
          </cell>
          <cell r="Q6">
            <v>0</v>
          </cell>
        </row>
        <row r="7">
          <cell r="A7" t="str">
            <v>999B1G500A</v>
          </cell>
          <cell r="B7" t="str">
            <v xml:space="preserve">REAR BUMPER PROTECTOR                   </v>
          </cell>
          <cell r="C7">
            <v>173.21</v>
          </cell>
          <cell r="E7">
            <v>155.88900000000001</v>
          </cell>
          <cell r="F7">
            <v>0</v>
          </cell>
          <cell r="G7">
            <v>0</v>
          </cell>
          <cell r="H7">
            <v>0</v>
          </cell>
          <cell r="I7">
            <v>0</v>
          </cell>
          <cell r="J7">
            <v>0</v>
          </cell>
          <cell r="K7">
            <v>0</v>
          </cell>
          <cell r="L7">
            <v>0</v>
          </cell>
          <cell r="M7">
            <v>0</v>
          </cell>
          <cell r="N7">
            <v>0</v>
          </cell>
          <cell r="O7">
            <v>0</v>
          </cell>
          <cell r="P7">
            <v>0</v>
          </cell>
          <cell r="Q7">
            <v>1</v>
          </cell>
        </row>
        <row r="8">
          <cell r="A8" t="str">
            <v>999C1RZ001AU</v>
          </cell>
          <cell r="B8" t="str">
            <v xml:space="preserve">CARGO NET WITH SAFETY LABEL             </v>
          </cell>
          <cell r="C8">
            <v>46.75</v>
          </cell>
          <cell r="E8">
            <v>42.075000000000003</v>
          </cell>
          <cell r="F8">
            <v>0</v>
          </cell>
          <cell r="G8">
            <v>0</v>
          </cell>
          <cell r="H8">
            <v>0</v>
          </cell>
          <cell r="I8">
            <v>0</v>
          </cell>
          <cell r="J8">
            <v>0</v>
          </cell>
          <cell r="K8">
            <v>0</v>
          </cell>
          <cell r="L8">
            <v>0</v>
          </cell>
          <cell r="M8">
            <v>1</v>
          </cell>
          <cell r="N8">
            <v>0</v>
          </cell>
          <cell r="O8">
            <v>0</v>
          </cell>
          <cell r="P8">
            <v>0</v>
          </cell>
          <cell r="Q8">
            <v>0</v>
          </cell>
        </row>
        <row r="9">
          <cell r="A9" t="str">
            <v>999J2X2003</v>
          </cell>
          <cell r="B9" t="str">
            <v xml:space="preserve">MUDGUARD SET-FRONT FENDER,RH            </v>
          </cell>
          <cell r="C9">
            <v>103.15</v>
          </cell>
          <cell r="E9">
            <v>92.835000000000008</v>
          </cell>
          <cell r="F9">
            <v>0</v>
          </cell>
          <cell r="G9">
            <v>0</v>
          </cell>
          <cell r="H9">
            <v>0</v>
          </cell>
          <cell r="I9">
            <v>0</v>
          </cell>
          <cell r="J9">
            <v>0</v>
          </cell>
          <cell r="K9">
            <v>0</v>
          </cell>
          <cell r="L9">
            <v>0</v>
          </cell>
          <cell r="M9">
            <v>1</v>
          </cell>
          <cell r="N9">
            <v>0</v>
          </cell>
          <cell r="O9">
            <v>0</v>
          </cell>
          <cell r="P9">
            <v>0</v>
          </cell>
          <cell r="Q9">
            <v>0</v>
          </cell>
        </row>
        <row r="10">
          <cell r="A10" t="str">
            <v>999J2Z4A5404</v>
          </cell>
          <cell r="B10" t="str">
            <v xml:space="preserve">MUDGUARD SET-REAR                       </v>
          </cell>
          <cell r="C10">
            <v>270.91000000000003</v>
          </cell>
          <cell r="E10">
            <v>243.81900000000002</v>
          </cell>
          <cell r="F10">
            <v>0</v>
          </cell>
          <cell r="G10">
            <v>0</v>
          </cell>
          <cell r="H10">
            <v>1</v>
          </cell>
          <cell r="I10">
            <v>0</v>
          </cell>
          <cell r="J10">
            <v>0</v>
          </cell>
          <cell r="K10">
            <v>0</v>
          </cell>
          <cell r="L10">
            <v>0</v>
          </cell>
          <cell r="M10">
            <v>0</v>
          </cell>
          <cell r="N10">
            <v>0</v>
          </cell>
          <cell r="O10">
            <v>0</v>
          </cell>
          <cell r="P10">
            <v>0</v>
          </cell>
          <cell r="Q10">
            <v>0</v>
          </cell>
        </row>
        <row r="11">
          <cell r="A11" t="str">
            <v>999J2Z4G4104</v>
          </cell>
          <cell r="B11" t="str">
            <v xml:space="preserve">MUDGUARD SET-REAR                       </v>
          </cell>
          <cell r="C11">
            <v>270.91000000000003</v>
          </cell>
          <cell r="E11">
            <v>243.81900000000002</v>
          </cell>
          <cell r="F11">
            <v>0</v>
          </cell>
          <cell r="G11">
            <v>0</v>
          </cell>
          <cell r="H11">
            <v>1</v>
          </cell>
          <cell r="I11">
            <v>0</v>
          </cell>
          <cell r="J11">
            <v>0</v>
          </cell>
          <cell r="K11">
            <v>0</v>
          </cell>
          <cell r="L11">
            <v>0</v>
          </cell>
          <cell r="M11">
            <v>0</v>
          </cell>
          <cell r="N11">
            <v>0</v>
          </cell>
          <cell r="O11">
            <v>0</v>
          </cell>
          <cell r="P11">
            <v>0</v>
          </cell>
          <cell r="Q11">
            <v>0</v>
          </cell>
        </row>
        <row r="12">
          <cell r="A12" t="str">
            <v>999J2Z4K2304</v>
          </cell>
          <cell r="B12" t="str">
            <v xml:space="preserve">MUDGUARD SET-REAR                       </v>
          </cell>
          <cell r="C12">
            <v>270.91000000000003</v>
          </cell>
          <cell r="E12">
            <v>243.81900000000002</v>
          </cell>
          <cell r="F12">
            <v>0</v>
          </cell>
          <cell r="G12">
            <v>0</v>
          </cell>
          <cell r="H12">
            <v>1</v>
          </cell>
          <cell r="I12">
            <v>0</v>
          </cell>
          <cell r="J12">
            <v>0</v>
          </cell>
          <cell r="K12">
            <v>0</v>
          </cell>
          <cell r="L12">
            <v>0</v>
          </cell>
          <cell r="M12">
            <v>0</v>
          </cell>
          <cell r="N12">
            <v>0</v>
          </cell>
          <cell r="O12">
            <v>0</v>
          </cell>
          <cell r="P12">
            <v>0</v>
          </cell>
          <cell r="Q12">
            <v>0</v>
          </cell>
        </row>
        <row r="13">
          <cell r="A13" t="str">
            <v>999J2Z4QAB04</v>
          </cell>
          <cell r="B13" t="str">
            <v xml:space="preserve">MUDGUARD SET-REAR                       </v>
          </cell>
          <cell r="C13">
            <v>270.91000000000003</v>
          </cell>
          <cell r="E13">
            <v>243.81900000000002</v>
          </cell>
          <cell r="F13">
            <v>0</v>
          </cell>
          <cell r="G13">
            <v>0</v>
          </cell>
          <cell r="H13">
            <v>1</v>
          </cell>
          <cell r="I13">
            <v>0</v>
          </cell>
          <cell r="J13">
            <v>0</v>
          </cell>
          <cell r="K13">
            <v>0</v>
          </cell>
          <cell r="L13">
            <v>0</v>
          </cell>
          <cell r="M13">
            <v>0</v>
          </cell>
          <cell r="N13">
            <v>0</v>
          </cell>
          <cell r="O13">
            <v>0</v>
          </cell>
          <cell r="P13">
            <v>0</v>
          </cell>
          <cell r="Q13">
            <v>0</v>
          </cell>
        </row>
        <row r="14">
          <cell r="A14" t="str">
            <v>999J2Z4RAY04</v>
          </cell>
          <cell r="B14" t="str">
            <v xml:space="preserve">REAR SPLASH GUARDS-RAY                  </v>
          </cell>
          <cell r="C14">
            <v>270.91000000000003</v>
          </cell>
          <cell r="E14">
            <v>243.81900000000002</v>
          </cell>
          <cell r="F14">
            <v>0</v>
          </cell>
          <cell r="G14">
            <v>0</v>
          </cell>
          <cell r="H14">
            <v>1</v>
          </cell>
          <cell r="I14">
            <v>0</v>
          </cell>
          <cell r="J14">
            <v>0</v>
          </cell>
          <cell r="K14">
            <v>0</v>
          </cell>
          <cell r="L14">
            <v>0</v>
          </cell>
          <cell r="M14">
            <v>0</v>
          </cell>
          <cell r="N14">
            <v>0</v>
          </cell>
          <cell r="O14">
            <v>0</v>
          </cell>
          <cell r="P14">
            <v>0</v>
          </cell>
          <cell r="Q14">
            <v>0</v>
          </cell>
        </row>
        <row r="15">
          <cell r="A15" t="str">
            <v>999J2Z5EAC03</v>
          </cell>
          <cell r="B15" t="str">
            <v xml:space="preserve">SPLASH GUARD, FRONT                     </v>
          </cell>
          <cell r="C15">
            <v>274.43</v>
          </cell>
          <cell r="E15">
            <v>246.98699999999999</v>
          </cell>
          <cell r="F15">
            <v>0</v>
          </cell>
          <cell r="G15">
            <v>0</v>
          </cell>
          <cell r="H15">
            <v>1</v>
          </cell>
          <cell r="I15">
            <v>0</v>
          </cell>
          <cell r="J15">
            <v>0</v>
          </cell>
          <cell r="K15">
            <v>0</v>
          </cell>
          <cell r="L15">
            <v>0</v>
          </cell>
          <cell r="M15">
            <v>0</v>
          </cell>
          <cell r="N15">
            <v>0</v>
          </cell>
          <cell r="O15">
            <v>0</v>
          </cell>
          <cell r="P15">
            <v>0</v>
          </cell>
          <cell r="Q15">
            <v>0</v>
          </cell>
        </row>
        <row r="16">
          <cell r="A16" t="str">
            <v>999J2Z5EAC04</v>
          </cell>
          <cell r="B16" t="str">
            <v xml:space="preserve">SPLASH GUARD, REAR                      </v>
          </cell>
          <cell r="C16">
            <v>274.43</v>
          </cell>
          <cell r="E16">
            <v>246.98699999999999</v>
          </cell>
          <cell r="F16">
            <v>0</v>
          </cell>
          <cell r="G16">
            <v>0</v>
          </cell>
          <cell r="H16">
            <v>0</v>
          </cell>
          <cell r="I16">
            <v>0</v>
          </cell>
          <cell r="J16">
            <v>0</v>
          </cell>
          <cell r="K16">
            <v>0</v>
          </cell>
          <cell r="L16">
            <v>0</v>
          </cell>
          <cell r="M16">
            <v>0</v>
          </cell>
          <cell r="N16">
            <v>0</v>
          </cell>
          <cell r="O16">
            <v>0</v>
          </cell>
          <cell r="P16">
            <v>0</v>
          </cell>
          <cell r="Q16">
            <v>0</v>
          </cell>
        </row>
        <row r="17">
          <cell r="A17" t="str">
            <v>999J2Z6KAD03</v>
          </cell>
          <cell r="B17" t="str">
            <v xml:space="preserve">MUDGUARD SET-FRONT                      </v>
          </cell>
          <cell r="C17">
            <v>270.91000000000003</v>
          </cell>
          <cell r="D17"/>
          <cell r="E17">
            <v>243.81900000000002</v>
          </cell>
          <cell r="F17">
            <v>0</v>
          </cell>
          <cell r="G17">
            <v>0</v>
          </cell>
          <cell r="H17">
            <v>1</v>
          </cell>
          <cell r="I17">
            <v>0</v>
          </cell>
          <cell r="J17">
            <v>0</v>
          </cell>
          <cell r="K17">
            <v>0</v>
          </cell>
          <cell r="L17">
            <v>0</v>
          </cell>
          <cell r="M17">
            <v>0</v>
          </cell>
          <cell r="N17">
            <v>0</v>
          </cell>
          <cell r="O17">
            <v>0</v>
          </cell>
          <cell r="P17">
            <v>0</v>
          </cell>
          <cell r="Q17">
            <v>0</v>
          </cell>
        </row>
        <row r="18">
          <cell r="A18" t="str">
            <v>999J2Z6KAD04</v>
          </cell>
          <cell r="B18" t="str">
            <v xml:space="preserve">MUDGUARD SET-REAR,RH                    </v>
          </cell>
          <cell r="C18">
            <v>270.91000000000003</v>
          </cell>
          <cell r="E18">
            <v>243.81900000000002</v>
          </cell>
          <cell r="F18">
            <v>0</v>
          </cell>
          <cell r="G18">
            <v>0</v>
          </cell>
          <cell r="H18">
            <v>1</v>
          </cell>
          <cell r="I18">
            <v>0</v>
          </cell>
          <cell r="J18">
            <v>0</v>
          </cell>
          <cell r="K18">
            <v>0</v>
          </cell>
          <cell r="L18">
            <v>0</v>
          </cell>
          <cell r="M18">
            <v>0</v>
          </cell>
          <cell r="N18">
            <v>0</v>
          </cell>
          <cell r="O18">
            <v>0</v>
          </cell>
          <cell r="P18">
            <v>0</v>
          </cell>
          <cell r="Q18">
            <v>0</v>
          </cell>
        </row>
        <row r="19">
          <cell r="A19" t="str">
            <v>999J2Z6NBA03</v>
          </cell>
          <cell r="B19" t="str">
            <v xml:space="preserve">SPLASH GUARD- FRONT                     </v>
          </cell>
          <cell r="C19">
            <v>270.91000000000003</v>
          </cell>
          <cell r="E19">
            <v>243.81900000000002</v>
          </cell>
          <cell r="F19">
            <v>0</v>
          </cell>
          <cell r="G19">
            <v>0</v>
          </cell>
          <cell r="H19">
            <v>1</v>
          </cell>
          <cell r="I19">
            <v>0</v>
          </cell>
          <cell r="J19">
            <v>0</v>
          </cell>
          <cell r="K19">
            <v>0</v>
          </cell>
          <cell r="L19">
            <v>0</v>
          </cell>
          <cell r="M19">
            <v>0</v>
          </cell>
          <cell r="N19">
            <v>0</v>
          </cell>
          <cell r="O19">
            <v>0</v>
          </cell>
          <cell r="P19">
            <v>0</v>
          </cell>
          <cell r="Q19">
            <v>0</v>
          </cell>
        </row>
        <row r="20">
          <cell r="A20" t="str">
            <v>999J2Z6NBA04</v>
          </cell>
          <cell r="B20" t="str">
            <v xml:space="preserve">SPLASH GUARD- REAR                      </v>
          </cell>
          <cell r="C20">
            <v>270.91000000000003</v>
          </cell>
          <cell r="E20">
            <v>243.81900000000002</v>
          </cell>
          <cell r="F20">
            <v>0</v>
          </cell>
          <cell r="G20">
            <v>0</v>
          </cell>
          <cell r="H20">
            <v>1</v>
          </cell>
          <cell r="I20">
            <v>0</v>
          </cell>
          <cell r="J20">
            <v>0</v>
          </cell>
          <cell r="K20">
            <v>0</v>
          </cell>
          <cell r="L20">
            <v>0</v>
          </cell>
          <cell r="M20">
            <v>0</v>
          </cell>
          <cell r="N20">
            <v>0</v>
          </cell>
          <cell r="O20">
            <v>0</v>
          </cell>
          <cell r="P20">
            <v>0</v>
          </cell>
          <cell r="Q20">
            <v>0</v>
          </cell>
        </row>
        <row r="21">
          <cell r="A21" t="str">
            <v>999J2Z6QAB03</v>
          </cell>
          <cell r="B21" t="str">
            <v xml:space="preserve">MUDGUARD-SET FRONT                      </v>
          </cell>
          <cell r="C21">
            <v>270.91000000000003</v>
          </cell>
          <cell r="D21"/>
          <cell r="E21">
            <v>243.81900000000002</v>
          </cell>
          <cell r="F21">
            <v>0</v>
          </cell>
          <cell r="G21">
            <v>0</v>
          </cell>
          <cell r="H21">
            <v>1</v>
          </cell>
          <cell r="I21">
            <v>0</v>
          </cell>
          <cell r="J21">
            <v>0</v>
          </cell>
          <cell r="K21">
            <v>0</v>
          </cell>
          <cell r="L21">
            <v>0</v>
          </cell>
          <cell r="M21">
            <v>0</v>
          </cell>
          <cell r="N21">
            <v>0</v>
          </cell>
          <cell r="O21">
            <v>0</v>
          </cell>
          <cell r="P21">
            <v>0</v>
          </cell>
          <cell r="Q21">
            <v>0</v>
          </cell>
        </row>
        <row r="22">
          <cell r="A22" t="str">
            <v>999J2Z6RAY03</v>
          </cell>
          <cell r="B22" t="str">
            <v xml:space="preserve">MUDGUARD SET-FRONT                      </v>
          </cell>
          <cell r="C22">
            <v>270.91000000000003</v>
          </cell>
          <cell r="E22">
            <v>243.81900000000002</v>
          </cell>
          <cell r="F22">
            <v>0</v>
          </cell>
          <cell r="G22">
            <v>0</v>
          </cell>
          <cell r="H22">
            <v>1</v>
          </cell>
          <cell r="I22">
            <v>0</v>
          </cell>
          <cell r="J22">
            <v>0</v>
          </cell>
          <cell r="K22">
            <v>0</v>
          </cell>
          <cell r="L22">
            <v>0</v>
          </cell>
          <cell r="M22">
            <v>0</v>
          </cell>
          <cell r="N22">
            <v>0</v>
          </cell>
          <cell r="O22">
            <v>0</v>
          </cell>
          <cell r="P22">
            <v>0</v>
          </cell>
          <cell r="Q22">
            <v>0</v>
          </cell>
        </row>
        <row r="23">
          <cell r="A23" t="str">
            <v>999J2ZYA5403</v>
          </cell>
          <cell r="B23" t="str">
            <v xml:space="preserve">MUDGUARD-SET FRONT                      </v>
          </cell>
          <cell r="C23">
            <v>270.91000000000003</v>
          </cell>
          <cell r="E23">
            <v>243.81900000000002</v>
          </cell>
          <cell r="F23">
            <v>0</v>
          </cell>
          <cell r="G23">
            <v>0</v>
          </cell>
          <cell r="H23">
            <v>1</v>
          </cell>
          <cell r="I23">
            <v>0</v>
          </cell>
          <cell r="J23">
            <v>0</v>
          </cell>
          <cell r="K23">
            <v>0</v>
          </cell>
          <cell r="L23">
            <v>0</v>
          </cell>
          <cell r="M23">
            <v>0</v>
          </cell>
          <cell r="N23">
            <v>0</v>
          </cell>
          <cell r="O23">
            <v>0</v>
          </cell>
          <cell r="P23">
            <v>0</v>
          </cell>
          <cell r="Q23">
            <v>0</v>
          </cell>
        </row>
        <row r="24">
          <cell r="A24" t="str">
            <v>999J2ZYG4103</v>
          </cell>
          <cell r="B24" t="str">
            <v xml:space="preserve">MUDGUARD-FR                             </v>
          </cell>
          <cell r="C24">
            <v>270.91000000000003</v>
          </cell>
          <cell r="E24">
            <v>243.81900000000002</v>
          </cell>
          <cell r="F24">
            <v>0</v>
          </cell>
          <cell r="G24">
            <v>0</v>
          </cell>
          <cell r="H24">
            <v>1</v>
          </cell>
          <cell r="I24">
            <v>0</v>
          </cell>
          <cell r="J24">
            <v>0</v>
          </cell>
          <cell r="K24">
            <v>0</v>
          </cell>
          <cell r="L24">
            <v>0</v>
          </cell>
          <cell r="M24">
            <v>0</v>
          </cell>
          <cell r="N24">
            <v>0</v>
          </cell>
          <cell r="O24">
            <v>0</v>
          </cell>
          <cell r="P24">
            <v>0</v>
          </cell>
          <cell r="Q24">
            <v>0</v>
          </cell>
        </row>
        <row r="25">
          <cell r="A25" t="str">
            <v>999J2ZYK2303</v>
          </cell>
          <cell r="B25" t="str">
            <v xml:space="preserve">MUDGUARD-SET FRONT                      </v>
          </cell>
          <cell r="C25">
            <v>270.91000000000003</v>
          </cell>
          <cell r="E25">
            <v>243.81900000000002</v>
          </cell>
          <cell r="F25">
            <v>0</v>
          </cell>
          <cell r="G25">
            <v>0</v>
          </cell>
          <cell r="H25">
            <v>1</v>
          </cell>
          <cell r="I25">
            <v>0</v>
          </cell>
          <cell r="J25">
            <v>0</v>
          </cell>
          <cell r="K25">
            <v>0</v>
          </cell>
          <cell r="L25">
            <v>0</v>
          </cell>
          <cell r="M25">
            <v>0</v>
          </cell>
          <cell r="N25">
            <v>0</v>
          </cell>
          <cell r="O25">
            <v>0</v>
          </cell>
          <cell r="P25">
            <v>0</v>
          </cell>
          <cell r="Q25">
            <v>0</v>
          </cell>
        </row>
        <row r="26">
          <cell r="A26" t="str">
            <v>999N3XZ000</v>
          </cell>
          <cell r="B26" t="str">
            <v xml:space="preserve">CARGO COVER-REAR                        </v>
          </cell>
          <cell r="C26">
            <v>337.51</v>
          </cell>
          <cell r="E26">
            <v>303.75900000000001</v>
          </cell>
          <cell r="F26">
            <v>0</v>
          </cell>
          <cell r="G26">
            <v>0</v>
          </cell>
          <cell r="H26">
            <v>0</v>
          </cell>
          <cell r="I26">
            <v>0</v>
          </cell>
          <cell r="J26">
            <v>0</v>
          </cell>
          <cell r="K26">
            <v>0</v>
          </cell>
          <cell r="L26">
            <v>0</v>
          </cell>
          <cell r="M26">
            <v>1</v>
          </cell>
          <cell r="N26">
            <v>0</v>
          </cell>
          <cell r="O26">
            <v>0</v>
          </cell>
          <cell r="P26">
            <v>0</v>
          </cell>
          <cell r="Q26">
            <v>0</v>
          </cell>
        </row>
        <row r="27">
          <cell r="A27" t="str">
            <v>999R1XZ500</v>
          </cell>
          <cell r="B27" t="str">
            <v xml:space="preserve">ROOF RAIL CROSS BARS                    </v>
          </cell>
          <cell r="C27">
            <v>450.49</v>
          </cell>
          <cell r="E27">
            <v>405.44100000000003</v>
          </cell>
          <cell r="F27">
            <v>0</v>
          </cell>
          <cell r="G27">
            <v>0</v>
          </cell>
          <cell r="H27">
            <v>0</v>
          </cell>
          <cell r="I27">
            <v>0</v>
          </cell>
          <cell r="J27">
            <v>0</v>
          </cell>
          <cell r="K27">
            <v>0</v>
          </cell>
          <cell r="L27">
            <v>0</v>
          </cell>
          <cell r="M27">
            <v>1</v>
          </cell>
          <cell r="N27">
            <v>0</v>
          </cell>
          <cell r="O27">
            <v>0</v>
          </cell>
          <cell r="P27">
            <v>0</v>
          </cell>
          <cell r="Q27">
            <v>0</v>
          </cell>
        </row>
        <row r="28">
          <cell r="A28" t="str">
            <v>999T6X5060</v>
          </cell>
          <cell r="B28" t="str">
            <v xml:space="preserve">KIT-SIDE STEP                           </v>
          </cell>
          <cell r="C28">
            <v>1168.6300000000001</v>
          </cell>
          <cell r="E28">
            <v>1051.7670000000001</v>
          </cell>
          <cell r="F28">
            <v>0</v>
          </cell>
          <cell r="G28">
            <v>0</v>
          </cell>
          <cell r="H28">
            <v>0</v>
          </cell>
          <cell r="I28">
            <v>0</v>
          </cell>
          <cell r="J28">
            <v>0</v>
          </cell>
          <cell r="K28">
            <v>0</v>
          </cell>
          <cell r="L28">
            <v>0</v>
          </cell>
          <cell r="M28">
            <v>1</v>
          </cell>
          <cell r="N28">
            <v>0</v>
          </cell>
          <cell r="O28">
            <v>0</v>
          </cell>
          <cell r="P28">
            <v>0</v>
          </cell>
          <cell r="Q28">
            <v>0</v>
          </cell>
        </row>
        <row r="29">
          <cell r="A29" t="str">
            <v>AY320T1210AU</v>
          </cell>
          <cell r="B29" t="str">
            <v xml:space="preserve">WHEEL LOCK NUTS                         </v>
          </cell>
          <cell r="C29">
            <v>141.44999999999999</v>
          </cell>
          <cell r="E29">
            <v>127.30499999999999</v>
          </cell>
          <cell r="F29">
            <v>0</v>
          </cell>
          <cell r="G29">
            <v>1</v>
          </cell>
          <cell r="H29">
            <v>0</v>
          </cell>
          <cell r="I29">
            <v>1</v>
          </cell>
          <cell r="J29">
            <v>1</v>
          </cell>
          <cell r="K29">
            <v>1</v>
          </cell>
          <cell r="L29">
            <v>1</v>
          </cell>
          <cell r="M29">
            <v>0</v>
          </cell>
          <cell r="N29">
            <v>0</v>
          </cell>
          <cell r="O29">
            <v>0</v>
          </cell>
          <cell r="P29">
            <v>0</v>
          </cell>
          <cell r="Q29">
            <v>1</v>
          </cell>
        </row>
        <row r="30">
          <cell r="A30" t="str">
            <v>AY320T1300AU</v>
          </cell>
          <cell r="B30" t="str">
            <v xml:space="preserve">LOCKING WHEEL NUT SET                   </v>
          </cell>
          <cell r="C30">
            <v>141.44999999999999</v>
          </cell>
          <cell r="E30">
            <v>127.30499999999999</v>
          </cell>
          <cell r="F30">
            <v>0</v>
          </cell>
          <cell r="G30">
            <v>0</v>
          </cell>
          <cell r="H30">
            <v>0</v>
          </cell>
          <cell r="I30">
            <v>0</v>
          </cell>
          <cell r="J30">
            <v>0</v>
          </cell>
          <cell r="K30">
            <v>0</v>
          </cell>
          <cell r="L30">
            <v>0</v>
          </cell>
          <cell r="M30">
            <v>1</v>
          </cell>
          <cell r="N30">
            <v>0</v>
          </cell>
          <cell r="O30">
            <v>0</v>
          </cell>
          <cell r="P30">
            <v>0</v>
          </cell>
          <cell r="Q30">
            <v>0</v>
          </cell>
        </row>
        <row r="31">
          <cell r="A31" t="str">
            <v>AY320T1400AU</v>
          </cell>
          <cell r="B31" t="str">
            <v xml:space="preserve">WHEEL LOCK NUT SET-14MM                 </v>
          </cell>
          <cell r="C31">
            <v>149.18</v>
          </cell>
          <cell r="E31">
            <v>134.262</v>
          </cell>
          <cell r="F31">
            <v>0</v>
          </cell>
          <cell r="G31">
            <v>0</v>
          </cell>
          <cell r="H31">
            <v>0</v>
          </cell>
          <cell r="I31">
            <v>0</v>
          </cell>
          <cell r="J31">
            <v>0</v>
          </cell>
          <cell r="K31">
            <v>0</v>
          </cell>
          <cell r="L31">
            <v>0</v>
          </cell>
          <cell r="M31">
            <v>0</v>
          </cell>
          <cell r="N31">
            <v>1</v>
          </cell>
          <cell r="O31">
            <v>1</v>
          </cell>
          <cell r="P31">
            <v>0</v>
          </cell>
          <cell r="Q31">
            <v>0</v>
          </cell>
        </row>
        <row r="32">
          <cell r="A32" t="str">
            <v>B40336FL0BAU</v>
          </cell>
          <cell r="B32" t="str">
            <v xml:space="preserve">HARN-CORNER SEN, FR EBB                 </v>
          </cell>
          <cell r="C32">
            <v>409.02</v>
          </cell>
          <cell r="E32">
            <v>368.11799999999999</v>
          </cell>
          <cell r="F32">
            <v>0</v>
          </cell>
          <cell r="G32">
            <v>0</v>
          </cell>
          <cell r="H32">
            <v>0</v>
          </cell>
          <cell r="I32">
            <v>0</v>
          </cell>
          <cell r="J32">
            <v>0</v>
          </cell>
          <cell r="K32">
            <v>0</v>
          </cell>
          <cell r="L32">
            <v>0</v>
          </cell>
          <cell r="M32">
            <v>0</v>
          </cell>
          <cell r="N32">
            <v>0</v>
          </cell>
          <cell r="O32">
            <v>0</v>
          </cell>
          <cell r="P32">
            <v>0</v>
          </cell>
          <cell r="Q32">
            <v>1</v>
          </cell>
        </row>
        <row r="33">
          <cell r="A33" t="str">
            <v>B40336FL0CAU</v>
          </cell>
          <cell r="B33" t="str">
            <v xml:space="preserve">HARN-CORNER SEN, FR G41                 </v>
          </cell>
          <cell r="C33">
            <v>409.02</v>
          </cell>
          <cell r="E33">
            <v>368.11799999999999</v>
          </cell>
          <cell r="F33">
            <v>0</v>
          </cell>
          <cell r="G33">
            <v>0</v>
          </cell>
          <cell r="H33">
            <v>0</v>
          </cell>
          <cell r="I33">
            <v>0</v>
          </cell>
          <cell r="J33">
            <v>0</v>
          </cell>
          <cell r="K33">
            <v>0</v>
          </cell>
          <cell r="L33">
            <v>0</v>
          </cell>
          <cell r="M33">
            <v>0</v>
          </cell>
          <cell r="N33">
            <v>0</v>
          </cell>
          <cell r="O33">
            <v>0</v>
          </cell>
          <cell r="P33">
            <v>0</v>
          </cell>
          <cell r="Q33">
            <v>1</v>
          </cell>
        </row>
        <row r="34">
          <cell r="A34" t="str">
            <v>B40336FL0DAU</v>
          </cell>
          <cell r="B34" t="str">
            <v xml:space="preserve">HARN-CORNER SEN, FR K23                 </v>
          </cell>
          <cell r="C34">
            <v>409.02</v>
          </cell>
          <cell r="E34">
            <v>368.11799999999999</v>
          </cell>
          <cell r="F34">
            <v>0</v>
          </cell>
          <cell r="G34">
            <v>0</v>
          </cell>
          <cell r="H34">
            <v>0</v>
          </cell>
          <cell r="I34">
            <v>0</v>
          </cell>
          <cell r="J34">
            <v>0</v>
          </cell>
          <cell r="K34">
            <v>0</v>
          </cell>
          <cell r="L34">
            <v>0</v>
          </cell>
          <cell r="M34">
            <v>0</v>
          </cell>
          <cell r="N34">
            <v>0</v>
          </cell>
          <cell r="O34">
            <v>0</v>
          </cell>
          <cell r="P34">
            <v>0</v>
          </cell>
          <cell r="Q34">
            <v>1</v>
          </cell>
        </row>
        <row r="35">
          <cell r="A35" t="str">
            <v>B40336FL0EAU</v>
          </cell>
          <cell r="B35" t="str">
            <v xml:space="preserve">HARN-CORNER SEN, FR KAD                 </v>
          </cell>
          <cell r="C35">
            <v>409.02</v>
          </cell>
          <cell r="E35">
            <v>368.11799999999999</v>
          </cell>
          <cell r="F35">
            <v>0</v>
          </cell>
          <cell r="G35">
            <v>0</v>
          </cell>
          <cell r="H35">
            <v>0</v>
          </cell>
          <cell r="I35">
            <v>0</v>
          </cell>
          <cell r="J35">
            <v>0</v>
          </cell>
          <cell r="K35">
            <v>0</v>
          </cell>
          <cell r="L35">
            <v>0</v>
          </cell>
          <cell r="M35">
            <v>0</v>
          </cell>
          <cell r="N35">
            <v>0</v>
          </cell>
          <cell r="O35">
            <v>0</v>
          </cell>
          <cell r="P35">
            <v>0</v>
          </cell>
          <cell r="Q35">
            <v>1</v>
          </cell>
        </row>
        <row r="36">
          <cell r="A36" t="str">
            <v>B40336FL0FAU</v>
          </cell>
          <cell r="B36" t="str">
            <v xml:space="preserve">HARN-CORNER SEN, FR NBF                 </v>
          </cell>
          <cell r="C36">
            <v>409.02</v>
          </cell>
          <cell r="E36">
            <v>368.11799999999999</v>
          </cell>
          <cell r="F36">
            <v>0</v>
          </cell>
          <cell r="G36">
            <v>0</v>
          </cell>
          <cell r="H36">
            <v>0</v>
          </cell>
          <cell r="I36">
            <v>0</v>
          </cell>
          <cell r="J36">
            <v>0</v>
          </cell>
          <cell r="K36">
            <v>0</v>
          </cell>
          <cell r="L36">
            <v>0</v>
          </cell>
          <cell r="M36">
            <v>0</v>
          </cell>
          <cell r="N36">
            <v>0</v>
          </cell>
          <cell r="O36">
            <v>0</v>
          </cell>
          <cell r="P36">
            <v>0</v>
          </cell>
          <cell r="Q36">
            <v>1</v>
          </cell>
        </row>
        <row r="37">
          <cell r="A37" t="str">
            <v>B40336FL0GAU</v>
          </cell>
          <cell r="B37" t="str">
            <v xml:space="preserve">HARN-CORNER SEN, FR QAB                 </v>
          </cell>
          <cell r="C37">
            <v>409.02</v>
          </cell>
          <cell r="E37">
            <v>368.11799999999999</v>
          </cell>
          <cell r="F37">
            <v>0</v>
          </cell>
          <cell r="G37">
            <v>0</v>
          </cell>
          <cell r="H37">
            <v>0</v>
          </cell>
          <cell r="I37">
            <v>0</v>
          </cell>
          <cell r="J37">
            <v>0</v>
          </cell>
          <cell r="K37">
            <v>0</v>
          </cell>
          <cell r="L37">
            <v>0</v>
          </cell>
          <cell r="M37">
            <v>0</v>
          </cell>
          <cell r="N37">
            <v>0</v>
          </cell>
          <cell r="O37">
            <v>0</v>
          </cell>
          <cell r="P37">
            <v>0</v>
          </cell>
          <cell r="Q37">
            <v>1</v>
          </cell>
        </row>
        <row r="38">
          <cell r="A38" t="str">
            <v>B40336FL0HAU</v>
          </cell>
          <cell r="B38" t="str">
            <v xml:space="preserve">HARN-CORNER SEN, FR RAW                 </v>
          </cell>
          <cell r="C38">
            <v>409.02</v>
          </cell>
          <cell r="E38">
            <v>368.11799999999999</v>
          </cell>
          <cell r="F38">
            <v>0</v>
          </cell>
          <cell r="G38">
            <v>0</v>
          </cell>
          <cell r="H38">
            <v>0</v>
          </cell>
          <cell r="I38">
            <v>0</v>
          </cell>
          <cell r="J38">
            <v>0</v>
          </cell>
          <cell r="K38">
            <v>0</v>
          </cell>
          <cell r="L38">
            <v>0</v>
          </cell>
          <cell r="M38">
            <v>0</v>
          </cell>
          <cell r="N38">
            <v>0</v>
          </cell>
          <cell r="O38">
            <v>0</v>
          </cell>
          <cell r="P38">
            <v>0</v>
          </cell>
          <cell r="Q38">
            <v>1</v>
          </cell>
        </row>
        <row r="39">
          <cell r="A39" t="str">
            <v>B40336KA0CAU</v>
          </cell>
          <cell r="B39" t="str">
            <v xml:space="preserve">HARN-CORNER SEN, FR G41                 </v>
          </cell>
          <cell r="C39">
            <v>455.24</v>
          </cell>
          <cell r="E39">
            <v>409.71600000000001</v>
          </cell>
          <cell r="F39">
            <v>0</v>
          </cell>
          <cell r="G39">
            <v>0</v>
          </cell>
          <cell r="H39">
            <v>0</v>
          </cell>
          <cell r="I39">
            <v>0</v>
          </cell>
          <cell r="J39">
            <v>0</v>
          </cell>
          <cell r="K39">
            <v>0</v>
          </cell>
          <cell r="L39">
            <v>0</v>
          </cell>
          <cell r="M39">
            <v>1</v>
          </cell>
          <cell r="N39">
            <v>0</v>
          </cell>
          <cell r="O39">
            <v>0</v>
          </cell>
          <cell r="P39">
            <v>0</v>
          </cell>
          <cell r="Q39">
            <v>0</v>
          </cell>
        </row>
        <row r="40">
          <cell r="A40" t="str">
            <v>B40336KA0DAU</v>
          </cell>
          <cell r="B40" t="str">
            <v xml:space="preserve">HARN-CORNER SEN, FR K23                 </v>
          </cell>
          <cell r="C40">
            <v>455.24</v>
          </cell>
          <cell r="E40">
            <v>409.71600000000001</v>
          </cell>
          <cell r="F40">
            <v>0</v>
          </cell>
          <cell r="G40">
            <v>0</v>
          </cell>
          <cell r="H40">
            <v>0</v>
          </cell>
          <cell r="I40">
            <v>0</v>
          </cell>
          <cell r="J40">
            <v>0</v>
          </cell>
          <cell r="K40">
            <v>0</v>
          </cell>
          <cell r="L40">
            <v>0</v>
          </cell>
          <cell r="M40">
            <v>1</v>
          </cell>
          <cell r="N40">
            <v>0</v>
          </cell>
          <cell r="O40">
            <v>0</v>
          </cell>
          <cell r="P40">
            <v>0</v>
          </cell>
          <cell r="Q40">
            <v>0</v>
          </cell>
        </row>
        <row r="41">
          <cell r="A41" t="str">
            <v>B40336KA0EAU</v>
          </cell>
          <cell r="B41" t="str">
            <v xml:space="preserve">HARN-CORNER SEN, FR KAD                 </v>
          </cell>
          <cell r="C41">
            <v>455.24</v>
          </cell>
          <cell r="E41">
            <v>409.71600000000001</v>
          </cell>
          <cell r="F41">
            <v>0</v>
          </cell>
          <cell r="G41">
            <v>0</v>
          </cell>
          <cell r="H41">
            <v>0</v>
          </cell>
          <cell r="I41">
            <v>0</v>
          </cell>
          <cell r="J41">
            <v>0</v>
          </cell>
          <cell r="K41">
            <v>0</v>
          </cell>
          <cell r="L41">
            <v>0</v>
          </cell>
          <cell r="M41">
            <v>1</v>
          </cell>
          <cell r="N41">
            <v>0</v>
          </cell>
          <cell r="O41">
            <v>0</v>
          </cell>
          <cell r="P41">
            <v>0</v>
          </cell>
          <cell r="Q41">
            <v>0</v>
          </cell>
        </row>
        <row r="42">
          <cell r="A42" t="str">
            <v>B40336KA0GAU</v>
          </cell>
          <cell r="B42" t="str">
            <v xml:space="preserve">HARN-CORNER SEN, FR QAB                 </v>
          </cell>
          <cell r="C42">
            <v>455.24</v>
          </cell>
          <cell r="E42">
            <v>409.71600000000001</v>
          </cell>
          <cell r="F42">
            <v>0</v>
          </cell>
          <cell r="G42">
            <v>0</v>
          </cell>
          <cell r="H42">
            <v>0</v>
          </cell>
          <cell r="I42">
            <v>0</v>
          </cell>
          <cell r="J42">
            <v>0</v>
          </cell>
          <cell r="K42">
            <v>0</v>
          </cell>
          <cell r="L42">
            <v>0</v>
          </cell>
          <cell r="M42">
            <v>1</v>
          </cell>
          <cell r="N42">
            <v>0</v>
          </cell>
          <cell r="O42">
            <v>0</v>
          </cell>
          <cell r="P42">
            <v>0</v>
          </cell>
          <cell r="Q42">
            <v>0</v>
          </cell>
        </row>
        <row r="43">
          <cell r="A43" t="str">
            <v>B40336KA0HAU</v>
          </cell>
          <cell r="B43" t="str">
            <v xml:space="preserve">HARN-CORNER SEN, FR RBY                 </v>
          </cell>
          <cell r="C43">
            <v>455.24</v>
          </cell>
          <cell r="D43"/>
          <cell r="E43">
            <v>409.71600000000001</v>
          </cell>
          <cell r="F43">
            <v>0</v>
          </cell>
          <cell r="G43">
            <v>0</v>
          </cell>
          <cell r="H43">
            <v>0</v>
          </cell>
          <cell r="I43">
            <v>0</v>
          </cell>
          <cell r="J43">
            <v>0</v>
          </cell>
          <cell r="K43">
            <v>0</v>
          </cell>
          <cell r="L43">
            <v>0</v>
          </cell>
          <cell r="M43">
            <v>1</v>
          </cell>
          <cell r="N43">
            <v>0</v>
          </cell>
          <cell r="O43">
            <v>0</v>
          </cell>
          <cell r="P43">
            <v>0</v>
          </cell>
          <cell r="Q43">
            <v>0</v>
          </cell>
        </row>
        <row r="44">
          <cell r="A44" t="str">
            <v>B40336KA0JAU</v>
          </cell>
          <cell r="B44" t="str">
            <v xml:space="preserve">HARN-CORNER SEN,FR NBL                  </v>
          </cell>
          <cell r="C44">
            <v>467.95</v>
          </cell>
          <cell r="E44">
            <v>421.15499999999997</v>
          </cell>
          <cell r="F44">
            <v>0</v>
          </cell>
          <cell r="G44">
            <v>0</v>
          </cell>
          <cell r="H44">
            <v>0</v>
          </cell>
          <cell r="I44">
            <v>0</v>
          </cell>
          <cell r="J44">
            <v>0</v>
          </cell>
          <cell r="K44">
            <v>0</v>
          </cell>
          <cell r="L44">
            <v>0</v>
          </cell>
          <cell r="M44">
            <v>1</v>
          </cell>
          <cell r="N44">
            <v>0</v>
          </cell>
          <cell r="O44">
            <v>0</v>
          </cell>
          <cell r="P44">
            <v>0</v>
          </cell>
          <cell r="Q44">
            <v>0</v>
          </cell>
        </row>
        <row r="45">
          <cell r="A45" t="str">
            <v>B40673KR0AAU</v>
          </cell>
          <cell r="B45" t="str">
            <v xml:space="preserve">HARN-DRIVING LAMP                       </v>
          </cell>
          <cell r="C45">
            <v>147.06</v>
          </cell>
          <cell r="E45">
            <v>132.35400000000001</v>
          </cell>
          <cell r="F45">
            <v>0</v>
          </cell>
          <cell r="G45">
            <v>0</v>
          </cell>
          <cell r="H45">
            <v>0</v>
          </cell>
          <cell r="I45">
            <v>0</v>
          </cell>
          <cell r="J45">
            <v>0</v>
          </cell>
          <cell r="K45">
            <v>0</v>
          </cell>
          <cell r="L45">
            <v>0</v>
          </cell>
          <cell r="M45">
            <v>0</v>
          </cell>
          <cell r="N45">
            <v>0</v>
          </cell>
          <cell r="O45">
            <v>0</v>
          </cell>
          <cell r="P45">
            <v>0</v>
          </cell>
          <cell r="Q45">
            <v>0</v>
          </cell>
        </row>
        <row r="46">
          <cell r="A46" t="str">
            <v>B40674KE0AAU</v>
          </cell>
          <cell r="B46" t="str">
            <v xml:space="preserve">HARN-DRIVING LAMP, HALOGEN              </v>
          </cell>
          <cell r="C46">
            <v>161.05000000000001</v>
          </cell>
          <cell r="E46">
            <v>144.94500000000002</v>
          </cell>
          <cell r="F46">
            <v>0</v>
          </cell>
          <cell r="G46">
            <v>0</v>
          </cell>
          <cell r="H46">
            <v>0</v>
          </cell>
          <cell r="I46">
            <v>0</v>
          </cell>
          <cell r="J46">
            <v>0</v>
          </cell>
          <cell r="K46">
            <v>1</v>
          </cell>
          <cell r="L46">
            <v>1</v>
          </cell>
          <cell r="M46">
            <v>0</v>
          </cell>
          <cell r="N46">
            <v>0</v>
          </cell>
          <cell r="O46">
            <v>0</v>
          </cell>
          <cell r="P46">
            <v>0</v>
          </cell>
          <cell r="Q46">
            <v>0</v>
          </cell>
        </row>
        <row r="47">
          <cell r="A47" t="str">
            <v>B40674KE0BAU</v>
          </cell>
          <cell r="B47" t="str">
            <v xml:space="preserve">HARN-DRIVING LAMP, LED                  </v>
          </cell>
          <cell r="C47">
            <v>166.95</v>
          </cell>
          <cell r="E47">
            <v>150.255</v>
          </cell>
          <cell r="F47">
            <v>0</v>
          </cell>
          <cell r="G47">
            <v>0</v>
          </cell>
          <cell r="H47">
            <v>0</v>
          </cell>
          <cell r="I47">
            <v>0</v>
          </cell>
          <cell r="J47">
            <v>0</v>
          </cell>
          <cell r="K47">
            <v>1</v>
          </cell>
          <cell r="L47">
            <v>1</v>
          </cell>
          <cell r="M47">
            <v>0</v>
          </cell>
          <cell r="N47">
            <v>0</v>
          </cell>
          <cell r="O47">
            <v>0</v>
          </cell>
          <cell r="P47">
            <v>0</v>
          </cell>
          <cell r="Q47">
            <v>0</v>
          </cell>
        </row>
        <row r="48">
          <cell r="A48" t="str">
            <v>B40934KE0AAU</v>
          </cell>
          <cell r="B48" t="str">
            <v xml:space="preserve">HARN-CORNER SEN, RR                     </v>
          </cell>
          <cell r="C48">
            <v>412.91</v>
          </cell>
          <cell r="E48">
            <v>371.61900000000003</v>
          </cell>
          <cell r="F48">
            <v>0</v>
          </cell>
          <cell r="G48">
            <v>0</v>
          </cell>
          <cell r="H48">
            <v>0</v>
          </cell>
          <cell r="I48">
            <v>0</v>
          </cell>
          <cell r="J48">
            <v>0</v>
          </cell>
          <cell r="K48">
            <v>1</v>
          </cell>
          <cell r="L48">
            <v>1</v>
          </cell>
          <cell r="M48">
            <v>0</v>
          </cell>
          <cell r="N48">
            <v>0</v>
          </cell>
          <cell r="O48">
            <v>0</v>
          </cell>
          <cell r="P48">
            <v>0</v>
          </cell>
          <cell r="Q48">
            <v>0</v>
          </cell>
        </row>
        <row r="49">
          <cell r="A49" t="str">
            <v>B40936FL0BAU</v>
          </cell>
          <cell r="B49" t="str">
            <v xml:space="preserve">HARN-CORNER SEN, RR EBB                 </v>
          </cell>
          <cell r="C49">
            <v>371.84</v>
          </cell>
          <cell r="E49">
            <v>334.65599999999995</v>
          </cell>
          <cell r="F49">
            <v>0</v>
          </cell>
          <cell r="G49">
            <v>0</v>
          </cell>
          <cell r="H49">
            <v>0</v>
          </cell>
          <cell r="I49">
            <v>0</v>
          </cell>
          <cell r="J49">
            <v>0</v>
          </cell>
          <cell r="K49">
            <v>0</v>
          </cell>
          <cell r="L49">
            <v>0</v>
          </cell>
          <cell r="M49">
            <v>0</v>
          </cell>
          <cell r="N49">
            <v>0</v>
          </cell>
          <cell r="O49">
            <v>0</v>
          </cell>
          <cell r="P49">
            <v>0</v>
          </cell>
          <cell r="Q49">
            <v>1</v>
          </cell>
        </row>
        <row r="50">
          <cell r="A50" t="str">
            <v>B40936FL0CAU</v>
          </cell>
          <cell r="B50" t="str">
            <v xml:space="preserve">HARN-CORNER SEN, RR G41                 </v>
          </cell>
          <cell r="C50">
            <v>371.84</v>
          </cell>
          <cell r="E50">
            <v>334.65599999999995</v>
          </cell>
          <cell r="F50">
            <v>0</v>
          </cell>
          <cell r="G50">
            <v>0</v>
          </cell>
          <cell r="H50">
            <v>0</v>
          </cell>
          <cell r="I50">
            <v>0</v>
          </cell>
          <cell r="J50">
            <v>0</v>
          </cell>
          <cell r="K50">
            <v>0</v>
          </cell>
          <cell r="L50">
            <v>0</v>
          </cell>
          <cell r="M50">
            <v>0</v>
          </cell>
          <cell r="N50">
            <v>0</v>
          </cell>
          <cell r="O50">
            <v>0</v>
          </cell>
          <cell r="P50">
            <v>0</v>
          </cell>
          <cell r="Q50">
            <v>1</v>
          </cell>
        </row>
        <row r="51">
          <cell r="A51" t="str">
            <v>B40936FL0DAU</v>
          </cell>
          <cell r="B51" t="str">
            <v xml:space="preserve">HARN-CORNER SEN, RR K23                 </v>
          </cell>
          <cell r="C51">
            <v>371.84</v>
          </cell>
          <cell r="E51">
            <v>334.65599999999995</v>
          </cell>
          <cell r="F51">
            <v>0</v>
          </cell>
          <cell r="G51">
            <v>0</v>
          </cell>
          <cell r="H51">
            <v>0</v>
          </cell>
          <cell r="I51">
            <v>0</v>
          </cell>
          <cell r="J51">
            <v>0</v>
          </cell>
          <cell r="K51">
            <v>0</v>
          </cell>
          <cell r="L51">
            <v>0</v>
          </cell>
          <cell r="M51">
            <v>0</v>
          </cell>
          <cell r="N51">
            <v>0</v>
          </cell>
          <cell r="O51">
            <v>0</v>
          </cell>
          <cell r="P51">
            <v>0</v>
          </cell>
          <cell r="Q51">
            <v>1</v>
          </cell>
        </row>
        <row r="52">
          <cell r="A52" t="str">
            <v>B40936FL0EAU</v>
          </cell>
          <cell r="B52" t="str">
            <v xml:space="preserve">HARN-CORNER SEN, RR KAD                 </v>
          </cell>
          <cell r="C52">
            <v>371.84</v>
          </cell>
          <cell r="E52">
            <v>334.65599999999995</v>
          </cell>
          <cell r="F52">
            <v>0</v>
          </cell>
          <cell r="G52">
            <v>0</v>
          </cell>
          <cell r="H52">
            <v>0</v>
          </cell>
          <cell r="I52">
            <v>0</v>
          </cell>
          <cell r="J52">
            <v>0</v>
          </cell>
          <cell r="K52">
            <v>0</v>
          </cell>
          <cell r="L52">
            <v>0</v>
          </cell>
          <cell r="M52">
            <v>0</v>
          </cell>
          <cell r="N52">
            <v>0</v>
          </cell>
          <cell r="O52">
            <v>0</v>
          </cell>
          <cell r="P52">
            <v>0</v>
          </cell>
          <cell r="Q52">
            <v>1</v>
          </cell>
        </row>
        <row r="53">
          <cell r="A53" t="str">
            <v>B40936FL0FAU</v>
          </cell>
          <cell r="B53" t="str">
            <v xml:space="preserve">HARN-CORNER SEN, RR NBF                 </v>
          </cell>
          <cell r="C53">
            <v>371.84</v>
          </cell>
          <cell r="E53">
            <v>334.65599999999995</v>
          </cell>
          <cell r="F53">
            <v>0</v>
          </cell>
          <cell r="G53">
            <v>0</v>
          </cell>
          <cell r="H53">
            <v>0</v>
          </cell>
          <cell r="I53">
            <v>0</v>
          </cell>
          <cell r="J53">
            <v>0</v>
          </cell>
          <cell r="K53">
            <v>0</v>
          </cell>
          <cell r="L53">
            <v>0</v>
          </cell>
          <cell r="M53">
            <v>0</v>
          </cell>
          <cell r="N53">
            <v>0</v>
          </cell>
          <cell r="O53">
            <v>0</v>
          </cell>
          <cell r="P53">
            <v>0</v>
          </cell>
          <cell r="Q53">
            <v>1</v>
          </cell>
        </row>
        <row r="54">
          <cell r="A54" t="str">
            <v>B40936FL0GAU</v>
          </cell>
          <cell r="B54" t="str">
            <v xml:space="preserve">HARN-CORNER SEN, RR QAB                 </v>
          </cell>
          <cell r="C54">
            <v>371.84</v>
          </cell>
          <cell r="E54">
            <v>334.65599999999995</v>
          </cell>
          <cell r="F54">
            <v>0</v>
          </cell>
          <cell r="G54">
            <v>0</v>
          </cell>
          <cell r="H54">
            <v>0</v>
          </cell>
          <cell r="I54">
            <v>0</v>
          </cell>
          <cell r="J54">
            <v>0</v>
          </cell>
          <cell r="K54">
            <v>0</v>
          </cell>
          <cell r="L54">
            <v>0</v>
          </cell>
          <cell r="M54">
            <v>0</v>
          </cell>
          <cell r="N54">
            <v>0</v>
          </cell>
          <cell r="O54">
            <v>0</v>
          </cell>
          <cell r="P54">
            <v>0</v>
          </cell>
          <cell r="Q54">
            <v>1</v>
          </cell>
        </row>
        <row r="55">
          <cell r="A55" t="str">
            <v>B40936FL0HAU</v>
          </cell>
          <cell r="B55" t="str">
            <v xml:space="preserve">HARN-CORNER SEN, RR RAW                 </v>
          </cell>
          <cell r="C55">
            <v>371.84</v>
          </cell>
          <cell r="E55">
            <v>334.65599999999995</v>
          </cell>
          <cell r="F55">
            <v>0</v>
          </cell>
          <cell r="G55">
            <v>0</v>
          </cell>
          <cell r="H55">
            <v>0</v>
          </cell>
          <cell r="I55">
            <v>0</v>
          </cell>
          <cell r="J55">
            <v>0</v>
          </cell>
          <cell r="K55">
            <v>0</v>
          </cell>
          <cell r="L55">
            <v>0</v>
          </cell>
          <cell r="M55">
            <v>0</v>
          </cell>
          <cell r="N55">
            <v>0</v>
          </cell>
          <cell r="O55">
            <v>0</v>
          </cell>
          <cell r="P55">
            <v>0</v>
          </cell>
          <cell r="Q55">
            <v>1</v>
          </cell>
        </row>
        <row r="56">
          <cell r="A56" t="str">
            <v>B40971L000AU</v>
          </cell>
          <cell r="B56" t="str">
            <v xml:space="preserve">HARNESS-TOWBAR,WIRING                   </v>
          </cell>
          <cell r="C56">
            <v>263.18</v>
          </cell>
          <cell r="D56"/>
          <cell r="E56">
            <v>236.86199999999999</v>
          </cell>
          <cell r="F56">
            <v>0</v>
          </cell>
          <cell r="G56">
            <v>0</v>
          </cell>
          <cell r="H56">
            <v>0</v>
          </cell>
          <cell r="I56">
            <v>0</v>
          </cell>
          <cell r="J56">
            <v>0</v>
          </cell>
          <cell r="K56">
            <v>0</v>
          </cell>
          <cell r="L56">
            <v>0</v>
          </cell>
          <cell r="M56">
            <v>0</v>
          </cell>
          <cell r="N56">
            <v>1</v>
          </cell>
          <cell r="O56">
            <v>0</v>
          </cell>
          <cell r="P56">
            <v>0</v>
          </cell>
          <cell r="Q56">
            <v>0</v>
          </cell>
        </row>
        <row r="57">
          <cell r="A57" t="str">
            <v>B40974EN0AAU</v>
          </cell>
          <cell r="B57" t="str">
            <v xml:space="preserve">HARNESS-TOWBAR,WIRING                   </v>
          </cell>
          <cell r="C57">
            <v>291.73</v>
          </cell>
          <cell r="E57">
            <v>262.55700000000002</v>
          </cell>
          <cell r="F57">
            <v>0</v>
          </cell>
          <cell r="G57">
            <v>0</v>
          </cell>
          <cell r="H57">
            <v>0</v>
          </cell>
          <cell r="I57">
            <v>0</v>
          </cell>
          <cell r="J57">
            <v>0</v>
          </cell>
          <cell r="K57">
            <v>0</v>
          </cell>
          <cell r="L57">
            <v>0</v>
          </cell>
          <cell r="M57">
            <v>0</v>
          </cell>
          <cell r="N57">
            <v>0</v>
          </cell>
          <cell r="O57">
            <v>0</v>
          </cell>
          <cell r="P57">
            <v>1</v>
          </cell>
          <cell r="Q57">
            <v>0</v>
          </cell>
        </row>
        <row r="58">
          <cell r="A58" t="str">
            <v>B409AHV40AAU</v>
          </cell>
          <cell r="B58" t="str">
            <v xml:space="preserve">PATCH HARN-HITCH MBR                    </v>
          </cell>
          <cell r="C58">
            <v>41.74</v>
          </cell>
          <cell r="E58">
            <v>37.566000000000003</v>
          </cell>
          <cell r="F58">
            <v>0</v>
          </cell>
          <cell r="G58">
            <v>0</v>
          </cell>
          <cell r="H58">
            <v>0</v>
          </cell>
          <cell r="I58">
            <v>0</v>
          </cell>
          <cell r="J58">
            <v>0</v>
          </cell>
          <cell r="K58">
            <v>0</v>
          </cell>
          <cell r="L58">
            <v>0</v>
          </cell>
          <cell r="M58">
            <v>0</v>
          </cell>
          <cell r="N58">
            <v>0</v>
          </cell>
          <cell r="O58">
            <v>0</v>
          </cell>
          <cell r="P58">
            <v>1</v>
          </cell>
          <cell r="Q58">
            <v>0</v>
          </cell>
        </row>
        <row r="59">
          <cell r="A59" t="str">
            <v>B4134GENRLAU</v>
          </cell>
          <cell r="B59" t="str">
            <v>ADAPTER TRAILER CONNECTOR (ROUND 7 PIN L</v>
          </cell>
          <cell r="C59">
            <v>27.34</v>
          </cell>
          <cell r="E59">
            <v>24.606000000000002</v>
          </cell>
          <cell r="F59">
            <v>0</v>
          </cell>
          <cell r="G59">
            <v>0</v>
          </cell>
          <cell r="H59">
            <v>0</v>
          </cell>
          <cell r="I59">
            <v>1</v>
          </cell>
          <cell r="J59">
            <v>0</v>
          </cell>
          <cell r="K59">
            <v>1</v>
          </cell>
          <cell r="L59">
            <v>1</v>
          </cell>
          <cell r="M59">
            <v>1</v>
          </cell>
          <cell r="N59">
            <v>1</v>
          </cell>
          <cell r="O59">
            <v>1</v>
          </cell>
          <cell r="P59">
            <v>1</v>
          </cell>
          <cell r="Q59">
            <v>1</v>
          </cell>
        </row>
        <row r="60">
          <cell r="A60" t="str">
            <v>B4134GENRSAU</v>
          </cell>
          <cell r="B60" t="str">
            <v>ADAPTER TRAILER CONNECTOR (ROUND 7 PIN S</v>
          </cell>
          <cell r="C60">
            <v>27.34</v>
          </cell>
          <cell r="E60">
            <v>24.606000000000002</v>
          </cell>
          <cell r="F60">
            <v>0</v>
          </cell>
          <cell r="G60">
            <v>0</v>
          </cell>
          <cell r="H60">
            <v>0</v>
          </cell>
          <cell r="I60">
            <v>1</v>
          </cell>
          <cell r="J60">
            <v>0</v>
          </cell>
          <cell r="K60">
            <v>1</v>
          </cell>
          <cell r="L60">
            <v>1</v>
          </cell>
          <cell r="M60">
            <v>1</v>
          </cell>
          <cell r="N60">
            <v>1</v>
          </cell>
          <cell r="O60">
            <v>1</v>
          </cell>
          <cell r="P60">
            <v>1</v>
          </cell>
          <cell r="Q60">
            <v>1</v>
          </cell>
        </row>
        <row r="61">
          <cell r="A61" t="str">
            <v>B41673KR0AAU</v>
          </cell>
          <cell r="B61" t="str">
            <v xml:space="preserve">HARN-JUMPER,ELECTRIC BRAKE              </v>
          </cell>
          <cell r="C61">
            <v>31.23</v>
          </cell>
          <cell r="E61">
            <v>28.106999999999999</v>
          </cell>
          <cell r="F61">
            <v>0</v>
          </cell>
          <cell r="G61">
            <v>0</v>
          </cell>
          <cell r="H61">
            <v>0</v>
          </cell>
          <cell r="I61">
            <v>0</v>
          </cell>
          <cell r="J61">
            <v>0</v>
          </cell>
          <cell r="K61">
            <v>0</v>
          </cell>
          <cell r="L61">
            <v>0</v>
          </cell>
          <cell r="M61">
            <v>1</v>
          </cell>
          <cell r="N61">
            <v>0</v>
          </cell>
          <cell r="O61">
            <v>0</v>
          </cell>
          <cell r="P61">
            <v>0</v>
          </cell>
          <cell r="Q61">
            <v>0</v>
          </cell>
        </row>
        <row r="62">
          <cell r="A62" t="str">
            <v>B63004KE0AAU</v>
          </cell>
          <cell r="B62" t="str">
            <v xml:space="preserve">PROTR-HEAD LAMP, SET                    </v>
          </cell>
          <cell r="C62">
            <v>86.05</v>
          </cell>
          <cell r="E62">
            <v>77.444999999999993</v>
          </cell>
          <cell r="F62">
            <v>0</v>
          </cell>
          <cell r="G62">
            <v>0</v>
          </cell>
          <cell r="H62">
            <v>0</v>
          </cell>
          <cell r="I62">
            <v>0</v>
          </cell>
          <cell r="J62">
            <v>0</v>
          </cell>
          <cell r="K62">
            <v>1</v>
          </cell>
          <cell r="L62">
            <v>1</v>
          </cell>
          <cell r="M62">
            <v>0</v>
          </cell>
          <cell r="N62">
            <v>0</v>
          </cell>
          <cell r="O62">
            <v>0</v>
          </cell>
          <cell r="P62">
            <v>0</v>
          </cell>
          <cell r="Q62">
            <v>0</v>
          </cell>
        </row>
        <row r="63">
          <cell r="A63" t="str">
            <v>B63006FL0AAU</v>
          </cell>
          <cell r="B63" t="str">
            <v xml:space="preserve">PROTR-HEAD LAMP, SET                    </v>
          </cell>
          <cell r="C63">
            <v>98.36</v>
          </cell>
          <cell r="E63">
            <v>88.524000000000001</v>
          </cell>
          <cell r="F63">
            <v>0</v>
          </cell>
          <cell r="G63">
            <v>0</v>
          </cell>
          <cell r="H63">
            <v>0</v>
          </cell>
          <cell r="I63">
            <v>0</v>
          </cell>
          <cell r="J63">
            <v>0</v>
          </cell>
          <cell r="K63">
            <v>0</v>
          </cell>
          <cell r="L63">
            <v>0</v>
          </cell>
          <cell r="M63">
            <v>0</v>
          </cell>
          <cell r="N63">
            <v>0</v>
          </cell>
          <cell r="O63">
            <v>0</v>
          </cell>
          <cell r="P63">
            <v>0</v>
          </cell>
          <cell r="Q63">
            <v>1</v>
          </cell>
        </row>
        <row r="64">
          <cell r="A64" t="str">
            <v>B63006KA0AAU</v>
          </cell>
          <cell r="B64" t="str">
            <v xml:space="preserve">PROTR-HEAD LAMP, SET                    </v>
          </cell>
          <cell r="C64">
            <v>101.97</v>
          </cell>
          <cell r="E64">
            <v>91.772999999999996</v>
          </cell>
          <cell r="F64">
            <v>0</v>
          </cell>
          <cell r="G64">
            <v>0</v>
          </cell>
          <cell r="H64">
            <v>0</v>
          </cell>
          <cell r="I64">
            <v>0</v>
          </cell>
          <cell r="J64">
            <v>0</v>
          </cell>
          <cell r="K64">
            <v>0</v>
          </cell>
          <cell r="L64">
            <v>0</v>
          </cell>
          <cell r="M64">
            <v>1</v>
          </cell>
          <cell r="N64">
            <v>0</v>
          </cell>
          <cell r="O64">
            <v>0</v>
          </cell>
          <cell r="P64">
            <v>0</v>
          </cell>
          <cell r="Q64">
            <v>0</v>
          </cell>
        </row>
        <row r="65">
          <cell r="A65" t="str">
            <v>B6300HV40AAU</v>
          </cell>
          <cell r="B65" t="str">
            <v xml:space="preserve">PROTR-HEADLAMP, SET                     </v>
          </cell>
          <cell r="C65">
            <v>107.34</v>
          </cell>
          <cell r="E65">
            <v>96.605999999999995</v>
          </cell>
          <cell r="F65">
            <v>0</v>
          </cell>
          <cell r="G65">
            <v>0</v>
          </cell>
          <cell r="H65">
            <v>0</v>
          </cell>
          <cell r="I65">
            <v>0</v>
          </cell>
          <cell r="J65">
            <v>0</v>
          </cell>
          <cell r="K65">
            <v>0</v>
          </cell>
          <cell r="L65">
            <v>0</v>
          </cell>
          <cell r="M65">
            <v>0</v>
          </cell>
          <cell r="N65">
            <v>0</v>
          </cell>
          <cell r="O65">
            <v>0</v>
          </cell>
          <cell r="P65">
            <v>1</v>
          </cell>
          <cell r="Q65">
            <v>0</v>
          </cell>
        </row>
        <row r="66">
          <cell r="A66" t="str">
            <v>B63101L000AU</v>
          </cell>
          <cell r="B66" t="str">
            <v xml:space="preserve">PROTECTOR HEADLAMP SET                  </v>
          </cell>
          <cell r="C66">
            <v>84.16</v>
          </cell>
          <cell r="E66">
            <v>75.744</v>
          </cell>
          <cell r="F66">
            <v>0</v>
          </cell>
          <cell r="G66">
            <v>0</v>
          </cell>
          <cell r="H66">
            <v>0</v>
          </cell>
          <cell r="I66">
            <v>0</v>
          </cell>
          <cell r="J66">
            <v>0</v>
          </cell>
          <cell r="K66">
            <v>0</v>
          </cell>
          <cell r="L66">
            <v>0</v>
          </cell>
          <cell r="M66">
            <v>0</v>
          </cell>
          <cell r="N66">
            <v>1</v>
          </cell>
          <cell r="O66">
            <v>0</v>
          </cell>
          <cell r="P66">
            <v>0</v>
          </cell>
          <cell r="Q66">
            <v>0</v>
          </cell>
        </row>
        <row r="67">
          <cell r="A67" t="str">
            <v>B661089901AU</v>
          </cell>
          <cell r="B67" t="str">
            <v xml:space="preserve">LAMP ASSY-DRIVING,3003 SPREAD           </v>
          </cell>
          <cell r="C67">
            <v>371.82</v>
          </cell>
          <cell r="E67">
            <v>334.63799999999998</v>
          </cell>
          <cell r="F67">
            <v>0</v>
          </cell>
          <cell r="G67">
            <v>0</v>
          </cell>
          <cell r="H67">
            <v>0</v>
          </cell>
          <cell r="I67">
            <v>0</v>
          </cell>
          <cell r="J67">
            <v>0</v>
          </cell>
          <cell r="K67">
            <v>1</v>
          </cell>
          <cell r="L67">
            <v>1</v>
          </cell>
          <cell r="M67">
            <v>0</v>
          </cell>
          <cell r="N67">
            <v>0</v>
          </cell>
          <cell r="O67">
            <v>0</v>
          </cell>
          <cell r="P67">
            <v>0</v>
          </cell>
          <cell r="Q67">
            <v>0</v>
          </cell>
        </row>
        <row r="68">
          <cell r="A68" t="str">
            <v>B661089902AU</v>
          </cell>
          <cell r="B68" t="str">
            <v xml:space="preserve">LAMP ASSY-DRIVING,3003 PENCIL           </v>
          </cell>
          <cell r="C68">
            <v>371.82</v>
          </cell>
          <cell r="E68">
            <v>334.63799999999998</v>
          </cell>
          <cell r="F68">
            <v>0</v>
          </cell>
          <cell r="G68">
            <v>0</v>
          </cell>
          <cell r="H68">
            <v>0</v>
          </cell>
          <cell r="I68">
            <v>0</v>
          </cell>
          <cell r="J68">
            <v>0</v>
          </cell>
          <cell r="K68">
            <v>1</v>
          </cell>
          <cell r="L68">
            <v>1</v>
          </cell>
          <cell r="M68">
            <v>0</v>
          </cell>
          <cell r="N68">
            <v>0</v>
          </cell>
          <cell r="O68">
            <v>0</v>
          </cell>
          <cell r="P68">
            <v>0</v>
          </cell>
          <cell r="Q68">
            <v>0</v>
          </cell>
        </row>
        <row r="69">
          <cell r="A69" t="str">
            <v>B66A08990CAU</v>
          </cell>
          <cell r="B69" t="str">
            <v xml:space="preserve">LED LIGHT BAR CMB350                    </v>
          </cell>
          <cell r="C69">
            <v>422.62</v>
          </cell>
          <cell r="E69">
            <v>380.358</v>
          </cell>
          <cell r="F69">
            <v>0</v>
          </cell>
          <cell r="G69">
            <v>0</v>
          </cell>
          <cell r="H69">
            <v>0</v>
          </cell>
          <cell r="I69">
            <v>0</v>
          </cell>
          <cell r="J69">
            <v>0</v>
          </cell>
          <cell r="K69">
            <v>1</v>
          </cell>
          <cell r="L69">
            <v>1</v>
          </cell>
          <cell r="M69">
            <v>0</v>
          </cell>
          <cell r="N69">
            <v>0</v>
          </cell>
          <cell r="O69">
            <v>0</v>
          </cell>
          <cell r="P69">
            <v>0</v>
          </cell>
          <cell r="Q69">
            <v>0</v>
          </cell>
        </row>
        <row r="70">
          <cell r="A70" t="str">
            <v>B66A08990PAU</v>
          </cell>
          <cell r="B70" t="str">
            <v xml:space="preserve">LED LIGHT BAR PEN350                    </v>
          </cell>
          <cell r="C70">
            <v>422.62</v>
          </cell>
          <cell r="E70">
            <v>380.358</v>
          </cell>
          <cell r="F70">
            <v>0</v>
          </cell>
          <cell r="G70">
            <v>0</v>
          </cell>
          <cell r="H70">
            <v>0</v>
          </cell>
          <cell r="I70">
            <v>0</v>
          </cell>
          <cell r="J70">
            <v>0</v>
          </cell>
          <cell r="K70">
            <v>1</v>
          </cell>
          <cell r="L70">
            <v>1</v>
          </cell>
          <cell r="M70">
            <v>0</v>
          </cell>
          <cell r="N70">
            <v>0</v>
          </cell>
          <cell r="O70">
            <v>0</v>
          </cell>
          <cell r="P70">
            <v>0</v>
          </cell>
          <cell r="Q70">
            <v>0</v>
          </cell>
        </row>
        <row r="71">
          <cell r="A71" t="str">
            <v>B66A16KA0AAU</v>
          </cell>
          <cell r="B71" t="str">
            <v xml:space="preserve">LIGHT BAR BRKT NBAR                     </v>
          </cell>
          <cell r="C71">
            <v>70.58</v>
          </cell>
          <cell r="E71">
            <v>63.521999999999998</v>
          </cell>
          <cell r="F71">
            <v>0</v>
          </cell>
          <cell r="G71">
            <v>0</v>
          </cell>
          <cell r="H71">
            <v>0</v>
          </cell>
          <cell r="I71">
            <v>0</v>
          </cell>
          <cell r="J71">
            <v>0</v>
          </cell>
          <cell r="K71">
            <v>0</v>
          </cell>
          <cell r="L71">
            <v>0</v>
          </cell>
          <cell r="M71">
            <v>1</v>
          </cell>
          <cell r="N71">
            <v>0</v>
          </cell>
          <cell r="O71">
            <v>0</v>
          </cell>
          <cell r="P71">
            <v>0</v>
          </cell>
          <cell r="Q71">
            <v>0</v>
          </cell>
        </row>
        <row r="72">
          <cell r="A72" t="str">
            <v>B66A18990AAU</v>
          </cell>
          <cell r="B72" t="str">
            <v xml:space="preserve">LIGHT BAR BRKT 350 U                    </v>
          </cell>
          <cell r="C72">
            <v>64.62</v>
          </cell>
          <cell r="E72">
            <v>58.158000000000001</v>
          </cell>
          <cell r="F72">
            <v>0</v>
          </cell>
          <cell r="G72">
            <v>0</v>
          </cell>
          <cell r="H72">
            <v>0</v>
          </cell>
          <cell r="I72">
            <v>0</v>
          </cell>
          <cell r="J72">
            <v>0</v>
          </cell>
          <cell r="K72">
            <v>1</v>
          </cell>
          <cell r="L72">
            <v>1</v>
          </cell>
          <cell r="M72">
            <v>0</v>
          </cell>
          <cell r="N72">
            <v>0</v>
          </cell>
          <cell r="O72">
            <v>0</v>
          </cell>
          <cell r="P72">
            <v>0</v>
          </cell>
          <cell r="Q72">
            <v>0</v>
          </cell>
        </row>
        <row r="73">
          <cell r="A73" t="str">
            <v>B66A28990AAU</v>
          </cell>
          <cell r="B73" t="str">
            <v xml:space="preserve">LIGHT BAR BRKT 470 U                    </v>
          </cell>
          <cell r="C73">
            <v>69.400000000000006</v>
          </cell>
          <cell r="E73">
            <v>62.460000000000008</v>
          </cell>
          <cell r="F73">
            <v>0</v>
          </cell>
          <cell r="G73">
            <v>0</v>
          </cell>
          <cell r="H73">
            <v>0</v>
          </cell>
          <cell r="I73">
            <v>0</v>
          </cell>
          <cell r="J73">
            <v>0</v>
          </cell>
          <cell r="K73">
            <v>1</v>
          </cell>
          <cell r="L73">
            <v>1</v>
          </cell>
          <cell r="M73">
            <v>0</v>
          </cell>
          <cell r="N73">
            <v>0</v>
          </cell>
          <cell r="O73">
            <v>0</v>
          </cell>
          <cell r="P73">
            <v>0</v>
          </cell>
          <cell r="Q73">
            <v>0</v>
          </cell>
        </row>
        <row r="74">
          <cell r="A74" t="str">
            <v>B66B08990CAU</v>
          </cell>
          <cell r="B74" t="str">
            <v xml:space="preserve">LED LIGHT BAR CMB470                    </v>
          </cell>
          <cell r="C74">
            <v>561.74</v>
          </cell>
          <cell r="E74">
            <v>505.56600000000003</v>
          </cell>
          <cell r="F74">
            <v>0</v>
          </cell>
          <cell r="G74">
            <v>0</v>
          </cell>
          <cell r="H74">
            <v>0</v>
          </cell>
          <cell r="I74">
            <v>0</v>
          </cell>
          <cell r="J74">
            <v>0</v>
          </cell>
          <cell r="K74">
            <v>1</v>
          </cell>
          <cell r="L74">
            <v>1</v>
          </cell>
          <cell r="M74">
            <v>1</v>
          </cell>
          <cell r="N74">
            <v>0</v>
          </cell>
          <cell r="O74">
            <v>0</v>
          </cell>
          <cell r="P74">
            <v>0</v>
          </cell>
          <cell r="Q74">
            <v>0</v>
          </cell>
        </row>
        <row r="75">
          <cell r="A75" t="str">
            <v>B66B08990PAU</v>
          </cell>
          <cell r="B75" t="str">
            <v xml:space="preserve">LED LIGHT BAR PEN470                    </v>
          </cell>
          <cell r="C75">
            <v>579.28</v>
          </cell>
          <cell r="E75">
            <v>521.35199999999998</v>
          </cell>
          <cell r="F75">
            <v>0</v>
          </cell>
          <cell r="G75">
            <v>0</v>
          </cell>
          <cell r="H75">
            <v>0</v>
          </cell>
          <cell r="I75">
            <v>0</v>
          </cell>
          <cell r="J75">
            <v>0</v>
          </cell>
          <cell r="K75">
            <v>1</v>
          </cell>
          <cell r="L75">
            <v>1</v>
          </cell>
          <cell r="M75">
            <v>1</v>
          </cell>
          <cell r="N75">
            <v>0</v>
          </cell>
          <cell r="O75">
            <v>0</v>
          </cell>
          <cell r="P75">
            <v>0</v>
          </cell>
          <cell r="Q75">
            <v>0</v>
          </cell>
        </row>
        <row r="76">
          <cell r="A76" t="str">
            <v>B8236C9990</v>
          </cell>
          <cell r="B76" t="str">
            <v xml:space="preserve">ATCH-ANTENNA                            </v>
          </cell>
          <cell r="C76">
            <v>112.94</v>
          </cell>
          <cell r="E76">
            <v>101.646</v>
          </cell>
          <cell r="F76">
            <v>0</v>
          </cell>
          <cell r="G76">
            <v>0</v>
          </cell>
          <cell r="H76">
            <v>0</v>
          </cell>
          <cell r="I76">
            <v>0</v>
          </cell>
          <cell r="J76">
            <v>1</v>
          </cell>
          <cell r="K76">
            <v>1</v>
          </cell>
          <cell r="L76">
            <v>0</v>
          </cell>
          <cell r="M76">
            <v>0</v>
          </cell>
          <cell r="N76">
            <v>0</v>
          </cell>
          <cell r="O76">
            <v>0</v>
          </cell>
          <cell r="P76">
            <v>0</v>
          </cell>
          <cell r="Q76">
            <v>0</v>
          </cell>
        </row>
        <row r="77">
          <cell r="A77" t="str">
            <v>B84H0AUX00AU</v>
          </cell>
          <cell r="B77" t="str">
            <v xml:space="preserve">AUX CABLE, 3.5MM MALE TO MALE           </v>
          </cell>
          <cell r="C77">
            <v>17.82</v>
          </cell>
          <cell r="E77">
            <v>16.038</v>
          </cell>
          <cell r="F77">
            <v>0</v>
          </cell>
          <cell r="G77">
            <v>1</v>
          </cell>
          <cell r="H77">
            <v>0</v>
          </cell>
          <cell r="I77">
            <v>1</v>
          </cell>
          <cell r="J77">
            <v>1</v>
          </cell>
          <cell r="K77">
            <v>1</v>
          </cell>
          <cell r="L77">
            <v>1</v>
          </cell>
          <cell r="M77">
            <v>1</v>
          </cell>
          <cell r="N77">
            <v>0</v>
          </cell>
          <cell r="O77">
            <v>0</v>
          </cell>
          <cell r="P77">
            <v>1</v>
          </cell>
          <cell r="Q77">
            <v>1</v>
          </cell>
        </row>
        <row r="78">
          <cell r="A78" t="str">
            <v>B84H0GEN00AU</v>
          </cell>
          <cell r="B78" t="str">
            <v xml:space="preserve">RCA CABLE, 3.2MM MALE RCA               </v>
          </cell>
          <cell r="C78">
            <v>17.82</v>
          </cell>
          <cell r="E78">
            <v>16.038</v>
          </cell>
          <cell r="F78">
            <v>0</v>
          </cell>
          <cell r="G78">
            <v>0</v>
          </cell>
          <cell r="H78">
            <v>0</v>
          </cell>
          <cell r="I78">
            <v>0</v>
          </cell>
          <cell r="J78">
            <v>0</v>
          </cell>
          <cell r="K78">
            <v>0</v>
          </cell>
          <cell r="L78">
            <v>0</v>
          </cell>
          <cell r="M78">
            <v>0</v>
          </cell>
          <cell r="N78">
            <v>1</v>
          </cell>
          <cell r="O78">
            <v>0</v>
          </cell>
          <cell r="P78">
            <v>0</v>
          </cell>
          <cell r="Q78">
            <v>0</v>
          </cell>
        </row>
        <row r="79">
          <cell r="A79" t="str">
            <v>B85A51E000AU</v>
          </cell>
          <cell r="B79" t="str">
            <v xml:space="preserve">REAR PARK ASSIST                        </v>
          </cell>
          <cell r="C79">
            <v>393.13</v>
          </cell>
          <cell r="E79">
            <v>353.81700000000001</v>
          </cell>
          <cell r="F79">
            <v>0</v>
          </cell>
          <cell r="G79">
            <v>0</v>
          </cell>
          <cell r="H79">
            <v>1</v>
          </cell>
          <cell r="I79">
            <v>0</v>
          </cell>
          <cell r="J79">
            <v>0</v>
          </cell>
          <cell r="K79">
            <v>0</v>
          </cell>
          <cell r="L79">
            <v>0</v>
          </cell>
          <cell r="M79">
            <v>0</v>
          </cell>
          <cell r="N79">
            <v>0</v>
          </cell>
          <cell r="O79">
            <v>0</v>
          </cell>
          <cell r="P79">
            <v>0</v>
          </cell>
          <cell r="Q79">
            <v>0</v>
          </cell>
        </row>
        <row r="80">
          <cell r="A80" t="str">
            <v>B85A51E100AU</v>
          </cell>
          <cell r="B80" t="str">
            <v xml:space="preserve">REAR PARKING SENSOR KIT                 </v>
          </cell>
          <cell r="C80">
            <v>393.13</v>
          </cell>
          <cell r="E80">
            <v>353.81700000000001</v>
          </cell>
          <cell r="F80">
            <v>0</v>
          </cell>
          <cell r="G80">
            <v>0</v>
          </cell>
          <cell r="H80">
            <v>1</v>
          </cell>
          <cell r="I80">
            <v>0</v>
          </cell>
          <cell r="J80">
            <v>0</v>
          </cell>
          <cell r="K80">
            <v>0</v>
          </cell>
          <cell r="L80">
            <v>0</v>
          </cell>
          <cell r="M80">
            <v>0</v>
          </cell>
          <cell r="N80">
            <v>0</v>
          </cell>
          <cell r="O80">
            <v>0</v>
          </cell>
          <cell r="P80">
            <v>0</v>
          </cell>
          <cell r="Q80">
            <v>0</v>
          </cell>
        </row>
        <row r="81">
          <cell r="A81" t="str">
            <v>D76606KA0AAU</v>
          </cell>
          <cell r="B81" t="str">
            <v xml:space="preserve">ELECTRIC TRAILER BRAKE CONTROLLER       </v>
          </cell>
          <cell r="C81">
            <v>738.37</v>
          </cell>
          <cell r="E81">
            <v>664.53300000000002</v>
          </cell>
          <cell r="F81">
            <v>0</v>
          </cell>
          <cell r="G81">
            <v>0</v>
          </cell>
          <cell r="H81">
            <v>0</v>
          </cell>
          <cell r="I81">
            <v>0</v>
          </cell>
          <cell r="J81">
            <v>0</v>
          </cell>
          <cell r="K81">
            <v>0</v>
          </cell>
          <cell r="L81">
            <v>0</v>
          </cell>
          <cell r="M81">
            <v>1</v>
          </cell>
          <cell r="N81">
            <v>0</v>
          </cell>
          <cell r="O81">
            <v>0</v>
          </cell>
          <cell r="P81">
            <v>0</v>
          </cell>
          <cell r="Q81">
            <v>0</v>
          </cell>
        </row>
        <row r="82">
          <cell r="A82" t="str">
            <v>E11703YM0AAU</v>
          </cell>
          <cell r="B82" t="str">
            <v xml:space="preserve">MBR ASSY-HITCH,2WD                      </v>
          </cell>
          <cell r="C82">
            <v>1138.3499999999999</v>
          </cell>
          <cell r="E82">
            <v>1024.5149999999999</v>
          </cell>
          <cell r="F82">
            <v>0</v>
          </cell>
          <cell r="G82">
            <v>0</v>
          </cell>
          <cell r="H82">
            <v>0</v>
          </cell>
          <cell r="I82">
            <v>1</v>
          </cell>
          <cell r="J82">
            <v>0</v>
          </cell>
          <cell r="K82">
            <v>0</v>
          </cell>
          <cell r="L82">
            <v>0</v>
          </cell>
          <cell r="M82">
            <v>0</v>
          </cell>
          <cell r="N82">
            <v>0</v>
          </cell>
          <cell r="O82">
            <v>0</v>
          </cell>
          <cell r="P82">
            <v>0</v>
          </cell>
          <cell r="Q82">
            <v>0</v>
          </cell>
        </row>
        <row r="83">
          <cell r="A83" t="str">
            <v>E11703YM0BAU</v>
          </cell>
          <cell r="B83" t="str">
            <v xml:space="preserve">MBR ASSY-HITCH,AWD                      </v>
          </cell>
          <cell r="C83">
            <v>1138.3499999999999</v>
          </cell>
          <cell r="E83">
            <v>1024.5149999999999</v>
          </cell>
          <cell r="F83">
            <v>0</v>
          </cell>
          <cell r="G83">
            <v>0</v>
          </cell>
          <cell r="H83">
            <v>0</v>
          </cell>
          <cell r="I83">
            <v>1</v>
          </cell>
          <cell r="J83">
            <v>0</v>
          </cell>
          <cell r="K83">
            <v>0</v>
          </cell>
          <cell r="L83">
            <v>0</v>
          </cell>
          <cell r="M83">
            <v>0</v>
          </cell>
          <cell r="N83">
            <v>0</v>
          </cell>
          <cell r="O83">
            <v>0</v>
          </cell>
          <cell r="P83">
            <v>0</v>
          </cell>
          <cell r="Q83">
            <v>0</v>
          </cell>
        </row>
        <row r="84">
          <cell r="A84" t="str">
            <v>E11704KE1AAU</v>
          </cell>
          <cell r="B84" t="str">
            <v xml:space="preserve">MBR ASSY-HITCH                          </v>
          </cell>
          <cell r="C84">
            <v>766.53</v>
          </cell>
          <cell r="E84">
            <v>689.87699999999995</v>
          </cell>
          <cell r="F84">
            <v>0</v>
          </cell>
          <cell r="G84">
            <v>0</v>
          </cell>
          <cell r="H84">
            <v>0</v>
          </cell>
          <cell r="I84">
            <v>0</v>
          </cell>
          <cell r="J84">
            <v>0</v>
          </cell>
          <cell r="K84">
            <v>1</v>
          </cell>
          <cell r="L84">
            <v>1</v>
          </cell>
          <cell r="M84">
            <v>0</v>
          </cell>
          <cell r="N84">
            <v>0</v>
          </cell>
          <cell r="O84">
            <v>0</v>
          </cell>
          <cell r="P84">
            <v>0</v>
          </cell>
          <cell r="Q84">
            <v>0</v>
          </cell>
        </row>
        <row r="85">
          <cell r="A85" t="str">
            <v>E117A4CF1AAU</v>
          </cell>
          <cell r="B85" t="str">
            <v xml:space="preserve">MBR ASSY-HITCH,SUPP NCAP                </v>
          </cell>
          <cell r="C85">
            <v>720.62</v>
          </cell>
          <cell r="E85">
            <v>648.55799999999999</v>
          </cell>
          <cell r="F85">
            <v>0</v>
          </cell>
          <cell r="G85">
            <v>0</v>
          </cell>
          <cell r="H85">
            <v>0</v>
          </cell>
          <cell r="I85">
            <v>0</v>
          </cell>
          <cell r="J85">
            <v>0</v>
          </cell>
          <cell r="K85">
            <v>0</v>
          </cell>
          <cell r="L85">
            <v>0</v>
          </cell>
          <cell r="M85">
            <v>0</v>
          </cell>
          <cell r="N85">
            <v>0</v>
          </cell>
          <cell r="O85">
            <v>0</v>
          </cell>
          <cell r="P85">
            <v>0</v>
          </cell>
          <cell r="Q85">
            <v>1</v>
          </cell>
        </row>
        <row r="86">
          <cell r="A86" t="str">
            <v>E117A4EN0AAU</v>
          </cell>
          <cell r="B86" t="str">
            <v xml:space="preserve">TOWBAR                                  </v>
          </cell>
          <cell r="C86">
            <v>690.62</v>
          </cell>
          <cell r="E86">
            <v>621.55799999999999</v>
          </cell>
          <cell r="F86">
            <v>0</v>
          </cell>
          <cell r="G86">
            <v>0</v>
          </cell>
          <cell r="H86">
            <v>0</v>
          </cell>
          <cell r="I86">
            <v>0</v>
          </cell>
          <cell r="J86">
            <v>0</v>
          </cell>
          <cell r="K86">
            <v>0</v>
          </cell>
          <cell r="L86">
            <v>0</v>
          </cell>
          <cell r="M86">
            <v>0</v>
          </cell>
          <cell r="N86">
            <v>0</v>
          </cell>
          <cell r="O86">
            <v>0</v>
          </cell>
          <cell r="P86">
            <v>1</v>
          </cell>
          <cell r="Q86">
            <v>0</v>
          </cell>
        </row>
        <row r="87">
          <cell r="A87" t="str">
            <v>E117A4KE0AAU</v>
          </cell>
          <cell r="B87" t="str">
            <v xml:space="preserve">MBR ASSY-HITCH                          </v>
          </cell>
          <cell r="C87">
            <v>758.03</v>
          </cell>
          <cell r="E87">
            <v>682.22699999999998</v>
          </cell>
          <cell r="F87">
            <v>0</v>
          </cell>
          <cell r="G87">
            <v>0</v>
          </cell>
          <cell r="H87">
            <v>0</v>
          </cell>
          <cell r="I87">
            <v>0</v>
          </cell>
          <cell r="J87">
            <v>0</v>
          </cell>
          <cell r="K87">
            <v>1</v>
          </cell>
          <cell r="L87">
            <v>1</v>
          </cell>
          <cell r="M87">
            <v>0</v>
          </cell>
          <cell r="N87">
            <v>0</v>
          </cell>
          <cell r="O87">
            <v>0</v>
          </cell>
          <cell r="P87">
            <v>0</v>
          </cell>
          <cell r="Q87">
            <v>0</v>
          </cell>
        </row>
        <row r="88">
          <cell r="A88" t="str">
            <v>E117A6FL0AAU</v>
          </cell>
          <cell r="B88" t="str">
            <v xml:space="preserve">MBR ASSY-HITCH                          </v>
          </cell>
          <cell r="C88">
            <v>794.7</v>
          </cell>
          <cell r="E88">
            <v>715.23</v>
          </cell>
          <cell r="F88">
            <v>0</v>
          </cell>
          <cell r="G88">
            <v>0</v>
          </cell>
          <cell r="H88">
            <v>0</v>
          </cell>
          <cell r="I88">
            <v>0</v>
          </cell>
          <cell r="J88">
            <v>0</v>
          </cell>
          <cell r="K88">
            <v>0</v>
          </cell>
          <cell r="L88">
            <v>0</v>
          </cell>
          <cell r="M88">
            <v>0</v>
          </cell>
          <cell r="N88">
            <v>0</v>
          </cell>
          <cell r="O88">
            <v>0</v>
          </cell>
          <cell r="P88">
            <v>0</v>
          </cell>
          <cell r="Q88">
            <v>1</v>
          </cell>
        </row>
        <row r="89">
          <cell r="A89" t="str">
            <v>E117A6JG0AAU</v>
          </cell>
          <cell r="B89" t="str">
            <v xml:space="preserve">TOWBAR                                  </v>
          </cell>
          <cell r="C89">
            <v>1150.78</v>
          </cell>
          <cell r="E89">
            <v>1035.702</v>
          </cell>
          <cell r="F89"/>
          <cell r="G89">
            <v>0</v>
          </cell>
          <cell r="H89">
            <v>0</v>
          </cell>
          <cell r="I89">
            <v>0</v>
          </cell>
          <cell r="J89">
            <v>0</v>
          </cell>
          <cell r="K89">
            <v>0</v>
          </cell>
          <cell r="L89">
            <v>0</v>
          </cell>
          <cell r="M89">
            <v>0</v>
          </cell>
          <cell r="N89">
            <v>1</v>
          </cell>
          <cell r="O89">
            <v>1</v>
          </cell>
          <cell r="P89">
            <v>0</v>
          </cell>
          <cell r="Q89">
            <v>0</v>
          </cell>
        </row>
        <row r="90">
          <cell r="A90" t="str">
            <v>E117A6KA0AAU</v>
          </cell>
          <cell r="B90" t="str">
            <v xml:space="preserve">MBR ASSY-HITCH                          </v>
          </cell>
          <cell r="C90">
            <v>795.43</v>
          </cell>
          <cell r="E90">
            <v>715.88699999999994</v>
          </cell>
          <cell r="F90">
            <v>0</v>
          </cell>
          <cell r="G90">
            <v>0</v>
          </cell>
          <cell r="H90">
            <v>0</v>
          </cell>
          <cell r="I90">
            <v>0</v>
          </cell>
          <cell r="J90">
            <v>0</v>
          </cell>
          <cell r="K90">
            <v>0</v>
          </cell>
          <cell r="L90">
            <v>0</v>
          </cell>
          <cell r="M90">
            <v>1</v>
          </cell>
          <cell r="N90">
            <v>0</v>
          </cell>
          <cell r="O90">
            <v>0</v>
          </cell>
          <cell r="P90">
            <v>0</v>
          </cell>
          <cell r="Q90">
            <v>0</v>
          </cell>
        </row>
        <row r="91">
          <cell r="A91" t="str">
            <v>E401A4KE1AAU</v>
          </cell>
          <cell r="B91" t="str">
            <v xml:space="preserve">KIT-SPR,FR,2WD DIESEL                   </v>
          </cell>
          <cell r="C91">
            <v>169.69</v>
          </cell>
          <cell r="E91">
            <v>152.721</v>
          </cell>
          <cell r="F91">
            <v>0</v>
          </cell>
          <cell r="G91">
            <v>0</v>
          </cell>
          <cell r="H91">
            <v>0</v>
          </cell>
          <cell r="I91">
            <v>0</v>
          </cell>
          <cell r="J91">
            <v>0</v>
          </cell>
          <cell r="K91">
            <v>0</v>
          </cell>
          <cell r="L91">
            <v>1</v>
          </cell>
          <cell r="M91">
            <v>0</v>
          </cell>
          <cell r="N91">
            <v>0</v>
          </cell>
          <cell r="O91">
            <v>0</v>
          </cell>
          <cell r="P91">
            <v>0</v>
          </cell>
          <cell r="Q91">
            <v>0</v>
          </cell>
        </row>
        <row r="92">
          <cell r="A92" t="str">
            <v>E401A4KE2AAU</v>
          </cell>
          <cell r="B92" t="str">
            <v xml:space="preserve">KIT-SPR,FR,4WD DIESEL                   </v>
          </cell>
          <cell r="C92">
            <v>171.17</v>
          </cell>
          <cell r="E92">
            <v>154.053</v>
          </cell>
          <cell r="F92">
            <v>0</v>
          </cell>
          <cell r="G92">
            <v>0</v>
          </cell>
          <cell r="H92">
            <v>0</v>
          </cell>
          <cell r="I92">
            <v>0</v>
          </cell>
          <cell r="J92">
            <v>0</v>
          </cell>
          <cell r="K92">
            <v>1</v>
          </cell>
          <cell r="L92">
            <v>1</v>
          </cell>
          <cell r="M92">
            <v>0</v>
          </cell>
          <cell r="N92">
            <v>0</v>
          </cell>
          <cell r="O92">
            <v>0</v>
          </cell>
          <cell r="P92">
            <v>0</v>
          </cell>
          <cell r="Q92">
            <v>0</v>
          </cell>
        </row>
        <row r="93">
          <cell r="A93" t="str">
            <v>F20644KE1AAU</v>
          </cell>
          <cell r="B93" t="str">
            <v xml:space="preserve">GUARD ASSY-FR BMPR                      </v>
          </cell>
          <cell r="C93">
            <v>866.7</v>
          </cell>
          <cell r="E93">
            <v>780.03</v>
          </cell>
          <cell r="F93">
            <v>0</v>
          </cell>
          <cell r="G93">
            <v>0</v>
          </cell>
          <cell r="H93">
            <v>0</v>
          </cell>
          <cell r="I93">
            <v>0</v>
          </cell>
          <cell r="J93">
            <v>0</v>
          </cell>
          <cell r="K93">
            <v>1</v>
          </cell>
          <cell r="L93">
            <v>1</v>
          </cell>
          <cell r="M93">
            <v>0</v>
          </cell>
          <cell r="N93">
            <v>0</v>
          </cell>
          <cell r="O93">
            <v>0</v>
          </cell>
          <cell r="P93">
            <v>0</v>
          </cell>
          <cell r="Q93">
            <v>0</v>
          </cell>
        </row>
        <row r="94">
          <cell r="A94" t="str">
            <v>F20644KE1BAU</v>
          </cell>
          <cell r="B94" t="str">
            <v xml:space="preserve">GUARD ASSY-FR BMPR BLACK                </v>
          </cell>
          <cell r="C94">
            <v>967.84</v>
          </cell>
          <cell r="E94">
            <v>871.05600000000004</v>
          </cell>
          <cell r="F94">
            <v>0</v>
          </cell>
          <cell r="G94">
            <v>0</v>
          </cell>
          <cell r="H94">
            <v>0</v>
          </cell>
          <cell r="I94">
            <v>0</v>
          </cell>
          <cell r="J94">
            <v>0</v>
          </cell>
          <cell r="K94">
            <v>1</v>
          </cell>
          <cell r="L94">
            <v>1</v>
          </cell>
          <cell r="M94">
            <v>0</v>
          </cell>
          <cell r="N94">
            <v>0</v>
          </cell>
          <cell r="O94">
            <v>0</v>
          </cell>
          <cell r="P94">
            <v>0</v>
          </cell>
          <cell r="Q94">
            <v>0</v>
          </cell>
        </row>
        <row r="95">
          <cell r="A95" t="str">
            <v>F20646FL0AAU</v>
          </cell>
          <cell r="B95" t="str">
            <v xml:space="preserve">GUARD ASSY-FR BMPR                      </v>
          </cell>
          <cell r="C95">
            <v>997.31</v>
          </cell>
          <cell r="E95">
            <v>897.57899999999995</v>
          </cell>
          <cell r="F95">
            <v>0</v>
          </cell>
          <cell r="G95">
            <v>0</v>
          </cell>
          <cell r="H95">
            <v>0</v>
          </cell>
          <cell r="I95">
            <v>0</v>
          </cell>
          <cell r="J95">
            <v>0</v>
          </cell>
          <cell r="K95">
            <v>0</v>
          </cell>
          <cell r="L95">
            <v>0</v>
          </cell>
          <cell r="M95">
            <v>0</v>
          </cell>
          <cell r="N95">
            <v>0</v>
          </cell>
          <cell r="O95">
            <v>0</v>
          </cell>
          <cell r="P95">
            <v>0</v>
          </cell>
          <cell r="Q95">
            <v>1</v>
          </cell>
        </row>
        <row r="96">
          <cell r="A96" t="str">
            <v>F20646KA0AAU</v>
          </cell>
          <cell r="B96" t="str">
            <v xml:space="preserve">GUARD ASSY-FR BMPR                      </v>
          </cell>
          <cell r="C96">
            <v>668.92</v>
          </cell>
          <cell r="E96">
            <v>602.02800000000002</v>
          </cell>
          <cell r="F96">
            <v>0</v>
          </cell>
          <cell r="G96">
            <v>0</v>
          </cell>
          <cell r="H96">
            <v>0</v>
          </cell>
          <cell r="I96">
            <v>0</v>
          </cell>
          <cell r="J96">
            <v>0</v>
          </cell>
          <cell r="K96">
            <v>0</v>
          </cell>
          <cell r="L96">
            <v>0</v>
          </cell>
          <cell r="M96">
            <v>1</v>
          </cell>
          <cell r="N96">
            <v>0</v>
          </cell>
          <cell r="O96">
            <v>0</v>
          </cell>
          <cell r="P96">
            <v>0</v>
          </cell>
          <cell r="Q96">
            <v>0</v>
          </cell>
        </row>
        <row r="97">
          <cell r="A97" t="str">
            <v>F21604KE0AAU</v>
          </cell>
          <cell r="B97" t="str">
            <v xml:space="preserve">GUARD COMPL-FR, ALLOY WIDE              </v>
          </cell>
          <cell r="C97">
            <v>2751.43</v>
          </cell>
          <cell r="E97">
            <v>2476.2869999999998</v>
          </cell>
          <cell r="F97">
            <v>0</v>
          </cell>
          <cell r="G97">
            <v>0</v>
          </cell>
          <cell r="H97">
            <v>0</v>
          </cell>
          <cell r="I97">
            <v>0</v>
          </cell>
          <cell r="J97">
            <v>0</v>
          </cell>
          <cell r="K97">
            <v>1</v>
          </cell>
          <cell r="L97">
            <v>1</v>
          </cell>
          <cell r="M97">
            <v>0</v>
          </cell>
          <cell r="N97">
            <v>0</v>
          </cell>
          <cell r="O97">
            <v>0</v>
          </cell>
          <cell r="P97">
            <v>0</v>
          </cell>
          <cell r="Q97">
            <v>0</v>
          </cell>
        </row>
        <row r="98">
          <cell r="A98" t="str">
            <v>F21604KE0BAU</v>
          </cell>
          <cell r="B98" t="str">
            <v xml:space="preserve">BULL BAR-ALLOY NARROW                   </v>
          </cell>
          <cell r="C98">
            <v>2751.43</v>
          </cell>
          <cell r="E98">
            <v>2476.2869999999998</v>
          </cell>
          <cell r="F98">
            <v>0</v>
          </cell>
          <cell r="G98">
            <v>0</v>
          </cell>
          <cell r="H98">
            <v>0</v>
          </cell>
          <cell r="I98">
            <v>0</v>
          </cell>
          <cell r="J98">
            <v>0</v>
          </cell>
          <cell r="K98">
            <v>1</v>
          </cell>
          <cell r="L98">
            <v>1</v>
          </cell>
          <cell r="M98">
            <v>0</v>
          </cell>
          <cell r="N98">
            <v>0</v>
          </cell>
          <cell r="O98">
            <v>0</v>
          </cell>
          <cell r="P98">
            <v>0</v>
          </cell>
          <cell r="Q98">
            <v>0</v>
          </cell>
        </row>
        <row r="99">
          <cell r="A99" t="str">
            <v>F21604KE3AAU</v>
          </cell>
          <cell r="B99" t="str">
            <v xml:space="preserve">GUARD COMPL-FR, STEEL WIDE              </v>
          </cell>
          <cell r="C99">
            <v>1993.92</v>
          </cell>
          <cell r="E99">
            <v>1794.528</v>
          </cell>
          <cell r="F99">
            <v>0</v>
          </cell>
          <cell r="G99">
            <v>0</v>
          </cell>
          <cell r="H99">
            <v>0</v>
          </cell>
          <cell r="I99">
            <v>0</v>
          </cell>
          <cell r="J99">
            <v>0</v>
          </cell>
          <cell r="K99">
            <v>1</v>
          </cell>
          <cell r="L99">
            <v>1</v>
          </cell>
          <cell r="M99">
            <v>0</v>
          </cell>
          <cell r="N99">
            <v>0</v>
          </cell>
          <cell r="O99">
            <v>0</v>
          </cell>
          <cell r="P99">
            <v>0</v>
          </cell>
          <cell r="Q99">
            <v>0</v>
          </cell>
        </row>
        <row r="100">
          <cell r="A100" t="str">
            <v>F21604KE3BAU</v>
          </cell>
          <cell r="B100" t="str">
            <v xml:space="preserve">GUARD COMPL-FR, STEEL NARROW            </v>
          </cell>
          <cell r="C100">
            <v>2021.83</v>
          </cell>
          <cell r="E100">
            <v>1819.6469999999999</v>
          </cell>
          <cell r="F100">
            <v>0</v>
          </cell>
          <cell r="G100">
            <v>0</v>
          </cell>
          <cell r="H100">
            <v>0</v>
          </cell>
          <cell r="I100">
            <v>0</v>
          </cell>
          <cell r="J100">
            <v>0</v>
          </cell>
          <cell r="K100">
            <v>1</v>
          </cell>
          <cell r="L100">
            <v>1</v>
          </cell>
          <cell r="M100">
            <v>0</v>
          </cell>
          <cell r="N100">
            <v>0</v>
          </cell>
          <cell r="O100">
            <v>0</v>
          </cell>
          <cell r="P100">
            <v>0</v>
          </cell>
          <cell r="Q100">
            <v>0</v>
          </cell>
        </row>
        <row r="101">
          <cell r="A101" t="str">
            <v>F38004KE0AAU</v>
          </cell>
          <cell r="B101" t="str">
            <v xml:space="preserve">KIT-COMPL,OVER FDR WIDE                 </v>
          </cell>
          <cell r="C101">
            <v>785.5</v>
          </cell>
          <cell r="E101">
            <v>706.95</v>
          </cell>
          <cell r="F101">
            <v>0</v>
          </cell>
          <cell r="G101">
            <v>0</v>
          </cell>
          <cell r="H101">
            <v>0</v>
          </cell>
          <cell r="I101">
            <v>0</v>
          </cell>
          <cell r="J101">
            <v>0</v>
          </cell>
          <cell r="K101">
            <v>1</v>
          </cell>
          <cell r="L101">
            <v>0</v>
          </cell>
          <cell r="M101">
            <v>0</v>
          </cell>
          <cell r="N101">
            <v>0</v>
          </cell>
          <cell r="O101">
            <v>0</v>
          </cell>
          <cell r="P101">
            <v>0</v>
          </cell>
          <cell r="Q101">
            <v>0</v>
          </cell>
        </row>
        <row r="102">
          <cell r="A102" t="str">
            <v>F38004KE0BAU</v>
          </cell>
          <cell r="B102" t="str">
            <v xml:space="preserve">KIT-COMPL,OVER FDR NARROW               </v>
          </cell>
          <cell r="C102">
            <v>728.91</v>
          </cell>
          <cell r="E102">
            <v>656.01900000000001</v>
          </cell>
          <cell r="F102">
            <v>0</v>
          </cell>
          <cell r="G102">
            <v>0</v>
          </cell>
          <cell r="H102">
            <v>0</v>
          </cell>
          <cell r="I102">
            <v>0</v>
          </cell>
          <cell r="J102">
            <v>0</v>
          </cell>
          <cell r="K102">
            <v>1</v>
          </cell>
          <cell r="L102">
            <v>0</v>
          </cell>
          <cell r="M102">
            <v>0</v>
          </cell>
          <cell r="N102">
            <v>0</v>
          </cell>
          <cell r="O102">
            <v>0</v>
          </cell>
          <cell r="P102">
            <v>0</v>
          </cell>
          <cell r="Q102">
            <v>0</v>
          </cell>
        </row>
        <row r="103">
          <cell r="A103" t="str">
            <v>F38004KE0CAU</v>
          </cell>
          <cell r="B103" t="str">
            <v xml:space="preserve">KIT-COMPL,OVER FDR WIDE,K/C             </v>
          </cell>
          <cell r="C103">
            <v>786.17</v>
          </cell>
          <cell r="E103">
            <v>707.553</v>
          </cell>
          <cell r="F103">
            <v>0</v>
          </cell>
          <cell r="G103">
            <v>0</v>
          </cell>
          <cell r="H103">
            <v>0</v>
          </cell>
          <cell r="I103">
            <v>0</v>
          </cell>
          <cell r="J103">
            <v>0</v>
          </cell>
          <cell r="K103">
            <v>0</v>
          </cell>
          <cell r="L103">
            <v>1</v>
          </cell>
          <cell r="M103">
            <v>0</v>
          </cell>
          <cell r="N103">
            <v>0</v>
          </cell>
          <cell r="O103">
            <v>0</v>
          </cell>
          <cell r="P103">
            <v>0</v>
          </cell>
          <cell r="Q103">
            <v>0</v>
          </cell>
        </row>
        <row r="104">
          <cell r="A104" t="str">
            <v>F38104KE0BAU</v>
          </cell>
          <cell r="B104" t="str">
            <v xml:space="preserve">KIT-FR OVER FDR,NARROW                  </v>
          </cell>
          <cell r="C104">
            <v>455.67</v>
          </cell>
          <cell r="E104">
            <v>410.10300000000001</v>
          </cell>
          <cell r="F104">
            <v>0</v>
          </cell>
          <cell r="G104">
            <v>0</v>
          </cell>
          <cell r="H104">
            <v>0</v>
          </cell>
          <cell r="I104">
            <v>0</v>
          </cell>
          <cell r="J104">
            <v>0</v>
          </cell>
          <cell r="K104">
            <v>1</v>
          </cell>
          <cell r="L104">
            <v>1</v>
          </cell>
          <cell r="M104">
            <v>0</v>
          </cell>
          <cell r="N104">
            <v>0</v>
          </cell>
          <cell r="O104">
            <v>0</v>
          </cell>
          <cell r="P104">
            <v>0</v>
          </cell>
          <cell r="Q104">
            <v>0</v>
          </cell>
        </row>
        <row r="105">
          <cell r="A105" t="str">
            <v>F51601X60AAU</v>
          </cell>
          <cell r="B105" t="str">
            <v xml:space="preserve">PROTECTOR-BONNET SMOKED                 </v>
          </cell>
          <cell r="C105">
            <v>90.16</v>
          </cell>
          <cell r="E105">
            <v>81.143999999999991</v>
          </cell>
          <cell r="F105">
            <v>0</v>
          </cell>
          <cell r="G105">
            <v>0</v>
          </cell>
          <cell r="H105">
            <v>0</v>
          </cell>
          <cell r="I105">
            <v>1</v>
          </cell>
          <cell r="J105">
            <v>0</v>
          </cell>
          <cell r="K105">
            <v>0</v>
          </cell>
          <cell r="L105">
            <v>0</v>
          </cell>
          <cell r="M105">
            <v>0</v>
          </cell>
          <cell r="N105">
            <v>0</v>
          </cell>
          <cell r="O105">
            <v>0</v>
          </cell>
          <cell r="P105">
            <v>0</v>
          </cell>
          <cell r="Q105">
            <v>0</v>
          </cell>
        </row>
        <row r="106">
          <cell r="A106" t="str">
            <v>F51604CF1BAU</v>
          </cell>
          <cell r="B106" t="str">
            <v xml:space="preserve">PROTECTOR-BONNET                        </v>
          </cell>
          <cell r="C106">
            <v>93.18</v>
          </cell>
          <cell r="E106">
            <v>83.862000000000009</v>
          </cell>
          <cell r="F106">
            <v>0</v>
          </cell>
          <cell r="G106">
            <v>0</v>
          </cell>
          <cell r="H106">
            <v>0</v>
          </cell>
          <cell r="I106">
            <v>0</v>
          </cell>
          <cell r="J106">
            <v>0</v>
          </cell>
          <cell r="K106">
            <v>0</v>
          </cell>
          <cell r="L106">
            <v>0</v>
          </cell>
          <cell r="M106">
            <v>0</v>
          </cell>
          <cell r="N106">
            <v>0</v>
          </cell>
          <cell r="O106">
            <v>0</v>
          </cell>
          <cell r="P106">
            <v>0</v>
          </cell>
          <cell r="Q106">
            <v>1</v>
          </cell>
        </row>
        <row r="107">
          <cell r="A107" t="str">
            <v>F51604KE0AAU</v>
          </cell>
          <cell r="B107" t="str">
            <v xml:space="preserve">PROTECTOR-BONNET CLEAR                  </v>
          </cell>
          <cell r="C107">
            <v>98.79</v>
          </cell>
          <cell r="E107">
            <v>88.911000000000001</v>
          </cell>
          <cell r="F107">
            <v>0</v>
          </cell>
          <cell r="G107">
            <v>0</v>
          </cell>
          <cell r="H107">
            <v>0</v>
          </cell>
          <cell r="I107">
            <v>0</v>
          </cell>
          <cell r="J107">
            <v>0</v>
          </cell>
          <cell r="K107">
            <v>1</v>
          </cell>
          <cell r="L107">
            <v>1</v>
          </cell>
          <cell r="M107">
            <v>0</v>
          </cell>
          <cell r="N107">
            <v>0</v>
          </cell>
          <cell r="O107">
            <v>0</v>
          </cell>
          <cell r="P107">
            <v>0</v>
          </cell>
          <cell r="Q107">
            <v>0</v>
          </cell>
        </row>
        <row r="108">
          <cell r="A108" t="str">
            <v>F51604KE0BAU</v>
          </cell>
          <cell r="B108" t="str">
            <v xml:space="preserve">PROTECTOR-BONNET,SMOKED                 </v>
          </cell>
          <cell r="C108">
            <v>96.94</v>
          </cell>
          <cell r="E108">
            <v>87.245999999999995</v>
          </cell>
          <cell r="F108">
            <v>0</v>
          </cell>
          <cell r="G108">
            <v>0</v>
          </cell>
          <cell r="H108">
            <v>0</v>
          </cell>
          <cell r="I108">
            <v>0</v>
          </cell>
          <cell r="J108">
            <v>0</v>
          </cell>
          <cell r="K108">
            <v>1</v>
          </cell>
          <cell r="L108">
            <v>1</v>
          </cell>
          <cell r="M108">
            <v>0</v>
          </cell>
          <cell r="N108">
            <v>0</v>
          </cell>
          <cell r="O108">
            <v>0</v>
          </cell>
          <cell r="P108">
            <v>0</v>
          </cell>
          <cell r="Q108">
            <v>0</v>
          </cell>
        </row>
        <row r="109">
          <cell r="A109" t="str">
            <v>F51606JG0BAU</v>
          </cell>
          <cell r="B109" t="str">
            <v xml:space="preserve">PROTECTOR-BONNET_SMOKED                 </v>
          </cell>
          <cell r="C109">
            <v>108.42</v>
          </cell>
          <cell r="E109">
            <v>97.578000000000003</v>
          </cell>
          <cell r="F109">
            <v>0</v>
          </cell>
          <cell r="G109">
            <v>0</v>
          </cell>
          <cell r="H109">
            <v>0</v>
          </cell>
          <cell r="I109">
            <v>0</v>
          </cell>
          <cell r="J109">
            <v>0</v>
          </cell>
          <cell r="K109">
            <v>0</v>
          </cell>
          <cell r="L109">
            <v>0</v>
          </cell>
          <cell r="M109">
            <v>0</v>
          </cell>
          <cell r="N109">
            <v>0</v>
          </cell>
          <cell r="O109">
            <v>1</v>
          </cell>
          <cell r="P109">
            <v>0</v>
          </cell>
          <cell r="Q109">
            <v>0</v>
          </cell>
        </row>
        <row r="110">
          <cell r="A110" t="str">
            <v>F51606KA0AAU</v>
          </cell>
          <cell r="B110" t="str">
            <v xml:space="preserve">PROTR-HOOD, CLEAR                       </v>
          </cell>
          <cell r="C110">
            <v>108.63</v>
          </cell>
          <cell r="E110">
            <v>97.766999999999996</v>
          </cell>
          <cell r="F110">
            <v>0</v>
          </cell>
          <cell r="G110">
            <v>0</v>
          </cell>
          <cell r="H110">
            <v>0</v>
          </cell>
          <cell r="I110">
            <v>0</v>
          </cell>
          <cell r="J110">
            <v>0</v>
          </cell>
          <cell r="K110">
            <v>0</v>
          </cell>
          <cell r="L110">
            <v>0</v>
          </cell>
          <cell r="M110">
            <v>1</v>
          </cell>
          <cell r="N110">
            <v>0</v>
          </cell>
          <cell r="O110">
            <v>0</v>
          </cell>
          <cell r="P110">
            <v>0</v>
          </cell>
          <cell r="Q110">
            <v>0</v>
          </cell>
        </row>
        <row r="111">
          <cell r="A111" t="str">
            <v>F51606KA0BAU</v>
          </cell>
          <cell r="B111" t="str">
            <v xml:space="preserve">PROTR-HOOD, SMOKED                      </v>
          </cell>
          <cell r="C111">
            <v>105.87</v>
          </cell>
          <cell r="D111"/>
          <cell r="E111">
            <v>95.283000000000001</v>
          </cell>
          <cell r="F111">
            <v>0</v>
          </cell>
          <cell r="G111">
            <v>0</v>
          </cell>
          <cell r="H111">
            <v>0</v>
          </cell>
          <cell r="I111">
            <v>0</v>
          </cell>
          <cell r="J111">
            <v>0</v>
          </cell>
          <cell r="K111">
            <v>0</v>
          </cell>
          <cell r="L111">
            <v>0</v>
          </cell>
          <cell r="M111">
            <v>1</v>
          </cell>
          <cell r="N111">
            <v>0</v>
          </cell>
          <cell r="O111">
            <v>0</v>
          </cell>
          <cell r="P111">
            <v>0</v>
          </cell>
          <cell r="Q111">
            <v>0</v>
          </cell>
        </row>
        <row r="112">
          <cell r="A112" t="str">
            <v>F5160HV40BAU</v>
          </cell>
          <cell r="B112" t="str">
            <v xml:space="preserve">PROTECTOR-BONNET                        </v>
          </cell>
          <cell r="C112">
            <v>107.34</v>
          </cell>
          <cell r="E112">
            <v>96.605999999999995</v>
          </cell>
          <cell r="F112">
            <v>0</v>
          </cell>
          <cell r="G112">
            <v>0</v>
          </cell>
          <cell r="H112">
            <v>0</v>
          </cell>
          <cell r="I112">
            <v>0</v>
          </cell>
          <cell r="J112">
            <v>0</v>
          </cell>
          <cell r="K112">
            <v>0</v>
          </cell>
          <cell r="L112">
            <v>0</v>
          </cell>
          <cell r="M112">
            <v>0</v>
          </cell>
          <cell r="N112">
            <v>0</v>
          </cell>
          <cell r="O112">
            <v>0</v>
          </cell>
          <cell r="P112">
            <v>1</v>
          </cell>
          <cell r="Q112">
            <v>0</v>
          </cell>
        </row>
        <row r="113">
          <cell r="A113" t="str">
            <v>F51661L000AU</v>
          </cell>
          <cell r="B113" t="str">
            <v xml:space="preserve">PROTECTOR-BONNET CLEAR                  </v>
          </cell>
          <cell r="C113">
            <v>63.97</v>
          </cell>
          <cell r="E113">
            <v>57.573</v>
          </cell>
          <cell r="F113">
            <v>0</v>
          </cell>
          <cell r="G113">
            <v>0</v>
          </cell>
          <cell r="H113">
            <v>0</v>
          </cell>
          <cell r="I113">
            <v>0</v>
          </cell>
          <cell r="J113">
            <v>0</v>
          </cell>
          <cell r="K113">
            <v>0</v>
          </cell>
          <cell r="L113">
            <v>0</v>
          </cell>
          <cell r="M113">
            <v>0</v>
          </cell>
          <cell r="N113">
            <v>1</v>
          </cell>
          <cell r="O113">
            <v>0</v>
          </cell>
          <cell r="P113">
            <v>0</v>
          </cell>
          <cell r="Q113">
            <v>0</v>
          </cell>
        </row>
        <row r="114">
          <cell r="A114" t="str">
            <v>F51661L100AU</v>
          </cell>
          <cell r="B114" t="str">
            <v xml:space="preserve">PROTECTOR-BONNET (SMOKED)               </v>
          </cell>
          <cell r="C114">
            <v>88.41</v>
          </cell>
          <cell r="E114">
            <v>79.569000000000003</v>
          </cell>
          <cell r="F114">
            <v>0</v>
          </cell>
          <cell r="G114">
            <v>0</v>
          </cell>
          <cell r="H114">
            <v>0</v>
          </cell>
          <cell r="I114">
            <v>0</v>
          </cell>
          <cell r="J114">
            <v>0</v>
          </cell>
          <cell r="K114">
            <v>0</v>
          </cell>
          <cell r="L114">
            <v>0</v>
          </cell>
          <cell r="M114">
            <v>0</v>
          </cell>
          <cell r="N114">
            <v>1</v>
          </cell>
          <cell r="O114">
            <v>0</v>
          </cell>
          <cell r="P114">
            <v>0</v>
          </cell>
          <cell r="Q114">
            <v>0</v>
          </cell>
        </row>
        <row r="115">
          <cell r="A115" t="str">
            <v>F6666GEN00AU</v>
          </cell>
          <cell r="B115" t="str">
            <v xml:space="preserve">KIT-FIRST AID                           </v>
          </cell>
          <cell r="C115">
            <v>47.9</v>
          </cell>
          <cell r="E115">
            <v>43.11</v>
          </cell>
          <cell r="F115">
            <v>0</v>
          </cell>
          <cell r="G115">
            <v>1</v>
          </cell>
          <cell r="H115">
            <v>1</v>
          </cell>
          <cell r="I115">
            <v>1</v>
          </cell>
          <cell r="J115">
            <v>1</v>
          </cell>
          <cell r="K115">
            <v>1</v>
          </cell>
          <cell r="L115">
            <v>1</v>
          </cell>
          <cell r="M115">
            <v>1</v>
          </cell>
          <cell r="N115">
            <v>1</v>
          </cell>
          <cell r="O115">
            <v>1</v>
          </cell>
          <cell r="P115">
            <v>1</v>
          </cell>
          <cell r="Q115">
            <v>1</v>
          </cell>
        </row>
        <row r="116">
          <cell r="A116" t="str">
            <v>G31251A300AU</v>
          </cell>
          <cell r="B116" t="str">
            <v xml:space="preserve">CROSS BARS                              </v>
          </cell>
          <cell r="C116">
            <v>450.49</v>
          </cell>
          <cell r="E116">
            <v>405.44100000000003</v>
          </cell>
          <cell r="F116">
            <v>0</v>
          </cell>
          <cell r="G116">
            <v>0</v>
          </cell>
          <cell r="H116">
            <v>0</v>
          </cell>
          <cell r="I116">
            <v>0</v>
          </cell>
          <cell r="J116">
            <v>0</v>
          </cell>
          <cell r="K116">
            <v>0</v>
          </cell>
          <cell r="L116">
            <v>0</v>
          </cell>
          <cell r="M116">
            <v>1</v>
          </cell>
          <cell r="N116">
            <v>0</v>
          </cell>
          <cell r="O116">
            <v>0</v>
          </cell>
          <cell r="P116">
            <v>0</v>
          </cell>
          <cell r="Q116">
            <v>0</v>
          </cell>
        </row>
        <row r="117">
          <cell r="A117" t="str">
            <v>G31251L000AU</v>
          </cell>
          <cell r="B117" t="str">
            <v xml:space="preserve">ROOF BARS-ADVENTURE                     </v>
          </cell>
          <cell r="C117">
            <v>202</v>
          </cell>
          <cell r="E117">
            <v>181.8</v>
          </cell>
          <cell r="F117">
            <v>0</v>
          </cell>
          <cell r="G117">
            <v>0</v>
          </cell>
          <cell r="H117">
            <v>0</v>
          </cell>
          <cell r="I117">
            <v>0</v>
          </cell>
          <cell r="J117">
            <v>0</v>
          </cell>
          <cell r="K117">
            <v>0</v>
          </cell>
          <cell r="L117">
            <v>0</v>
          </cell>
          <cell r="M117">
            <v>0</v>
          </cell>
          <cell r="N117">
            <v>1</v>
          </cell>
          <cell r="O117">
            <v>1</v>
          </cell>
          <cell r="P117">
            <v>0</v>
          </cell>
          <cell r="Q117">
            <v>0</v>
          </cell>
        </row>
        <row r="118">
          <cell r="A118" t="str">
            <v>G31251L100AU</v>
          </cell>
          <cell r="B118" t="str">
            <v xml:space="preserve">ROOF BARS-TOURING                       </v>
          </cell>
          <cell r="C118">
            <v>293.57</v>
          </cell>
          <cell r="E118">
            <v>264.21299999999997</v>
          </cell>
          <cell r="F118">
            <v>0</v>
          </cell>
          <cell r="G118">
            <v>0</v>
          </cell>
          <cell r="H118">
            <v>0</v>
          </cell>
          <cell r="I118">
            <v>0</v>
          </cell>
          <cell r="J118">
            <v>0</v>
          </cell>
          <cell r="K118">
            <v>0</v>
          </cell>
          <cell r="L118">
            <v>0</v>
          </cell>
          <cell r="M118">
            <v>0</v>
          </cell>
          <cell r="N118">
            <v>1</v>
          </cell>
          <cell r="O118">
            <v>1</v>
          </cell>
          <cell r="P118">
            <v>0</v>
          </cell>
          <cell r="Q118">
            <v>0</v>
          </cell>
        </row>
        <row r="119">
          <cell r="A119" t="str">
            <v>G31261L000AU</v>
          </cell>
          <cell r="B119" t="str">
            <v xml:space="preserve">ROOF BARS (3RD) ADVENTURE               </v>
          </cell>
          <cell r="C119">
            <v>146.13999999999999</v>
          </cell>
          <cell r="E119">
            <v>131.52599999999998</v>
          </cell>
          <cell r="F119">
            <v>0</v>
          </cell>
          <cell r="G119">
            <v>0</v>
          </cell>
          <cell r="H119">
            <v>0</v>
          </cell>
          <cell r="I119">
            <v>0</v>
          </cell>
          <cell r="J119">
            <v>0</v>
          </cell>
          <cell r="K119">
            <v>0</v>
          </cell>
          <cell r="L119">
            <v>0</v>
          </cell>
          <cell r="M119">
            <v>0</v>
          </cell>
          <cell r="N119">
            <v>1</v>
          </cell>
          <cell r="O119">
            <v>1</v>
          </cell>
          <cell r="P119">
            <v>0</v>
          </cell>
          <cell r="Q119">
            <v>0</v>
          </cell>
        </row>
        <row r="120">
          <cell r="A120" t="str">
            <v>G31261L100AU</v>
          </cell>
          <cell r="B120" t="str">
            <v xml:space="preserve">ROOF BARS (3RD)-TOURING                 </v>
          </cell>
          <cell r="C120">
            <v>146.13999999999999</v>
          </cell>
          <cell r="E120">
            <v>131.52599999999998</v>
          </cell>
          <cell r="F120">
            <v>0</v>
          </cell>
          <cell r="G120">
            <v>0</v>
          </cell>
          <cell r="H120">
            <v>0</v>
          </cell>
          <cell r="I120">
            <v>0</v>
          </cell>
          <cell r="J120">
            <v>0</v>
          </cell>
          <cell r="K120">
            <v>0</v>
          </cell>
          <cell r="L120">
            <v>0</v>
          </cell>
          <cell r="M120">
            <v>0</v>
          </cell>
          <cell r="N120">
            <v>1</v>
          </cell>
          <cell r="O120">
            <v>1</v>
          </cell>
          <cell r="P120">
            <v>0</v>
          </cell>
          <cell r="Q120">
            <v>0</v>
          </cell>
        </row>
        <row r="121">
          <cell r="A121" t="str">
            <v>G31574CF0AAU</v>
          </cell>
          <cell r="B121" t="str">
            <v>CROSSBAR ASSY,SET(FLUSH STYLE)RAIL MOUNT</v>
          </cell>
          <cell r="C121">
            <v>382.98</v>
          </cell>
          <cell r="E121">
            <v>344.68200000000002</v>
          </cell>
          <cell r="F121">
            <v>0</v>
          </cell>
          <cell r="G121">
            <v>0</v>
          </cell>
          <cell r="H121">
            <v>0</v>
          </cell>
          <cell r="I121">
            <v>0</v>
          </cell>
          <cell r="J121">
            <v>0</v>
          </cell>
          <cell r="K121">
            <v>0</v>
          </cell>
          <cell r="L121">
            <v>0</v>
          </cell>
          <cell r="M121">
            <v>0</v>
          </cell>
          <cell r="N121">
            <v>0</v>
          </cell>
          <cell r="O121">
            <v>0</v>
          </cell>
          <cell r="P121">
            <v>0</v>
          </cell>
          <cell r="Q121">
            <v>1</v>
          </cell>
        </row>
        <row r="122">
          <cell r="A122" t="str">
            <v>G31574CF0BAU</v>
          </cell>
          <cell r="B122" t="str">
            <v>CROSSBAR ASSY,SET(THROUGH STY)RAIL MOUNT</v>
          </cell>
          <cell r="C122">
            <v>382.98</v>
          </cell>
          <cell r="E122">
            <v>344.68200000000002</v>
          </cell>
          <cell r="F122">
            <v>0</v>
          </cell>
          <cell r="G122">
            <v>0</v>
          </cell>
          <cell r="H122">
            <v>0</v>
          </cell>
          <cell r="I122">
            <v>0</v>
          </cell>
          <cell r="J122">
            <v>0</v>
          </cell>
          <cell r="K122">
            <v>0</v>
          </cell>
          <cell r="L122">
            <v>0</v>
          </cell>
          <cell r="M122">
            <v>0</v>
          </cell>
          <cell r="N122">
            <v>0</v>
          </cell>
          <cell r="O122">
            <v>0</v>
          </cell>
          <cell r="P122">
            <v>0</v>
          </cell>
          <cell r="Q122">
            <v>1</v>
          </cell>
        </row>
        <row r="123">
          <cell r="A123" t="str">
            <v>G31574CF1AAU</v>
          </cell>
          <cell r="B123" t="str">
            <v>ROOF BAR ASSY-SET(FLUSH STYLE)ROOF MOUNT</v>
          </cell>
          <cell r="C123">
            <v>382.98</v>
          </cell>
          <cell r="E123">
            <v>344.68200000000002</v>
          </cell>
          <cell r="F123">
            <v>0</v>
          </cell>
          <cell r="G123">
            <v>0</v>
          </cell>
          <cell r="H123">
            <v>0</v>
          </cell>
          <cell r="I123">
            <v>0</v>
          </cell>
          <cell r="J123">
            <v>0</v>
          </cell>
          <cell r="K123">
            <v>0</v>
          </cell>
          <cell r="L123">
            <v>0</v>
          </cell>
          <cell r="M123">
            <v>0</v>
          </cell>
          <cell r="N123">
            <v>0</v>
          </cell>
          <cell r="O123">
            <v>0</v>
          </cell>
          <cell r="P123">
            <v>0</v>
          </cell>
          <cell r="Q123">
            <v>1</v>
          </cell>
        </row>
        <row r="124">
          <cell r="A124" t="str">
            <v>G31574CF1BAU</v>
          </cell>
          <cell r="B124" t="str">
            <v>ROOF BAR ASSY-SET(THROUGH STY)ROOF MOUNT</v>
          </cell>
          <cell r="C124">
            <v>382.98</v>
          </cell>
          <cell r="E124">
            <v>344.68200000000002</v>
          </cell>
          <cell r="F124">
            <v>0</v>
          </cell>
          <cell r="G124">
            <v>0</v>
          </cell>
          <cell r="H124">
            <v>0</v>
          </cell>
          <cell r="I124">
            <v>0</v>
          </cell>
          <cell r="J124">
            <v>0</v>
          </cell>
          <cell r="K124">
            <v>0</v>
          </cell>
          <cell r="L124">
            <v>0</v>
          </cell>
          <cell r="M124">
            <v>0</v>
          </cell>
          <cell r="N124">
            <v>0</v>
          </cell>
          <cell r="O124">
            <v>0</v>
          </cell>
          <cell r="P124">
            <v>0</v>
          </cell>
          <cell r="Q124">
            <v>1</v>
          </cell>
        </row>
        <row r="125">
          <cell r="A125" t="str">
            <v>G31574EN0AAU</v>
          </cell>
          <cell r="B125" t="str">
            <v>CROSSBARS ASSY-SET(FLUSH TYPE)RAIL MOUNT</v>
          </cell>
          <cell r="C125">
            <v>382.98</v>
          </cell>
          <cell r="E125">
            <v>344.68200000000002</v>
          </cell>
          <cell r="F125">
            <v>0</v>
          </cell>
          <cell r="G125">
            <v>0</v>
          </cell>
          <cell r="H125">
            <v>0</v>
          </cell>
          <cell r="I125">
            <v>0</v>
          </cell>
          <cell r="J125">
            <v>0</v>
          </cell>
          <cell r="K125">
            <v>0</v>
          </cell>
          <cell r="L125">
            <v>0</v>
          </cell>
          <cell r="M125">
            <v>0</v>
          </cell>
          <cell r="N125">
            <v>0</v>
          </cell>
          <cell r="O125">
            <v>0</v>
          </cell>
          <cell r="P125">
            <v>1</v>
          </cell>
          <cell r="Q125">
            <v>0</v>
          </cell>
        </row>
        <row r="126">
          <cell r="A126" t="str">
            <v>G31574EN0BAU</v>
          </cell>
          <cell r="B126" t="str">
            <v>CROSSBARS ASSY-SET(THROUGH ST)RAIL MOUNT</v>
          </cell>
          <cell r="C126">
            <v>382.98</v>
          </cell>
          <cell r="E126">
            <v>344.68200000000002</v>
          </cell>
          <cell r="F126">
            <v>0</v>
          </cell>
          <cell r="G126">
            <v>0</v>
          </cell>
          <cell r="H126">
            <v>0</v>
          </cell>
          <cell r="I126">
            <v>0</v>
          </cell>
          <cell r="J126">
            <v>0</v>
          </cell>
          <cell r="K126">
            <v>0</v>
          </cell>
          <cell r="L126">
            <v>0</v>
          </cell>
          <cell r="M126">
            <v>0</v>
          </cell>
          <cell r="N126">
            <v>0</v>
          </cell>
          <cell r="O126">
            <v>0</v>
          </cell>
          <cell r="P126">
            <v>1</v>
          </cell>
          <cell r="Q126">
            <v>0</v>
          </cell>
        </row>
        <row r="127">
          <cell r="A127" t="str">
            <v>G31574EN1AAU</v>
          </cell>
          <cell r="B127" t="str">
            <v xml:space="preserve">ROOF BARS (FLUSH STYLE) ROOF MOUNT      </v>
          </cell>
          <cell r="C127">
            <v>382.98</v>
          </cell>
          <cell r="E127">
            <v>344.68200000000002</v>
          </cell>
          <cell r="F127">
            <v>0</v>
          </cell>
          <cell r="G127">
            <v>0</v>
          </cell>
          <cell r="H127">
            <v>0</v>
          </cell>
          <cell r="I127">
            <v>0</v>
          </cell>
          <cell r="J127">
            <v>0</v>
          </cell>
          <cell r="K127">
            <v>0</v>
          </cell>
          <cell r="L127">
            <v>0</v>
          </cell>
          <cell r="M127">
            <v>0</v>
          </cell>
          <cell r="N127">
            <v>0</v>
          </cell>
          <cell r="O127">
            <v>0</v>
          </cell>
          <cell r="P127">
            <v>1</v>
          </cell>
          <cell r="Q127">
            <v>0</v>
          </cell>
        </row>
        <row r="128">
          <cell r="A128" t="str">
            <v>G31574EN1BAU</v>
          </cell>
          <cell r="B128" t="str">
            <v xml:space="preserve">ROOF BARS (THROUGH STYLE) ROOF MOUNT    </v>
          </cell>
          <cell r="C128">
            <v>382.98</v>
          </cell>
          <cell r="E128">
            <v>344.68200000000002</v>
          </cell>
          <cell r="F128">
            <v>0</v>
          </cell>
          <cell r="G128">
            <v>0</v>
          </cell>
          <cell r="H128">
            <v>0</v>
          </cell>
          <cell r="I128">
            <v>0</v>
          </cell>
          <cell r="J128">
            <v>0</v>
          </cell>
          <cell r="K128">
            <v>0</v>
          </cell>
          <cell r="L128">
            <v>0</v>
          </cell>
          <cell r="M128">
            <v>0</v>
          </cell>
          <cell r="N128">
            <v>0</v>
          </cell>
          <cell r="O128">
            <v>0</v>
          </cell>
          <cell r="P128">
            <v>1</v>
          </cell>
          <cell r="Q128">
            <v>0</v>
          </cell>
        </row>
        <row r="129">
          <cell r="A129" t="str">
            <v>G31574KE0AAU</v>
          </cell>
          <cell r="B129" t="str">
            <v xml:space="preserve">ROOFBAR ASSY, SET D/C                   </v>
          </cell>
          <cell r="C129">
            <v>477.62</v>
          </cell>
          <cell r="E129">
            <v>429.858</v>
          </cell>
          <cell r="F129">
            <v>0</v>
          </cell>
          <cell r="G129">
            <v>0</v>
          </cell>
          <cell r="H129">
            <v>0</v>
          </cell>
          <cell r="I129">
            <v>0</v>
          </cell>
          <cell r="J129">
            <v>0</v>
          </cell>
          <cell r="K129">
            <v>1</v>
          </cell>
          <cell r="L129">
            <v>0</v>
          </cell>
          <cell r="M129">
            <v>0</v>
          </cell>
          <cell r="N129">
            <v>0</v>
          </cell>
          <cell r="O129">
            <v>0</v>
          </cell>
          <cell r="P129">
            <v>0</v>
          </cell>
          <cell r="Q129">
            <v>0</v>
          </cell>
        </row>
        <row r="130">
          <cell r="A130" t="str">
            <v>G31574KE0BAU</v>
          </cell>
          <cell r="B130" t="str">
            <v xml:space="preserve">CROSSBAR ASSY, SET D/C                  </v>
          </cell>
          <cell r="C130">
            <v>303.48</v>
          </cell>
          <cell r="E130">
            <v>273.13200000000001</v>
          </cell>
          <cell r="F130">
            <v>0</v>
          </cell>
          <cell r="G130">
            <v>0</v>
          </cell>
          <cell r="H130">
            <v>0</v>
          </cell>
          <cell r="I130">
            <v>0</v>
          </cell>
          <cell r="J130">
            <v>0</v>
          </cell>
          <cell r="K130">
            <v>1</v>
          </cell>
          <cell r="L130">
            <v>0</v>
          </cell>
          <cell r="M130">
            <v>0</v>
          </cell>
          <cell r="N130">
            <v>0</v>
          </cell>
          <cell r="O130">
            <v>0</v>
          </cell>
          <cell r="P130">
            <v>0</v>
          </cell>
          <cell r="Q130">
            <v>0</v>
          </cell>
        </row>
        <row r="131">
          <cell r="A131" t="str">
            <v>G31574KE0CAU</v>
          </cell>
          <cell r="B131" t="str">
            <v xml:space="preserve">CROSSBAR ASSY, SET-CANOPY               </v>
          </cell>
          <cell r="C131">
            <v>303.48</v>
          </cell>
          <cell r="E131">
            <v>273.13200000000001</v>
          </cell>
          <cell r="F131">
            <v>0</v>
          </cell>
          <cell r="G131">
            <v>0</v>
          </cell>
          <cell r="H131">
            <v>0</v>
          </cell>
          <cell r="I131">
            <v>0</v>
          </cell>
          <cell r="J131">
            <v>0</v>
          </cell>
          <cell r="K131">
            <v>1</v>
          </cell>
          <cell r="L131">
            <v>0</v>
          </cell>
          <cell r="M131">
            <v>0</v>
          </cell>
          <cell r="N131">
            <v>0</v>
          </cell>
          <cell r="O131">
            <v>0</v>
          </cell>
          <cell r="P131">
            <v>0</v>
          </cell>
          <cell r="Q131">
            <v>0</v>
          </cell>
        </row>
        <row r="132">
          <cell r="A132" t="str">
            <v>G31574KE0DAU</v>
          </cell>
          <cell r="B132" t="str">
            <v xml:space="preserve">ROOFBAR ASSY, SET K/C                   </v>
          </cell>
          <cell r="C132">
            <v>477.62</v>
          </cell>
          <cell r="E132">
            <v>429.858</v>
          </cell>
          <cell r="F132">
            <v>0</v>
          </cell>
          <cell r="G132">
            <v>0</v>
          </cell>
          <cell r="H132">
            <v>0</v>
          </cell>
          <cell r="I132">
            <v>0</v>
          </cell>
          <cell r="J132">
            <v>0</v>
          </cell>
          <cell r="K132">
            <v>0</v>
          </cell>
          <cell r="L132">
            <v>1</v>
          </cell>
          <cell r="M132">
            <v>0</v>
          </cell>
          <cell r="N132">
            <v>0</v>
          </cell>
          <cell r="O132">
            <v>0</v>
          </cell>
          <cell r="P132">
            <v>0</v>
          </cell>
          <cell r="Q132">
            <v>0</v>
          </cell>
        </row>
        <row r="133">
          <cell r="A133" t="str">
            <v>G3400AT301AU</v>
          </cell>
          <cell r="B133" t="str">
            <v xml:space="preserve">ROOF LUGGAGE POD (AEROSKIN):410 LTR     </v>
          </cell>
          <cell r="C133">
            <v>913.49</v>
          </cell>
          <cell r="E133">
            <v>822.14099999999996</v>
          </cell>
          <cell r="F133">
            <v>0</v>
          </cell>
          <cell r="G133">
            <v>0</v>
          </cell>
          <cell r="H133">
            <v>0</v>
          </cell>
          <cell r="I133">
            <v>1</v>
          </cell>
          <cell r="J133">
            <v>1</v>
          </cell>
          <cell r="K133">
            <v>1</v>
          </cell>
          <cell r="L133">
            <v>1</v>
          </cell>
          <cell r="M133">
            <v>1</v>
          </cell>
          <cell r="N133">
            <v>0</v>
          </cell>
          <cell r="O133">
            <v>0</v>
          </cell>
          <cell r="P133">
            <v>1</v>
          </cell>
          <cell r="Q133">
            <v>1</v>
          </cell>
        </row>
        <row r="134">
          <cell r="A134" t="str">
            <v>G3400RH574AU</v>
          </cell>
          <cell r="B134" t="str">
            <v xml:space="preserve">SKI CARRIER                             </v>
          </cell>
          <cell r="C134">
            <v>259.49</v>
          </cell>
          <cell r="E134">
            <v>233.541</v>
          </cell>
          <cell r="F134">
            <v>0</v>
          </cell>
          <cell r="G134">
            <v>1</v>
          </cell>
          <cell r="H134">
            <v>0</v>
          </cell>
          <cell r="I134">
            <v>1</v>
          </cell>
          <cell r="J134">
            <v>1</v>
          </cell>
          <cell r="K134">
            <v>1</v>
          </cell>
          <cell r="L134">
            <v>1</v>
          </cell>
          <cell r="M134">
            <v>0</v>
          </cell>
          <cell r="N134">
            <v>1</v>
          </cell>
          <cell r="O134">
            <v>1</v>
          </cell>
          <cell r="P134">
            <v>1</v>
          </cell>
          <cell r="Q134">
            <v>1</v>
          </cell>
        </row>
        <row r="135">
          <cell r="A135" t="str">
            <v>G3400RH580AU</v>
          </cell>
          <cell r="B135" t="str">
            <v xml:space="preserve">KAYAK CARRIER                           </v>
          </cell>
          <cell r="C135">
            <v>196.55</v>
          </cell>
          <cell r="E135">
            <v>176.89500000000001</v>
          </cell>
          <cell r="F135">
            <v>0</v>
          </cell>
          <cell r="G135">
            <v>1</v>
          </cell>
          <cell r="H135">
            <v>0</v>
          </cell>
          <cell r="I135">
            <v>1</v>
          </cell>
          <cell r="J135">
            <v>1</v>
          </cell>
          <cell r="K135">
            <v>1</v>
          </cell>
          <cell r="L135">
            <v>1</v>
          </cell>
          <cell r="M135">
            <v>1</v>
          </cell>
          <cell r="N135">
            <v>1</v>
          </cell>
          <cell r="O135">
            <v>1</v>
          </cell>
          <cell r="P135">
            <v>1</v>
          </cell>
          <cell r="Q135">
            <v>1</v>
          </cell>
        </row>
        <row r="136">
          <cell r="A136" t="str">
            <v>G3400RHTD31AU</v>
          </cell>
          <cell r="B136" t="str">
            <v xml:space="preserve">LOAD STRAP                              </v>
          </cell>
          <cell r="C136">
            <v>22.31</v>
          </cell>
          <cell r="E136">
            <v>20.079000000000001</v>
          </cell>
          <cell r="F136">
            <v>0</v>
          </cell>
          <cell r="G136">
            <v>1</v>
          </cell>
          <cell r="H136">
            <v>0</v>
          </cell>
          <cell r="I136">
            <v>1</v>
          </cell>
          <cell r="J136">
            <v>1</v>
          </cell>
          <cell r="K136">
            <v>1</v>
          </cell>
          <cell r="L136">
            <v>1</v>
          </cell>
          <cell r="M136">
            <v>1</v>
          </cell>
          <cell r="N136">
            <v>1</v>
          </cell>
          <cell r="O136">
            <v>1</v>
          </cell>
          <cell r="P136">
            <v>1</v>
          </cell>
          <cell r="Q136">
            <v>1</v>
          </cell>
        </row>
        <row r="137">
          <cell r="A137" t="str">
            <v>G3400RHWR1AU</v>
          </cell>
          <cell r="B137" t="str">
            <v xml:space="preserve">WRAP AROUND, ROOF BAR RH1               </v>
          </cell>
          <cell r="C137">
            <v>15.22</v>
          </cell>
          <cell r="E137">
            <v>13.698</v>
          </cell>
          <cell r="F137">
            <v>0</v>
          </cell>
          <cell r="G137">
            <v>0</v>
          </cell>
          <cell r="H137">
            <v>0</v>
          </cell>
          <cell r="I137">
            <v>0</v>
          </cell>
          <cell r="J137">
            <v>0</v>
          </cell>
          <cell r="K137">
            <v>0</v>
          </cell>
          <cell r="L137">
            <v>0</v>
          </cell>
          <cell r="M137">
            <v>1</v>
          </cell>
          <cell r="N137">
            <v>1</v>
          </cell>
          <cell r="O137">
            <v>1</v>
          </cell>
          <cell r="P137">
            <v>0</v>
          </cell>
          <cell r="Q137">
            <v>0</v>
          </cell>
        </row>
        <row r="138">
          <cell r="A138" t="str">
            <v>G3400RHWR8AU</v>
          </cell>
          <cell r="B138" t="str">
            <v xml:space="preserve">R/BAR T-TRACK ADAPTOR                   </v>
          </cell>
          <cell r="C138">
            <v>35.270000000000003</v>
          </cell>
          <cell r="E138">
            <v>31.743000000000002</v>
          </cell>
          <cell r="F138">
            <v>0</v>
          </cell>
          <cell r="G138">
            <v>1</v>
          </cell>
          <cell r="H138">
            <v>0</v>
          </cell>
          <cell r="I138">
            <v>1</v>
          </cell>
          <cell r="J138">
            <v>1</v>
          </cell>
          <cell r="K138">
            <v>1</v>
          </cell>
          <cell r="L138">
            <v>1</v>
          </cell>
          <cell r="M138">
            <v>1</v>
          </cell>
          <cell r="N138">
            <v>0</v>
          </cell>
          <cell r="O138">
            <v>0</v>
          </cell>
          <cell r="P138">
            <v>1</v>
          </cell>
          <cell r="Q138">
            <v>1</v>
          </cell>
        </row>
        <row r="139">
          <cell r="A139" t="str">
            <v>G3400TH598AU</v>
          </cell>
          <cell r="B139" t="str">
            <v xml:space="preserve">BIKE CARRIER - SILVER                   </v>
          </cell>
          <cell r="C139">
            <v>352.33</v>
          </cell>
          <cell r="D139"/>
          <cell r="E139">
            <v>317.09699999999998</v>
          </cell>
          <cell r="F139">
            <v>0</v>
          </cell>
          <cell r="G139">
            <v>1</v>
          </cell>
          <cell r="H139">
            <v>0</v>
          </cell>
          <cell r="I139">
            <v>1</v>
          </cell>
          <cell r="J139">
            <v>1</v>
          </cell>
          <cell r="K139">
            <v>1</v>
          </cell>
          <cell r="L139">
            <v>1</v>
          </cell>
          <cell r="M139">
            <v>1</v>
          </cell>
          <cell r="N139">
            <v>1</v>
          </cell>
          <cell r="O139">
            <v>1</v>
          </cell>
          <cell r="P139">
            <v>1</v>
          </cell>
          <cell r="Q139">
            <v>1</v>
          </cell>
        </row>
        <row r="140">
          <cell r="A140" t="str">
            <v>G36001L000AU</v>
          </cell>
          <cell r="B140" t="str">
            <v xml:space="preserve">ROOF RACK-ALLOY,LARGE                   </v>
          </cell>
          <cell r="C140">
            <v>924.1</v>
          </cell>
          <cell r="E140">
            <v>831.69</v>
          </cell>
          <cell r="F140">
            <v>0</v>
          </cell>
          <cell r="G140">
            <v>0</v>
          </cell>
          <cell r="H140">
            <v>0</v>
          </cell>
          <cell r="I140">
            <v>0</v>
          </cell>
          <cell r="J140">
            <v>0</v>
          </cell>
          <cell r="K140">
            <v>0</v>
          </cell>
          <cell r="L140">
            <v>0</v>
          </cell>
          <cell r="M140">
            <v>0</v>
          </cell>
          <cell r="N140">
            <v>1</v>
          </cell>
          <cell r="O140">
            <v>0</v>
          </cell>
          <cell r="P140">
            <v>0</v>
          </cell>
          <cell r="Q140">
            <v>0</v>
          </cell>
        </row>
        <row r="141">
          <cell r="A141" t="str">
            <v>G3600EA821AU</v>
          </cell>
          <cell r="B141" t="str">
            <v xml:space="preserve">ROOF RACK                               </v>
          </cell>
          <cell r="C141">
            <v>750.27</v>
          </cell>
          <cell r="E141">
            <v>675.24299999999994</v>
          </cell>
          <cell r="F141">
            <v>0</v>
          </cell>
          <cell r="G141">
            <v>0</v>
          </cell>
          <cell r="H141">
            <v>0</v>
          </cell>
          <cell r="I141">
            <v>0</v>
          </cell>
          <cell r="J141">
            <v>0</v>
          </cell>
          <cell r="K141">
            <v>0</v>
          </cell>
          <cell r="L141">
            <v>0</v>
          </cell>
          <cell r="M141">
            <v>0</v>
          </cell>
          <cell r="N141">
            <v>1</v>
          </cell>
          <cell r="O141">
            <v>0</v>
          </cell>
          <cell r="P141">
            <v>0</v>
          </cell>
          <cell r="Q141">
            <v>0</v>
          </cell>
        </row>
        <row r="142">
          <cell r="A142" t="str">
            <v>G38051LA0A</v>
          </cell>
          <cell r="B142" t="str">
            <v xml:space="preserve">CROSS BARS, ROOF RAIL                   </v>
          </cell>
          <cell r="C142">
            <v>877.14</v>
          </cell>
          <cell r="E142">
            <v>789.42599999999993</v>
          </cell>
          <cell r="F142">
            <v>0</v>
          </cell>
          <cell r="G142">
            <v>0</v>
          </cell>
          <cell r="H142">
            <v>0</v>
          </cell>
          <cell r="I142">
            <v>0</v>
          </cell>
          <cell r="J142">
            <v>0</v>
          </cell>
          <cell r="K142">
            <v>0</v>
          </cell>
          <cell r="L142">
            <v>0</v>
          </cell>
          <cell r="M142">
            <v>0</v>
          </cell>
          <cell r="N142">
            <v>0</v>
          </cell>
          <cell r="O142">
            <v>1</v>
          </cell>
          <cell r="P142">
            <v>0</v>
          </cell>
          <cell r="Q142">
            <v>0</v>
          </cell>
        </row>
        <row r="143">
          <cell r="A143" t="str">
            <v>G49001E000AU</v>
          </cell>
          <cell r="B143" t="str">
            <v xml:space="preserve">CARPET MATS-MANUAL (2 PC)               </v>
          </cell>
          <cell r="C143">
            <v>141.80000000000001</v>
          </cell>
          <cell r="E143">
            <v>127.62</v>
          </cell>
          <cell r="F143">
            <v>0</v>
          </cell>
          <cell r="G143">
            <v>0</v>
          </cell>
          <cell r="H143">
            <v>0</v>
          </cell>
          <cell r="I143">
            <v>0</v>
          </cell>
          <cell r="J143">
            <v>0</v>
          </cell>
          <cell r="K143">
            <v>0</v>
          </cell>
          <cell r="L143">
            <v>0</v>
          </cell>
          <cell r="M143">
            <v>0</v>
          </cell>
          <cell r="N143">
            <v>0</v>
          </cell>
          <cell r="O143">
            <v>0</v>
          </cell>
          <cell r="P143">
            <v>0</v>
          </cell>
          <cell r="Q143">
            <v>0</v>
          </cell>
        </row>
        <row r="144">
          <cell r="A144" t="str">
            <v>G49001E100AU</v>
          </cell>
          <cell r="B144" t="str">
            <v xml:space="preserve">CARPET MATS-AUTO (2PC)                  </v>
          </cell>
          <cell r="C144">
            <v>141.80000000000001</v>
          </cell>
          <cell r="E144">
            <v>127.62</v>
          </cell>
          <cell r="F144">
            <v>0</v>
          </cell>
          <cell r="G144">
            <v>0</v>
          </cell>
          <cell r="H144">
            <v>0</v>
          </cell>
          <cell r="I144">
            <v>0</v>
          </cell>
          <cell r="J144">
            <v>0</v>
          </cell>
          <cell r="K144">
            <v>0</v>
          </cell>
          <cell r="L144">
            <v>0</v>
          </cell>
          <cell r="M144">
            <v>0</v>
          </cell>
          <cell r="N144">
            <v>0</v>
          </cell>
          <cell r="O144">
            <v>0</v>
          </cell>
          <cell r="P144">
            <v>0</v>
          </cell>
          <cell r="Q144">
            <v>0</v>
          </cell>
        </row>
        <row r="145">
          <cell r="A145" t="str">
            <v>G49001L000AU</v>
          </cell>
          <cell r="B145" t="str">
            <v xml:space="preserve">KIT-FLOOR MATS,FRONT &amp; REAR,CARPET      </v>
          </cell>
          <cell r="C145">
            <v>153.74</v>
          </cell>
          <cell r="E145">
            <v>138.36600000000001</v>
          </cell>
          <cell r="F145">
            <v>0</v>
          </cell>
          <cell r="G145">
            <v>0</v>
          </cell>
          <cell r="H145">
            <v>0</v>
          </cell>
          <cell r="I145">
            <v>0</v>
          </cell>
          <cell r="J145">
            <v>0</v>
          </cell>
          <cell r="K145">
            <v>0</v>
          </cell>
          <cell r="L145">
            <v>0</v>
          </cell>
          <cell r="M145">
            <v>0</v>
          </cell>
          <cell r="N145">
            <v>1</v>
          </cell>
          <cell r="O145">
            <v>0</v>
          </cell>
          <cell r="P145">
            <v>0</v>
          </cell>
          <cell r="Q145">
            <v>0</v>
          </cell>
        </row>
        <row r="146">
          <cell r="A146" t="str">
            <v>G49001LRFRAU</v>
          </cell>
          <cell r="B146" t="str">
            <v xml:space="preserve">RUBBER MATS-FRONT                       </v>
          </cell>
          <cell r="C146">
            <v>70.06</v>
          </cell>
          <cell r="E146">
            <v>63.054000000000002</v>
          </cell>
          <cell r="F146">
            <v>0</v>
          </cell>
          <cell r="G146">
            <v>0</v>
          </cell>
          <cell r="H146">
            <v>0</v>
          </cell>
          <cell r="I146">
            <v>0</v>
          </cell>
          <cell r="J146">
            <v>0</v>
          </cell>
          <cell r="K146">
            <v>0</v>
          </cell>
          <cell r="L146">
            <v>0</v>
          </cell>
          <cell r="M146">
            <v>0</v>
          </cell>
          <cell r="N146">
            <v>1</v>
          </cell>
          <cell r="O146">
            <v>1</v>
          </cell>
          <cell r="P146">
            <v>0</v>
          </cell>
          <cell r="Q146">
            <v>0</v>
          </cell>
        </row>
        <row r="147">
          <cell r="A147" t="str">
            <v>G49001LRRRAU</v>
          </cell>
          <cell r="B147" t="str">
            <v xml:space="preserve">RUBBER MATS-REAR                        </v>
          </cell>
          <cell r="C147">
            <v>77.59</v>
          </cell>
          <cell r="E147">
            <v>69.831000000000003</v>
          </cell>
          <cell r="F147">
            <v>0</v>
          </cell>
          <cell r="G147">
            <v>0</v>
          </cell>
          <cell r="H147">
            <v>0</v>
          </cell>
          <cell r="I147">
            <v>0</v>
          </cell>
          <cell r="J147">
            <v>0</v>
          </cell>
          <cell r="K147">
            <v>0</v>
          </cell>
          <cell r="L147">
            <v>0</v>
          </cell>
          <cell r="M147">
            <v>0</v>
          </cell>
          <cell r="N147">
            <v>1</v>
          </cell>
          <cell r="O147">
            <v>1</v>
          </cell>
          <cell r="P147">
            <v>0</v>
          </cell>
          <cell r="Q147">
            <v>0</v>
          </cell>
        </row>
        <row r="148">
          <cell r="A148" t="str">
            <v>G49001X60AAU</v>
          </cell>
          <cell r="B148" t="str">
            <v xml:space="preserve">MATSET-FLOOR,CARPETWHITE                </v>
          </cell>
          <cell r="C148">
            <v>110.14</v>
          </cell>
          <cell r="D148"/>
          <cell r="E148">
            <v>99.126000000000005</v>
          </cell>
          <cell r="F148">
            <v>0</v>
          </cell>
          <cell r="G148">
            <v>0</v>
          </cell>
          <cell r="H148">
            <v>0</v>
          </cell>
          <cell r="I148">
            <v>1</v>
          </cell>
          <cell r="J148">
            <v>0</v>
          </cell>
          <cell r="K148">
            <v>0</v>
          </cell>
          <cell r="L148">
            <v>0</v>
          </cell>
          <cell r="M148">
            <v>0</v>
          </cell>
          <cell r="N148">
            <v>0</v>
          </cell>
          <cell r="O148">
            <v>0</v>
          </cell>
          <cell r="P148">
            <v>0</v>
          </cell>
          <cell r="Q148">
            <v>0</v>
          </cell>
        </row>
        <row r="149">
          <cell r="A149" t="str">
            <v>G49001X60BAU</v>
          </cell>
          <cell r="B149" t="str">
            <v xml:space="preserve">MAT SET-FLOOR,CARPET RED                </v>
          </cell>
          <cell r="C149">
            <v>110.14</v>
          </cell>
          <cell r="E149">
            <v>99.126000000000005</v>
          </cell>
          <cell r="F149">
            <v>0</v>
          </cell>
          <cell r="G149">
            <v>0</v>
          </cell>
          <cell r="H149">
            <v>0</v>
          </cell>
          <cell r="I149">
            <v>1</v>
          </cell>
          <cell r="J149">
            <v>0</v>
          </cell>
          <cell r="K149">
            <v>0</v>
          </cell>
          <cell r="L149">
            <v>0</v>
          </cell>
          <cell r="M149">
            <v>0</v>
          </cell>
          <cell r="N149">
            <v>0</v>
          </cell>
          <cell r="O149">
            <v>0</v>
          </cell>
          <cell r="P149">
            <v>0</v>
          </cell>
          <cell r="Q149">
            <v>0</v>
          </cell>
        </row>
        <row r="150">
          <cell r="A150" t="str">
            <v>G49004CF0AAU</v>
          </cell>
          <cell r="B150" t="str">
            <v xml:space="preserve">MAT SET-FLOOR, CARPET                   </v>
          </cell>
          <cell r="C150">
            <v>129.9</v>
          </cell>
          <cell r="E150">
            <v>116.91</v>
          </cell>
          <cell r="F150">
            <v>0</v>
          </cell>
          <cell r="G150">
            <v>0</v>
          </cell>
          <cell r="H150">
            <v>0</v>
          </cell>
          <cell r="I150">
            <v>0</v>
          </cell>
          <cell r="J150">
            <v>0</v>
          </cell>
          <cell r="K150">
            <v>0</v>
          </cell>
          <cell r="L150">
            <v>0</v>
          </cell>
          <cell r="M150">
            <v>0</v>
          </cell>
          <cell r="N150">
            <v>0</v>
          </cell>
          <cell r="O150">
            <v>0</v>
          </cell>
          <cell r="P150">
            <v>0</v>
          </cell>
          <cell r="Q150">
            <v>1</v>
          </cell>
        </row>
        <row r="151">
          <cell r="A151" t="str">
            <v>G49004CF1AAU</v>
          </cell>
          <cell r="B151" t="str">
            <v xml:space="preserve">MAT KIT-FLOOR,RUB SET OF 4              </v>
          </cell>
          <cell r="C151">
            <v>123.73</v>
          </cell>
          <cell r="E151">
            <v>111.357</v>
          </cell>
          <cell r="F151">
            <v>0</v>
          </cell>
          <cell r="G151">
            <v>0</v>
          </cell>
          <cell r="H151">
            <v>0</v>
          </cell>
          <cell r="I151">
            <v>0</v>
          </cell>
          <cell r="J151">
            <v>0</v>
          </cell>
          <cell r="K151">
            <v>0</v>
          </cell>
          <cell r="L151">
            <v>0</v>
          </cell>
          <cell r="M151">
            <v>0</v>
          </cell>
          <cell r="N151">
            <v>0</v>
          </cell>
          <cell r="O151">
            <v>0</v>
          </cell>
          <cell r="P151">
            <v>0</v>
          </cell>
          <cell r="Q151">
            <v>1</v>
          </cell>
        </row>
        <row r="152">
          <cell r="A152" t="str">
            <v>G49004EN2AAU</v>
          </cell>
          <cell r="B152" t="str">
            <v xml:space="preserve">MAT SET-FLOOR,CARPET FR/RR              </v>
          </cell>
          <cell r="C152">
            <v>118.71</v>
          </cell>
          <cell r="E152">
            <v>106.839</v>
          </cell>
          <cell r="F152">
            <v>0</v>
          </cell>
          <cell r="G152">
            <v>0</v>
          </cell>
          <cell r="H152">
            <v>0</v>
          </cell>
          <cell r="I152">
            <v>0</v>
          </cell>
          <cell r="J152">
            <v>0</v>
          </cell>
          <cell r="K152">
            <v>0</v>
          </cell>
          <cell r="L152">
            <v>0</v>
          </cell>
          <cell r="M152">
            <v>0</v>
          </cell>
          <cell r="N152">
            <v>0</v>
          </cell>
          <cell r="O152">
            <v>0</v>
          </cell>
          <cell r="P152">
            <v>1</v>
          </cell>
          <cell r="Q152">
            <v>0</v>
          </cell>
        </row>
        <row r="153">
          <cell r="A153" t="str">
            <v>G49013KR1AAU</v>
          </cell>
          <cell r="B153" t="str">
            <v xml:space="preserve">KIT-FLOOR MATS, FRONT, RUBBER           </v>
          </cell>
          <cell r="C153">
            <v>82.54</v>
          </cell>
          <cell r="E153">
            <v>74.286000000000001</v>
          </cell>
          <cell r="F153">
            <v>0</v>
          </cell>
          <cell r="G153">
            <v>0</v>
          </cell>
          <cell r="H153">
            <v>0</v>
          </cell>
          <cell r="I153">
            <v>0</v>
          </cell>
          <cell r="J153">
            <v>0</v>
          </cell>
          <cell r="K153">
            <v>0</v>
          </cell>
          <cell r="L153">
            <v>0</v>
          </cell>
          <cell r="M153">
            <v>1</v>
          </cell>
          <cell r="N153">
            <v>0</v>
          </cell>
          <cell r="O153">
            <v>0</v>
          </cell>
          <cell r="P153">
            <v>0</v>
          </cell>
          <cell r="Q153">
            <v>0</v>
          </cell>
        </row>
        <row r="154">
          <cell r="A154" t="str">
            <v>G49014KE2AAU</v>
          </cell>
          <cell r="B154" t="str">
            <v xml:space="preserve">MAT-FLR,FR DC KC MT CAR                 </v>
          </cell>
          <cell r="C154">
            <v>70.45</v>
          </cell>
          <cell r="E154">
            <v>63.405000000000001</v>
          </cell>
          <cell r="F154">
            <v>0</v>
          </cell>
          <cell r="G154">
            <v>0</v>
          </cell>
          <cell r="H154">
            <v>0</v>
          </cell>
          <cell r="I154">
            <v>0</v>
          </cell>
          <cell r="J154">
            <v>0</v>
          </cell>
          <cell r="K154">
            <v>1</v>
          </cell>
          <cell r="L154">
            <v>1</v>
          </cell>
          <cell r="M154">
            <v>0</v>
          </cell>
          <cell r="N154">
            <v>0</v>
          </cell>
          <cell r="O154">
            <v>0</v>
          </cell>
          <cell r="P154">
            <v>0</v>
          </cell>
          <cell r="Q154">
            <v>0</v>
          </cell>
        </row>
        <row r="155">
          <cell r="A155" t="str">
            <v>G49014KE3AAU</v>
          </cell>
          <cell r="B155" t="str">
            <v xml:space="preserve">MAT-FLR, FR DC KC AWM                   </v>
          </cell>
          <cell r="C155">
            <v>90.55</v>
          </cell>
          <cell r="E155">
            <v>81.495000000000005</v>
          </cell>
          <cell r="F155">
            <v>0</v>
          </cell>
          <cell r="G155">
            <v>0</v>
          </cell>
          <cell r="H155">
            <v>0</v>
          </cell>
          <cell r="I155">
            <v>0</v>
          </cell>
          <cell r="J155">
            <v>0</v>
          </cell>
          <cell r="K155">
            <v>1</v>
          </cell>
          <cell r="L155">
            <v>1</v>
          </cell>
          <cell r="M155">
            <v>0</v>
          </cell>
          <cell r="N155">
            <v>0</v>
          </cell>
          <cell r="O155">
            <v>0</v>
          </cell>
          <cell r="P155">
            <v>0</v>
          </cell>
          <cell r="Q155">
            <v>0</v>
          </cell>
        </row>
        <row r="156">
          <cell r="A156" t="str">
            <v>G49014KE3CAU</v>
          </cell>
          <cell r="B156" t="str">
            <v xml:space="preserve">MAT KIT-FLR,FR SC MT AT AWM             </v>
          </cell>
          <cell r="C156">
            <v>91.63</v>
          </cell>
          <cell r="E156">
            <v>82.466999999999999</v>
          </cell>
          <cell r="F156">
            <v>0</v>
          </cell>
          <cell r="G156">
            <v>0</v>
          </cell>
          <cell r="H156">
            <v>0</v>
          </cell>
          <cell r="I156">
            <v>0</v>
          </cell>
          <cell r="J156">
            <v>0</v>
          </cell>
          <cell r="K156">
            <v>0</v>
          </cell>
          <cell r="L156">
            <v>1</v>
          </cell>
          <cell r="M156">
            <v>0</v>
          </cell>
          <cell r="N156">
            <v>0</v>
          </cell>
          <cell r="O156">
            <v>0</v>
          </cell>
          <cell r="P156">
            <v>0</v>
          </cell>
          <cell r="Q156">
            <v>0</v>
          </cell>
        </row>
        <row r="157">
          <cell r="A157" t="str">
            <v>G49023KR0AAU</v>
          </cell>
          <cell r="B157" t="str">
            <v xml:space="preserve">MAT KIT-FLOOR,RR RUB                    </v>
          </cell>
          <cell r="C157">
            <v>82.54</v>
          </cell>
          <cell r="E157">
            <v>74.286000000000001</v>
          </cell>
          <cell r="F157">
            <v>0</v>
          </cell>
          <cell r="G157">
            <v>0</v>
          </cell>
          <cell r="H157">
            <v>0</v>
          </cell>
          <cell r="I157">
            <v>0</v>
          </cell>
          <cell r="J157">
            <v>0</v>
          </cell>
          <cell r="K157">
            <v>0</v>
          </cell>
          <cell r="L157">
            <v>0</v>
          </cell>
          <cell r="M157">
            <v>1</v>
          </cell>
          <cell r="N157">
            <v>0</v>
          </cell>
          <cell r="O157">
            <v>0</v>
          </cell>
          <cell r="P157">
            <v>0</v>
          </cell>
          <cell r="Q157">
            <v>0</v>
          </cell>
        </row>
        <row r="158">
          <cell r="A158" t="str">
            <v>G49024KE0BAU</v>
          </cell>
          <cell r="B158" t="str">
            <v xml:space="preserve">MAT KIT-FLR, RR KC CAR                  </v>
          </cell>
          <cell r="C158">
            <v>66.64</v>
          </cell>
          <cell r="E158">
            <v>59.975999999999999</v>
          </cell>
          <cell r="F158">
            <v>0</v>
          </cell>
          <cell r="G158">
            <v>0</v>
          </cell>
          <cell r="H158">
            <v>0</v>
          </cell>
          <cell r="I158">
            <v>0</v>
          </cell>
          <cell r="J158">
            <v>0</v>
          </cell>
          <cell r="K158">
            <v>0</v>
          </cell>
          <cell r="L158">
            <v>1</v>
          </cell>
          <cell r="M158">
            <v>0</v>
          </cell>
          <cell r="N158">
            <v>0</v>
          </cell>
          <cell r="O158">
            <v>0</v>
          </cell>
          <cell r="P158">
            <v>0</v>
          </cell>
          <cell r="Q158">
            <v>0</v>
          </cell>
        </row>
        <row r="159">
          <cell r="A159" t="str">
            <v>G49024KE1BAU</v>
          </cell>
          <cell r="B159" t="str">
            <v xml:space="preserve">MAT KIT-FLR, RR KC AWM                  </v>
          </cell>
          <cell r="C159">
            <v>91.63</v>
          </cell>
          <cell r="E159">
            <v>82.466999999999999</v>
          </cell>
          <cell r="F159">
            <v>0</v>
          </cell>
          <cell r="G159">
            <v>0</v>
          </cell>
          <cell r="H159">
            <v>0</v>
          </cell>
          <cell r="I159">
            <v>0</v>
          </cell>
          <cell r="J159">
            <v>0</v>
          </cell>
          <cell r="K159">
            <v>0</v>
          </cell>
          <cell r="L159">
            <v>1</v>
          </cell>
          <cell r="M159">
            <v>0</v>
          </cell>
          <cell r="N159">
            <v>0</v>
          </cell>
          <cell r="O159">
            <v>0</v>
          </cell>
          <cell r="P159">
            <v>0</v>
          </cell>
          <cell r="Q159">
            <v>0</v>
          </cell>
        </row>
        <row r="160">
          <cell r="A160" t="str">
            <v>G49024KE2AAU</v>
          </cell>
          <cell r="B160" t="str">
            <v xml:space="preserve">MAT KIT-FLR, RR DC CAR                  </v>
          </cell>
          <cell r="C160">
            <v>66.64</v>
          </cell>
          <cell r="E160">
            <v>59.975999999999999</v>
          </cell>
          <cell r="F160">
            <v>0</v>
          </cell>
          <cell r="G160">
            <v>0</v>
          </cell>
          <cell r="H160">
            <v>0</v>
          </cell>
          <cell r="I160">
            <v>0</v>
          </cell>
          <cell r="J160">
            <v>0</v>
          </cell>
          <cell r="K160">
            <v>1</v>
          </cell>
          <cell r="L160">
            <v>0</v>
          </cell>
          <cell r="M160">
            <v>0</v>
          </cell>
          <cell r="N160">
            <v>0</v>
          </cell>
          <cell r="O160">
            <v>0</v>
          </cell>
          <cell r="P160">
            <v>0</v>
          </cell>
          <cell r="Q160">
            <v>0</v>
          </cell>
        </row>
        <row r="161">
          <cell r="A161" t="str">
            <v>G49024KE3AAU</v>
          </cell>
          <cell r="B161" t="str">
            <v xml:space="preserve">MAT KIT-FLR, RR DC AWM                  </v>
          </cell>
          <cell r="C161">
            <v>90.55</v>
          </cell>
          <cell r="E161">
            <v>81.495000000000005</v>
          </cell>
          <cell r="F161">
            <v>0</v>
          </cell>
          <cell r="G161">
            <v>0</v>
          </cell>
          <cell r="H161">
            <v>0</v>
          </cell>
          <cell r="I161">
            <v>0</v>
          </cell>
          <cell r="J161">
            <v>0</v>
          </cell>
          <cell r="K161">
            <v>1</v>
          </cell>
          <cell r="L161">
            <v>0</v>
          </cell>
          <cell r="M161">
            <v>0</v>
          </cell>
          <cell r="N161">
            <v>0</v>
          </cell>
          <cell r="O161">
            <v>0</v>
          </cell>
          <cell r="P161">
            <v>0</v>
          </cell>
          <cell r="Q161">
            <v>0</v>
          </cell>
        </row>
        <row r="162">
          <cell r="A162" t="str">
            <v>G68E05SK0A</v>
          </cell>
          <cell r="B162" t="str">
            <v xml:space="preserve">SIDE UNDER ACCENT-BLUE RAY              </v>
          </cell>
          <cell r="C162">
            <v>429.66</v>
          </cell>
          <cell r="E162">
            <v>386.69400000000002</v>
          </cell>
          <cell r="F162">
            <v>0</v>
          </cell>
          <cell r="G162">
            <v>1</v>
          </cell>
          <cell r="H162">
            <v>0</v>
          </cell>
          <cell r="I162">
            <v>0</v>
          </cell>
          <cell r="J162">
            <v>0</v>
          </cell>
          <cell r="K162">
            <v>0</v>
          </cell>
          <cell r="L162">
            <v>0</v>
          </cell>
          <cell r="M162">
            <v>0</v>
          </cell>
          <cell r="N162">
            <v>0</v>
          </cell>
          <cell r="O162">
            <v>0</v>
          </cell>
          <cell r="P162">
            <v>0</v>
          </cell>
          <cell r="Q162">
            <v>0</v>
          </cell>
        </row>
        <row r="163">
          <cell r="A163" t="str">
            <v>G69501LK1A</v>
          </cell>
          <cell r="B163" t="str">
            <v xml:space="preserve">PLATE-KICKING                           </v>
          </cell>
          <cell r="C163">
            <v>802.6</v>
          </cell>
          <cell r="E163">
            <v>722.34</v>
          </cell>
          <cell r="F163">
            <v>0</v>
          </cell>
          <cell r="G163">
            <v>0</v>
          </cell>
          <cell r="H163">
            <v>0</v>
          </cell>
          <cell r="I163">
            <v>0</v>
          </cell>
          <cell r="J163">
            <v>0</v>
          </cell>
          <cell r="K163">
            <v>0</v>
          </cell>
          <cell r="L163">
            <v>0</v>
          </cell>
          <cell r="M163">
            <v>0</v>
          </cell>
          <cell r="N163">
            <v>1</v>
          </cell>
          <cell r="O163">
            <v>1</v>
          </cell>
          <cell r="P163">
            <v>0</v>
          </cell>
          <cell r="Q163">
            <v>0</v>
          </cell>
        </row>
        <row r="164">
          <cell r="A164" t="str">
            <v>G69503NL0A</v>
          </cell>
          <cell r="B164" t="str">
            <v xml:space="preserve">ILLUM-KICK PLATES-ZERO EMISSION LOGO    </v>
          </cell>
          <cell r="C164">
            <v>207.06</v>
          </cell>
          <cell r="E164">
            <v>186.35399999999998</v>
          </cell>
          <cell r="F164">
            <v>0</v>
          </cell>
          <cell r="G164">
            <v>1</v>
          </cell>
          <cell r="H164">
            <v>0</v>
          </cell>
          <cell r="I164">
            <v>0</v>
          </cell>
          <cell r="J164">
            <v>0</v>
          </cell>
          <cell r="K164">
            <v>0</v>
          </cell>
          <cell r="L164">
            <v>0</v>
          </cell>
          <cell r="M164">
            <v>0</v>
          </cell>
          <cell r="N164">
            <v>0</v>
          </cell>
          <cell r="O164">
            <v>0</v>
          </cell>
          <cell r="P164">
            <v>0</v>
          </cell>
          <cell r="Q164">
            <v>0</v>
          </cell>
        </row>
        <row r="165">
          <cell r="A165" t="str">
            <v>G69504CF0AAU</v>
          </cell>
          <cell r="B165" t="str">
            <v xml:space="preserve">KICK PLATE KIT                          </v>
          </cell>
          <cell r="C165">
            <v>227.06</v>
          </cell>
          <cell r="E165">
            <v>204.35399999999998</v>
          </cell>
          <cell r="F165">
            <v>0</v>
          </cell>
          <cell r="G165">
            <v>0</v>
          </cell>
          <cell r="H165">
            <v>0</v>
          </cell>
          <cell r="I165">
            <v>0</v>
          </cell>
          <cell r="J165">
            <v>0</v>
          </cell>
          <cell r="K165">
            <v>0</v>
          </cell>
          <cell r="L165">
            <v>0</v>
          </cell>
          <cell r="M165">
            <v>0</v>
          </cell>
          <cell r="N165">
            <v>0</v>
          </cell>
          <cell r="O165">
            <v>0</v>
          </cell>
          <cell r="P165">
            <v>0</v>
          </cell>
          <cell r="Q165">
            <v>1</v>
          </cell>
        </row>
        <row r="166">
          <cell r="A166" t="str">
            <v>G69504EN0AAU</v>
          </cell>
          <cell r="B166" t="str">
            <v xml:space="preserve">PLATE-KICKING,SET OF 4                  </v>
          </cell>
          <cell r="C166">
            <v>261.98</v>
          </cell>
          <cell r="E166">
            <v>235.78200000000001</v>
          </cell>
          <cell r="F166">
            <v>0</v>
          </cell>
          <cell r="G166">
            <v>0</v>
          </cell>
          <cell r="H166">
            <v>0</v>
          </cell>
          <cell r="I166">
            <v>0</v>
          </cell>
          <cell r="J166">
            <v>0</v>
          </cell>
          <cell r="K166">
            <v>0</v>
          </cell>
          <cell r="L166">
            <v>0</v>
          </cell>
          <cell r="M166">
            <v>0</v>
          </cell>
          <cell r="N166">
            <v>0</v>
          </cell>
          <cell r="O166">
            <v>0</v>
          </cell>
          <cell r="P166">
            <v>1</v>
          </cell>
          <cell r="Q166">
            <v>0</v>
          </cell>
        </row>
        <row r="167">
          <cell r="A167" t="str">
            <v>G69504KE0AAU</v>
          </cell>
          <cell r="B167" t="str">
            <v xml:space="preserve">PLATE-KICKING, SET 4                    </v>
          </cell>
          <cell r="C167">
            <v>199.18</v>
          </cell>
          <cell r="E167">
            <v>179.262</v>
          </cell>
          <cell r="F167">
            <v>0</v>
          </cell>
          <cell r="G167">
            <v>0</v>
          </cell>
          <cell r="H167">
            <v>0</v>
          </cell>
          <cell r="I167">
            <v>0</v>
          </cell>
          <cell r="J167">
            <v>0</v>
          </cell>
          <cell r="K167">
            <v>1</v>
          </cell>
          <cell r="L167">
            <v>0</v>
          </cell>
          <cell r="M167">
            <v>0</v>
          </cell>
          <cell r="N167">
            <v>0</v>
          </cell>
          <cell r="O167">
            <v>0</v>
          </cell>
          <cell r="P167">
            <v>0</v>
          </cell>
          <cell r="Q167">
            <v>0</v>
          </cell>
        </row>
        <row r="168">
          <cell r="A168" t="str">
            <v>G69504KE0BAU</v>
          </cell>
          <cell r="B168" t="str">
            <v xml:space="preserve">PLATE-KICKING, SET 2                    </v>
          </cell>
          <cell r="C168">
            <v>127.74</v>
          </cell>
          <cell r="E168">
            <v>114.96599999999999</v>
          </cell>
          <cell r="F168">
            <v>0</v>
          </cell>
          <cell r="G168">
            <v>0</v>
          </cell>
          <cell r="H168">
            <v>0</v>
          </cell>
          <cell r="I168">
            <v>0</v>
          </cell>
          <cell r="J168">
            <v>0</v>
          </cell>
          <cell r="K168">
            <v>0</v>
          </cell>
          <cell r="L168">
            <v>1</v>
          </cell>
          <cell r="M168">
            <v>0</v>
          </cell>
          <cell r="N168">
            <v>0</v>
          </cell>
          <cell r="O168">
            <v>0</v>
          </cell>
          <cell r="P168">
            <v>0</v>
          </cell>
          <cell r="Q168">
            <v>0</v>
          </cell>
        </row>
        <row r="169">
          <cell r="A169" t="str">
            <v>G916889900A</v>
          </cell>
          <cell r="B169" t="str">
            <v xml:space="preserve">D SHACKLE                               </v>
          </cell>
          <cell r="C169">
            <v>10.59</v>
          </cell>
          <cell r="E169">
            <v>9.5310000000000006</v>
          </cell>
          <cell r="F169">
            <v>0</v>
          </cell>
          <cell r="G169">
            <v>0</v>
          </cell>
          <cell r="H169">
            <v>0</v>
          </cell>
          <cell r="I169">
            <v>1</v>
          </cell>
          <cell r="J169">
            <v>0</v>
          </cell>
          <cell r="K169">
            <v>1</v>
          </cell>
          <cell r="L169">
            <v>1</v>
          </cell>
          <cell r="M169">
            <v>1</v>
          </cell>
          <cell r="N169">
            <v>1</v>
          </cell>
          <cell r="O169">
            <v>1</v>
          </cell>
          <cell r="P169">
            <v>1</v>
          </cell>
          <cell r="Q169">
            <v>1</v>
          </cell>
        </row>
        <row r="170">
          <cell r="A170" t="str">
            <v>G917089900A</v>
          </cell>
          <cell r="B170" t="str">
            <v xml:space="preserve">KIT-SAFETY CHAIN                        </v>
          </cell>
          <cell r="C170">
            <v>35.53</v>
          </cell>
          <cell r="E170">
            <v>31.977</v>
          </cell>
          <cell r="F170">
            <v>0</v>
          </cell>
          <cell r="G170">
            <v>0</v>
          </cell>
          <cell r="H170">
            <v>0</v>
          </cell>
          <cell r="I170">
            <v>1</v>
          </cell>
          <cell r="J170">
            <v>0</v>
          </cell>
          <cell r="K170">
            <v>1</v>
          </cell>
          <cell r="L170">
            <v>1</v>
          </cell>
          <cell r="M170">
            <v>1</v>
          </cell>
          <cell r="N170">
            <v>1</v>
          </cell>
          <cell r="O170">
            <v>1</v>
          </cell>
          <cell r="P170">
            <v>1</v>
          </cell>
          <cell r="Q170">
            <v>1</v>
          </cell>
        </row>
        <row r="171">
          <cell r="A171" t="str">
            <v>G9180GEN20AU</v>
          </cell>
          <cell r="B171" t="str">
            <v xml:space="preserve">TOW CARRY BAG                           </v>
          </cell>
          <cell r="C171">
            <v>28.62</v>
          </cell>
          <cell r="E171">
            <v>25.758000000000003</v>
          </cell>
          <cell r="F171">
            <v>0</v>
          </cell>
          <cell r="G171">
            <v>0</v>
          </cell>
          <cell r="H171">
            <v>0</v>
          </cell>
          <cell r="I171">
            <v>1</v>
          </cell>
          <cell r="J171">
            <v>0</v>
          </cell>
          <cell r="K171">
            <v>1</v>
          </cell>
          <cell r="L171">
            <v>1</v>
          </cell>
          <cell r="M171">
            <v>1</v>
          </cell>
          <cell r="N171">
            <v>1</v>
          </cell>
          <cell r="O171">
            <v>1</v>
          </cell>
          <cell r="P171">
            <v>1</v>
          </cell>
          <cell r="Q171">
            <v>1</v>
          </cell>
        </row>
        <row r="172">
          <cell r="A172" t="str">
            <v>G9180NCR00AU</v>
          </cell>
          <cell r="B172" t="str">
            <v xml:space="preserve">TOWBALL-CHROME,NISSAN BRANDED           </v>
          </cell>
          <cell r="C172">
            <v>17.440000000000001</v>
          </cell>
          <cell r="E172">
            <v>15.696000000000002</v>
          </cell>
          <cell r="F172">
            <v>0</v>
          </cell>
          <cell r="G172">
            <v>0</v>
          </cell>
          <cell r="H172">
            <v>0</v>
          </cell>
          <cell r="I172">
            <v>1</v>
          </cell>
          <cell r="J172">
            <v>0</v>
          </cell>
          <cell r="K172">
            <v>1</v>
          </cell>
          <cell r="L172">
            <v>1</v>
          </cell>
          <cell r="M172">
            <v>1</v>
          </cell>
          <cell r="N172">
            <v>1</v>
          </cell>
          <cell r="O172">
            <v>1</v>
          </cell>
          <cell r="P172">
            <v>1</v>
          </cell>
          <cell r="Q172">
            <v>1</v>
          </cell>
        </row>
        <row r="173">
          <cell r="A173" t="str">
            <v>H08001X60AAU</v>
          </cell>
          <cell r="B173" t="str">
            <v xml:space="preserve">VISOR-DOOR,SET FR                       </v>
          </cell>
          <cell r="C173">
            <v>94.07</v>
          </cell>
          <cell r="E173">
            <v>84.662999999999997</v>
          </cell>
          <cell r="F173">
            <v>0</v>
          </cell>
          <cell r="G173">
            <v>0</v>
          </cell>
          <cell r="H173">
            <v>0</v>
          </cell>
          <cell r="I173">
            <v>1</v>
          </cell>
          <cell r="J173">
            <v>0</v>
          </cell>
          <cell r="K173">
            <v>0</v>
          </cell>
          <cell r="L173">
            <v>0</v>
          </cell>
          <cell r="M173">
            <v>0</v>
          </cell>
          <cell r="N173">
            <v>0</v>
          </cell>
          <cell r="O173">
            <v>0</v>
          </cell>
          <cell r="P173">
            <v>0</v>
          </cell>
          <cell r="Q173">
            <v>0</v>
          </cell>
        </row>
        <row r="174">
          <cell r="A174" t="str">
            <v>H08003KR2AAU</v>
          </cell>
          <cell r="B174" t="str">
            <v xml:space="preserve">VISOR-DOOR, SET                         </v>
          </cell>
          <cell r="C174">
            <v>121.73</v>
          </cell>
          <cell r="E174">
            <v>109.557</v>
          </cell>
          <cell r="F174">
            <v>0</v>
          </cell>
          <cell r="G174">
            <v>0</v>
          </cell>
          <cell r="H174">
            <v>0</v>
          </cell>
          <cell r="I174">
            <v>0</v>
          </cell>
          <cell r="J174">
            <v>0</v>
          </cell>
          <cell r="K174">
            <v>0</v>
          </cell>
          <cell r="L174">
            <v>0</v>
          </cell>
          <cell r="M174">
            <v>1</v>
          </cell>
          <cell r="N174">
            <v>0</v>
          </cell>
          <cell r="O174">
            <v>0</v>
          </cell>
          <cell r="P174">
            <v>0</v>
          </cell>
          <cell r="Q174">
            <v>0</v>
          </cell>
        </row>
        <row r="175">
          <cell r="A175" t="str">
            <v>H08004CF2AAU</v>
          </cell>
          <cell r="B175" t="str">
            <v xml:space="preserve">VISOR-DOOR, SET                         </v>
          </cell>
          <cell r="C175">
            <v>109.75</v>
          </cell>
          <cell r="E175">
            <v>98.775000000000006</v>
          </cell>
          <cell r="F175">
            <v>0</v>
          </cell>
          <cell r="G175">
            <v>0</v>
          </cell>
          <cell r="H175">
            <v>0</v>
          </cell>
          <cell r="I175">
            <v>0</v>
          </cell>
          <cell r="J175">
            <v>0</v>
          </cell>
          <cell r="K175">
            <v>0</v>
          </cell>
          <cell r="L175">
            <v>0</v>
          </cell>
          <cell r="M175">
            <v>0</v>
          </cell>
          <cell r="N175">
            <v>0</v>
          </cell>
          <cell r="O175">
            <v>0</v>
          </cell>
          <cell r="P175">
            <v>0</v>
          </cell>
          <cell r="Q175">
            <v>1</v>
          </cell>
        </row>
        <row r="176">
          <cell r="A176" t="str">
            <v>H08004EN3AAU</v>
          </cell>
          <cell r="B176" t="str">
            <v xml:space="preserve">VISOR-DOOR,SET                          </v>
          </cell>
          <cell r="C176">
            <v>108.11</v>
          </cell>
          <cell r="E176">
            <v>97.299000000000007</v>
          </cell>
          <cell r="F176">
            <v>0</v>
          </cell>
          <cell r="G176">
            <v>0</v>
          </cell>
          <cell r="H176">
            <v>0</v>
          </cell>
          <cell r="I176">
            <v>0</v>
          </cell>
          <cell r="J176">
            <v>0</v>
          </cell>
          <cell r="K176">
            <v>0</v>
          </cell>
          <cell r="L176">
            <v>0</v>
          </cell>
          <cell r="M176">
            <v>0</v>
          </cell>
          <cell r="N176">
            <v>0</v>
          </cell>
          <cell r="O176">
            <v>0</v>
          </cell>
          <cell r="P176">
            <v>1</v>
          </cell>
          <cell r="Q176">
            <v>0</v>
          </cell>
        </row>
        <row r="177">
          <cell r="A177" t="str">
            <v>H08004KE2AAU</v>
          </cell>
          <cell r="B177" t="str">
            <v xml:space="preserve">VISOR-DOOR, SET                         </v>
          </cell>
          <cell r="C177">
            <v>118.41</v>
          </cell>
          <cell r="E177">
            <v>106.56899999999999</v>
          </cell>
          <cell r="F177">
            <v>0</v>
          </cell>
          <cell r="G177">
            <v>0</v>
          </cell>
          <cell r="H177">
            <v>0</v>
          </cell>
          <cell r="I177">
            <v>0</v>
          </cell>
          <cell r="J177">
            <v>0</v>
          </cell>
          <cell r="K177">
            <v>1</v>
          </cell>
          <cell r="L177">
            <v>1</v>
          </cell>
          <cell r="M177">
            <v>0</v>
          </cell>
          <cell r="N177">
            <v>0</v>
          </cell>
          <cell r="O177">
            <v>0</v>
          </cell>
          <cell r="P177">
            <v>0</v>
          </cell>
          <cell r="Q177">
            <v>0</v>
          </cell>
        </row>
        <row r="178">
          <cell r="A178" t="str">
            <v>H08501L010AU</v>
          </cell>
          <cell r="B178" t="str">
            <v xml:space="preserve">WEATHERSHIELD-SLIMLINE                  </v>
          </cell>
          <cell r="C178">
            <v>79.97</v>
          </cell>
          <cell r="E178">
            <v>71.972999999999999</v>
          </cell>
          <cell r="F178">
            <v>0</v>
          </cell>
          <cell r="G178">
            <v>0</v>
          </cell>
          <cell r="H178">
            <v>0</v>
          </cell>
          <cell r="I178">
            <v>0</v>
          </cell>
          <cell r="J178">
            <v>0</v>
          </cell>
          <cell r="K178">
            <v>0</v>
          </cell>
          <cell r="L178">
            <v>0</v>
          </cell>
          <cell r="M178">
            <v>0</v>
          </cell>
          <cell r="N178">
            <v>1</v>
          </cell>
          <cell r="O178">
            <v>1</v>
          </cell>
          <cell r="P178">
            <v>0</v>
          </cell>
          <cell r="Q178">
            <v>0</v>
          </cell>
        </row>
        <row r="179">
          <cell r="A179" t="str">
            <v>H49021E000AU</v>
          </cell>
          <cell r="B179" t="str">
            <v xml:space="preserve">REAR PROTECTION CARPET MAT              </v>
          </cell>
          <cell r="C179">
            <v>141.80000000000001</v>
          </cell>
          <cell r="E179">
            <v>127.62</v>
          </cell>
          <cell r="F179">
            <v>0</v>
          </cell>
          <cell r="G179">
            <v>0</v>
          </cell>
          <cell r="H179">
            <v>0</v>
          </cell>
          <cell r="I179">
            <v>0</v>
          </cell>
          <cell r="J179">
            <v>0</v>
          </cell>
          <cell r="K179">
            <v>0</v>
          </cell>
          <cell r="L179">
            <v>0</v>
          </cell>
          <cell r="M179">
            <v>0</v>
          </cell>
          <cell r="N179">
            <v>0</v>
          </cell>
          <cell r="O179">
            <v>0</v>
          </cell>
          <cell r="P179">
            <v>0</v>
          </cell>
          <cell r="Q179">
            <v>0</v>
          </cell>
        </row>
        <row r="180">
          <cell r="A180" t="str">
            <v>H49021ER00AU</v>
          </cell>
          <cell r="B180" t="str">
            <v xml:space="preserve">REAR PROTECTION CARPET MAT              </v>
          </cell>
          <cell r="C180">
            <v>121.83</v>
          </cell>
          <cell r="E180">
            <v>109.64699999999999</v>
          </cell>
          <cell r="F180">
            <v>0</v>
          </cell>
          <cell r="G180">
            <v>0</v>
          </cell>
          <cell r="H180">
            <v>1</v>
          </cell>
          <cell r="I180">
            <v>0</v>
          </cell>
          <cell r="J180">
            <v>0</v>
          </cell>
          <cell r="K180">
            <v>0</v>
          </cell>
          <cell r="L180">
            <v>0</v>
          </cell>
          <cell r="M180">
            <v>0</v>
          </cell>
          <cell r="N180">
            <v>0</v>
          </cell>
          <cell r="O180">
            <v>0</v>
          </cell>
          <cell r="P180">
            <v>0</v>
          </cell>
          <cell r="Q180">
            <v>0</v>
          </cell>
        </row>
        <row r="181">
          <cell r="A181" t="str">
            <v>H49041L000AU</v>
          </cell>
          <cell r="B181" t="str">
            <v xml:space="preserve">REAR PROTECTION COVER                   </v>
          </cell>
          <cell r="C181">
            <v>145.51</v>
          </cell>
          <cell r="E181">
            <v>130.959</v>
          </cell>
          <cell r="F181">
            <v>0</v>
          </cell>
          <cell r="G181">
            <v>0</v>
          </cell>
          <cell r="H181">
            <v>0</v>
          </cell>
          <cell r="I181">
            <v>0</v>
          </cell>
          <cell r="J181">
            <v>0</v>
          </cell>
          <cell r="K181">
            <v>0</v>
          </cell>
          <cell r="L181">
            <v>0</v>
          </cell>
          <cell r="M181">
            <v>0</v>
          </cell>
          <cell r="N181">
            <v>1</v>
          </cell>
          <cell r="O181">
            <v>1</v>
          </cell>
          <cell r="P181">
            <v>0</v>
          </cell>
          <cell r="Q181">
            <v>0</v>
          </cell>
        </row>
        <row r="182">
          <cell r="A182" t="str">
            <v>H49043KR0AAU</v>
          </cell>
          <cell r="B182" t="str">
            <v xml:space="preserve">CARPET-LUG ROOM                         </v>
          </cell>
          <cell r="C182">
            <v>111.66</v>
          </cell>
          <cell r="E182">
            <v>100.494</v>
          </cell>
          <cell r="F182">
            <v>0</v>
          </cell>
          <cell r="G182">
            <v>0</v>
          </cell>
          <cell r="H182">
            <v>0</v>
          </cell>
          <cell r="I182">
            <v>0</v>
          </cell>
          <cell r="J182">
            <v>0</v>
          </cell>
          <cell r="K182">
            <v>0</v>
          </cell>
          <cell r="L182">
            <v>0</v>
          </cell>
          <cell r="M182">
            <v>1</v>
          </cell>
          <cell r="N182">
            <v>0</v>
          </cell>
          <cell r="O182">
            <v>0</v>
          </cell>
          <cell r="P182">
            <v>0</v>
          </cell>
          <cell r="Q182">
            <v>0</v>
          </cell>
        </row>
        <row r="183">
          <cell r="A183" t="str">
            <v>H49044CF0AAU</v>
          </cell>
          <cell r="B183" t="str">
            <v xml:space="preserve">CARPET-LUG ROOM/5 SEATER                </v>
          </cell>
          <cell r="C183">
            <v>84.79</v>
          </cell>
          <cell r="E183">
            <v>76.311000000000007</v>
          </cell>
          <cell r="F183">
            <v>0</v>
          </cell>
          <cell r="G183">
            <v>0</v>
          </cell>
          <cell r="H183">
            <v>0</v>
          </cell>
          <cell r="I183">
            <v>0</v>
          </cell>
          <cell r="J183">
            <v>0</v>
          </cell>
          <cell r="K183">
            <v>0</v>
          </cell>
          <cell r="L183">
            <v>0</v>
          </cell>
          <cell r="M183">
            <v>0</v>
          </cell>
          <cell r="N183">
            <v>0</v>
          </cell>
          <cell r="O183">
            <v>0</v>
          </cell>
          <cell r="P183">
            <v>0</v>
          </cell>
          <cell r="Q183">
            <v>1</v>
          </cell>
        </row>
        <row r="184">
          <cell r="A184" t="str">
            <v>H49044CF0BAU</v>
          </cell>
          <cell r="B184" t="str">
            <v xml:space="preserve">CARPET-LUG ROOM/7 SEATER                </v>
          </cell>
          <cell r="C184">
            <v>95.52</v>
          </cell>
          <cell r="E184">
            <v>85.967999999999989</v>
          </cell>
          <cell r="F184">
            <v>0</v>
          </cell>
          <cell r="G184">
            <v>1</v>
          </cell>
          <cell r="H184">
            <v>1</v>
          </cell>
          <cell r="I184">
            <v>0</v>
          </cell>
          <cell r="J184">
            <v>1</v>
          </cell>
          <cell r="K184">
            <v>1</v>
          </cell>
          <cell r="L184">
            <v>1</v>
          </cell>
          <cell r="M184">
            <v>1</v>
          </cell>
          <cell r="N184">
            <v>0</v>
          </cell>
          <cell r="O184">
            <v>0</v>
          </cell>
          <cell r="P184">
            <v>0</v>
          </cell>
          <cell r="Q184">
            <v>1</v>
          </cell>
        </row>
        <row r="185">
          <cell r="A185" t="str">
            <v>H49044EN0AAU</v>
          </cell>
          <cell r="B185" t="str">
            <v xml:space="preserve">CARPET-LUG ROOM                         </v>
          </cell>
          <cell r="C185">
            <v>73.489999999999995</v>
          </cell>
          <cell r="E185">
            <v>66.140999999999991</v>
          </cell>
          <cell r="F185">
            <v>0</v>
          </cell>
          <cell r="G185">
            <v>0</v>
          </cell>
          <cell r="H185">
            <v>0</v>
          </cell>
          <cell r="I185">
            <v>0</v>
          </cell>
          <cell r="J185">
            <v>0</v>
          </cell>
          <cell r="K185">
            <v>0</v>
          </cell>
          <cell r="L185">
            <v>0</v>
          </cell>
          <cell r="M185">
            <v>0</v>
          </cell>
          <cell r="N185">
            <v>0</v>
          </cell>
          <cell r="O185">
            <v>0</v>
          </cell>
          <cell r="P185">
            <v>1</v>
          </cell>
          <cell r="Q185">
            <v>0</v>
          </cell>
        </row>
        <row r="186">
          <cell r="A186" t="str">
            <v>H49044EN0BAU</v>
          </cell>
          <cell r="B186" t="str">
            <v xml:space="preserve">CARPET-LUG ROOM                         </v>
          </cell>
          <cell r="C186">
            <v>77.239999999999995</v>
          </cell>
          <cell r="E186">
            <v>69.515999999999991</v>
          </cell>
          <cell r="F186">
            <v>0</v>
          </cell>
          <cell r="G186">
            <v>0</v>
          </cell>
          <cell r="H186">
            <v>0</v>
          </cell>
          <cell r="I186">
            <v>0</v>
          </cell>
          <cell r="J186">
            <v>0</v>
          </cell>
          <cell r="K186">
            <v>0</v>
          </cell>
          <cell r="L186">
            <v>0</v>
          </cell>
          <cell r="M186">
            <v>0</v>
          </cell>
          <cell r="N186">
            <v>0</v>
          </cell>
          <cell r="O186">
            <v>0</v>
          </cell>
          <cell r="P186">
            <v>1</v>
          </cell>
          <cell r="Q186">
            <v>0</v>
          </cell>
        </row>
        <row r="187">
          <cell r="A187" t="str">
            <v>H49063KR0AAU</v>
          </cell>
          <cell r="B187" t="str">
            <v xml:space="preserve">PROTR-LUG FLOOR,CTR                     </v>
          </cell>
          <cell r="C187">
            <v>145.65</v>
          </cell>
          <cell r="E187">
            <v>131.08500000000001</v>
          </cell>
          <cell r="F187">
            <v>0</v>
          </cell>
          <cell r="G187">
            <v>0</v>
          </cell>
          <cell r="H187">
            <v>0</v>
          </cell>
          <cell r="I187">
            <v>0</v>
          </cell>
          <cell r="J187">
            <v>0</v>
          </cell>
          <cell r="K187">
            <v>0</v>
          </cell>
          <cell r="L187">
            <v>0</v>
          </cell>
          <cell r="M187">
            <v>1</v>
          </cell>
          <cell r="N187">
            <v>0</v>
          </cell>
          <cell r="O187">
            <v>0</v>
          </cell>
          <cell r="P187">
            <v>0</v>
          </cell>
          <cell r="Q187">
            <v>0</v>
          </cell>
        </row>
        <row r="188">
          <cell r="A188" t="str">
            <v>H49064CF0AAU</v>
          </cell>
          <cell r="B188" t="str">
            <v xml:space="preserve">PROTR-LUG FLOOR, CTR                    </v>
          </cell>
          <cell r="C188">
            <v>113.31</v>
          </cell>
          <cell r="E188">
            <v>101.979</v>
          </cell>
          <cell r="F188">
            <v>0</v>
          </cell>
          <cell r="G188">
            <v>0</v>
          </cell>
          <cell r="H188">
            <v>0</v>
          </cell>
          <cell r="I188">
            <v>0</v>
          </cell>
          <cell r="J188">
            <v>0</v>
          </cell>
          <cell r="K188">
            <v>0</v>
          </cell>
          <cell r="L188">
            <v>0</v>
          </cell>
          <cell r="M188">
            <v>0</v>
          </cell>
          <cell r="N188">
            <v>0</v>
          </cell>
          <cell r="O188">
            <v>0</v>
          </cell>
          <cell r="P188">
            <v>0</v>
          </cell>
          <cell r="Q188">
            <v>1</v>
          </cell>
        </row>
        <row r="189">
          <cell r="A189" t="str">
            <v>H49064EN0AAU</v>
          </cell>
          <cell r="B189" t="str">
            <v xml:space="preserve">PROTR-LUG FLOOR,CTR                     </v>
          </cell>
          <cell r="C189">
            <v>110.23</v>
          </cell>
          <cell r="E189">
            <v>99.207000000000008</v>
          </cell>
          <cell r="F189">
            <v>0</v>
          </cell>
          <cell r="G189">
            <v>0</v>
          </cell>
          <cell r="H189">
            <v>0</v>
          </cell>
          <cell r="I189">
            <v>0</v>
          </cell>
          <cell r="J189">
            <v>0</v>
          </cell>
          <cell r="K189">
            <v>0</v>
          </cell>
          <cell r="L189">
            <v>0</v>
          </cell>
          <cell r="M189">
            <v>0</v>
          </cell>
          <cell r="N189">
            <v>0</v>
          </cell>
          <cell r="O189">
            <v>0</v>
          </cell>
          <cell r="P189">
            <v>1</v>
          </cell>
          <cell r="Q189">
            <v>0</v>
          </cell>
        </row>
        <row r="190">
          <cell r="A190" t="str">
            <v>H4920GEN06AU</v>
          </cell>
          <cell r="B190" t="str">
            <v>LUGGAGE AREA STORAGE BAG (6 COMPARTMENT)</v>
          </cell>
          <cell r="C190">
            <v>36.42</v>
          </cell>
          <cell r="E190">
            <v>32.777999999999999</v>
          </cell>
          <cell r="F190">
            <v>0</v>
          </cell>
          <cell r="G190">
            <v>1</v>
          </cell>
          <cell r="H190">
            <v>1</v>
          </cell>
          <cell r="I190">
            <v>1</v>
          </cell>
          <cell r="J190">
            <v>1</v>
          </cell>
          <cell r="K190">
            <v>0</v>
          </cell>
          <cell r="L190">
            <v>0</v>
          </cell>
          <cell r="M190">
            <v>1</v>
          </cell>
          <cell r="N190">
            <v>1</v>
          </cell>
          <cell r="O190">
            <v>1</v>
          </cell>
          <cell r="P190">
            <v>1</v>
          </cell>
          <cell r="Q190">
            <v>1</v>
          </cell>
        </row>
        <row r="191">
          <cell r="A191" t="str">
            <v>H4920GS390AU</v>
          </cell>
          <cell r="B191" t="str">
            <v xml:space="preserve">LUGGAGE AREA STORAGE BAG 39L            </v>
          </cell>
          <cell r="C191">
            <v>270.24</v>
          </cell>
          <cell r="E191">
            <v>243.21600000000001</v>
          </cell>
          <cell r="F191">
            <v>0</v>
          </cell>
          <cell r="G191">
            <v>0</v>
          </cell>
          <cell r="H191">
            <v>1</v>
          </cell>
          <cell r="I191">
            <v>1</v>
          </cell>
          <cell r="J191">
            <v>1</v>
          </cell>
          <cell r="K191">
            <v>1</v>
          </cell>
          <cell r="L191">
            <v>1</v>
          </cell>
          <cell r="M191">
            <v>1</v>
          </cell>
          <cell r="N191">
            <v>1</v>
          </cell>
          <cell r="O191">
            <v>1</v>
          </cell>
          <cell r="P191">
            <v>1</v>
          </cell>
          <cell r="Q191">
            <v>1</v>
          </cell>
        </row>
        <row r="192">
          <cell r="A192" t="str">
            <v>H4930GEN00AU</v>
          </cell>
          <cell r="B192" t="str">
            <v xml:space="preserve">KIT-CARGO AREA NET                      </v>
          </cell>
          <cell r="C192">
            <v>180.79</v>
          </cell>
          <cell r="E192">
            <v>162.71099999999998</v>
          </cell>
          <cell r="F192">
            <v>0</v>
          </cell>
          <cell r="G192">
            <v>0</v>
          </cell>
          <cell r="H192">
            <v>0</v>
          </cell>
          <cell r="I192">
            <v>0</v>
          </cell>
          <cell r="J192">
            <v>0</v>
          </cell>
          <cell r="K192">
            <v>0</v>
          </cell>
          <cell r="L192">
            <v>0</v>
          </cell>
          <cell r="M192">
            <v>1</v>
          </cell>
          <cell r="N192">
            <v>1</v>
          </cell>
          <cell r="O192">
            <v>1</v>
          </cell>
          <cell r="P192">
            <v>1</v>
          </cell>
          <cell r="Q192">
            <v>1</v>
          </cell>
        </row>
        <row r="193">
          <cell r="A193" t="str">
            <v>H59101L000AU</v>
          </cell>
          <cell r="B193" t="str">
            <v xml:space="preserve">SCUFF PLATE-REAR BUMPER                 </v>
          </cell>
          <cell r="C193">
            <v>207.15</v>
          </cell>
          <cell r="E193">
            <v>186.435</v>
          </cell>
          <cell r="F193">
            <v>0</v>
          </cell>
          <cell r="G193">
            <v>0</v>
          </cell>
          <cell r="H193">
            <v>0</v>
          </cell>
          <cell r="I193">
            <v>0</v>
          </cell>
          <cell r="J193">
            <v>0</v>
          </cell>
          <cell r="K193">
            <v>0</v>
          </cell>
          <cell r="L193">
            <v>0</v>
          </cell>
          <cell r="M193">
            <v>0</v>
          </cell>
          <cell r="N193">
            <v>1</v>
          </cell>
          <cell r="O193">
            <v>0</v>
          </cell>
          <cell r="P193">
            <v>0</v>
          </cell>
          <cell r="Q193">
            <v>0</v>
          </cell>
        </row>
        <row r="194">
          <cell r="A194" t="str">
            <v>H76001L000AU</v>
          </cell>
          <cell r="B194" t="str">
            <v xml:space="preserve">CARGO BARRIER                           </v>
          </cell>
          <cell r="C194">
            <v>782.1</v>
          </cell>
          <cell r="E194">
            <v>703.89</v>
          </cell>
          <cell r="F194">
            <v>0</v>
          </cell>
          <cell r="G194">
            <v>0</v>
          </cell>
          <cell r="H194">
            <v>0</v>
          </cell>
          <cell r="I194">
            <v>0</v>
          </cell>
          <cell r="J194">
            <v>0</v>
          </cell>
          <cell r="K194">
            <v>0</v>
          </cell>
          <cell r="L194">
            <v>0</v>
          </cell>
          <cell r="M194">
            <v>0</v>
          </cell>
          <cell r="N194">
            <v>1</v>
          </cell>
          <cell r="O194">
            <v>1</v>
          </cell>
          <cell r="P194">
            <v>0</v>
          </cell>
          <cell r="Q194">
            <v>0</v>
          </cell>
        </row>
        <row r="195">
          <cell r="A195" t="str">
            <v>J31003KR0AAU</v>
          </cell>
          <cell r="B195" t="str">
            <v xml:space="preserve">FRAME ASSY-GUARD                        </v>
          </cell>
          <cell r="C195">
            <v>758.59</v>
          </cell>
          <cell r="E195">
            <v>682.73099999999999</v>
          </cell>
          <cell r="F195">
            <v>0</v>
          </cell>
          <cell r="G195">
            <v>0</v>
          </cell>
          <cell r="H195">
            <v>0</v>
          </cell>
          <cell r="I195">
            <v>0</v>
          </cell>
          <cell r="J195">
            <v>0</v>
          </cell>
          <cell r="K195">
            <v>0</v>
          </cell>
          <cell r="L195">
            <v>0</v>
          </cell>
          <cell r="M195">
            <v>1</v>
          </cell>
          <cell r="N195">
            <v>0</v>
          </cell>
          <cell r="O195">
            <v>0</v>
          </cell>
          <cell r="P195">
            <v>0</v>
          </cell>
          <cell r="Q195">
            <v>0</v>
          </cell>
        </row>
        <row r="196">
          <cell r="A196" t="str">
            <v>J31004CF0AAU</v>
          </cell>
          <cell r="B196" t="str">
            <v xml:space="preserve">CARGO BARRIER                           </v>
          </cell>
          <cell r="C196">
            <v>702.07</v>
          </cell>
          <cell r="E196">
            <v>631.86300000000006</v>
          </cell>
          <cell r="F196">
            <v>0</v>
          </cell>
          <cell r="G196">
            <v>0</v>
          </cell>
          <cell r="H196">
            <v>0</v>
          </cell>
          <cell r="I196">
            <v>0</v>
          </cell>
          <cell r="J196">
            <v>0</v>
          </cell>
          <cell r="K196">
            <v>0</v>
          </cell>
          <cell r="L196">
            <v>0</v>
          </cell>
          <cell r="M196">
            <v>0</v>
          </cell>
          <cell r="N196">
            <v>0</v>
          </cell>
          <cell r="O196">
            <v>0</v>
          </cell>
          <cell r="P196">
            <v>0</v>
          </cell>
          <cell r="Q196">
            <v>1</v>
          </cell>
        </row>
        <row r="197">
          <cell r="A197" t="str">
            <v>J31004EN0AAU</v>
          </cell>
          <cell r="B197" t="str">
            <v xml:space="preserve">FRAME ASSY-GUARD                        </v>
          </cell>
          <cell r="C197">
            <v>630.35</v>
          </cell>
          <cell r="E197">
            <v>567.31500000000005</v>
          </cell>
          <cell r="F197">
            <v>0</v>
          </cell>
          <cell r="G197">
            <v>0</v>
          </cell>
          <cell r="H197">
            <v>0</v>
          </cell>
          <cell r="I197">
            <v>0</v>
          </cell>
          <cell r="J197">
            <v>0</v>
          </cell>
          <cell r="K197">
            <v>0</v>
          </cell>
          <cell r="L197">
            <v>0</v>
          </cell>
          <cell r="M197">
            <v>0</v>
          </cell>
          <cell r="N197">
            <v>0</v>
          </cell>
          <cell r="O197">
            <v>0</v>
          </cell>
          <cell r="P197">
            <v>1</v>
          </cell>
          <cell r="Q197">
            <v>0</v>
          </cell>
        </row>
        <row r="198">
          <cell r="A198" t="str">
            <v>J44104KE0AAU</v>
          </cell>
          <cell r="B198" t="str">
            <v xml:space="preserve">FASHION ASSY-BAR,FRONT(POL LFI)         </v>
          </cell>
          <cell r="C198">
            <v>879.2</v>
          </cell>
          <cell r="E198">
            <v>791.28</v>
          </cell>
          <cell r="F198">
            <v>0</v>
          </cell>
          <cell r="G198">
            <v>0</v>
          </cell>
          <cell r="H198">
            <v>0</v>
          </cell>
          <cell r="I198">
            <v>0</v>
          </cell>
          <cell r="J198">
            <v>0</v>
          </cell>
          <cell r="K198">
            <v>1</v>
          </cell>
          <cell r="L198">
            <v>1</v>
          </cell>
          <cell r="M198">
            <v>0</v>
          </cell>
          <cell r="N198">
            <v>0</v>
          </cell>
          <cell r="O198">
            <v>0</v>
          </cell>
          <cell r="P198">
            <v>0</v>
          </cell>
          <cell r="Q198">
            <v>0</v>
          </cell>
        </row>
        <row r="199">
          <cell r="A199" t="str">
            <v>J44104KE0BAU</v>
          </cell>
          <cell r="B199" t="str">
            <v xml:space="preserve">FASHION ASSY-BAR,FRONT(BLACK)           </v>
          </cell>
          <cell r="C199">
            <v>863.69</v>
          </cell>
          <cell r="E199">
            <v>777.32100000000003</v>
          </cell>
          <cell r="F199">
            <v>0</v>
          </cell>
          <cell r="G199">
            <v>0</v>
          </cell>
          <cell r="H199">
            <v>0</v>
          </cell>
          <cell r="I199">
            <v>0</v>
          </cell>
          <cell r="J199">
            <v>0</v>
          </cell>
          <cell r="K199">
            <v>1</v>
          </cell>
          <cell r="L199">
            <v>1</v>
          </cell>
          <cell r="M199">
            <v>0</v>
          </cell>
          <cell r="N199">
            <v>0</v>
          </cell>
          <cell r="O199">
            <v>0</v>
          </cell>
          <cell r="P199">
            <v>0</v>
          </cell>
          <cell r="Q199">
            <v>0</v>
          </cell>
        </row>
        <row r="200">
          <cell r="A200" t="str">
            <v>J46A04KE0AAU</v>
          </cell>
          <cell r="B200" t="str">
            <v xml:space="preserve">CANOPY ASSY-DUAL HI,LIFT/LIFT AX6       </v>
          </cell>
          <cell r="C200">
            <v>3841.5</v>
          </cell>
          <cell r="E200">
            <v>3841.5</v>
          </cell>
          <cell r="F200" t="str">
            <v>Not discounted for fleet.</v>
          </cell>
          <cell r="G200">
            <v>0</v>
          </cell>
          <cell r="H200">
            <v>0</v>
          </cell>
          <cell r="I200">
            <v>0</v>
          </cell>
          <cell r="J200">
            <v>0</v>
          </cell>
          <cell r="K200">
            <v>1</v>
          </cell>
          <cell r="L200">
            <v>0</v>
          </cell>
          <cell r="M200">
            <v>0</v>
          </cell>
          <cell r="N200">
            <v>0</v>
          </cell>
          <cell r="O200">
            <v>0</v>
          </cell>
          <cell r="P200">
            <v>0</v>
          </cell>
          <cell r="Q200">
            <v>0</v>
          </cell>
        </row>
        <row r="201">
          <cell r="A201" t="str">
            <v>J46A04KE0CAU</v>
          </cell>
          <cell r="B201" t="str">
            <v xml:space="preserve">CANOPY ASSY-DUAL HI,LIFT/LIFT EAU       </v>
          </cell>
          <cell r="C201">
            <v>3841.5</v>
          </cell>
          <cell r="E201">
            <v>3841.5</v>
          </cell>
          <cell r="F201" t="str">
            <v>Not discounted for fleet.</v>
          </cell>
          <cell r="G201">
            <v>0</v>
          </cell>
          <cell r="H201">
            <v>0</v>
          </cell>
          <cell r="I201">
            <v>0</v>
          </cell>
          <cell r="J201">
            <v>0</v>
          </cell>
          <cell r="K201">
            <v>1</v>
          </cell>
          <cell r="L201">
            <v>0</v>
          </cell>
          <cell r="M201">
            <v>0</v>
          </cell>
          <cell r="N201">
            <v>0</v>
          </cell>
          <cell r="O201">
            <v>0</v>
          </cell>
          <cell r="P201">
            <v>0</v>
          </cell>
          <cell r="Q201">
            <v>0</v>
          </cell>
        </row>
        <row r="202">
          <cell r="A202" t="str">
            <v>J46A04KE0DAU</v>
          </cell>
          <cell r="B202" t="str">
            <v xml:space="preserve">CANOPY ASSY-DUAL HI,LIFT/LIFT G42       </v>
          </cell>
          <cell r="C202">
            <v>3841.5</v>
          </cell>
          <cell r="E202">
            <v>3841.5</v>
          </cell>
          <cell r="F202" t="str">
            <v>Not discounted for fleet.</v>
          </cell>
          <cell r="G202">
            <v>0</v>
          </cell>
          <cell r="H202">
            <v>0</v>
          </cell>
          <cell r="I202">
            <v>0</v>
          </cell>
          <cell r="J202">
            <v>0</v>
          </cell>
          <cell r="K202">
            <v>1</v>
          </cell>
          <cell r="L202">
            <v>0</v>
          </cell>
          <cell r="M202">
            <v>0</v>
          </cell>
          <cell r="N202">
            <v>0</v>
          </cell>
          <cell r="O202">
            <v>0</v>
          </cell>
          <cell r="P202">
            <v>0</v>
          </cell>
          <cell r="Q202">
            <v>0</v>
          </cell>
        </row>
        <row r="203">
          <cell r="A203" t="str">
            <v>J46A04KE0EAU</v>
          </cell>
          <cell r="B203" t="str">
            <v xml:space="preserve">CANOPY ASSY-DUAL HI,LIFT/LIFT K21       </v>
          </cell>
          <cell r="C203">
            <v>3841.5</v>
          </cell>
          <cell r="E203">
            <v>3841.5</v>
          </cell>
          <cell r="F203" t="str">
            <v>Not discounted for fleet.</v>
          </cell>
          <cell r="G203">
            <v>0</v>
          </cell>
          <cell r="H203">
            <v>0</v>
          </cell>
          <cell r="I203">
            <v>0</v>
          </cell>
          <cell r="J203">
            <v>0</v>
          </cell>
          <cell r="K203">
            <v>1</v>
          </cell>
          <cell r="L203">
            <v>0</v>
          </cell>
          <cell r="M203">
            <v>0</v>
          </cell>
          <cell r="N203">
            <v>0</v>
          </cell>
          <cell r="O203">
            <v>0</v>
          </cell>
          <cell r="P203">
            <v>0</v>
          </cell>
          <cell r="Q203">
            <v>0</v>
          </cell>
        </row>
        <row r="204">
          <cell r="A204" t="str">
            <v>J46A04KE0FAU</v>
          </cell>
          <cell r="B204" t="str">
            <v xml:space="preserve">CANOPY ASSY-DUAL HI,LIFT/LIFT K23       </v>
          </cell>
          <cell r="C204">
            <v>3841.5</v>
          </cell>
          <cell r="E204">
            <v>3841.5</v>
          </cell>
          <cell r="F204" t="str">
            <v>Not discounted for fleet.</v>
          </cell>
          <cell r="G204">
            <v>0</v>
          </cell>
          <cell r="H204">
            <v>0</v>
          </cell>
          <cell r="I204">
            <v>0</v>
          </cell>
          <cell r="J204">
            <v>0</v>
          </cell>
          <cell r="K204">
            <v>1</v>
          </cell>
          <cell r="L204">
            <v>0</v>
          </cell>
          <cell r="M204">
            <v>0</v>
          </cell>
          <cell r="N204">
            <v>0</v>
          </cell>
          <cell r="O204">
            <v>0</v>
          </cell>
          <cell r="P204">
            <v>0</v>
          </cell>
          <cell r="Q204">
            <v>0</v>
          </cell>
        </row>
        <row r="205">
          <cell r="A205" t="str">
            <v>J46A04KE0GAU</v>
          </cell>
          <cell r="B205" t="str">
            <v xml:space="preserve">CANOPY ASSY-DUAL HI,LIFT/LIFT QM1       </v>
          </cell>
          <cell r="C205">
            <v>3841.5</v>
          </cell>
          <cell r="E205">
            <v>3841.5</v>
          </cell>
          <cell r="F205" t="str">
            <v>Not discounted for fleet.</v>
          </cell>
          <cell r="G205">
            <v>0</v>
          </cell>
          <cell r="H205">
            <v>0</v>
          </cell>
          <cell r="I205">
            <v>0</v>
          </cell>
          <cell r="J205">
            <v>0</v>
          </cell>
          <cell r="K205">
            <v>1</v>
          </cell>
          <cell r="L205">
            <v>0</v>
          </cell>
          <cell r="M205">
            <v>0</v>
          </cell>
          <cell r="N205">
            <v>0</v>
          </cell>
          <cell r="O205">
            <v>0</v>
          </cell>
          <cell r="P205">
            <v>0</v>
          </cell>
          <cell r="Q205">
            <v>0</v>
          </cell>
        </row>
        <row r="206">
          <cell r="A206" t="str">
            <v>J46A04KE0HAU</v>
          </cell>
          <cell r="B206" t="str">
            <v xml:space="preserve">CANOPY ASSY-DUAL HI,LIFT/LIFT QX1       </v>
          </cell>
          <cell r="C206">
            <v>3841.5</v>
          </cell>
          <cell r="E206">
            <v>3841.5</v>
          </cell>
          <cell r="F206" t="str">
            <v>Not discounted for fleet.</v>
          </cell>
          <cell r="G206">
            <v>0</v>
          </cell>
          <cell r="H206">
            <v>0</v>
          </cell>
          <cell r="I206">
            <v>0</v>
          </cell>
          <cell r="J206">
            <v>0</v>
          </cell>
          <cell r="K206">
            <v>1</v>
          </cell>
          <cell r="L206">
            <v>0</v>
          </cell>
          <cell r="M206">
            <v>0</v>
          </cell>
          <cell r="N206">
            <v>0</v>
          </cell>
          <cell r="O206">
            <v>0</v>
          </cell>
          <cell r="P206">
            <v>0</v>
          </cell>
          <cell r="Q206">
            <v>0</v>
          </cell>
        </row>
        <row r="207">
          <cell r="A207" t="str">
            <v>J46A04KE0JAU</v>
          </cell>
          <cell r="B207" t="str">
            <v xml:space="preserve">CANOPY ASSY-DUAL HI,LIFT/LIFT RAA       </v>
          </cell>
          <cell r="C207">
            <v>3841.5</v>
          </cell>
          <cell r="E207">
            <v>3841.5</v>
          </cell>
          <cell r="F207" t="str">
            <v>Not discounted for fleet.</v>
          </cell>
          <cell r="G207">
            <v>0</v>
          </cell>
          <cell r="H207">
            <v>0</v>
          </cell>
          <cell r="I207">
            <v>0</v>
          </cell>
          <cell r="J207">
            <v>0</v>
          </cell>
          <cell r="K207">
            <v>1</v>
          </cell>
          <cell r="L207">
            <v>0</v>
          </cell>
          <cell r="M207">
            <v>0</v>
          </cell>
          <cell r="N207">
            <v>0</v>
          </cell>
          <cell r="O207">
            <v>0</v>
          </cell>
          <cell r="P207">
            <v>0</v>
          </cell>
          <cell r="Q207">
            <v>0</v>
          </cell>
        </row>
        <row r="208">
          <cell r="A208" t="str">
            <v>J46B04KE0AAU</v>
          </cell>
          <cell r="B208" t="str">
            <v xml:space="preserve">CANOPY ASSY-DUAL, LIFT/POP AX6          </v>
          </cell>
          <cell r="C208">
            <v>3709.8</v>
          </cell>
          <cell r="E208">
            <v>3709.8</v>
          </cell>
          <cell r="F208" t="str">
            <v>Not discounted for fleet.</v>
          </cell>
          <cell r="G208">
            <v>0</v>
          </cell>
          <cell r="H208">
            <v>0</v>
          </cell>
          <cell r="I208">
            <v>0</v>
          </cell>
          <cell r="J208">
            <v>0</v>
          </cell>
          <cell r="K208">
            <v>1</v>
          </cell>
          <cell r="L208">
            <v>0</v>
          </cell>
          <cell r="M208">
            <v>0</v>
          </cell>
          <cell r="N208">
            <v>0</v>
          </cell>
          <cell r="O208">
            <v>0</v>
          </cell>
          <cell r="P208">
            <v>0</v>
          </cell>
          <cell r="Q208">
            <v>0</v>
          </cell>
        </row>
        <row r="209">
          <cell r="A209" t="str">
            <v>J46B04KE0CAU</v>
          </cell>
          <cell r="B209" t="str">
            <v xml:space="preserve">CANOPY ASSY-DUAL HI,LIFT/POP EAU        </v>
          </cell>
          <cell r="C209">
            <v>3709.8</v>
          </cell>
          <cell r="E209">
            <v>3709.8</v>
          </cell>
          <cell r="F209" t="str">
            <v>Not discounted for fleet.</v>
          </cell>
          <cell r="G209">
            <v>0</v>
          </cell>
          <cell r="H209">
            <v>0</v>
          </cell>
          <cell r="I209">
            <v>0</v>
          </cell>
          <cell r="J209">
            <v>0</v>
          </cell>
          <cell r="K209">
            <v>1</v>
          </cell>
          <cell r="L209">
            <v>0</v>
          </cell>
          <cell r="M209">
            <v>0</v>
          </cell>
          <cell r="N209">
            <v>0</v>
          </cell>
          <cell r="O209">
            <v>0</v>
          </cell>
          <cell r="P209">
            <v>0</v>
          </cell>
          <cell r="Q209">
            <v>0</v>
          </cell>
        </row>
        <row r="210">
          <cell r="A210" t="str">
            <v>J46B04KE0DAU</v>
          </cell>
          <cell r="B210" t="str">
            <v xml:space="preserve">CANOPY ASSY-DUAL HI,LIFT/POP G42        </v>
          </cell>
          <cell r="C210">
            <v>3709.8</v>
          </cell>
          <cell r="E210">
            <v>3709.8</v>
          </cell>
          <cell r="F210" t="str">
            <v>Not discounted for fleet.</v>
          </cell>
          <cell r="G210">
            <v>0</v>
          </cell>
          <cell r="H210">
            <v>0</v>
          </cell>
          <cell r="I210">
            <v>0</v>
          </cell>
          <cell r="J210">
            <v>0</v>
          </cell>
          <cell r="K210">
            <v>1</v>
          </cell>
          <cell r="L210">
            <v>0</v>
          </cell>
          <cell r="M210">
            <v>0</v>
          </cell>
          <cell r="N210">
            <v>0</v>
          </cell>
          <cell r="O210">
            <v>0</v>
          </cell>
          <cell r="P210">
            <v>0</v>
          </cell>
          <cell r="Q210">
            <v>0</v>
          </cell>
        </row>
        <row r="211">
          <cell r="A211" t="str">
            <v>J46B04KE0EAU</v>
          </cell>
          <cell r="B211" t="str">
            <v xml:space="preserve">CANOPY ASSY-DUAL HI,LIFT/POP K21        </v>
          </cell>
          <cell r="C211">
            <v>3709.8</v>
          </cell>
          <cell r="E211">
            <v>3709.8</v>
          </cell>
          <cell r="F211" t="str">
            <v>Not discounted for fleet.</v>
          </cell>
          <cell r="G211">
            <v>0</v>
          </cell>
          <cell r="H211">
            <v>0</v>
          </cell>
          <cell r="I211">
            <v>0</v>
          </cell>
          <cell r="J211">
            <v>0</v>
          </cell>
          <cell r="K211">
            <v>1</v>
          </cell>
          <cell r="L211">
            <v>0</v>
          </cell>
          <cell r="M211">
            <v>0</v>
          </cell>
          <cell r="N211">
            <v>0</v>
          </cell>
          <cell r="O211">
            <v>0</v>
          </cell>
          <cell r="P211">
            <v>0</v>
          </cell>
          <cell r="Q211">
            <v>0</v>
          </cell>
        </row>
        <row r="212">
          <cell r="A212" t="str">
            <v>J46B04KE0FAU</v>
          </cell>
          <cell r="B212" t="str">
            <v xml:space="preserve">CANOPY ASSY-DUAL, LIFT/POP K23          </v>
          </cell>
          <cell r="C212">
            <v>3709.8</v>
          </cell>
          <cell r="E212">
            <v>3709.8</v>
          </cell>
          <cell r="F212" t="str">
            <v>Not discounted for fleet.</v>
          </cell>
          <cell r="G212">
            <v>0</v>
          </cell>
          <cell r="H212">
            <v>0</v>
          </cell>
          <cell r="I212">
            <v>0</v>
          </cell>
          <cell r="J212">
            <v>0</v>
          </cell>
          <cell r="K212">
            <v>1</v>
          </cell>
          <cell r="L212">
            <v>0</v>
          </cell>
          <cell r="M212">
            <v>0</v>
          </cell>
          <cell r="N212">
            <v>0</v>
          </cell>
          <cell r="O212">
            <v>0</v>
          </cell>
          <cell r="P212">
            <v>0</v>
          </cell>
          <cell r="Q212">
            <v>0</v>
          </cell>
        </row>
        <row r="213">
          <cell r="A213" t="str">
            <v>J46B04KE0GAU</v>
          </cell>
          <cell r="B213" t="str">
            <v xml:space="preserve">CANOPY ASSY-DUAL HI,LIFT/POP QM1        </v>
          </cell>
          <cell r="C213">
            <v>3709.8</v>
          </cell>
          <cell r="E213">
            <v>3709.8</v>
          </cell>
          <cell r="F213" t="str">
            <v>Not discounted for fleet.</v>
          </cell>
          <cell r="G213">
            <v>0</v>
          </cell>
          <cell r="H213">
            <v>0</v>
          </cell>
          <cell r="I213">
            <v>0</v>
          </cell>
          <cell r="J213">
            <v>0</v>
          </cell>
          <cell r="K213">
            <v>1</v>
          </cell>
          <cell r="L213">
            <v>0</v>
          </cell>
          <cell r="M213">
            <v>0</v>
          </cell>
          <cell r="N213">
            <v>0</v>
          </cell>
          <cell r="O213">
            <v>0</v>
          </cell>
          <cell r="P213">
            <v>0</v>
          </cell>
          <cell r="Q213">
            <v>0</v>
          </cell>
        </row>
        <row r="214">
          <cell r="A214" t="str">
            <v>J46B04KE0HAU</v>
          </cell>
          <cell r="B214" t="str">
            <v xml:space="preserve">CANOPY ASSY-DUAL HI,LIFT/POP QX1        </v>
          </cell>
          <cell r="C214">
            <v>3709.8</v>
          </cell>
          <cell r="E214">
            <v>3709.8</v>
          </cell>
          <cell r="F214" t="str">
            <v>Not discounted for fleet.</v>
          </cell>
          <cell r="G214">
            <v>0</v>
          </cell>
          <cell r="H214">
            <v>0</v>
          </cell>
          <cell r="I214">
            <v>0</v>
          </cell>
          <cell r="J214">
            <v>0</v>
          </cell>
          <cell r="K214">
            <v>1</v>
          </cell>
          <cell r="L214">
            <v>0</v>
          </cell>
          <cell r="M214">
            <v>0</v>
          </cell>
          <cell r="N214">
            <v>0</v>
          </cell>
          <cell r="O214">
            <v>0</v>
          </cell>
          <cell r="P214">
            <v>0</v>
          </cell>
          <cell r="Q214">
            <v>0</v>
          </cell>
        </row>
        <row r="215">
          <cell r="A215" t="str">
            <v>J46B04KE0JAU</v>
          </cell>
          <cell r="B215" t="str">
            <v xml:space="preserve">CANOPY ASSY-DUAL HI,LIFT/POP RAA        </v>
          </cell>
          <cell r="C215">
            <v>3709.8</v>
          </cell>
          <cell r="E215">
            <v>3709.8</v>
          </cell>
          <cell r="F215" t="str">
            <v>Not discounted for fleet.</v>
          </cell>
          <cell r="G215">
            <v>0</v>
          </cell>
          <cell r="H215">
            <v>0</v>
          </cell>
          <cell r="I215">
            <v>0</v>
          </cell>
          <cell r="J215">
            <v>0</v>
          </cell>
          <cell r="K215">
            <v>1</v>
          </cell>
          <cell r="L215">
            <v>0</v>
          </cell>
          <cell r="M215">
            <v>0</v>
          </cell>
          <cell r="N215">
            <v>0</v>
          </cell>
          <cell r="O215">
            <v>0</v>
          </cell>
          <cell r="P215">
            <v>0</v>
          </cell>
          <cell r="Q215">
            <v>0</v>
          </cell>
        </row>
        <row r="216">
          <cell r="A216" t="str">
            <v>J46C04KE0AAU</v>
          </cell>
          <cell r="B216" t="str">
            <v xml:space="preserve">CANOPY ASSY-DUAL SHI,LIFT/LIFT AX6      </v>
          </cell>
          <cell r="C216">
            <v>4530.45</v>
          </cell>
          <cell r="E216">
            <v>4530.45</v>
          </cell>
          <cell r="F216" t="str">
            <v>Not discounted for fleet.</v>
          </cell>
          <cell r="G216">
            <v>0</v>
          </cell>
          <cell r="H216">
            <v>0</v>
          </cell>
          <cell r="I216">
            <v>0</v>
          </cell>
          <cell r="J216">
            <v>0</v>
          </cell>
          <cell r="K216">
            <v>1</v>
          </cell>
          <cell r="L216">
            <v>0</v>
          </cell>
          <cell r="M216">
            <v>0</v>
          </cell>
          <cell r="N216">
            <v>0</v>
          </cell>
          <cell r="O216">
            <v>0</v>
          </cell>
          <cell r="P216">
            <v>0</v>
          </cell>
          <cell r="Q216">
            <v>0</v>
          </cell>
        </row>
        <row r="217">
          <cell r="A217" t="str">
            <v>J46C04KE0CAU</v>
          </cell>
          <cell r="B217" t="str">
            <v xml:space="preserve">CANOPY ASSY-DUAL SHI,LIFT/LIFT EAU      </v>
          </cell>
          <cell r="C217">
            <v>4530.45</v>
          </cell>
          <cell r="E217">
            <v>4530.45</v>
          </cell>
          <cell r="F217" t="str">
            <v>Not discounted for fleet.</v>
          </cell>
          <cell r="G217">
            <v>0</v>
          </cell>
          <cell r="H217">
            <v>0</v>
          </cell>
          <cell r="I217">
            <v>0</v>
          </cell>
          <cell r="J217">
            <v>0</v>
          </cell>
          <cell r="K217">
            <v>1</v>
          </cell>
          <cell r="L217">
            <v>0</v>
          </cell>
          <cell r="M217">
            <v>0</v>
          </cell>
          <cell r="N217">
            <v>0</v>
          </cell>
          <cell r="O217">
            <v>0</v>
          </cell>
          <cell r="P217">
            <v>0</v>
          </cell>
          <cell r="Q217">
            <v>0</v>
          </cell>
        </row>
        <row r="218">
          <cell r="A218" t="str">
            <v>J46C04KE0DAU</v>
          </cell>
          <cell r="B218" t="str">
            <v xml:space="preserve">CANOPY ASSY-DUAL SHI,LIFT/LIFT G42      </v>
          </cell>
          <cell r="C218">
            <v>4530.45</v>
          </cell>
          <cell r="E218">
            <v>4530.45</v>
          </cell>
          <cell r="F218" t="str">
            <v>Not discounted for fleet.</v>
          </cell>
          <cell r="G218">
            <v>0</v>
          </cell>
          <cell r="H218">
            <v>0</v>
          </cell>
          <cell r="I218">
            <v>0</v>
          </cell>
          <cell r="J218">
            <v>0</v>
          </cell>
          <cell r="K218">
            <v>1</v>
          </cell>
          <cell r="L218">
            <v>0</v>
          </cell>
          <cell r="M218">
            <v>0</v>
          </cell>
          <cell r="N218">
            <v>0</v>
          </cell>
          <cell r="O218">
            <v>0</v>
          </cell>
          <cell r="P218">
            <v>0</v>
          </cell>
          <cell r="Q218">
            <v>0</v>
          </cell>
        </row>
        <row r="219">
          <cell r="A219" t="str">
            <v>J46C04KE0EAU</v>
          </cell>
          <cell r="B219" t="str">
            <v xml:space="preserve">CANOPY ASSY-DUAL SHI,LIFT/LIFT K21      </v>
          </cell>
          <cell r="C219">
            <v>4530.45</v>
          </cell>
          <cell r="E219">
            <v>4530.45</v>
          </cell>
          <cell r="F219" t="str">
            <v>Not discounted for fleet.</v>
          </cell>
          <cell r="G219">
            <v>0</v>
          </cell>
          <cell r="H219">
            <v>0</v>
          </cell>
          <cell r="I219">
            <v>0</v>
          </cell>
          <cell r="J219">
            <v>0</v>
          </cell>
          <cell r="K219">
            <v>1</v>
          </cell>
          <cell r="L219">
            <v>0</v>
          </cell>
          <cell r="M219">
            <v>0</v>
          </cell>
          <cell r="N219">
            <v>0</v>
          </cell>
          <cell r="O219">
            <v>0</v>
          </cell>
          <cell r="P219">
            <v>0</v>
          </cell>
          <cell r="Q219">
            <v>0</v>
          </cell>
        </row>
        <row r="220">
          <cell r="A220" t="str">
            <v>J46C04KE0FAU</v>
          </cell>
          <cell r="B220" t="str">
            <v xml:space="preserve">CANOPY ASSY-DUAL SHI,LIFT/LIFT K23      </v>
          </cell>
          <cell r="C220">
            <v>4530.45</v>
          </cell>
          <cell r="E220">
            <v>4530.45</v>
          </cell>
          <cell r="F220" t="str">
            <v>Not discounted for fleet.</v>
          </cell>
          <cell r="G220">
            <v>0</v>
          </cell>
          <cell r="H220">
            <v>0</v>
          </cell>
          <cell r="I220">
            <v>0</v>
          </cell>
          <cell r="J220">
            <v>0</v>
          </cell>
          <cell r="K220">
            <v>1</v>
          </cell>
          <cell r="L220">
            <v>0</v>
          </cell>
          <cell r="M220">
            <v>0</v>
          </cell>
          <cell r="N220">
            <v>0</v>
          </cell>
          <cell r="O220">
            <v>0</v>
          </cell>
          <cell r="P220">
            <v>0</v>
          </cell>
          <cell r="Q220">
            <v>0</v>
          </cell>
        </row>
        <row r="221">
          <cell r="A221" t="str">
            <v>J46C04KE0GAU</v>
          </cell>
          <cell r="B221" t="str">
            <v xml:space="preserve">CANOPY ASSY-DUAL SHI,LIFT/LIFT QM1      </v>
          </cell>
          <cell r="C221">
            <v>4530.45</v>
          </cell>
          <cell r="E221">
            <v>4530.45</v>
          </cell>
          <cell r="F221" t="str">
            <v>Not discounted for fleet.</v>
          </cell>
          <cell r="G221">
            <v>0</v>
          </cell>
          <cell r="H221">
            <v>0</v>
          </cell>
          <cell r="I221">
            <v>0</v>
          </cell>
          <cell r="J221">
            <v>0</v>
          </cell>
          <cell r="K221">
            <v>1</v>
          </cell>
          <cell r="L221">
            <v>0</v>
          </cell>
          <cell r="M221">
            <v>0</v>
          </cell>
          <cell r="N221">
            <v>0</v>
          </cell>
          <cell r="O221">
            <v>0</v>
          </cell>
          <cell r="P221">
            <v>0</v>
          </cell>
          <cell r="Q221">
            <v>0</v>
          </cell>
        </row>
        <row r="222">
          <cell r="A222" t="str">
            <v>J46C04KE0HAU</v>
          </cell>
          <cell r="B222" t="str">
            <v xml:space="preserve">CANOPY ASSY-DUAL SHI,LIFT/LIFT QX1      </v>
          </cell>
          <cell r="C222">
            <v>4530.45</v>
          </cell>
          <cell r="E222">
            <v>4530.45</v>
          </cell>
          <cell r="F222" t="str">
            <v>Not discounted for fleet.</v>
          </cell>
          <cell r="G222">
            <v>0</v>
          </cell>
          <cell r="H222">
            <v>0</v>
          </cell>
          <cell r="I222">
            <v>0</v>
          </cell>
          <cell r="J222">
            <v>0</v>
          </cell>
          <cell r="K222">
            <v>1</v>
          </cell>
          <cell r="L222">
            <v>0</v>
          </cell>
          <cell r="M222">
            <v>0</v>
          </cell>
          <cell r="N222">
            <v>0</v>
          </cell>
          <cell r="O222">
            <v>0</v>
          </cell>
          <cell r="P222">
            <v>0</v>
          </cell>
          <cell r="Q222">
            <v>0</v>
          </cell>
        </row>
        <row r="223">
          <cell r="A223" t="str">
            <v>J46C04KE0JAU</v>
          </cell>
          <cell r="B223" t="str">
            <v xml:space="preserve">CANOPY ASSY-DUAL SHI,LIFT/LIFT RAA      </v>
          </cell>
          <cell r="C223">
            <v>4530.45</v>
          </cell>
          <cell r="E223">
            <v>4530.45</v>
          </cell>
          <cell r="F223" t="str">
            <v>Not discounted for fleet.</v>
          </cell>
          <cell r="G223">
            <v>0</v>
          </cell>
          <cell r="H223">
            <v>0</v>
          </cell>
          <cell r="I223">
            <v>0</v>
          </cell>
          <cell r="J223">
            <v>0</v>
          </cell>
          <cell r="K223">
            <v>1</v>
          </cell>
          <cell r="L223">
            <v>0</v>
          </cell>
          <cell r="M223">
            <v>0</v>
          </cell>
          <cell r="N223">
            <v>0</v>
          </cell>
          <cell r="O223">
            <v>0</v>
          </cell>
          <cell r="P223">
            <v>0</v>
          </cell>
          <cell r="Q223">
            <v>0</v>
          </cell>
        </row>
        <row r="224">
          <cell r="A224" t="str">
            <v>J46D04KE0AAU</v>
          </cell>
          <cell r="B224" t="str">
            <v xml:space="preserve">CANOPY ASSY-DUAL SHI,LIFT/POP AX6       </v>
          </cell>
          <cell r="C224">
            <v>4304.25</v>
          </cell>
          <cell r="E224">
            <v>4304.25</v>
          </cell>
          <cell r="F224" t="str">
            <v>Not discounted for fleet.</v>
          </cell>
          <cell r="G224">
            <v>0</v>
          </cell>
          <cell r="H224">
            <v>0</v>
          </cell>
          <cell r="I224">
            <v>0</v>
          </cell>
          <cell r="J224">
            <v>0</v>
          </cell>
          <cell r="K224">
            <v>1</v>
          </cell>
          <cell r="L224">
            <v>0</v>
          </cell>
          <cell r="M224">
            <v>0</v>
          </cell>
          <cell r="N224">
            <v>0</v>
          </cell>
          <cell r="O224">
            <v>0</v>
          </cell>
          <cell r="P224">
            <v>0</v>
          </cell>
          <cell r="Q224">
            <v>0</v>
          </cell>
        </row>
        <row r="225">
          <cell r="A225" t="str">
            <v>J46D04KE0CAU</v>
          </cell>
          <cell r="B225" t="str">
            <v xml:space="preserve">CANOPY ASSY-DUAL SHI,LIFT/POP EAU       </v>
          </cell>
          <cell r="C225">
            <v>4304.25</v>
          </cell>
          <cell r="E225">
            <v>4304.25</v>
          </cell>
          <cell r="F225" t="str">
            <v>Not discounted for fleet.</v>
          </cell>
          <cell r="G225">
            <v>0</v>
          </cell>
          <cell r="H225">
            <v>0</v>
          </cell>
          <cell r="I225">
            <v>0</v>
          </cell>
          <cell r="J225">
            <v>0</v>
          </cell>
          <cell r="K225">
            <v>1</v>
          </cell>
          <cell r="L225">
            <v>0</v>
          </cell>
          <cell r="M225">
            <v>0</v>
          </cell>
          <cell r="N225">
            <v>0</v>
          </cell>
          <cell r="O225">
            <v>0</v>
          </cell>
          <cell r="P225">
            <v>0</v>
          </cell>
          <cell r="Q225">
            <v>0</v>
          </cell>
        </row>
        <row r="226">
          <cell r="A226" t="str">
            <v>J46D04KE0DAU</v>
          </cell>
          <cell r="B226" t="str">
            <v xml:space="preserve">CANOPY ASSY-DUAL SHI,LIFT/POP G42       </v>
          </cell>
          <cell r="C226">
            <v>4304.25</v>
          </cell>
          <cell r="E226">
            <v>4304.25</v>
          </cell>
          <cell r="F226" t="str">
            <v>Not discounted for fleet.</v>
          </cell>
          <cell r="G226">
            <v>0</v>
          </cell>
          <cell r="H226">
            <v>0</v>
          </cell>
          <cell r="I226">
            <v>0</v>
          </cell>
          <cell r="J226">
            <v>0</v>
          </cell>
          <cell r="K226">
            <v>1</v>
          </cell>
          <cell r="L226">
            <v>0</v>
          </cell>
          <cell r="M226">
            <v>0</v>
          </cell>
          <cell r="N226">
            <v>0</v>
          </cell>
          <cell r="O226">
            <v>0</v>
          </cell>
          <cell r="P226">
            <v>0</v>
          </cell>
          <cell r="Q226">
            <v>0</v>
          </cell>
        </row>
        <row r="227">
          <cell r="A227" t="str">
            <v>J46D04KE0EAU</v>
          </cell>
          <cell r="B227" t="str">
            <v xml:space="preserve">CANOPY ASSY-DUAL SHI,LIFT/POP K21       </v>
          </cell>
          <cell r="C227">
            <v>4304.25</v>
          </cell>
          <cell r="E227">
            <v>4304.25</v>
          </cell>
          <cell r="F227" t="str">
            <v>Not discounted for fleet.</v>
          </cell>
          <cell r="G227">
            <v>0</v>
          </cell>
          <cell r="H227">
            <v>0</v>
          </cell>
          <cell r="I227">
            <v>0</v>
          </cell>
          <cell r="J227">
            <v>0</v>
          </cell>
          <cell r="K227">
            <v>1</v>
          </cell>
          <cell r="L227">
            <v>0</v>
          </cell>
          <cell r="M227">
            <v>0</v>
          </cell>
          <cell r="N227">
            <v>0</v>
          </cell>
          <cell r="O227">
            <v>0</v>
          </cell>
          <cell r="P227">
            <v>0</v>
          </cell>
          <cell r="Q227">
            <v>0</v>
          </cell>
        </row>
        <row r="228">
          <cell r="A228" t="str">
            <v>J46D04KE0FAU</v>
          </cell>
          <cell r="B228" t="str">
            <v xml:space="preserve">CANOPY ASSY-DUAL SHI,LIFT/POP K23       </v>
          </cell>
          <cell r="C228">
            <v>4304.25</v>
          </cell>
          <cell r="E228">
            <v>4304.25</v>
          </cell>
          <cell r="F228" t="str">
            <v>Not discounted for fleet.</v>
          </cell>
          <cell r="G228">
            <v>0</v>
          </cell>
          <cell r="H228">
            <v>0</v>
          </cell>
          <cell r="I228">
            <v>0</v>
          </cell>
          <cell r="J228">
            <v>0</v>
          </cell>
          <cell r="K228">
            <v>1</v>
          </cell>
          <cell r="L228">
            <v>0</v>
          </cell>
          <cell r="M228">
            <v>0</v>
          </cell>
          <cell r="N228">
            <v>0</v>
          </cell>
          <cell r="O228">
            <v>0</v>
          </cell>
          <cell r="P228">
            <v>0</v>
          </cell>
          <cell r="Q228">
            <v>0</v>
          </cell>
        </row>
        <row r="229">
          <cell r="A229" t="str">
            <v>J46D04KE0GAU</v>
          </cell>
          <cell r="B229" t="str">
            <v xml:space="preserve">CANOPY ASSY-DUAL SHI,LIFT/POP QM1       </v>
          </cell>
          <cell r="C229">
            <v>4304.25</v>
          </cell>
          <cell r="E229">
            <v>4304.25</v>
          </cell>
          <cell r="F229" t="str">
            <v>Not discounted for fleet.</v>
          </cell>
          <cell r="G229">
            <v>0</v>
          </cell>
          <cell r="H229">
            <v>0</v>
          </cell>
          <cell r="I229">
            <v>0</v>
          </cell>
          <cell r="J229">
            <v>0</v>
          </cell>
          <cell r="K229">
            <v>1</v>
          </cell>
          <cell r="L229">
            <v>0</v>
          </cell>
          <cell r="M229">
            <v>0</v>
          </cell>
          <cell r="N229">
            <v>0</v>
          </cell>
          <cell r="O229">
            <v>0</v>
          </cell>
          <cell r="P229">
            <v>0</v>
          </cell>
          <cell r="Q229">
            <v>0</v>
          </cell>
        </row>
        <row r="230">
          <cell r="A230" t="str">
            <v>J46D04KE0HAU</v>
          </cell>
          <cell r="B230" t="str">
            <v xml:space="preserve">CANOPY ASSY-DUAL SHI,LIFT/POP QX1       </v>
          </cell>
          <cell r="C230">
            <v>4099.28</v>
          </cell>
          <cell r="E230">
            <v>4099.28</v>
          </cell>
          <cell r="F230" t="str">
            <v>Not discounted for fleet.</v>
          </cell>
          <cell r="G230">
            <v>0</v>
          </cell>
          <cell r="H230">
            <v>0</v>
          </cell>
          <cell r="I230">
            <v>0</v>
          </cell>
          <cell r="J230">
            <v>0</v>
          </cell>
          <cell r="K230">
            <v>1</v>
          </cell>
          <cell r="L230">
            <v>0</v>
          </cell>
          <cell r="M230">
            <v>0</v>
          </cell>
          <cell r="N230">
            <v>0</v>
          </cell>
          <cell r="O230">
            <v>0</v>
          </cell>
          <cell r="P230">
            <v>0</v>
          </cell>
          <cell r="Q230">
            <v>0</v>
          </cell>
        </row>
        <row r="231">
          <cell r="A231" t="str">
            <v>J46D04KE0JAU</v>
          </cell>
          <cell r="B231" t="str">
            <v xml:space="preserve">CANOPY ASSY-DUAL SHI,LIFT/POP RAA       </v>
          </cell>
          <cell r="C231">
            <v>4304.25</v>
          </cell>
          <cell r="E231">
            <v>4304.25</v>
          </cell>
          <cell r="F231" t="str">
            <v>Not discounted for fleet.</v>
          </cell>
          <cell r="G231">
            <v>0</v>
          </cell>
          <cell r="H231">
            <v>0</v>
          </cell>
          <cell r="I231">
            <v>0</v>
          </cell>
          <cell r="J231">
            <v>0</v>
          </cell>
          <cell r="K231">
            <v>1</v>
          </cell>
          <cell r="L231">
            <v>0</v>
          </cell>
          <cell r="M231">
            <v>0</v>
          </cell>
          <cell r="N231">
            <v>0</v>
          </cell>
          <cell r="O231">
            <v>0</v>
          </cell>
          <cell r="P231">
            <v>0</v>
          </cell>
          <cell r="Q231">
            <v>0</v>
          </cell>
        </row>
        <row r="232">
          <cell r="A232" t="str">
            <v>J46E04KE0AAU</v>
          </cell>
          <cell r="B232" t="str">
            <v xml:space="preserve">CANOPY ASSY-DUAL LO,LIFT/LIFT AX6       </v>
          </cell>
          <cell r="C232">
            <v>3110.45</v>
          </cell>
          <cell r="E232">
            <v>3110.45</v>
          </cell>
          <cell r="F232" t="str">
            <v>Not discounted for fleet.</v>
          </cell>
          <cell r="G232">
            <v>0</v>
          </cell>
          <cell r="H232">
            <v>0</v>
          </cell>
          <cell r="I232">
            <v>0</v>
          </cell>
          <cell r="J232">
            <v>0</v>
          </cell>
          <cell r="K232">
            <v>1</v>
          </cell>
          <cell r="L232">
            <v>0</v>
          </cell>
          <cell r="M232">
            <v>0</v>
          </cell>
          <cell r="N232">
            <v>0</v>
          </cell>
          <cell r="O232">
            <v>0</v>
          </cell>
          <cell r="P232">
            <v>0</v>
          </cell>
          <cell r="Q232">
            <v>0</v>
          </cell>
        </row>
        <row r="233">
          <cell r="A233" t="str">
            <v>J46E04KE0CAU</v>
          </cell>
          <cell r="B233" t="str">
            <v xml:space="preserve">CANOPY ASSY-DUAL LO,LIFT/LIFT EAU       </v>
          </cell>
          <cell r="C233">
            <v>3110.45</v>
          </cell>
          <cell r="E233">
            <v>3110.45</v>
          </cell>
          <cell r="F233" t="str">
            <v>Not discounted for fleet.</v>
          </cell>
          <cell r="G233">
            <v>0</v>
          </cell>
          <cell r="H233">
            <v>0</v>
          </cell>
          <cell r="I233">
            <v>0</v>
          </cell>
          <cell r="J233">
            <v>0</v>
          </cell>
          <cell r="K233">
            <v>1</v>
          </cell>
          <cell r="L233">
            <v>0</v>
          </cell>
          <cell r="M233">
            <v>0</v>
          </cell>
          <cell r="N233">
            <v>0</v>
          </cell>
          <cell r="O233">
            <v>0</v>
          </cell>
          <cell r="P233">
            <v>0</v>
          </cell>
          <cell r="Q233">
            <v>0</v>
          </cell>
        </row>
        <row r="234">
          <cell r="A234" t="str">
            <v>J46E04KE0DAU</v>
          </cell>
          <cell r="B234" t="str">
            <v xml:space="preserve">CANOPY ASSY-DUAL LO,LIFT/LIFT G42       </v>
          </cell>
          <cell r="C234">
            <v>3110.45</v>
          </cell>
          <cell r="E234">
            <v>3110.45</v>
          </cell>
          <cell r="F234" t="str">
            <v>Not discounted for fleet.</v>
          </cell>
          <cell r="G234">
            <v>0</v>
          </cell>
          <cell r="H234">
            <v>0</v>
          </cell>
          <cell r="I234">
            <v>0</v>
          </cell>
          <cell r="J234">
            <v>0</v>
          </cell>
          <cell r="K234">
            <v>1</v>
          </cell>
          <cell r="L234">
            <v>0</v>
          </cell>
          <cell r="M234">
            <v>0</v>
          </cell>
          <cell r="N234">
            <v>0</v>
          </cell>
          <cell r="O234">
            <v>0</v>
          </cell>
          <cell r="P234">
            <v>0</v>
          </cell>
          <cell r="Q234">
            <v>0</v>
          </cell>
        </row>
        <row r="235">
          <cell r="A235" t="str">
            <v>J46E04KE0EAU</v>
          </cell>
          <cell r="B235" t="str">
            <v xml:space="preserve">CANOPY ASSY-DUAL LO,LIFT/LIFT K21       </v>
          </cell>
          <cell r="C235">
            <v>3110.45</v>
          </cell>
          <cell r="E235">
            <v>3110.45</v>
          </cell>
          <cell r="F235" t="str">
            <v>Not discounted for fleet.</v>
          </cell>
          <cell r="G235">
            <v>0</v>
          </cell>
          <cell r="H235">
            <v>0</v>
          </cell>
          <cell r="I235">
            <v>0</v>
          </cell>
          <cell r="J235">
            <v>0</v>
          </cell>
          <cell r="K235">
            <v>1</v>
          </cell>
          <cell r="L235">
            <v>0</v>
          </cell>
          <cell r="M235">
            <v>0</v>
          </cell>
          <cell r="N235">
            <v>0</v>
          </cell>
          <cell r="O235">
            <v>0</v>
          </cell>
          <cell r="P235">
            <v>0</v>
          </cell>
          <cell r="Q235">
            <v>0</v>
          </cell>
        </row>
        <row r="236">
          <cell r="A236" t="str">
            <v>J46E04KE0FAU</v>
          </cell>
          <cell r="B236" t="str">
            <v xml:space="preserve">CANOPY ASSY-DUAL LO,LIFT/LIFT K23       </v>
          </cell>
          <cell r="C236">
            <v>3110.45</v>
          </cell>
          <cell r="E236">
            <v>3110.45</v>
          </cell>
          <cell r="F236" t="str">
            <v>Not discounted for fleet.</v>
          </cell>
          <cell r="G236">
            <v>0</v>
          </cell>
          <cell r="H236">
            <v>0</v>
          </cell>
          <cell r="I236">
            <v>0</v>
          </cell>
          <cell r="J236">
            <v>0</v>
          </cell>
          <cell r="K236">
            <v>1</v>
          </cell>
          <cell r="L236">
            <v>0</v>
          </cell>
          <cell r="M236">
            <v>0</v>
          </cell>
          <cell r="N236">
            <v>0</v>
          </cell>
          <cell r="O236">
            <v>0</v>
          </cell>
          <cell r="P236">
            <v>0</v>
          </cell>
          <cell r="Q236">
            <v>0</v>
          </cell>
        </row>
        <row r="237">
          <cell r="A237" t="str">
            <v>J46E04KE0GAU</v>
          </cell>
          <cell r="B237" t="str">
            <v xml:space="preserve">CANOPY ASSY-DUAL LO,LIFT/LIFT QM1       </v>
          </cell>
          <cell r="C237">
            <v>3110.45</v>
          </cell>
          <cell r="E237">
            <v>3110.45</v>
          </cell>
          <cell r="F237" t="str">
            <v>Not discounted for fleet.</v>
          </cell>
          <cell r="G237">
            <v>0</v>
          </cell>
          <cell r="H237">
            <v>0</v>
          </cell>
          <cell r="I237">
            <v>0</v>
          </cell>
          <cell r="J237">
            <v>0</v>
          </cell>
          <cell r="K237">
            <v>1</v>
          </cell>
          <cell r="L237">
            <v>0</v>
          </cell>
          <cell r="M237">
            <v>0</v>
          </cell>
          <cell r="N237">
            <v>0</v>
          </cell>
          <cell r="O237">
            <v>0</v>
          </cell>
          <cell r="P237">
            <v>0</v>
          </cell>
          <cell r="Q237">
            <v>0</v>
          </cell>
        </row>
        <row r="238">
          <cell r="A238" t="str">
            <v>J46E04KE0HAU</v>
          </cell>
          <cell r="B238" t="str">
            <v xml:space="preserve">CANOPY ASSY-DUAL LO,LIFT/LIFT QX1       </v>
          </cell>
          <cell r="C238">
            <v>3110.45</v>
          </cell>
          <cell r="E238">
            <v>3110.45</v>
          </cell>
          <cell r="F238" t="str">
            <v>Not discounted for fleet.</v>
          </cell>
          <cell r="G238">
            <v>0</v>
          </cell>
          <cell r="H238">
            <v>0</v>
          </cell>
          <cell r="I238">
            <v>0</v>
          </cell>
          <cell r="J238">
            <v>0</v>
          </cell>
          <cell r="K238">
            <v>1</v>
          </cell>
          <cell r="L238">
            <v>0</v>
          </cell>
          <cell r="M238">
            <v>0</v>
          </cell>
          <cell r="N238">
            <v>0</v>
          </cell>
          <cell r="O238">
            <v>0</v>
          </cell>
          <cell r="P238">
            <v>0</v>
          </cell>
          <cell r="Q238">
            <v>0</v>
          </cell>
        </row>
        <row r="239">
          <cell r="A239" t="str">
            <v>J46E04KE0JAU</v>
          </cell>
          <cell r="B239" t="str">
            <v xml:space="preserve">CANOPY ASSY-DUAL LO,LIFT/LIFT RAA       </v>
          </cell>
          <cell r="C239">
            <v>3110.45</v>
          </cell>
          <cell r="E239">
            <v>3110.45</v>
          </cell>
          <cell r="F239" t="str">
            <v>Not discounted for fleet.</v>
          </cell>
          <cell r="G239">
            <v>0</v>
          </cell>
          <cell r="H239">
            <v>0</v>
          </cell>
          <cell r="I239">
            <v>0</v>
          </cell>
          <cell r="J239">
            <v>0</v>
          </cell>
          <cell r="K239">
            <v>1</v>
          </cell>
          <cell r="L239">
            <v>0</v>
          </cell>
          <cell r="M239">
            <v>0</v>
          </cell>
          <cell r="N239">
            <v>0</v>
          </cell>
          <cell r="O239">
            <v>0</v>
          </cell>
          <cell r="P239">
            <v>0</v>
          </cell>
          <cell r="Q239">
            <v>0</v>
          </cell>
        </row>
        <row r="240">
          <cell r="A240" t="str">
            <v>J46F04KE0AAU</v>
          </cell>
          <cell r="B240" t="str">
            <v xml:space="preserve">CANOPY ASSY-DUAL LO,LIFT/SLIDE AX6      </v>
          </cell>
          <cell r="C240">
            <v>3000.2</v>
          </cell>
          <cell r="E240">
            <v>3000.2</v>
          </cell>
          <cell r="F240" t="str">
            <v>Not discounted for fleet.</v>
          </cell>
          <cell r="G240">
            <v>0</v>
          </cell>
          <cell r="H240">
            <v>0</v>
          </cell>
          <cell r="I240">
            <v>0</v>
          </cell>
          <cell r="J240">
            <v>0</v>
          </cell>
          <cell r="K240">
            <v>1</v>
          </cell>
          <cell r="L240">
            <v>0</v>
          </cell>
          <cell r="M240">
            <v>0</v>
          </cell>
          <cell r="N240">
            <v>0</v>
          </cell>
          <cell r="O240">
            <v>0</v>
          </cell>
          <cell r="P240">
            <v>0</v>
          </cell>
          <cell r="Q240">
            <v>0</v>
          </cell>
        </row>
        <row r="241">
          <cell r="A241" t="str">
            <v>J46F04KE0CAU</v>
          </cell>
          <cell r="B241" t="str">
            <v xml:space="preserve">CANOPY ASSY-DUAL LO,LIFT/SLIDE EAU      </v>
          </cell>
          <cell r="C241">
            <v>3000.2</v>
          </cell>
          <cell r="E241">
            <v>3000.2</v>
          </cell>
          <cell r="F241" t="str">
            <v>Not discounted for fleet.</v>
          </cell>
          <cell r="G241">
            <v>0</v>
          </cell>
          <cell r="H241">
            <v>0</v>
          </cell>
          <cell r="I241">
            <v>0</v>
          </cell>
          <cell r="J241">
            <v>0</v>
          </cell>
          <cell r="K241">
            <v>1</v>
          </cell>
          <cell r="L241">
            <v>0</v>
          </cell>
          <cell r="M241">
            <v>0</v>
          </cell>
          <cell r="N241">
            <v>0</v>
          </cell>
          <cell r="O241">
            <v>0</v>
          </cell>
          <cell r="P241">
            <v>0</v>
          </cell>
          <cell r="Q241">
            <v>0</v>
          </cell>
        </row>
        <row r="242">
          <cell r="A242" t="str">
            <v>J46F04KE0DAU</v>
          </cell>
          <cell r="B242" t="str">
            <v xml:space="preserve">CANOPY ASSY-DUAL LO,LIFT/SLIDE G42      </v>
          </cell>
          <cell r="C242">
            <v>3000.2</v>
          </cell>
          <cell r="E242">
            <v>3000.2</v>
          </cell>
          <cell r="F242" t="str">
            <v>Not discounted for fleet.</v>
          </cell>
          <cell r="G242">
            <v>0</v>
          </cell>
          <cell r="H242">
            <v>0</v>
          </cell>
          <cell r="I242">
            <v>0</v>
          </cell>
          <cell r="J242">
            <v>0</v>
          </cell>
          <cell r="K242">
            <v>1</v>
          </cell>
          <cell r="L242">
            <v>0</v>
          </cell>
          <cell r="M242">
            <v>0</v>
          </cell>
          <cell r="N242">
            <v>0</v>
          </cell>
          <cell r="O242">
            <v>0</v>
          </cell>
          <cell r="P242">
            <v>0</v>
          </cell>
          <cell r="Q242">
            <v>0</v>
          </cell>
        </row>
        <row r="243">
          <cell r="A243" t="str">
            <v>J46F04KE0EAU</v>
          </cell>
          <cell r="B243" t="str">
            <v xml:space="preserve">CANOPY ASSY-DUAL LO,LIFT/SLIDE K21      </v>
          </cell>
          <cell r="C243">
            <v>3000.2</v>
          </cell>
          <cell r="E243">
            <v>3000.2</v>
          </cell>
          <cell r="F243" t="str">
            <v>Not discounted for fleet.</v>
          </cell>
          <cell r="G243">
            <v>0</v>
          </cell>
          <cell r="H243">
            <v>0</v>
          </cell>
          <cell r="I243">
            <v>0</v>
          </cell>
          <cell r="J243">
            <v>0</v>
          </cell>
          <cell r="K243">
            <v>1</v>
          </cell>
          <cell r="L243">
            <v>0</v>
          </cell>
          <cell r="M243">
            <v>0</v>
          </cell>
          <cell r="N243">
            <v>0</v>
          </cell>
          <cell r="O243">
            <v>0</v>
          </cell>
          <cell r="P243">
            <v>0</v>
          </cell>
          <cell r="Q243">
            <v>0</v>
          </cell>
        </row>
        <row r="244">
          <cell r="A244" t="str">
            <v>J46F04KE0FAU</v>
          </cell>
          <cell r="B244" t="str">
            <v xml:space="preserve">CANOPY ASSY-DUAL LO,LIFT/SLIDE K23      </v>
          </cell>
          <cell r="C244">
            <v>3000.2</v>
          </cell>
          <cell r="E244">
            <v>3000.2</v>
          </cell>
          <cell r="F244" t="str">
            <v>Not discounted for fleet.</v>
          </cell>
          <cell r="G244">
            <v>0</v>
          </cell>
          <cell r="H244">
            <v>0</v>
          </cell>
          <cell r="I244">
            <v>0</v>
          </cell>
          <cell r="J244">
            <v>0</v>
          </cell>
          <cell r="K244">
            <v>1</v>
          </cell>
          <cell r="L244">
            <v>0</v>
          </cell>
          <cell r="M244">
            <v>0</v>
          </cell>
          <cell r="N244">
            <v>0</v>
          </cell>
          <cell r="O244">
            <v>0</v>
          </cell>
          <cell r="P244">
            <v>0</v>
          </cell>
          <cell r="Q244">
            <v>0</v>
          </cell>
        </row>
        <row r="245">
          <cell r="A245" t="str">
            <v>J46F04KE0GAU</v>
          </cell>
          <cell r="B245" t="str">
            <v xml:space="preserve">CANOPY ASSY-DUAL LO,LIFT/SLIDE QM1      </v>
          </cell>
          <cell r="C245">
            <v>3000.2</v>
          </cell>
          <cell r="E245">
            <v>3000.2</v>
          </cell>
          <cell r="F245" t="str">
            <v>Not discounted for fleet.</v>
          </cell>
          <cell r="G245">
            <v>0</v>
          </cell>
          <cell r="H245">
            <v>0</v>
          </cell>
          <cell r="I245">
            <v>0</v>
          </cell>
          <cell r="J245">
            <v>0</v>
          </cell>
          <cell r="K245">
            <v>1</v>
          </cell>
          <cell r="L245">
            <v>0</v>
          </cell>
          <cell r="M245">
            <v>0</v>
          </cell>
          <cell r="N245">
            <v>0</v>
          </cell>
          <cell r="O245">
            <v>0</v>
          </cell>
          <cell r="P245">
            <v>0</v>
          </cell>
          <cell r="Q245">
            <v>0</v>
          </cell>
        </row>
        <row r="246">
          <cell r="A246" t="str">
            <v>J46F04KE0HAU</v>
          </cell>
          <cell r="B246" t="str">
            <v xml:space="preserve">CANOPY ASSY-DUAL LO,LIFT/SLIDE QX1      </v>
          </cell>
          <cell r="C246">
            <v>3000.2</v>
          </cell>
          <cell r="E246">
            <v>3000.2</v>
          </cell>
          <cell r="F246" t="str">
            <v>Not discounted for fleet.</v>
          </cell>
          <cell r="G246">
            <v>0</v>
          </cell>
          <cell r="H246">
            <v>0</v>
          </cell>
          <cell r="I246">
            <v>0</v>
          </cell>
          <cell r="J246">
            <v>0</v>
          </cell>
          <cell r="K246">
            <v>1</v>
          </cell>
          <cell r="L246">
            <v>0</v>
          </cell>
          <cell r="M246">
            <v>0</v>
          </cell>
          <cell r="N246">
            <v>0</v>
          </cell>
          <cell r="O246">
            <v>0</v>
          </cell>
          <cell r="P246">
            <v>0</v>
          </cell>
          <cell r="Q246">
            <v>0</v>
          </cell>
        </row>
        <row r="247">
          <cell r="A247" t="str">
            <v>J46F04KE0JAU</v>
          </cell>
          <cell r="B247" t="str">
            <v xml:space="preserve">CANOPY ASSY-DUAL LO,LIFT/SLIDE RAA      </v>
          </cell>
          <cell r="C247">
            <v>3000.2</v>
          </cell>
          <cell r="E247">
            <v>3000.2</v>
          </cell>
          <cell r="F247" t="str">
            <v>Not discounted for fleet.</v>
          </cell>
          <cell r="G247">
            <v>0</v>
          </cell>
          <cell r="H247">
            <v>0</v>
          </cell>
          <cell r="I247">
            <v>0</v>
          </cell>
          <cell r="J247">
            <v>0</v>
          </cell>
          <cell r="K247">
            <v>1</v>
          </cell>
          <cell r="L247">
            <v>0</v>
          </cell>
          <cell r="M247">
            <v>0</v>
          </cell>
          <cell r="N247">
            <v>0</v>
          </cell>
          <cell r="O247">
            <v>0</v>
          </cell>
          <cell r="P247">
            <v>0</v>
          </cell>
          <cell r="Q247">
            <v>0</v>
          </cell>
        </row>
        <row r="248">
          <cell r="A248" t="str">
            <v>J46G04KE0AAU</v>
          </cell>
          <cell r="B248" t="str">
            <v xml:space="preserve">CANOPY ASSY-KING LO,LIFT/LIFT AX6       </v>
          </cell>
          <cell r="C248">
            <v>3200.35</v>
          </cell>
          <cell r="E248">
            <v>3200.35</v>
          </cell>
          <cell r="F248" t="str">
            <v>Not discounted for fleet.</v>
          </cell>
          <cell r="G248">
            <v>0</v>
          </cell>
          <cell r="H248">
            <v>0</v>
          </cell>
          <cell r="I248">
            <v>0</v>
          </cell>
          <cell r="J248">
            <v>0</v>
          </cell>
          <cell r="K248">
            <v>0</v>
          </cell>
          <cell r="L248">
            <v>1</v>
          </cell>
          <cell r="M248">
            <v>0</v>
          </cell>
          <cell r="N248">
            <v>0</v>
          </cell>
          <cell r="O248">
            <v>0</v>
          </cell>
          <cell r="P248">
            <v>0</v>
          </cell>
          <cell r="Q248">
            <v>0</v>
          </cell>
        </row>
        <row r="249">
          <cell r="A249" t="str">
            <v>J46G04KE0CAU</v>
          </cell>
          <cell r="B249" t="str">
            <v xml:space="preserve">CANOPY ASSY-KING LO,LIFT/LIFT EAU       </v>
          </cell>
          <cell r="C249">
            <v>3200.35</v>
          </cell>
          <cell r="E249">
            <v>3200.35</v>
          </cell>
          <cell r="F249" t="str">
            <v>Not discounted for fleet.</v>
          </cell>
          <cell r="G249">
            <v>0</v>
          </cell>
          <cell r="H249">
            <v>0</v>
          </cell>
          <cell r="I249">
            <v>0</v>
          </cell>
          <cell r="J249">
            <v>0</v>
          </cell>
          <cell r="K249">
            <v>0</v>
          </cell>
          <cell r="L249">
            <v>1</v>
          </cell>
          <cell r="M249">
            <v>0</v>
          </cell>
          <cell r="N249">
            <v>0</v>
          </cell>
          <cell r="O249">
            <v>0</v>
          </cell>
          <cell r="P249">
            <v>0</v>
          </cell>
          <cell r="Q249">
            <v>0</v>
          </cell>
        </row>
        <row r="250">
          <cell r="A250" t="str">
            <v>J46G04KE0DAU</v>
          </cell>
          <cell r="B250" t="str">
            <v xml:space="preserve">CANOPY ASSY-KING LO,LIFT/LIFT G42       </v>
          </cell>
          <cell r="C250">
            <v>3200.35</v>
          </cell>
          <cell r="E250">
            <v>3200.35</v>
          </cell>
          <cell r="F250" t="str">
            <v>Not discounted for fleet.</v>
          </cell>
          <cell r="G250">
            <v>0</v>
          </cell>
          <cell r="H250">
            <v>0</v>
          </cell>
          <cell r="I250">
            <v>0</v>
          </cell>
          <cell r="J250">
            <v>0</v>
          </cell>
          <cell r="K250">
            <v>0</v>
          </cell>
          <cell r="L250">
            <v>1</v>
          </cell>
          <cell r="M250">
            <v>0</v>
          </cell>
          <cell r="N250">
            <v>0</v>
          </cell>
          <cell r="O250">
            <v>0</v>
          </cell>
          <cell r="P250">
            <v>0</v>
          </cell>
          <cell r="Q250">
            <v>0</v>
          </cell>
        </row>
        <row r="251">
          <cell r="A251" t="str">
            <v>J46G04KE0EAU</v>
          </cell>
          <cell r="B251" t="str">
            <v xml:space="preserve">CANOPY ASSY-KING LO,LIFT/LIFT K21       </v>
          </cell>
          <cell r="C251">
            <v>3200.35</v>
          </cell>
          <cell r="E251">
            <v>3200.35</v>
          </cell>
          <cell r="F251" t="str">
            <v>Not discounted for fleet.</v>
          </cell>
          <cell r="G251">
            <v>0</v>
          </cell>
          <cell r="H251">
            <v>0</v>
          </cell>
          <cell r="I251">
            <v>0</v>
          </cell>
          <cell r="J251">
            <v>0</v>
          </cell>
          <cell r="K251">
            <v>0</v>
          </cell>
          <cell r="L251">
            <v>1</v>
          </cell>
          <cell r="M251">
            <v>0</v>
          </cell>
          <cell r="N251">
            <v>0</v>
          </cell>
          <cell r="O251">
            <v>0</v>
          </cell>
          <cell r="P251">
            <v>0</v>
          </cell>
          <cell r="Q251">
            <v>0</v>
          </cell>
        </row>
        <row r="252">
          <cell r="A252" t="str">
            <v>J46G04KE0FAU</v>
          </cell>
          <cell r="B252" t="str">
            <v xml:space="preserve">CANOPY ASSY-KING LO,LIFT/LIFT K23       </v>
          </cell>
          <cell r="C252">
            <v>3200.35</v>
          </cell>
          <cell r="E252">
            <v>3200.35</v>
          </cell>
          <cell r="F252" t="str">
            <v>Not discounted for fleet.</v>
          </cell>
          <cell r="G252">
            <v>0</v>
          </cell>
          <cell r="H252">
            <v>0</v>
          </cell>
          <cell r="I252">
            <v>0</v>
          </cell>
          <cell r="J252">
            <v>0</v>
          </cell>
          <cell r="K252">
            <v>0</v>
          </cell>
          <cell r="L252">
            <v>1</v>
          </cell>
          <cell r="M252">
            <v>0</v>
          </cell>
          <cell r="N252">
            <v>0</v>
          </cell>
          <cell r="O252">
            <v>0</v>
          </cell>
          <cell r="P252">
            <v>0</v>
          </cell>
          <cell r="Q252">
            <v>0</v>
          </cell>
        </row>
        <row r="253">
          <cell r="A253" t="str">
            <v>J46G04KE0GAU</v>
          </cell>
          <cell r="B253" t="str">
            <v xml:space="preserve">CANOPY ASSY-KING LO,LIFT/LIFT QM1       </v>
          </cell>
          <cell r="C253">
            <v>3200.35</v>
          </cell>
          <cell r="E253">
            <v>3200.35</v>
          </cell>
          <cell r="F253" t="str">
            <v>Not discounted for fleet.</v>
          </cell>
          <cell r="G253">
            <v>0</v>
          </cell>
          <cell r="H253">
            <v>0</v>
          </cell>
          <cell r="I253">
            <v>0</v>
          </cell>
          <cell r="J253">
            <v>0</v>
          </cell>
          <cell r="K253">
            <v>0</v>
          </cell>
          <cell r="L253">
            <v>1</v>
          </cell>
          <cell r="M253">
            <v>0</v>
          </cell>
          <cell r="N253">
            <v>0</v>
          </cell>
          <cell r="O253">
            <v>0</v>
          </cell>
          <cell r="P253">
            <v>0</v>
          </cell>
          <cell r="Q253">
            <v>0</v>
          </cell>
        </row>
        <row r="254">
          <cell r="A254" t="str">
            <v>J46G04KE0HAU</v>
          </cell>
          <cell r="B254" t="str">
            <v xml:space="preserve">CANOPY ASSY-KING LO,LIFT/LIFT QX1       </v>
          </cell>
          <cell r="C254">
            <v>3200.35</v>
          </cell>
          <cell r="E254">
            <v>3200.35</v>
          </cell>
          <cell r="F254" t="str">
            <v>Not discounted for fleet.</v>
          </cell>
          <cell r="G254">
            <v>0</v>
          </cell>
          <cell r="H254">
            <v>0</v>
          </cell>
          <cell r="I254">
            <v>0</v>
          </cell>
          <cell r="J254">
            <v>0</v>
          </cell>
          <cell r="K254">
            <v>0</v>
          </cell>
          <cell r="L254">
            <v>1</v>
          </cell>
          <cell r="M254">
            <v>0</v>
          </cell>
          <cell r="N254">
            <v>0</v>
          </cell>
          <cell r="O254">
            <v>0</v>
          </cell>
          <cell r="P254">
            <v>0</v>
          </cell>
          <cell r="Q254">
            <v>0</v>
          </cell>
        </row>
        <row r="255">
          <cell r="A255" t="str">
            <v>J46G04KE0JAU</v>
          </cell>
          <cell r="B255" t="str">
            <v xml:space="preserve">CANOPY ASSY-KING LO,LIFT/LIFT RAA       </v>
          </cell>
          <cell r="C255">
            <v>3200.25</v>
          </cell>
          <cell r="E255">
            <v>3200.25</v>
          </cell>
          <cell r="F255" t="str">
            <v>Not discounted for fleet.</v>
          </cell>
          <cell r="G255">
            <v>0</v>
          </cell>
          <cell r="H255">
            <v>0</v>
          </cell>
          <cell r="I255">
            <v>0</v>
          </cell>
          <cell r="J255">
            <v>0</v>
          </cell>
          <cell r="K255">
            <v>0</v>
          </cell>
          <cell r="L255">
            <v>1</v>
          </cell>
          <cell r="M255">
            <v>0</v>
          </cell>
          <cell r="N255">
            <v>0</v>
          </cell>
          <cell r="O255">
            <v>0</v>
          </cell>
          <cell r="P255">
            <v>0</v>
          </cell>
          <cell r="Q255">
            <v>0</v>
          </cell>
        </row>
        <row r="256">
          <cell r="A256" t="str">
            <v>J46H04KE0AAU</v>
          </cell>
          <cell r="B256" t="str">
            <v xml:space="preserve">CANOPY ASSY-KING LO,LIFT/SLIDE AX6      </v>
          </cell>
          <cell r="C256">
            <v>3112.3</v>
          </cell>
          <cell r="E256">
            <v>3112.3</v>
          </cell>
          <cell r="F256" t="str">
            <v>Not discounted for fleet.</v>
          </cell>
          <cell r="G256">
            <v>0</v>
          </cell>
          <cell r="H256">
            <v>0</v>
          </cell>
          <cell r="I256">
            <v>0</v>
          </cell>
          <cell r="J256">
            <v>0</v>
          </cell>
          <cell r="K256">
            <v>0</v>
          </cell>
          <cell r="L256">
            <v>1</v>
          </cell>
          <cell r="M256">
            <v>0</v>
          </cell>
          <cell r="N256">
            <v>0</v>
          </cell>
          <cell r="O256">
            <v>0</v>
          </cell>
          <cell r="P256">
            <v>0</v>
          </cell>
          <cell r="Q256">
            <v>0</v>
          </cell>
        </row>
        <row r="257">
          <cell r="A257" t="str">
            <v>J46H04KE0CAU</v>
          </cell>
          <cell r="B257" t="str">
            <v xml:space="preserve">CANOPY ASSY-KING LO,LIFT/SLIDE EAU      </v>
          </cell>
          <cell r="C257">
            <v>3112.3</v>
          </cell>
          <cell r="E257">
            <v>3112.3</v>
          </cell>
          <cell r="F257" t="str">
            <v>Not discounted for fleet.</v>
          </cell>
          <cell r="G257">
            <v>0</v>
          </cell>
          <cell r="H257">
            <v>0</v>
          </cell>
          <cell r="I257">
            <v>0</v>
          </cell>
          <cell r="J257">
            <v>0</v>
          </cell>
          <cell r="K257">
            <v>0</v>
          </cell>
          <cell r="L257">
            <v>1</v>
          </cell>
          <cell r="M257">
            <v>0</v>
          </cell>
          <cell r="N257">
            <v>0</v>
          </cell>
          <cell r="O257">
            <v>0</v>
          </cell>
          <cell r="P257">
            <v>0</v>
          </cell>
          <cell r="Q257">
            <v>0</v>
          </cell>
        </row>
        <row r="258">
          <cell r="A258" t="str">
            <v>J46H04KE0DAU</v>
          </cell>
          <cell r="B258" t="str">
            <v xml:space="preserve">CANOPY ASSY-KING LO,LIFT/SLIDE G42      </v>
          </cell>
          <cell r="C258">
            <v>3112.3</v>
          </cell>
          <cell r="E258">
            <v>3112.3</v>
          </cell>
          <cell r="F258" t="str">
            <v>Not discounted for fleet.</v>
          </cell>
          <cell r="G258">
            <v>0</v>
          </cell>
          <cell r="H258">
            <v>0</v>
          </cell>
          <cell r="I258">
            <v>0</v>
          </cell>
          <cell r="J258">
            <v>0</v>
          </cell>
          <cell r="K258">
            <v>0</v>
          </cell>
          <cell r="L258">
            <v>1</v>
          </cell>
          <cell r="M258">
            <v>0</v>
          </cell>
          <cell r="N258">
            <v>0</v>
          </cell>
          <cell r="O258">
            <v>0</v>
          </cell>
          <cell r="P258">
            <v>0</v>
          </cell>
          <cell r="Q258">
            <v>0</v>
          </cell>
        </row>
        <row r="259">
          <cell r="A259" t="str">
            <v>J46H04KE0EAU</v>
          </cell>
          <cell r="B259" t="str">
            <v xml:space="preserve">CANOPY ASSY-KING LO,LIFT/SLIDE K21      </v>
          </cell>
          <cell r="C259">
            <v>3112.3</v>
          </cell>
          <cell r="E259">
            <v>3112.3</v>
          </cell>
          <cell r="F259" t="str">
            <v>Not discounted for fleet.</v>
          </cell>
          <cell r="G259">
            <v>0</v>
          </cell>
          <cell r="H259">
            <v>0</v>
          </cell>
          <cell r="I259">
            <v>0</v>
          </cell>
          <cell r="J259">
            <v>0</v>
          </cell>
          <cell r="K259">
            <v>0</v>
          </cell>
          <cell r="L259">
            <v>1</v>
          </cell>
          <cell r="M259">
            <v>0</v>
          </cell>
          <cell r="N259">
            <v>0</v>
          </cell>
          <cell r="O259">
            <v>0</v>
          </cell>
          <cell r="P259">
            <v>0</v>
          </cell>
          <cell r="Q259">
            <v>0</v>
          </cell>
        </row>
        <row r="260">
          <cell r="A260" t="str">
            <v>J46H04KE0FAU</v>
          </cell>
          <cell r="B260" t="str">
            <v xml:space="preserve">CANOPY ASSY-KING LO,LIFT/SLIDE K23      </v>
          </cell>
          <cell r="C260">
            <v>3112.3</v>
          </cell>
          <cell r="E260">
            <v>3112.3</v>
          </cell>
          <cell r="F260" t="str">
            <v>Not discounted for fleet.</v>
          </cell>
          <cell r="G260">
            <v>0</v>
          </cell>
          <cell r="H260">
            <v>0</v>
          </cell>
          <cell r="I260">
            <v>0</v>
          </cell>
          <cell r="J260">
            <v>0</v>
          </cell>
          <cell r="K260">
            <v>0</v>
          </cell>
          <cell r="L260">
            <v>1</v>
          </cell>
          <cell r="M260">
            <v>0</v>
          </cell>
          <cell r="N260">
            <v>0</v>
          </cell>
          <cell r="O260">
            <v>0</v>
          </cell>
          <cell r="P260">
            <v>0</v>
          </cell>
          <cell r="Q260">
            <v>0</v>
          </cell>
        </row>
        <row r="261">
          <cell r="A261" t="str">
            <v>J46H04KE0GAU</v>
          </cell>
          <cell r="B261" t="str">
            <v xml:space="preserve">CANOPY ASSY-KING LO,LIFT/SLIDE QM1      </v>
          </cell>
          <cell r="C261">
            <v>3112.3</v>
          </cell>
          <cell r="E261">
            <v>3112.3</v>
          </cell>
          <cell r="F261" t="str">
            <v>Not discounted for fleet.</v>
          </cell>
          <cell r="G261">
            <v>0</v>
          </cell>
          <cell r="H261">
            <v>0</v>
          </cell>
          <cell r="I261">
            <v>0</v>
          </cell>
          <cell r="J261">
            <v>0</v>
          </cell>
          <cell r="K261">
            <v>0</v>
          </cell>
          <cell r="L261">
            <v>1</v>
          </cell>
          <cell r="M261">
            <v>0</v>
          </cell>
          <cell r="N261">
            <v>0</v>
          </cell>
          <cell r="O261">
            <v>0</v>
          </cell>
          <cell r="P261">
            <v>0</v>
          </cell>
          <cell r="Q261">
            <v>0</v>
          </cell>
        </row>
        <row r="262">
          <cell r="A262" t="str">
            <v>J46H04KE0HAU</v>
          </cell>
          <cell r="B262" t="str">
            <v xml:space="preserve">CANOPY ASSY-KING LO,LIFT/SLIDE QX1      </v>
          </cell>
          <cell r="C262">
            <v>3112.3</v>
          </cell>
          <cell r="E262">
            <v>3112.3</v>
          </cell>
          <cell r="F262" t="str">
            <v>Not discounted for fleet.</v>
          </cell>
          <cell r="G262">
            <v>0</v>
          </cell>
          <cell r="H262">
            <v>0</v>
          </cell>
          <cell r="I262">
            <v>0</v>
          </cell>
          <cell r="J262">
            <v>0</v>
          </cell>
          <cell r="K262">
            <v>0</v>
          </cell>
          <cell r="L262">
            <v>1</v>
          </cell>
          <cell r="M262">
            <v>0</v>
          </cell>
          <cell r="N262">
            <v>0</v>
          </cell>
          <cell r="O262">
            <v>0</v>
          </cell>
          <cell r="P262">
            <v>0</v>
          </cell>
          <cell r="Q262">
            <v>0</v>
          </cell>
        </row>
        <row r="263">
          <cell r="A263" t="str">
            <v>J46H04KE0JAU</v>
          </cell>
          <cell r="B263" t="str">
            <v xml:space="preserve">CANOPY ASSY-KING LO,LIFT/SLIDE RAA      </v>
          </cell>
          <cell r="C263">
            <v>3112.3</v>
          </cell>
          <cell r="E263">
            <v>3112.3</v>
          </cell>
          <cell r="F263" t="str">
            <v>Not discounted for fleet.</v>
          </cell>
          <cell r="G263">
            <v>0</v>
          </cell>
          <cell r="H263">
            <v>0</v>
          </cell>
          <cell r="I263">
            <v>0</v>
          </cell>
          <cell r="J263">
            <v>0</v>
          </cell>
          <cell r="K263">
            <v>0</v>
          </cell>
          <cell r="L263">
            <v>1</v>
          </cell>
          <cell r="M263">
            <v>0</v>
          </cell>
          <cell r="N263">
            <v>0</v>
          </cell>
          <cell r="O263">
            <v>0</v>
          </cell>
          <cell r="P263">
            <v>0</v>
          </cell>
          <cell r="Q263">
            <v>0</v>
          </cell>
        </row>
        <row r="264">
          <cell r="A264" t="str">
            <v>J46T04KE0AAU</v>
          </cell>
          <cell r="B264" t="str">
            <v xml:space="preserve">ROOFBAR ASSY,SET-CANOPY                 </v>
          </cell>
          <cell r="C264">
            <v>638.69000000000005</v>
          </cell>
          <cell r="E264">
            <v>574.82100000000003</v>
          </cell>
          <cell r="F264">
            <v>0</v>
          </cell>
          <cell r="G264">
            <v>0</v>
          </cell>
          <cell r="H264">
            <v>0</v>
          </cell>
          <cell r="I264">
            <v>0</v>
          </cell>
          <cell r="J264">
            <v>0</v>
          </cell>
          <cell r="K264">
            <v>0</v>
          </cell>
          <cell r="L264">
            <v>1</v>
          </cell>
          <cell r="M264">
            <v>0</v>
          </cell>
          <cell r="N264">
            <v>0</v>
          </cell>
          <cell r="O264">
            <v>0</v>
          </cell>
          <cell r="P264">
            <v>0</v>
          </cell>
          <cell r="Q264">
            <v>0</v>
          </cell>
        </row>
        <row r="265">
          <cell r="A265" t="str">
            <v>J46U04KE0AAU</v>
          </cell>
          <cell r="B265" t="str">
            <v xml:space="preserve">RAIL ASSY SET-CANOPY                    </v>
          </cell>
          <cell r="C265">
            <v>219.65</v>
          </cell>
          <cell r="E265">
            <v>197.685</v>
          </cell>
          <cell r="F265">
            <v>0</v>
          </cell>
          <cell r="G265">
            <v>0</v>
          </cell>
          <cell r="H265">
            <v>0</v>
          </cell>
          <cell r="I265">
            <v>0</v>
          </cell>
          <cell r="J265">
            <v>0</v>
          </cell>
          <cell r="K265">
            <v>1</v>
          </cell>
          <cell r="L265">
            <v>0</v>
          </cell>
          <cell r="M265">
            <v>0</v>
          </cell>
          <cell r="N265">
            <v>0</v>
          </cell>
          <cell r="O265">
            <v>0</v>
          </cell>
          <cell r="P265">
            <v>0</v>
          </cell>
          <cell r="Q265">
            <v>0</v>
          </cell>
        </row>
        <row r="266">
          <cell r="A266" t="str">
            <v>J46V04KE0AAU</v>
          </cell>
          <cell r="B266" t="str">
            <v xml:space="preserve">VENT-CANOPY                             </v>
          </cell>
          <cell r="C266">
            <v>97.24</v>
          </cell>
          <cell r="E266">
            <v>87.515999999999991</v>
          </cell>
          <cell r="F266">
            <v>0</v>
          </cell>
          <cell r="G266">
            <v>0</v>
          </cell>
          <cell r="H266">
            <v>0</v>
          </cell>
          <cell r="I266">
            <v>0</v>
          </cell>
          <cell r="J266">
            <v>0</v>
          </cell>
          <cell r="K266">
            <v>1</v>
          </cell>
          <cell r="L266">
            <v>0</v>
          </cell>
          <cell r="M266">
            <v>0</v>
          </cell>
          <cell r="N266">
            <v>0</v>
          </cell>
          <cell r="O266">
            <v>0</v>
          </cell>
          <cell r="P266">
            <v>0</v>
          </cell>
          <cell r="Q266">
            <v>0</v>
          </cell>
        </row>
        <row r="267">
          <cell r="A267" t="str">
            <v>J69504KE0AAU</v>
          </cell>
          <cell r="B267" t="str">
            <v xml:space="preserve">HOLDER ASSY-PHONE                       </v>
          </cell>
          <cell r="C267">
            <v>118.71</v>
          </cell>
          <cell r="D267"/>
          <cell r="E267">
            <v>106.839</v>
          </cell>
          <cell r="F267">
            <v>0</v>
          </cell>
          <cell r="G267">
            <v>0</v>
          </cell>
          <cell r="H267">
            <v>0</v>
          </cell>
          <cell r="I267">
            <v>0</v>
          </cell>
          <cell r="J267">
            <v>0</v>
          </cell>
          <cell r="K267">
            <v>1</v>
          </cell>
          <cell r="L267">
            <v>1</v>
          </cell>
          <cell r="M267">
            <v>0</v>
          </cell>
          <cell r="N267">
            <v>0</v>
          </cell>
          <cell r="O267">
            <v>0</v>
          </cell>
          <cell r="P267">
            <v>0</v>
          </cell>
          <cell r="Q267">
            <v>0</v>
          </cell>
        </row>
        <row r="268">
          <cell r="A268" t="str">
            <v>J69506FL0AAU</v>
          </cell>
          <cell r="B268" t="str">
            <v xml:space="preserve">HOLDER ASSY-PHONE                       </v>
          </cell>
          <cell r="C268">
            <v>122.16</v>
          </cell>
          <cell r="E268">
            <v>109.94399999999999</v>
          </cell>
          <cell r="F268">
            <v>0</v>
          </cell>
          <cell r="G268">
            <v>0</v>
          </cell>
          <cell r="H268">
            <v>0</v>
          </cell>
          <cell r="I268">
            <v>0</v>
          </cell>
          <cell r="J268">
            <v>0</v>
          </cell>
          <cell r="K268">
            <v>0</v>
          </cell>
          <cell r="L268">
            <v>0</v>
          </cell>
          <cell r="M268">
            <v>0</v>
          </cell>
          <cell r="N268">
            <v>0</v>
          </cell>
          <cell r="O268">
            <v>0</v>
          </cell>
          <cell r="P268">
            <v>0</v>
          </cell>
          <cell r="Q268">
            <v>1</v>
          </cell>
        </row>
        <row r="269">
          <cell r="A269" t="str">
            <v>J69506KA0AAU</v>
          </cell>
          <cell r="B269" t="str">
            <v xml:space="preserve">HOLDER ASSY-PHONE                       </v>
          </cell>
          <cell r="C269">
            <v>122.18</v>
          </cell>
          <cell r="D269"/>
          <cell r="E269">
            <v>109.962</v>
          </cell>
          <cell r="F269">
            <v>0</v>
          </cell>
          <cell r="G269">
            <v>0</v>
          </cell>
          <cell r="H269">
            <v>0</v>
          </cell>
          <cell r="I269">
            <v>0</v>
          </cell>
          <cell r="J269">
            <v>0</v>
          </cell>
          <cell r="K269">
            <v>0</v>
          </cell>
          <cell r="L269">
            <v>0</v>
          </cell>
          <cell r="M269">
            <v>1</v>
          </cell>
          <cell r="N269">
            <v>0</v>
          </cell>
          <cell r="O269">
            <v>0</v>
          </cell>
          <cell r="P269">
            <v>0</v>
          </cell>
          <cell r="Q269">
            <v>0</v>
          </cell>
        </row>
        <row r="270">
          <cell r="A270" t="str">
            <v>J6950HV40AAU</v>
          </cell>
          <cell r="B270" t="str">
            <v xml:space="preserve">HOLDER ASSY-PHONE                       </v>
          </cell>
          <cell r="C270">
            <v>122.16</v>
          </cell>
          <cell r="E270">
            <v>109.94399999999999</v>
          </cell>
          <cell r="F270">
            <v>0</v>
          </cell>
          <cell r="G270">
            <v>0</v>
          </cell>
          <cell r="H270">
            <v>0</v>
          </cell>
          <cell r="I270">
            <v>0</v>
          </cell>
          <cell r="J270">
            <v>0</v>
          </cell>
          <cell r="K270">
            <v>0</v>
          </cell>
          <cell r="L270">
            <v>0</v>
          </cell>
          <cell r="M270">
            <v>0</v>
          </cell>
          <cell r="N270">
            <v>0</v>
          </cell>
          <cell r="O270">
            <v>0</v>
          </cell>
          <cell r="P270">
            <v>1</v>
          </cell>
          <cell r="Q270">
            <v>0</v>
          </cell>
        </row>
        <row r="271">
          <cell r="A271" t="str">
            <v>J75104KE0AAU</v>
          </cell>
          <cell r="B271" t="str">
            <v xml:space="preserve">VISOR-SET, SUN                          </v>
          </cell>
          <cell r="C271">
            <v>136.69</v>
          </cell>
          <cell r="E271">
            <v>123.021</v>
          </cell>
          <cell r="F271">
            <v>0</v>
          </cell>
          <cell r="G271">
            <v>0</v>
          </cell>
          <cell r="H271">
            <v>0</v>
          </cell>
          <cell r="I271">
            <v>0</v>
          </cell>
          <cell r="J271">
            <v>0</v>
          </cell>
          <cell r="K271">
            <v>1</v>
          </cell>
          <cell r="L271">
            <v>1</v>
          </cell>
          <cell r="M271">
            <v>0</v>
          </cell>
          <cell r="N271">
            <v>0</v>
          </cell>
          <cell r="O271">
            <v>0</v>
          </cell>
          <cell r="P271">
            <v>0</v>
          </cell>
          <cell r="Q271">
            <v>0</v>
          </cell>
        </row>
        <row r="272">
          <cell r="A272" t="str">
            <v>J75106FL0AAU</v>
          </cell>
          <cell r="B272" t="str">
            <v xml:space="preserve">SHADE ASSY-WINDOW RR                    </v>
          </cell>
          <cell r="C272">
            <v>135.78</v>
          </cell>
          <cell r="E272">
            <v>122.202</v>
          </cell>
          <cell r="F272">
            <v>0</v>
          </cell>
          <cell r="G272">
            <v>0</v>
          </cell>
          <cell r="H272">
            <v>0</v>
          </cell>
          <cell r="I272">
            <v>0</v>
          </cell>
          <cell r="J272">
            <v>0</v>
          </cell>
          <cell r="K272">
            <v>0</v>
          </cell>
          <cell r="L272">
            <v>0</v>
          </cell>
          <cell r="M272">
            <v>0</v>
          </cell>
          <cell r="N272">
            <v>0</v>
          </cell>
          <cell r="O272">
            <v>0</v>
          </cell>
          <cell r="P272">
            <v>0</v>
          </cell>
          <cell r="Q272">
            <v>1</v>
          </cell>
        </row>
        <row r="273">
          <cell r="A273" t="str">
            <v>J75106KA0AAU</v>
          </cell>
          <cell r="B273" t="str">
            <v xml:space="preserve">SHADE ASSY-WINDOW RR                    </v>
          </cell>
          <cell r="C273">
            <v>179.67</v>
          </cell>
          <cell r="E273">
            <v>161.70299999999997</v>
          </cell>
          <cell r="F273">
            <v>0</v>
          </cell>
          <cell r="G273">
            <v>0</v>
          </cell>
          <cell r="H273">
            <v>0</v>
          </cell>
          <cell r="I273">
            <v>0</v>
          </cell>
          <cell r="J273">
            <v>0</v>
          </cell>
          <cell r="K273">
            <v>0</v>
          </cell>
          <cell r="L273">
            <v>0</v>
          </cell>
          <cell r="M273">
            <v>1</v>
          </cell>
          <cell r="N273">
            <v>0</v>
          </cell>
          <cell r="O273">
            <v>0</v>
          </cell>
          <cell r="P273">
            <v>0</v>
          </cell>
          <cell r="Q273">
            <v>0</v>
          </cell>
        </row>
        <row r="274">
          <cell r="A274" t="str">
            <v>J7510HV40AAU</v>
          </cell>
          <cell r="B274" t="str">
            <v xml:space="preserve">REAR-SUNSHADE                           </v>
          </cell>
          <cell r="C274">
            <v>132.80000000000001</v>
          </cell>
          <cell r="E274">
            <v>119.52000000000001</v>
          </cell>
          <cell r="F274">
            <v>0</v>
          </cell>
          <cell r="G274">
            <v>0</v>
          </cell>
          <cell r="H274">
            <v>0</v>
          </cell>
          <cell r="I274">
            <v>0</v>
          </cell>
          <cell r="J274">
            <v>0</v>
          </cell>
          <cell r="K274">
            <v>0</v>
          </cell>
          <cell r="L274">
            <v>0</v>
          </cell>
          <cell r="M274">
            <v>0</v>
          </cell>
          <cell r="N274">
            <v>0</v>
          </cell>
          <cell r="O274">
            <v>0</v>
          </cell>
          <cell r="P274">
            <v>1</v>
          </cell>
          <cell r="Q274">
            <v>0</v>
          </cell>
        </row>
        <row r="275">
          <cell r="A275" t="str">
            <v>J77004KE1CAU</v>
          </cell>
          <cell r="B275" t="str">
            <v xml:space="preserve">COVER ASSY-TONNEAU,K/C STD              </v>
          </cell>
          <cell r="C275">
            <v>549.83000000000004</v>
          </cell>
          <cell r="E275">
            <v>494.84700000000004</v>
          </cell>
          <cell r="F275">
            <v>0</v>
          </cell>
          <cell r="G275">
            <v>0</v>
          </cell>
          <cell r="H275">
            <v>0</v>
          </cell>
          <cell r="I275">
            <v>0</v>
          </cell>
          <cell r="J275">
            <v>0</v>
          </cell>
          <cell r="K275">
            <v>0</v>
          </cell>
          <cell r="L275">
            <v>1</v>
          </cell>
          <cell r="M275">
            <v>0</v>
          </cell>
          <cell r="N275">
            <v>0</v>
          </cell>
          <cell r="O275">
            <v>0</v>
          </cell>
          <cell r="P275">
            <v>0</v>
          </cell>
          <cell r="Q275">
            <v>0</v>
          </cell>
        </row>
        <row r="276">
          <cell r="A276" t="str">
            <v>J77004KE3AAU</v>
          </cell>
          <cell r="B276" t="str">
            <v xml:space="preserve">COVER ASSY-TONNEAU, K/C STD             </v>
          </cell>
          <cell r="C276">
            <v>549.83000000000004</v>
          </cell>
          <cell r="E276">
            <v>494.84700000000004</v>
          </cell>
          <cell r="F276">
            <v>0</v>
          </cell>
          <cell r="G276">
            <v>0</v>
          </cell>
          <cell r="H276">
            <v>0</v>
          </cell>
          <cell r="I276">
            <v>0</v>
          </cell>
          <cell r="J276">
            <v>0</v>
          </cell>
          <cell r="K276">
            <v>0</v>
          </cell>
          <cell r="L276">
            <v>1</v>
          </cell>
          <cell r="M276">
            <v>0</v>
          </cell>
          <cell r="N276">
            <v>0</v>
          </cell>
          <cell r="O276">
            <v>0</v>
          </cell>
          <cell r="P276">
            <v>0</v>
          </cell>
          <cell r="Q276">
            <v>0</v>
          </cell>
        </row>
        <row r="277">
          <cell r="A277" t="str">
            <v>J77004KE4AAU</v>
          </cell>
          <cell r="B277" t="str">
            <v xml:space="preserve">COVER ASSY-TONNEAU,D/C FR SBAR          </v>
          </cell>
          <cell r="C277">
            <v>534.23</v>
          </cell>
          <cell r="E277">
            <v>480.80700000000002</v>
          </cell>
          <cell r="F277">
            <v>0</v>
          </cell>
          <cell r="G277">
            <v>0</v>
          </cell>
          <cell r="H277">
            <v>0</v>
          </cell>
          <cell r="I277">
            <v>0</v>
          </cell>
          <cell r="J277">
            <v>0</v>
          </cell>
          <cell r="K277">
            <v>1</v>
          </cell>
          <cell r="L277">
            <v>0</v>
          </cell>
          <cell r="M277">
            <v>0</v>
          </cell>
          <cell r="N277">
            <v>0</v>
          </cell>
          <cell r="O277">
            <v>0</v>
          </cell>
          <cell r="P277">
            <v>0</v>
          </cell>
          <cell r="Q277">
            <v>0</v>
          </cell>
        </row>
        <row r="278">
          <cell r="A278" t="str">
            <v>J77004KE4CAU</v>
          </cell>
          <cell r="B278" t="str">
            <v xml:space="preserve">COVER ASSY-TONNEAUS,D/C STD             </v>
          </cell>
          <cell r="C278">
            <v>543.30999999999995</v>
          </cell>
          <cell r="E278">
            <v>488.97899999999993</v>
          </cell>
          <cell r="F278">
            <v>0</v>
          </cell>
          <cell r="G278">
            <v>0</v>
          </cell>
          <cell r="H278">
            <v>0</v>
          </cell>
          <cell r="I278">
            <v>0</v>
          </cell>
          <cell r="J278">
            <v>0</v>
          </cell>
          <cell r="K278">
            <v>1</v>
          </cell>
          <cell r="L278">
            <v>0</v>
          </cell>
          <cell r="M278">
            <v>0</v>
          </cell>
          <cell r="N278">
            <v>0</v>
          </cell>
          <cell r="O278">
            <v>0</v>
          </cell>
          <cell r="P278">
            <v>0</v>
          </cell>
          <cell r="Q278">
            <v>0</v>
          </cell>
        </row>
        <row r="279">
          <cell r="A279" t="str">
            <v>J77A04KE0AAU</v>
          </cell>
          <cell r="B279" t="str">
            <v xml:space="preserve">COVER ASSY-TONNEAU-DUAL,1 PIECE AX6     </v>
          </cell>
          <cell r="C279">
            <v>2474.31</v>
          </cell>
          <cell r="E279">
            <v>2474.31</v>
          </cell>
          <cell r="F279" t="str">
            <v>Not discounted for fleet.</v>
          </cell>
          <cell r="G279">
            <v>0</v>
          </cell>
          <cell r="H279">
            <v>0</v>
          </cell>
          <cell r="I279">
            <v>0</v>
          </cell>
          <cell r="J279">
            <v>0</v>
          </cell>
          <cell r="K279">
            <v>1</v>
          </cell>
          <cell r="L279">
            <v>0</v>
          </cell>
          <cell r="M279">
            <v>0</v>
          </cell>
          <cell r="N279">
            <v>0</v>
          </cell>
          <cell r="O279">
            <v>0</v>
          </cell>
          <cell r="P279">
            <v>0</v>
          </cell>
          <cell r="Q279">
            <v>0</v>
          </cell>
        </row>
        <row r="280">
          <cell r="A280" t="str">
            <v>J77A04KE0DAU</v>
          </cell>
          <cell r="B280" t="str">
            <v xml:space="preserve">COVER ASSY-TONNEAU-DUAL,1 PIECE G42     </v>
          </cell>
          <cell r="C280">
            <v>2474.31</v>
          </cell>
          <cell r="E280">
            <v>2474.31</v>
          </cell>
          <cell r="F280" t="str">
            <v>Not discounted for fleet.</v>
          </cell>
          <cell r="G280">
            <v>0</v>
          </cell>
          <cell r="H280">
            <v>0</v>
          </cell>
          <cell r="I280">
            <v>0</v>
          </cell>
          <cell r="J280">
            <v>0</v>
          </cell>
          <cell r="K280">
            <v>1</v>
          </cell>
          <cell r="L280">
            <v>0</v>
          </cell>
          <cell r="M280">
            <v>0</v>
          </cell>
          <cell r="N280">
            <v>0</v>
          </cell>
          <cell r="O280">
            <v>0</v>
          </cell>
          <cell r="P280">
            <v>0</v>
          </cell>
          <cell r="Q280">
            <v>0</v>
          </cell>
        </row>
        <row r="281">
          <cell r="A281" t="str">
            <v>J77A04KE0FAU</v>
          </cell>
          <cell r="B281" t="str">
            <v xml:space="preserve">COVER ASSY-TONNEAU-DUAL,1 PIECE K23     </v>
          </cell>
          <cell r="C281">
            <v>2474.31</v>
          </cell>
          <cell r="E281">
            <v>2474.31</v>
          </cell>
          <cell r="F281" t="str">
            <v>Not discounted for fleet.</v>
          </cell>
          <cell r="G281">
            <v>0</v>
          </cell>
          <cell r="H281">
            <v>0</v>
          </cell>
          <cell r="I281">
            <v>0</v>
          </cell>
          <cell r="J281">
            <v>0</v>
          </cell>
          <cell r="K281">
            <v>1</v>
          </cell>
          <cell r="L281">
            <v>0</v>
          </cell>
          <cell r="M281">
            <v>0</v>
          </cell>
          <cell r="N281">
            <v>0</v>
          </cell>
          <cell r="O281">
            <v>0</v>
          </cell>
          <cell r="P281">
            <v>0</v>
          </cell>
          <cell r="Q281">
            <v>0</v>
          </cell>
        </row>
        <row r="282">
          <cell r="A282" t="str">
            <v>J77A04KE0GAU</v>
          </cell>
          <cell r="B282" t="str">
            <v xml:space="preserve">COVER ASSY-TONNEAU-DUAL,1 PIECE QM1     </v>
          </cell>
          <cell r="C282">
            <v>2474.31</v>
          </cell>
          <cell r="E282">
            <v>2474.31</v>
          </cell>
          <cell r="F282" t="str">
            <v>Not discounted for fleet.</v>
          </cell>
          <cell r="G282">
            <v>0</v>
          </cell>
          <cell r="H282">
            <v>0</v>
          </cell>
          <cell r="I282">
            <v>0</v>
          </cell>
          <cell r="J282">
            <v>0</v>
          </cell>
          <cell r="K282">
            <v>1</v>
          </cell>
          <cell r="L282">
            <v>0</v>
          </cell>
          <cell r="M282">
            <v>0</v>
          </cell>
          <cell r="N282">
            <v>0</v>
          </cell>
          <cell r="O282">
            <v>0</v>
          </cell>
          <cell r="P282">
            <v>0</v>
          </cell>
          <cell r="Q282">
            <v>0</v>
          </cell>
        </row>
        <row r="283">
          <cell r="A283" t="str">
            <v>J77A04KE0JAU</v>
          </cell>
          <cell r="B283" t="str">
            <v xml:space="preserve">COVER ASSY-TONNEAU-DUAL,1 PIECE RAA     </v>
          </cell>
          <cell r="C283">
            <v>2474.31</v>
          </cell>
          <cell r="E283">
            <v>2474.31</v>
          </cell>
          <cell r="F283" t="str">
            <v>Not discounted for fleet.</v>
          </cell>
          <cell r="G283">
            <v>0</v>
          </cell>
          <cell r="H283">
            <v>0</v>
          </cell>
          <cell r="I283">
            <v>0</v>
          </cell>
          <cell r="J283">
            <v>0</v>
          </cell>
          <cell r="K283">
            <v>1</v>
          </cell>
          <cell r="L283">
            <v>0</v>
          </cell>
          <cell r="M283">
            <v>0</v>
          </cell>
          <cell r="N283">
            <v>0</v>
          </cell>
          <cell r="O283">
            <v>0</v>
          </cell>
          <cell r="P283">
            <v>0</v>
          </cell>
          <cell r="Q283">
            <v>0</v>
          </cell>
        </row>
        <row r="284">
          <cell r="A284" t="str">
            <v>J77B04KE0AAU</v>
          </cell>
          <cell r="B284" t="str">
            <v xml:space="preserve">COVER ASSY-TONNEAU-DUAL,3 PIECE AX6     </v>
          </cell>
          <cell r="C284">
            <v>2691.9</v>
          </cell>
          <cell r="E284">
            <v>2691.9</v>
          </cell>
          <cell r="F284" t="str">
            <v>Not discounted for fleet.</v>
          </cell>
          <cell r="G284">
            <v>0</v>
          </cell>
          <cell r="H284">
            <v>0</v>
          </cell>
          <cell r="I284">
            <v>0</v>
          </cell>
          <cell r="J284">
            <v>0</v>
          </cell>
          <cell r="K284">
            <v>1</v>
          </cell>
          <cell r="L284">
            <v>0</v>
          </cell>
          <cell r="M284">
            <v>0</v>
          </cell>
          <cell r="N284">
            <v>0</v>
          </cell>
          <cell r="O284">
            <v>0</v>
          </cell>
          <cell r="P284">
            <v>0</v>
          </cell>
          <cell r="Q284">
            <v>0</v>
          </cell>
        </row>
        <row r="285">
          <cell r="A285" t="str">
            <v>J77B04KE0CAU</v>
          </cell>
          <cell r="B285" t="str">
            <v xml:space="preserve">COVER ASSY-TONNEAU-DUAL,3 PIECE EAU     </v>
          </cell>
          <cell r="C285">
            <v>2691.9</v>
          </cell>
          <cell r="E285">
            <v>2691.9</v>
          </cell>
          <cell r="F285" t="str">
            <v>Not discounted for fleet.</v>
          </cell>
          <cell r="G285">
            <v>0</v>
          </cell>
          <cell r="H285">
            <v>0</v>
          </cell>
          <cell r="I285">
            <v>0</v>
          </cell>
          <cell r="J285">
            <v>0</v>
          </cell>
          <cell r="K285">
            <v>1</v>
          </cell>
          <cell r="L285">
            <v>0</v>
          </cell>
          <cell r="M285">
            <v>0</v>
          </cell>
          <cell r="N285">
            <v>0</v>
          </cell>
          <cell r="O285">
            <v>0</v>
          </cell>
          <cell r="P285">
            <v>0</v>
          </cell>
          <cell r="Q285">
            <v>0</v>
          </cell>
        </row>
        <row r="286">
          <cell r="A286" t="str">
            <v>J77B04KE0DAU</v>
          </cell>
          <cell r="B286" t="str">
            <v xml:space="preserve">COVER ASSY-TONNEAU-DUAL,3 PIECE G42     </v>
          </cell>
          <cell r="C286">
            <v>2691.9</v>
          </cell>
          <cell r="E286">
            <v>2691.9</v>
          </cell>
          <cell r="F286" t="str">
            <v>Not discounted for fleet.</v>
          </cell>
          <cell r="G286">
            <v>0</v>
          </cell>
          <cell r="H286">
            <v>0</v>
          </cell>
          <cell r="I286">
            <v>0</v>
          </cell>
          <cell r="J286">
            <v>0</v>
          </cell>
          <cell r="K286">
            <v>1</v>
          </cell>
          <cell r="L286">
            <v>0</v>
          </cell>
          <cell r="M286">
            <v>0</v>
          </cell>
          <cell r="N286">
            <v>0</v>
          </cell>
          <cell r="O286">
            <v>0</v>
          </cell>
          <cell r="P286">
            <v>0</v>
          </cell>
          <cell r="Q286">
            <v>0</v>
          </cell>
        </row>
        <row r="287">
          <cell r="A287" t="str">
            <v>J77B04KE0EAU</v>
          </cell>
          <cell r="B287" t="str">
            <v xml:space="preserve">COVER ASSY-TONNEAU-DUAL,3 PIECE K21     </v>
          </cell>
          <cell r="C287">
            <v>2691.9</v>
          </cell>
          <cell r="E287">
            <v>2691.9</v>
          </cell>
          <cell r="F287" t="str">
            <v>Not discounted for fleet.</v>
          </cell>
          <cell r="G287">
            <v>0</v>
          </cell>
          <cell r="H287">
            <v>0</v>
          </cell>
          <cell r="I287">
            <v>0</v>
          </cell>
          <cell r="J287">
            <v>0</v>
          </cell>
          <cell r="K287">
            <v>1</v>
          </cell>
          <cell r="L287">
            <v>0</v>
          </cell>
          <cell r="M287">
            <v>0</v>
          </cell>
          <cell r="N287">
            <v>0</v>
          </cell>
          <cell r="O287">
            <v>0</v>
          </cell>
          <cell r="P287">
            <v>0</v>
          </cell>
          <cell r="Q287">
            <v>0</v>
          </cell>
        </row>
        <row r="288">
          <cell r="A288" t="str">
            <v>J77B04KE0FAU</v>
          </cell>
          <cell r="B288" t="str">
            <v xml:space="preserve">COVER ASSY-TONNEAU-DUAL,3 PIECE K23     </v>
          </cell>
          <cell r="C288">
            <v>2691.9</v>
          </cell>
          <cell r="E288">
            <v>2691.9</v>
          </cell>
          <cell r="F288" t="str">
            <v>Not discounted for fleet.</v>
          </cell>
          <cell r="G288">
            <v>0</v>
          </cell>
          <cell r="H288">
            <v>0</v>
          </cell>
          <cell r="I288">
            <v>0</v>
          </cell>
          <cell r="J288">
            <v>0</v>
          </cell>
          <cell r="K288">
            <v>1</v>
          </cell>
          <cell r="L288">
            <v>0</v>
          </cell>
          <cell r="M288">
            <v>0</v>
          </cell>
          <cell r="N288">
            <v>0</v>
          </cell>
          <cell r="O288">
            <v>0</v>
          </cell>
          <cell r="P288">
            <v>0</v>
          </cell>
          <cell r="Q288">
            <v>0</v>
          </cell>
        </row>
        <row r="289">
          <cell r="A289" t="str">
            <v>J77B04KE0GAU</v>
          </cell>
          <cell r="B289" t="str">
            <v xml:space="preserve">COVER ASSY-TONNEAU-DUAL,3 PIECE QM1     </v>
          </cell>
          <cell r="C289">
            <v>2691.9</v>
          </cell>
          <cell r="E289">
            <v>2691.9</v>
          </cell>
          <cell r="F289" t="str">
            <v>Not discounted for fleet.</v>
          </cell>
          <cell r="G289">
            <v>0</v>
          </cell>
          <cell r="H289">
            <v>0</v>
          </cell>
          <cell r="I289">
            <v>0</v>
          </cell>
          <cell r="J289">
            <v>0</v>
          </cell>
          <cell r="K289">
            <v>1</v>
          </cell>
          <cell r="L289">
            <v>0</v>
          </cell>
          <cell r="M289">
            <v>0</v>
          </cell>
          <cell r="N289">
            <v>0</v>
          </cell>
          <cell r="O289">
            <v>0</v>
          </cell>
          <cell r="P289">
            <v>0</v>
          </cell>
          <cell r="Q289">
            <v>0</v>
          </cell>
        </row>
        <row r="290">
          <cell r="A290" t="str">
            <v>J77B04KE0HAU</v>
          </cell>
          <cell r="B290" t="str">
            <v xml:space="preserve">COVER ASSY-TONNEAU-DUAL,3 PIECE QX1     </v>
          </cell>
          <cell r="C290">
            <v>2691.9</v>
          </cell>
          <cell r="E290">
            <v>2691.9</v>
          </cell>
          <cell r="F290" t="str">
            <v>Not discounted for fleet.</v>
          </cell>
          <cell r="G290">
            <v>0</v>
          </cell>
          <cell r="H290">
            <v>0</v>
          </cell>
          <cell r="I290">
            <v>0</v>
          </cell>
          <cell r="J290">
            <v>0</v>
          </cell>
          <cell r="K290">
            <v>1</v>
          </cell>
          <cell r="L290">
            <v>0</v>
          </cell>
          <cell r="M290">
            <v>0</v>
          </cell>
          <cell r="N290">
            <v>0</v>
          </cell>
          <cell r="O290">
            <v>0</v>
          </cell>
          <cell r="P290">
            <v>0</v>
          </cell>
          <cell r="Q290">
            <v>0</v>
          </cell>
        </row>
        <row r="291">
          <cell r="A291" t="str">
            <v>J77B04KE0JAU</v>
          </cell>
          <cell r="B291" t="str">
            <v xml:space="preserve">COVER ASSY-TONNEAU-DUAL,3 PIECE RAA     </v>
          </cell>
          <cell r="C291">
            <v>2691.9</v>
          </cell>
          <cell r="E291">
            <v>2691.9</v>
          </cell>
          <cell r="F291" t="str">
            <v>Not discounted for fleet.</v>
          </cell>
          <cell r="G291">
            <v>0</v>
          </cell>
          <cell r="H291">
            <v>0</v>
          </cell>
          <cell r="I291">
            <v>0</v>
          </cell>
          <cell r="J291">
            <v>0</v>
          </cell>
          <cell r="K291">
            <v>1</v>
          </cell>
          <cell r="L291">
            <v>0</v>
          </cell>
          <cell r="M291">
            <v>0</v>
          </cell>
          <cell r="N291">
            <v>0</v>
          </cell>
          <cell r="O291">
            <v>0</v>
          </cell>
          <cell r="P291">
            <v>0</v>
          </cell>
          <cell r="Q291">
            <v>0</v>
          </cell>
        </row>
        <row r="292">
          <cell r="A292" t="str">
            <v>K60105SK0A</v>
          </cell>
          <cell r="B292" t="str">
            <v xml:space="preserve">FRONT ACCENT-BLUE RAY                   </v>
          </cell>
          <cell r="C292">
            <v>278.43</v>
          </cell>
          <cell r="E292">
            <v>250.58699999999999</v>
          </cell>
          <cell r="F292">
            <v>0</v>
          </cell>
          <cell r="G292">
            <v>1</v>
          </cell>
          <cell r="H292">
            <v>0</v>
          </cell>
          <cell r="I292">
            <v>0</v>
          </cell>
          <cell r="J292">
            <v>0</v>
          </cell>
          <cell r="K292">
            <v>0</v>
          </cell>
          <cell r="L292">
            <v>0</v>
          </cell>
          <cell r="M292">
            <v>0</v>
          </cell>
          <cell r="N292">
            <v>0</v>
          </cell>
          <cell r="O292">
            <v>0</v>
          </cell>
          <cell r="P292">
            <v>0</v>
          </cell>
          <cell r="Q292">
            <v>0</v>
          </cell>
        </row>
        <row r="293">
          <cell r="A293" t="str">
            <v>KE40900B51</v>
          </cell>
          <cell r="B293" t="str">
            <v xml:space="preserve">ORNAMENT EB B51                         </v>
          </cell>
          <cell r="C293">
            <v>25.63</v>
          </cell>
          <cell r="E293">
            <v>23.067</v>
          </cell>
          <cell r="F293">
            <v>0</v>
          </cell>
          <cell r="G293">
            <v>0</v>
          </cell>
          <cell r="H293">
            <v>0</v>
          </cell>
          <cell r="I293">
            <v>1</v>
          </cell>
          <cell r="J293">
            <v>0</v>
          </cell>
          <cell r="K293">
            <v>0</v>
          </cell>
          <cell r="L293">
            <v>0</v>
          </cell>
          <cell r="M293">
            <v>0</v>
          </cell>
          <cell r="N293">
            <v>0</v>
          </cell>
          <cell r="O293">
            <v>0</v>
          </cell>
          <cell r="P293">
            <v>0</v>
          </cell>
          <cell r="Q293">
            <v>0</v>
          </cell>
        </row>
        <row r="294">
          <cell r="A294" t="str">
            <v>KE40900RED</v>
          </cell>
          <cell r="B294" t="str">
            <v xml:space="preserve">ORNAMENT RED                            </v>
          </cell>
          <cell r="C294">
            <v>25.63</v>
          </cell>
          <cell r="E294">
            <v>23.067</v>
          </cell>
          <cell r="F294">
            <v>0</v>
          </cell>
          <cell r="G294">
            <v>0</v>
          </cell>
          <cell r="H294">
            <v>0</v>
          </cell>
          <cell r="I294">
            <v>1</v>
          </cell>
          <cell r="J294">
            <v>0</v>
          </cell>
          <cell r="K294">
            <v>0</v>
          </cell>
          <cell r="L294">
            <v>0</v>
          </cell>
          <cell r="M294">
            <v>0</v>
          </cell>
          <cell r="N294">
            <v>0</v>
          </cell>
          <cell r="O294">
            <v>0</v>
          </cell>
          <cell r="P294">
            <v>0</v>
          </cell>
          <cell r="Q294">
            <v>0</v>
          </cell>
        </row>
        <row r="295">
          <cell r="A295" t="str">
            <v>KE40900Z11</v>
          </cell>
          <cell r="B295" t="str">
            <v xml:space="preserve">ORANAMENT                               </v>
          </cell>
          <cell r="C295">
            <v>25.54</v>
          </cell>
          <cell r="E295">
            <v>22.985999999999997</v>
          </cell>
          <cell r="F295">
            <v>0</v>
          </cell>
          <cell r="G295">
            <v>0</v>
          </cell>
          <cell r="H295">
            <v>0</v>
          </cell>
          <cell r="I295">
            <v>1</v>
          </cell>
          <cell r="J295">
            <v>0</v>
          </cell>
          <cell r="K295">
            <v>0</v>
          </cell>
          <cell r="L295">
            <v>0</v>
          </cell>
          <cell r="M295">
            <v>0</v>
          </cell>
          <cell r="N295">
            <v>0</v>
          </cell>
          <cell r="O295">
            <v>0</v>
          </cell>
          <cell r="P295">
            <v>0</v>
          </cell>
          <cell r="Q295">
            <v>0</v>
          </cell>
        </row>
        <row r="296">
          <cell r="A296" t="str">
            <v>KE4090BEAV</v>
          </cell>
          <cell r="B296" t="str">
            <v xml:space="preserve">ORNAMENT BEAV                           </v>
          </cell>
          <cell r="C296">
            <v>25.63</v>
          </cell>
          <cell r="E296">
            <v>23.067</v>
          </cell>
          <cell r="F296">
            <v>0</v>
          </cell>
          <cell r="G296">
            <v>0</v>
          </cell>
          <cell r="H296">
            <v>0</v>
          </cell>
          <cell r="I296">
            <v>1</v>
          </cell>
          <cell r="J296">
            <v>0</v>
          </cell>
          <cell r="K296">
            <v>0</v>
          </cell>
          <cell r="L296">
            <v>0</v>
          </cell>
          <cell r="M296">
            <v>0</v>
          </cell>
          <cell r="N296">
            <v>0</v>
          </cell>
          <cell r="O296">
            <v>0</v>
          </cell>
          <cell r="P296">
            <v>0</v>
          </cell>
          <cell r="Q296">
            <v>0</v>
          </cell>
        </row>
        <row r="297">
          <cell r="A297" t="str">
            <v>KE4091K200BK</v>
          </cell>
          <cell r="B297" t="str">
            <v xml:space="preserve">AW 17 BLACK                             </v>
          </cell>
          <cell r="C297">
            <v>266.92</v>
          </cell>
          <cell r="E297">
            <v>240.22800000000001</v>
          </cell>
          <cell r="F297">
            <v>0</v>
          </cell>
          <cell r="G297">
            <v>0</v>
          </cell>
          <cell r="H297">
            <v>0</v>
          </cell>
          <cell r="I297">
            <v>1</v>
          </cell>
          <cell r="J297">
            <v>0</v>
          </cell>
          <cell r="K297">
            <v>0</v>
          </cell>
          <cell r="L297">
            <v>0</v>
          </cell>
          <cell r="M297">
            <v>0</v>
          </cell>
          <cell r="N297">
            <v>0</v>
          </cell>
          <cell r="O297">
            <v>0</v>
          </cell>
          <cell r="P297">
            <v>0</v>
          </cell>
          <cell r="Q297">
            <v>0</v>
          </cell>
        </row>
        <row r="298">
          <cell r="A298" t="str">
            <v>KE4091K200EB</v>
          </cell>
          <cell r="B298" t="str">
            <v xml:space="preserve">AW 17 BB51 BLUE                         </v>
          </cell>
          <cell r="C298">
            <v>266.92</v>
          </cell>
          <cell r="E298">
            <v>240.22800000000001</v>
          </cell>
          <cell r="F298">
            <v>0</v>
          </cell>
          <cell r="G298">
            <v>0</v>
          </cell>
          <cell r="H298">
            <v>0</v>
          </cell>
          <cell r="I298">
            <v>1</v>
          </cell>
          <cell r="J298">
            <v>0</v>
          </cell>
          <cell r="K298">
            <v>0</v>
          </cell>
          <cell r="L298">
            <v>0</v>
          </cell>
          <cell r="M298">
            <v>0</v>
          </cell>
          <cell r="N298">
            <v>0</v>
          </cell>
          <cell r="O298">
            <v>0</v>
          </cell>
          <cell r="P298">
            <v>0</v>
          </cell>
          <cell r="Q298">
            <v>0</v>
          </cell>
        </row>
        <row r="299">
          <cell r="A299" t="str">
            <v>KE4091K200R1</v>
          </cell>
          <cell r="B299" t="str">
            <v xml:space="preserve">AW 17 RD W-CCAP                         </v>
          </cell>
          <cell r="C299">
            <v>269.36</v>
          </cell>
          <cell r="E299">
            <v>242.42400000000001</v>
          </cell>
          <cell r="F299">
            <v>0</v>
          </cell>
          <cell r="G299">
            <v>0</v>
          </cell>
          <cell r="H299">
            <v>0</v>
          </cell>
          <cell r="I299">
            <v>1</v>
          </cell>
          <cell r="J299">
            <v>0</v>
          </cell>
          <cell r="K299">
            <v>0</v>
          </cell>
          <cell r="L299">
            <v>0</v>
          </cell>
          <cell r="M299">
            <v>0</v>
          </cell>
          <cell r="N299">
            <v>0</v>
          </cell>
          <cell r="O299">
            <v>0</v>
          </cell>
          <cell r="P299">
            <v>0</v>
          </cell>
          <cell r="Q299">
            <v>0</v>
          </cell>
        </row>
        <row r="300">
          <cell r="A300" t="str">
            <v>KE4091K200YW</v>
          </cell>
          <cell r="B300" t="str">
            <v xml:space="preserve">AW17 D/C YELLOW                         </v>
          </cell>
          <cell r="C300">
            <v>266.92</v>
          </cell>
          <cell r="E300">
            <v>240.22800000000001</v>
          </cell>
          <cell r="F300">
            <v>0</v>
          </cell>
          <cell r="G300">
            <v>0</v>
          </cell>
          <cell r="H300">
            <v>0</v>
          </cell>
          <cell r="I300">
            <v>1</v>
          </cell>
          <cell r="J300">
            <v>0</v>
          </cell>
          <cell r="K300">
            <v>0</v>
          </cell>
          <cell r="L300">
            <v>0</v>
          </cell>
          <cell r="M300">
            <v>0</v>
          </cell>
          <cell r="N300">
            <v>0</v>
          </cell>
          <cell r="O300">
            <v>0</v>
          </cell>
          <cell r="P300">
            <v>0</v>
          </cell>
          <cell r="Q300">
            <v>0</v>
          </cell>
        </row>
        <row r="301">
          <cell r="A301" t="str">
            <v>KE4094C200B1</v>
          </cell>
          <cell r="B301" t="str">
            <v xml:space="preserve">AW17BLACK DC                            </v>
          </cell>
          <cell r="C301">
            <v>326.02</v>
          </cell>
          <cell r="E301">
            <v>293.41800000000001</v>
          </cell>
          <cell r="F301">
            <v>0</v>
          </cell>
          <cell r="G301">
            <v>0</v>
          </cell>
          <cell r="H301">
            <v>0</v>
          </cell>
          <cell r="I301">
            <v>0</v>
          </cell>
          <cell r="J301">
            <v>0</v>
          </cell>
          <cell r="K301">
            <v>0</v>
          </cell>
          <cell r="L301">
            <v>0</v>
          </cell>
          <cell r="M301">
            <v>0</v>
          </cell>
          <cell r="N301">
            <v>0</v>
          </cell>
          <cell r="O301">
            <v>0</v>
          </cell>
          <cell r="P301">
            <v>0</v>
          </cell>
          <cell r="Q301">
            <v>1</v>
          </cell>
        </row>
        <row r="302">
          <cell r="A302" t="str">
            <v>KE4094C400BZ</v>
          </cell>
          <cell r="B302" t="str">
            <v xml:space="preserve">AW19BLACK_BZ11                          </v>
          </cell>
          <cell r="C302">
            <v>277.81</v>
          </cell>
          <cell r="E302">
            <v>250.029</v>
          </cell>
          <cell r="F302">
            <v>0</v>
          </cell>
          <cell r="G302">
            <v>0</v>
          </cell>
          <cell r="H302">
            <v>0</v>
          </cell>
          <cell r="I302">
            <v>0</v>
          </cell>
          <cell r="J302">
            <v>0</v>
          </cell>
          <cell r="K302">
            <v>0</v>
          </cell>
          <cell r="L302">
            <v>0</v>
          </cell>
          <cell r="M302">
            <v>0</v>
          </cell>
          <cell r="N302">
            <v>0</v>
          </cell>
          <cell r="O302">
            <v>0</v>
          </cell>
          <cell r="P302">
            <v>1</v>
          </cell>
          <cell r="Q302">
            <v>0</v>
          </cell>
        </row>
        <row r="303">
          <cell r="A303" t="str">
            <v>KE4094E200BZ</v>
          </cell>
          <cell r="B303" t="str">
            <v xml:space="preserve">ALLY WHL 17 BLK                         </v>
          </cell>
          <cell r="C303">
            <v>329.25</v>
          </cell>
          <cell r="D303"/>
          <cell r="E303">
            <v>296.32499999999999</v>
          </cell>
          <cell r="F303">
            <v>0</v>
          </cell>
          <cell r="G303">
            <v>0</v>
          </cell>
          <cell r="H303">
            <v>0</v>
          </cell>
          <cell r="I303">
            <v>0</v>
          </cell>
          <cell r="J303">
            <v>0</v>
          </cell>
          <cell r="K303">
            <v>0</v>
          </cell>
          <cell r="L303">
            <v>0</v>
          </cell>
          <cell r="M303">
            <v>0</v>
          </cell>
          <cell r="N303">
            <v>0</v>
          </cell>
          <cell r="O303">
            <v>0</v>
          </cell>
          <cell r="P303">
            <v>1</v>
          </cell>
          <cell r="Q303">
            <v>0</v>
          </cell>
        </row>
        <row r="304">
          <cell r="A304" t="str">
            <v>KE4094K300BT</v>
          </cell>
          <cell r="B304" t="str">
            <v xml:space="preserve">ALLOY WHEEL SOLAR BLACK                 </v>
          </cell>
          <cell r="C304">
            <v>333.83</v>
          </cell>
          <cell r="E304">
            <v>300.447</v>
          </cell>
          <cell r="F304">
            <v>0</v>
          </cell>
          <cell r="G304">
            <v>0</v>
          </cell>
          <cell r="H304">
            <v>0</v>
          </cell>
          <cell r="I304">
            <v>0</v>
          </cell>
          <cell r="J304">
            <v>0</v>
          </cell>
          <cell r="K304">
            <v>1</v>
          </cell>
          <cell r="L304">
            <v>0</v>
          </cell>
          <cell r="M304">
            <v>0</v>
          </cell>
          <cell r="N304">
            <v>0</v>
          </cell>
          <cell r="O304">
            <v>0</v>
          </cell>
          <cell r="P304">
            <v>0</v>
          </cell>
          <cell r="Q304">
            <v>0</v>
          </cell>
        </row>
        <row r="305">
          <cell r="A305" t="str">
            <v>KE4096P400</v>
          </cell>
          <cell r="B305" t="str">
            <v>WHEEL-ALLOY 19 BLACK                   "</v>
          </cell>
          <cell r="C305">
            <v>369.25</v>
          </cell>
          <cell r="E305">
            <v>332.32499999999999</v>
          </cell>
          <cell r="F305">
            <v>0</v>
          </cell>
          <cell r="G305">
            <v>0</v>
          </cell>
          <cell r="H305">
            <v>0</v>
          </cell>
          <cell r="I305">
            <v>0</v>
          </cell>
          <cell r="J305">
            <v>1</v>
          </cell>
          <cell r="K305">
            <v>0</v>
          </cell>
          <cell r="L305">
            <v>0</v>
          </cell>
          <cell r="M305">
            <v>0</v>
          </cell>
          <cell r="N305">
            <v>0</v>
          </cell>
          <cell r="O305">
            <v>0</v>
          </cell>
          <cell r="P305">
            <v>0</v>
          </cell>
          <cell r="Q305">
            <v>0</v>
          </cell>
        </row>
        <row r="306">
          <cell r="A306" t="str">
            <v>KE5371KA00</v>
          </cell>
          <cell r="B306" t="str">
            <v xml:space="preserve">DR HANDLE PROTC                         </v>
          </cell>
          <cell r="C306">
            <v>41.58</v>
          </cell>
          <cell r="E306">
            <v>37.421999999999997</v>
          </cell>
          <cell r="F306">
            <v>0</v>
          </cell>
          <cell r="G306">
            <v>0</v>
          </cell>
          <cell r="H306">
            <v>0</v>
          </cell>
          <cell r="I306">
            <v>1</v>
          </cell>
          <cell r="J306">
            <v>1</v>
          </cell>
          <cell r="K306">
            <v>1</v>
          </cell>
          <cell r="L306">
            <v>1</v>
          </cell>
          <cell r="M306">
            <v>0</v>
          </cell>
          <cell r="N306">
            <v>0</v>
          </cell>
          <cell r="O306">
            <v>0</v>
          </cell>
          <cell r="P306">
            <v>0</v>
          </cell>
          <cell r="Q306">
            <v>0</v>
          </cell>
        </row>
        <row r="307">
          <cell r="A307" t="str">
            <v>KE5431KA32</v>
          </cell>
          <cell r="B307" t="str">
            <v xml:space="preserve">ILL SIDE BARS                           </v>
          </cell>
          <cell r="C307">
            <v>888.68</v>
          </cell>
          <cell r="E307">
            <v>799.8119999999999</v>
          </cell>
          <cell r="F307">
            <v>0</v>
          </cell>
          <cell r="G307">
            <v>0</v>
          </cell>
          <cell r="H307">
            <v>0</v>
          </cell>
          <cell r="I307">
            <v>1</v>
          </cell>
          <cell r="J307">
            <v>0</v>
          </cell>
          <cell r="K307">
            <v>0</v>
          </cell>
          <cell r="L307">
            <v>0</v>
          </cell>
          <cell r="M307">
            <v>0</v>
          </cell>
          <cell r="N307">
            <v>0</v>
          </cell>
          <cell r="O307">
            <v>0</v>
          </cell>
          <cell r="P307">
            <v>0</v>
          </cell>
          <cell r="Q307">
            <v>0</v>
          </cell>
        </row>
        <row r="308">
          <cell r="A308" t="str">
            <v>KE543HV560</v>
          </cell>
          <cell r="B308" t="str">
            <v xml:space="preserve">ALUMINIUM SIDE STEPS                    </v>
          </cell>
          <cell r="C308">
            <v>910</v>
          </cell>
          <cell r="E308">
            <v>819</v>
          </cell>
          <cell r="F308">
            <v>0</v>
          </cell>
          <cell r="G308">
            <v>0</v>
          </cell>
          <cell r="H308">
            <v>0</v>
          </cell>
          <cell r="I308">
            <v>0</v>
          </cell>
          <cell r="J308">
            <v>0</v>
          </cell>
          <cell r="K308">
            <v>0</v>
          </cell>
          <cell r="L308">
            <v>0</v>
          </cell>
          <cell r="M308">
            <v>0</v>
          </cell>
          <cell r="N308">
            <v>0</v>
          </cell>
          <cell r="O308">
            <v>0</v>
          </cell>
          <cell r="P308">
            <v>1</v>
          </cell>
          <cell r="Q308">
            <v>0</v>
          </cell>
        </row>
        <row r="309">
          <cell r="A309" t="str">
            <v>KE6001K100EB</v>
          </cell>
          <cell r="B309" t="str">
            <v xml:space="preserve">INT INSERTS EB                          </v>
          </cell>
          <cell r="C309">
            <v>142.46</v>
          </cell>
          <cell r="E309">
            <v>128.214</v>
          </cell>
          <cell r="F309">
            <v>0</v>
          </cell>
          <cell r="G309">
            <v>0</v>
          </cell>
          <cell r="H309">
            <v>0</v>
          </cell>
          <cell r="I309">
            <v>1</v>
          </cell>
          <cell r="J309">
            <v>0</v>
          </cell>
          <cell r="K309">
            <v>0</v>
          </cell>
          <cell r="L309">
            <v>0</v>
          </cell>
          <cell r="M309">
            <v>0</v>
          </cell>
          <cell r="N309">
            <v>0</v>
          </cell>
          <cell r="O309">
            <v>0</v>
          </cell>
          <cell r="P309">
            <v>0</v>
          </cell>
          <cell r="Q309">
            <v>0</v>
          </cell>
        </row>
        <row r="310">
          <cell r="A310" t="str">
            <v>KE6001K10B</v>
          </cell>
          <cell r="B310" t="str">
            <v xml:space="preserve">INT KIT BLACK                           </v>
          </cell>
          <cell r="C310">
            <v>143.54</v>
          </cell>
          <cell r="E310">
            <v>129.18599999999998</v>
          </cell>
          <cell r="F310">
            <v>0</v>
          </cell>
          <cell r="G310">
            <v>0</v>
          </cell>
          <cell r="H310">
            <v>0</v>
          </cell>
          <cell r="I310">
            <v>1</v>
          </cell>
          <cell r="J310">
            <v>0</v>
          </cell>
          <cell r="K310">
            <v>0</v>
          </cell>
          <cell r="L310">
            <v>0</v>
          </cell>
          <cell r="M310">
            <v>0</v>
          </cell>
          <cell r="N310">
            <v>0</v>
          </cell>
          <cell r="O310">
            <v>0</v>
          </cell>
          <cell r="P310">
            <v>0</v>
          </cell>
          <cell r="Q310">
            <v>0</v>
          </cell>
        </row>
        <row r="311">
          <cell r="A311" t="str">
            <v>KE6001K10R</v>
          </cell>
          <cell r="B311" t="str">
            <v xml:space="preserve">INT KIT RED                             </v>
          </cell>
          <cell r="C311">
            <v>143.54</v>
          </cell>
          <cell r="E311">
            <v>129.18599999999998</v>
          </cell>
          <cell r="F311">
            <v>0</v>
          </cell>
          <cell r="G311">
            <v>0</v>
          </cell>
          <cell r="H311">
            <v>0</v>
          </cell>
          <cell r="I311">
            <v>1</v>
          </cell>
          <cell r="J311">
            <v>0</v>
          </cell>
          <cell r="K311">
            <v>0</v>
          </cell>
          <cell r="L311">
            <v>0</v>
          </cell>
          <cell r="M311">
            <v>0</v>
          </cell>
          <cell r="N311">
            <v>0</v>
          </cell>
          <cell r="O311">
            <v>0</v>
          </cell>
          <cell r="P311">
            <v>0</v>
          </cell>
          <cell r="Q311">
            <v>0</v>
          </cell>
        </row>
        <row r="312">
          <cell r="A312" t="str">
            <v>KE6001K10Y</v>
          </cell>
          <cell r="B312" t="str">
            <v xml:space="preserve">INT KIT YELLOW                          </v>
          </cell>
          <cell r="C312">
            <v>142.46</v>
          </cell>
          <cell r="E312">
            <v>128.214</v>
          </cell>
          <cell r="F312">
            <v>0</v>
          </cell>
          <cell r="G312">
            <v>0</v>
          </cell>
          <cell r="H312">
            <v>0</v>
          </cell>
          <cell r="I312">
            <v>1</v>
          </cell>
          <cell r="J312">
            <v>0</v>
          </cell>
          <cell r="K312">
            <v>0</v>
          </cell>
          <cell r="L312">
            <v>0</v>
          </cell>
          <cell r="M312">
            <v>0</v>
          </cell>
          <cell r="N312">
            <v>0</v>
          </cell>
          <cell r="O312">
            <v>0</v>
          </cell>
          <cell r="P312">
            <v>0</v>
          </cell>
          <cell r="Q312">
            <v>0</v>
          </cell>
        </row>
        <row r="313">
          <cell r="A313" t="str">
            <v>KE600BV009BK</v>
          </cell>
          <cell r="B313" t="str">
            <v xml:space="preserve">F/R BMPR PAN BK                         </v>
          </cell>
          <cell r="C313">
            <v>292.02999999999997</v>
          </cell>
          <cell r="E313">
            <v>262.827</v>
          </cell>
          <cell r="F313">
            <v>0</v>
          </cell>
          <cell r="G313">
            <v>0</v>
          </cell>
          <cell r="H313">
            <v>0</v>
          </cell>
          <cell r="I313">
            <v>1</v>
          </cell>
          <cell r="J313">
            <v>0</v>
          </cell>
          <cell r="K313">
            <v>0</v>
          </cell>
          <cell r="L313">
            <v>0</v>
          </cell>
          <cell r="M313">
            <v>0</v>
          </cell>
          <cell r="N313">
            <v>0</v>
          </cell>
          <cell r="O313">
            <v>0</v>
          </cell>
          <cell r="P313">
            <v>0</v>
          </cell>
          <cell r="Q313">
            <v>0</v>
          </cell>
        </row>
        <row r="314">
          <cell r="A314" t="str">
            <v>KE600BV009EB</v>
          </cell>
          <cell r="B314" t="str">
            <v xml:space="preserve">F/R BMPR PAN EB                         </v>
          </cell>
          <cell r="C314">
            <v>292.02999999999997</v>
          </cell>
          <cell r="E314">
            <v>262.827</v>
          </cell>
          <cell r="F314">
            <v>0</v>
          </cell>
          <cell r="G314">
            <v>0</v>
          </cell>
          <cell r="H314">
            <v>0</v>
          </cell>
          <cell r="I314">
            <v>1</v>
          </cell>
          <cell r="J314">
            <v>0</v>
          </cell>
          <cell r="K314">
            <v>0</v>
          </cell>
          <cell r="L314">
            <v>0</v>
          </cell>
          <cell r="M314">
            <v>0</v>
          </cell>
          <cell r="N314">
            <v>0</v>
          </cell>
          <cell r="O314">
            <v>0</v>
          </cell>
          <cell r="P314">
            <v>0</v>
          </cell>
          <cell r="Q314">
            <v>0</v>
          </cell>
        </row>
        <row r="315">
          <cell r="A315" t="str">
            <v>KE600BV009RD</v>
          </cell>
          <cell r="B315" t="str">
            <v xml:space="preserve">F/R BMPR PAN RD                         </v>
          </cell>
          <cell r="C315">
            <v>292.02999999999997</v>
          </cell>
          <cell r="E315">
            <v>262.827</v>
          </cell>
          <cell r="F315">
            <v>0</v>
          </cell>
          <cell r="G315">
            <v>0</v>
          </cell>
          <cell r="H315">
            <v>0</v>
          </cell>
          <cell r="I315">
            <v>1</v>
          </cell>
          <cell r="J315">
            <v>0</v>
          </cell>
          <cell r="K315">
            <v>0</v>
          </cell>
          <cell r="L315">
            <v>0</v>
          </cell>
          <cell r="M315">
            <v>0</v>
          </cell>
          <cell r="N315">
            <v>0</v>
          </cell>
          <cell r="O315">
            <v>0</v>
          </cell>
          <cell r="P315">
            <v>0</v>
          </cell>
          <cell r="Q315">
            <v>0</v>
          </cell>
        </row>
        <row r="316">
          <cell r="A316" t="str">
            <v>KE600BV009YE</v>
          </cell>
          <cell r="B316" t="str">
            <v xml:space="preserve">F/R BMPR PAN YE                         </v>
          </cell>
          <cell r="C316">
            <v>292.02999999999997</v>
          </cell>
          <cell r="E316">
            <v>262.827</v>
          </cell>
          <cell r="F316">
            <v>0</v>
          </cell>
          <cell r="G316">
            <v>0</v>
          </cell>
          <cell r="H316">
            <v>0</v>
          </cell>
          <cell r="I316">
            <v>1</v>
          </cell>
          <cell r="J316">
            <v>0</v>
          </cell>
          <cell r="K316">
            <v>0</v>
          </cell>
          <cell r="L316">
            <v>0</v>
          </cell>
          <cell r="M316">
            <v>0</v>
          </cell>
          <cell r="N316">
            <v>0</v>
          </cell>
          <cell r="O316">
            <v>0</v>
          </cell>
          <cell r="P316">
            <v>0</v>
          </cell>
          <cell r="Q316">
            <v>0</v>
          </cell>
        </row>
        <row r="317">
          <cell r="A317" t="str">
            <v>KE6051K051BK</v>
          </cell>
          <cell r="B317" t="str">
            <v xml:space="preserve">FR HCOV WOIK BK                         </v>
          </cell>
          <cell r="C317">
            <v>151.13999999999999</v>
          </cell>
          <cell r="E317">
            <v>136.02599999999998</v>
          </cell>
          <cell r="F317">
            <v>0</v>
          </cell>
          <cell r="G317">
            <v>0</v>
          </cell>
          <cell r="H317">
            <v>0</v>
          </cell>
          <cell r="I317">
            <v>1</v>
          </cell>
          <cell r="J317">
            <v>0</v>
          </cell>
          <cell r="K317">
            <v>0</v>
          </cell>
          <cell r="L317">
            <v>0</v>
          </cell>
          <cell r="M317">
            <v>0</v>
          </cell>
          <cell r="N317">
            <v>0</v>
          </cell>
          <cell r="O317">
            <v>0</v>
          </cell>
          <cell r="P317">
            <v>0</v>
          </cell>
          <cell r="Q317">
            <v>0</v>
          </cell>
        </row>
        <row r="318">
          <cell r="A318" t="str">
            <v>KE6051K051EB</v>
          </cell>
          <cell r="B318" t="str">
            <v xml:space="preserve">FR HCOV WOIK EB                         </v>
          </cell>
          <cell r="C318">
            <v>153.56</v>
          </cell>
          <cell r="E318">
            <v>138.20400000000001</v>
          </cell>
          <cell r="F318">
            <v>0</v>
          </cell>
          <cell r="G318">
            <v>0</v>
          </cell>
          <cell r="H318">
            <v>0</v>
          </cell>
          <cell r="I318">
            <v>1</v>
          </cell>
          <cell r="J318">
            <v>0</v>
          </cell>
          <cell r="K318">
            <v>0</v>
          </cell>
          <cell r="L318">
            <v>0</v>
          </cell>
          <cell r="M318">
            <v>0</v>
          </cell>
          <cell r="N318">
            <v>0</v>
          </cell>
          <cell r="O318">
            <v>0</v>
          </cell>
          <cell r="P318">
            <v>0</v>
          </cell>
          <cell r="Q318">
            <v>0</v>
          </cell>
        </row>
        <row r="319">
          <cell r="A319" t="str">
            <v>KE6051K051RD</v>
          </cell>
          <cell r="B319" t="str">
            <v xml:space="preserve">FR HCOV WOIK RD                         </v>
          </cell>
          <cell r="C319">
            <v>151.13999999999999</v>
          </cell>
          <cell r="E319">
            <v>136.02599999999998</v>
          </cell>
          <cell r="F319">
            <v>0</v>
          </cell>
          <cell r="G319">
            <v>0</v>
          </cell>
          <cell r="H319">
            <v>0</v>
          </cell>
          <cell r="I319">
            <v>1</v>
          </cell>
          <cell r="J319">
            <v>0</v>
          </cell>
          <cell r="K319">
            <v>0</v>
          </cell>
          <cell r="L319">
            <v>0</v>
          </cell>
          <cell r="M319">
            <v>0</v>
          </cell>
          <cell r="N319">
            <v>0</v>
          </cell>
          <cell r="O319">
            <v>0</v>
          </cell>
          <cell r="P319">
            <v>0</v>
          </cell>
          <cell r="Q319">
            <v>0</v>
          </cell>
        </row>
        <row r="320">
          <cell r="A320" t="str">
            <v>KE6051K051YW</v>
          </cell>
          <cell r="B320" t="str">
            <v xml:space="preserve">FR HCOV WOIK YW                         </v>
          </cell>
          <cell r="C320">
            <v>150.01</v>
          </cell>
          <cell r="E320">
            <v>135.00899999999999</v>
          </cell>
          <cell r="F320">
            <v>0</v>
          </cell>
          <cell r="G320">
            <v>0</v>
          </cell>
          <cell r="H320">
            <v>0</v>
          </cell>
          <cell r="I320">
            <v>1</v>
          </cell>
          <cell r="J320">
            <v>0</v>
          </cell>
          <cell r="K320">
            <v>0</v>
          </cell>
          <cell r="L320">
            <v>0</v>
          </cell>
          <cell r="M320">
            <v>0</v>
          </cell>
          <cell r="N320">
            <v>0</v>
          </cell>
          <cell r="O320">
            <v>0</v>
          </cell>
          <cell r="P320">
            <v>0</v>
          </cell>
          <cell r="Q320">
            <v>0</v>
          </cell>
        </row>
        <row r="321">
          <cell r="A321" t="str">
            <v>KE610BV260BZ</v>
          </cell>
          <cell r="B321" t="str">
            <v xml:space="preserve">H/L FIN BLK                             </v>
          </cell>
          <cell r="C321">
            <v>192.87</v>
          </cell>
          <cell r="E321">
            <v>173.583</v>
          </cell>
          <cell r="F321">
            <v>0</v>
          </cell>
          <cell r="G321">
            <v>0</v>
          </cell>
          <cell r="H321">
            <v>0</v>
          </cell>
          <cell r="I321">
            <v>1</v>
          </cell>
          <cell r="J321">
            <v>0</v>
          </cell>
          <cell r="K321">
            <v>0</v>
          </cell>
          <cell r="L321">
            <v>0</v>
          </cell>
          <cell r="M321">
            <v>0</v>
          </cell>
          <cell r="N321">
            <v>0</v>
          </cell>
          <cell r="O321">
            <v>0</v>
          </cell>
          <cell r="P321">
            <v>0</v>
          </cell>
          <cell r="Q321">
            <v>0</v>
          </cell>
        </row>
        <row r="322">
          <cell r="A322" t="str">
            <v>KE610BV260EB</v>
          </cell>
          <cell r="B322" t="str">
            <v xml:space="preserve">H/L FIN BLUE                            </v>
          </cell>
          <cell r="C322">
            <v>192.87</v>
          </cell>
          <cell r="E322">
            <v>173.583</v>
          </cell>
          <cell r="F322">
            <v>0</v>
          </cell>
          <cell r="G322">
            <v>0</v>
          </cell>
          <cell r="H322">
            <v>0</v>
          </cell>
          <cell r="I322">
            <v>1</v>
          </cell>
          <cell r="J322">
            <v>0</v>
          </cell>
          <cell r="K322">
            <v>0</v>
          </cell>
          <cell r="L322">
            <v>0</v>
          </cell>
          <cell r="M322">
            <v>0</v>
          </cell>
          <cell r="N322">
            <v>0</v>
          </cell>
          <cell r="O322">
            <v>0</v>
          </cell>
          <cell r="P322">
            <v>0</v>
          </cell>
          <cell r="Q322">
            <v>0</v>
          </cell>
        </row>
        <row r="323">
          <cell r="A323" t="str">
            <v>KE610BV260RD</v>
          </cell>
          <cell r="B323" t="str">
            <v xml:space="preserve">H/L FIN RED HLC                         </v>
          </cell>
          <cell r="C323">
            <v>192.87</v>
          </cell>
          <cell r="E323">
            <v>173.583</v>
          </cell>
          <cell r="F323">
            <v>0</v>
          </cell>
          <cell r="G323">
            <v>0</v>
          </cell>
          <cell r="H323">
            <v>0</v>
          </cell>
          <cell r="I323">
            <v>1</v>
          </cell>
          <cell r="J323">
            <v>0</v>
          </cell>
          <cell r="K323">
            <v>0</v>
          </cell>
          <cell r="L323">
            <v>0</v>
          </cell>
          <cell r="M323">
            <v>0</v>
          </cell>
          <cell r="N323">
            <v>0</v>
          </cell>
          <cell r="O323">
            <v>0</v>
          </cell>
          <cell r="P323">
            <v>0</v>
          </cell>
          <cell r="Q323">
            <v>0</v>
          </cell>
        </row>
        <row r="324">
          <cell r="A324" t="str">
            <v>KE610BV260YW</v>
          </cell>
          <cell r="B324" t="str">
            <v xml:space="preserve">H/L FIN YEL                             </v>
          </cell>
          <cell r="C324">
            <v>192.87</v>
          </cell>
          <cell r="E324">
            <v>173.583</v>
          </cell>
          <cell r="F324">
            <v>0</v>
          </cell>
          <cell r="G324">
            <v>0</v>
          </cell>
          <cell r="H324">
            <v>0</v>
          </cell>
          <cell r="I324">
            <v>1</v>
          </cell>
          <cell r="J324">
            <v>0</v>
          </cell>
          <cell r="K324">
            <v>0</v>
          </cell>
          <cell r="L324">
            <v>0</v>
          </cell>
          <cell r="M324">
            <v>0</v>
          </cell>
          <cell r="N324">
            <v>0</v>
          </cell>
          <cell r="O324">
            <v>0</v>
          </cell>
          <cell r="P324">
            <v>0</v>
          </cell>
          <cell r="Q324">
            <v>0</v>
          </cell>
        </row>
        <row r="325">
          <cell r="A325" t="str">
            <v>KE610BV280BZ</v>
          </cell>
          <cell r="B325" t="str">
            <v xml:space="preserve">H/L FIN BLK HLC                         </v>
          </cell>
          <cell r="C325">
            <v>187.76</v>
          </cell>
          <cell r="E325">
            <v>168.98399999999998</v>
          </cell>
          <cell r="F325">
            <v>0</v>
          </cell>
          <cell r="G325">
            <v>0</v>
          </cell>
          <cell r="H325">
            <v>0</v>
          </cell>
          <cell r="I325">
            <v>1</v>
          </cell>
          <cell r="J325">
            <v>0</v>
          </cell>
          <cell r="K325">
            <v>0</v>
          </cell>
          <cell r="L325">
            <v>0</v>
          </cell>
          <cell r="M325">
            <v>0</v>
          </cell>
          <cell r="N325">
            <v>0</v>
          </cell>
          <cell r="O325">
            <v>0</v>
          </cell>
          <cell r="P325">
            <v>0</v>
          </cell>
          <cell r="Q325">
            <v>0</v>
          </cell>
        </row>
        <row r="326">
          <cell r="A326" t="str">
            <v>KE610BV280EB</v>
          </cell>
          <cell r="B326" t="str">
            <v xml:space="preserve">H/L FIN BLU HLC                         </v>
          </cell>
          <cell r="C326">
            <v>187.76</v>
          </cell>
          <cell r="E326">
            <v>168.98399999999998</v>
          </cell>
          <cell r="F326">
            <v>0</v>
          </cell>
          <cell r="G326">
            <v>0</v>
          </cell>
          <cell r="H326">
            <v>0</v>
          </cell>
          <cell r="I326">
            <v>1</v>
          </cell>
          <cell r="J326">
            <v>0</v>
          </cell>
          <cell r="K326">
            <v>0</v>
          </cell>
          <cell r="L326">
            <v>0</v>
          </cell>
          <cell r="M326">
            <v>0</v>
          </cell>
          <cell r="N326">
            <v>0</v>
          </cell>
          <cell r="O326">
            <v>0</v>
          </cell>
          <cell r="P326">
            <v>0</v>
          </cell>
          <cell r="Q326">
            <v>0</v>
          </cell>
        </row>
        <row r="327">
          <cell r="A327" t="str">
            <v>KE610BV280RD</v>
          </cell>
          <cell r="B327" t="str">
            <v xml:space="preserve">H/L FIN RED HLC                         </v>
          </cell>
          <cell r="C327">
            <v>187.76</v>
          </cell>
          <cell r="E327">
            <v>168.98399999999998</v>
          </cell>
          <cell r="F327">
            <v>0</v>
          </cell>
          <cell r="G327">
            <v>0</v>
          </cell>
          <cell r="H327">
            <v>0</v>
          </cell>
          <cell r="I327">
            <v>1</v>
          </cell>
          <cell r="J327">
            <v>0</v>
          </cell>
          <cell r="K327">
            <v>0</v>
          </cell>
          <cell r="L327">
            <v>0</v>
          </cell>
          <cell r="M327">
            <v>0</v>
          </cell>
          <cell r="N327">
            <v>0</v>
          </cell>
          <cell r="O327">
            <v>0</v>
          </cell>
          <cell r="P327">
            <v>0</v>
          </cell>
          <cell r="Q327">
            <v>0</v>
          </cell>
        </row>
        <row r="328">
          <cell r="A328" t="str">
            <v>KE610BV280YW</v>
          </cell>
          <cell r="B328" t="str">
            <v xml:space="preserve">H/L FIN YEL HLC                         </v>
          </cell>
          <cell r="C328">
            <v>187.76</v>
          </cell>
          <cell r="E328">
            <v>168.98399999999998</v>
          </cell>
          <cell r="F328">
            <v>0</v>
          </cell>
          <cell r="G328">
            <v>0</v>
          </cell>
          <cell r="H328">
            <v>0</v>
          </cell>
          <cell r="I328">
            <v>1</v>
          </cell>
          <cell r="J328">
            <v>0</v>
          </cell>
          <cell r="K328">
            <v>0</v>
          </cell>
          <cell r="L328">
            <v>0</v>
          </cell>
          <cell r="M328">
            <v>0</v>
          </cell>
          <cell r="N328">
            <v>0</v>
          </cell>
          <cell r="O328">
            <v>0</v>
          </cell>
          <cell r="P328">
            <v>0</v>
          </cell>
          <cell r="Q328">
            <v>0</v>
          </cell>
        </row>
        <row r="329">
          <cell r="A329" t="str">
            <v>KE6151KA00RD</v>
          </cell>
          <cell r="B329" t="str">
            <v xml:space="preserve">ROOF SPOILER RD                         </v>
          </cell>
          <cell r="C329">
            <v>421.47</v>
          </cell>
          <cell r="E329">
            <v>379.32300000000004</v>
          </cell>
          <cell r="F329">
            <v>0</v>
          </cell>
          <cell r="G329">
            <v>0</v>
          </cell>
          <cell r="H329">
            <v>0</v>
          </cell>
          <cell r="I329">
            <v>1</v>
          </cell>
          <cell r="J329">
            <v>0</v>
          </cell>
          <cell r="K329">
            <v>0</v>
          </cell>
          <cell r="L329">
            <v>0</v>
          </cell>
          <cell r="M329">
            <v>0</v>
          </cell>
          <cell r="N329">
            <v>0</v>
          </cell>
          <cell r="O329">
            <v>0</v>
          </cell>
          <cell r="P329">
            <v>0</v>
          </cell>
          <cell r="Q329">
            <v>0</v>
          </cell>
        </row>
        <row r="330">
          <cell r="A330" t="str">
            <v>KE620HV000</v>
          </cell>
          <cell r="B330" t="str">
            <v xml:space="preserve">SCUFF PLATE                             </v>
          </cell>
          <cell r="C330">
            <v>159.37</v>
          </cell>
          <cell r="E330">
            <v>143.43299999999999</v>
          </cell>
          <cell r="F330">
            <v>0</v>
          </cell>
          <cell r="G330">
            <v>0</v>
          </cell>
          <cell r="H330">
            <v>0</v>
          </cell>
          <cell r="I330">
            <v>0</v>
          </cell>
          <cell r="J330">
            <v>0</v>
          </cell>
          <cell r="K330">
            <v>0</v>
          </cell>
          <cell r="L330">
            <v>0</v>
          </cell>
          <cell r="M330">
            <v>0</v>
          </cell>
          <cell r="N330">
            <v>0</v>
          </cell>
          <cell r="O330">
            <v>0</v>
          </cell>
          <cell r="P330">
            <v>1</v>
          </cell>
          <cell r="Q330">
            <v>0</v>
          </cell>
        </row>
        <row r="331">
          <cell r="A331" t="str">
            <v>KE7301K010</v>
          </cell>
          <cell r="B331" t="str">
            <v xml:space="preserve">ALU LOADCARRIER                         </v>
          </cell>
          <cell r="C331">
            <v>274.48</v>
          </cell>
          <cell r="D331"/>
          <cell r="E331">
            <v>247.03200000000001</v>
          </cell>
          <cell r="F331">
            <v>0</v>
          </cell>
          <cell r="G331">
            <v>0</v>
          </cell>
          <cell r="H331">
            <v>0</v>
          </cell>
          <cell r="I331">
            <v>1</v>
          </cell>
          <cell r="J331">
            <v>0</v>
          </cell>
          <cell r="K331">
            <v>0</v>
          </cell>
          <cell r="L331">
            <v>0</v>
          </cell>
          <cell r="M331">
            <v>0</v>
          </cell>
          <cell r="N331">
            <v>0</v>
          </cell>
          <cell r="O331">
            <v>0</v>
          </cell>
          <cell r="P331">
            <v>0</v>
          </cell>
          <cell r="Q331">
            <v>0</v>
          </cell>
        </row>
        <row r="332">
          <cell r="A332" t="str">
            <v>KE7305S510</v>
          </cell>
          <cell r="B332" t="str">
            <v xml:space="preserve">ROOF BARS                               </v>
          </cell>
          <cell r="C332">
            <v>419.3</v>
          </cell>
          <cell r="E332">
            <v>377.37</v>
          </cell>
          <cell r="F332">
            <v>0</v>
          </cell>
          <cell r="G332">
            <v>1</v>
          </cell>
          <cell r="H332">
            <v>0</v>
          </cell>
          <cell r="I332">
            <v>0</v>
          </cell>
          <cell r="J332">
            <v>0</v>
          </cell>
          <cell r="K332">
            <v>0</v>
          </cell>
          <cell r="L332">
            <v>0</v>
          </cell>
          <cell r="M332">
            <v>0</v>
          </cell>
          <cell r="N332">
            <v>0</v>
          </cell>
          <cell r="O332">
            <v>0</v>
          </cell>
          <cell r="P332">
            <v>0</v>
          </cell>
          <cell r="Q332">
            <v>0</v>
          </cell>
        </row>
        <row r="333">
          <cell r="A333" t="str">
            <v>KE7306P010</v>
          </cell>
          <cell r="B333" t="str">
            <v xml:space="preserve">ROOF BARS                               </v>
          </cell>
          <cell r="C333">
            <v>451.4</v>
          </cell>
          <cell r="E333">
            <v>406.26</v>
          </cell>
          <cell r="F333">
            <v>0</v>
          </cell>
          <cell r="G333">
            <v>0</v>
          </cell>
          <cell r="H333">
            <v>0</v>
          </cell>
          <cell r="I333">
            <v>0</v>
          </cell>
          <cell r="J333">
            <v>1</v>
          </cell>
          <cell r="K333">
            <v>0</v>
          </cell>
          <cell r="L333">
            <v>0</v>
          </cell>
          <cell r="M333">
            <v>0</v>
          </cell>
          <cell r="N333">
            <v>0</v>
          </cell>
          <cell r="O333">
            <v>0</v>
          </cell>
          <cell r="P333">
            <v>0</v>
          </cell>
          <cell r="Q333">
            <v>0</v>
          </cell>
        </row>
        <row r="334">
          <cell r="A334" t="str">
            <v>KE7556P000</v>
          </cell>
          <cell r="B334" t="str">
            <v xml:space="preserve">CARPET FLOOR MATS (STANDARD)            </v>
          </cell>
          <cell r="C334">
            <v>106.3</v>
          </cell>
          <cell r="E334">
            <v>95.67</v>
          </cell>
          <cell r="F334">
            <v>0</v>
          </cell>
          <cell r="G334">
            <v>0</v>
          </cell>
          <cell r="H334">
            <v>0</v>
          </cell>
          <cell r="I334">
            <v>0</v>
          </cell>
          <cell r="J334">
            <v>1</v>
          </cell>
          <cell r="K334">
            <v>0</v>
          </cell>
          <cell r="L334">
            <v>0</v>
          </cell>
          <cell r="M334">
            <v>0</v>
          </cell>
          <cell r="N334">
            <v>0</v>
          </cell>
          <cell r="O334">
            <v>0</v>
          </cell>
          <cell r="P334">
            <v>0</v>
          </cell>
          <cell r="Q334">
            <v>0</v>
          </cell>
        </row>
        <row r="335">
          <cell r="A335" t="str">
            <v>KE7581K089</v>
          </cell>
          <cell r="B335" t="str">
            <v xml:space="preserve">RHD RUBBERMATS                          </v>
          </cell>
          <cell r="C335">
            <v>113.74</v>
          </cell>
          <cell r="E335">
            <v>102.366</v>
          </cell>
          <cell r="F335">
            <v>0</v>
          </cell>
          <cell r="G335">
            <v>0</v>
          </cell>
          <cell r="H335">
            <v>0</v>
          </cell>
          <cell r="I335">
            <v>1</v>
          </cell>
          <cell r="J335">
            <v>0</v>
          </cell>
          <cell r="K335">
            <v>0</v>
          </cell>
          <cell r="L335">
            <v>0</v>
          </cell>
          <cell r="M335">
            <v>0</v>
          </cell>
          <cell r="N335">
            <v>0</v>
          </cell>
          <cell r="O335">
            <v>0</v>
          </cell>
          <cell r="P335">
            <v>0</v>
          </cell>
          <cell r="Q335">
            <v>0</v>
          </cell>
        </row>
        <row r="336">
          <cell r="A336" t="str">
            <v>KE7584E289</v>
          </cell>
          <cell r="B336" t="str">
            <v xml:space="preserve">RUBBER MATS RHD                         </v>
          </cell>
          <cell r="C336">
            <v>100.65</v>
          </cell>
          <cell r="E336">
            <v>90.585000000000008</v>
          </cell>
          <cell r="F336">
            <v>0</v>
          </cell>
          <cell r="G336">
            <v>0</v>
          </cell>
          <cell r="H336">
            <v>0</v>
          </cell>
          <cell r="I336">
            <v>0</v>
          </cell>
          <cell r="J336">
            <v>0</v>
          </cell>
          <cell r="K336">
            <v>0</v>
          </cell>
          <cell r="L336">
            <v>0</v>
          </cell>
          <cell r="M336">
            <v>0</v>
          </cell>
          <cell r="N336">
            <v>0</v>
          </cell>
          <cell r="O336">
            <v>0</v>
          </cell>
          <cell r="P336">
            <v>1</v>
          </cell>
          <cell r="Q336">
            <v>0</v>
          </cell>
        </row>
        <row r="337">
          <cell r="A337" t="str">
            <v>KE7601KA00</v>
          </cell>
          <cell r="B337" t="str">
            <v xml:space="preserve">CHROMBODYSD MOD                         </v>
          </cell>
          <cell r="C337">
            <v>342.38</v>
          </cell>
          <cell r="E337">
            <v>308.142</v>
          </cell>
          <cell r="F337">
            <v>0</v>
          </cell>
          <cell r="G337">
            <v>0</v>
          </cell>
          <cell r="H337">
            <v>0</v>
          </cell>
          <cell r="I337">
            <v>1</v>
          </cell>
          <cell r="J337">
            <v>0</v>
          </cell>
          <cell r="K337">
            <v>0</v>
          </cell>
          <cell r="L337">
            <v>0</v>
          </cell>
          <cell r="M337">
            <v>0</v>
          </cell>
          <cell r="N337">
            <v>0</v>
          </cell>
          <cell r="O337">
            <v>0</v>
          </cell>
          <cell r="P337">
            <v>0</v>
          </cell>
          <cell r="Q337">
            <v>0</v>
          </cell>
        </row>
        <row r="338">
          <cell r="A338" t="str">
            <v>KE7601KA00BK</v>
          </cell>
          <cell r="B338" t="str">
            <v xml:space="preserve">SIDESILLS BLACK                         </v>
          </cell>
          <cell r="C338">
            <v>323.92</v>
          </cell>
          <cell r="E338">
            <v>291.52800000000002</v>
          </cell>
          <cell r="F338">
            <v>0</v>
          </cell>
          <cell r="G338">
            <v>0</v>
          </cell>
          <cell r="H338">
            <v>0</v>
          </cell>
          <cell r="I338">
            <v>1</v>
          </cell>
          <cell r="J338">
            <v>0</v>
          </cell>
          <cell r="K338">
            <v>0</v>
          </cell>
          <cell r="L338">
            <v>0</v>
          </cell>
          <cell r="M338">
            <v>0</v>
          </cell>
          <cell r="N338">
            <v>0</v>
          </cell>
          <cell r="O338">
            <v>0</v>
          </cell>
          <cell r="P338">
            <v>0</v>
          </cell>
          <cell r="Q338">
            <v>0</v>
          </cell>
        </row>
        <row r="339">
          <cell r="A339" t="str">
            <v>KE7601KA00EB</v>
          </cell>
          <cell r="B339" t="str">
            <v xml:space="preserve">SIDE SILLS EB                           </v>
          </cell>
          <cell r="C339">
            <v>457.33</v>
          </cell>
          <cell r="E339">
            <v>411.59699999999998</v>
          </cell>
          <cell r="F339">
            <v>0</v>
          </cell>
          <cell r="G339">
            <v>0</v>
          </cell>
          <cell r="H339">
            <v>0</v>
          </cell>
          <cell r="I339">
            <v>1</v>
          </cell>
          <cell r="J339">
            <v>0</v>
          </cell>
          <cell r="K339">
            <v>0</v>
          </cell>
          <cell r="L339">
            <v>0</v>
          </cell>
          <cell r="M339">
            <v>0</v>
          </cell>
          <cell r="N339">
            <v>0</v>
          </cell>
          <cell r="O339">
            <v>0</v>
          </cell>
          <cell r="P339">
            <v>0</v>
          </cell>
          <cell r="Q339">
            <v>0</v>
          </cell>
        </row>
        <row r="340">
          <cell r="A340" t="str">
            <v>KE7601KA00RD</v>
          </cell>
          <cell r="B340" t="str">
            <v xml:space="preserve">SIDE SILLS RED                          </v>
          </cell>
          <cell r="C340">
            <v>323.92</v>
          </cell>
          <cell r="E340">
            <v>291.52800000000002</v>
          </cell>
          <cell r="F340">
            <v>0</v>
          </cell>
          <cell r="G340">
            <v>0</v>
          </cell>
          <cell r="H340">
            <v>0</v>
          </cell>
          <cell r="I340">
            <v>1</v>
          </cell>
          <cell r="J340">
            <v>0</v>
          </cell>
          <cell r="K340">
            <v>0</v>
          </cell>
          <cell r="L340">
            <v>0</v>
          </cell>
          <cell r="M340">
            <v>0</v>
          </cell>
          <cell r="N340">
            <v>0</v>
          </cell>
          <cell r="O340">
            <v>0</v>
          </cell>
          <cell r="P340">
            <v>0</v>
          </cell>
          <cell r="Q340">
            <v>0</v>
          </cell>
        </row>
        <row r="341">
          <cell r="A341" t="str">
            <v>KE7601KA00YW</v>
          </cell>
          <cell r="B341" t="str">
            <v xml:space="preserve">SIDE SILLS_YW                           </v>
          </cell>
          <cell r="C341">
            <v>453.16</v>
          </cell>
          <cell r="E341">
            <v>407.84400000000005</v>
          </cell>
          <cell r="F341">
            <v>0</v>
          </cell>
          <cell r="G341">
            <v>0</v>
          </cell>
          <cell r="H341">
            <v>0</v>
          </cell>
          <cell r="I341">
            <v>1</v>
          </cell>
          <cell r="J341">
            <v>0</v>
          </cell>
          <cell r="K341">
            <v>0</v>
          </cell>
          <cell r="L341">
            <v>0</v>
          </cell>
          <cell r="M341">
            <v>0</v>
          </cell>
          <cell r="N341">
            <v>0</v>
          </cell>
          <cell r="O341">
            <v>0</v>
          </cell>
          <cell r="P341">
            <v>0</v>
          </cell>
          <cell r="Q341">
            <v>0</v>
          </cell>
        </row>
        <row r="342">
          <cell r="A342" t="str">
            <v>KE7604E52B</v>
          </cell>
          <cell r="B342" t="str">
            <v xml:space="preserve">DOOR MOULDINGS GLOSS BLACK              </v>
          </cell>
          <cell r="C342">
            <v>308.10000000000002</v>
          </cell>
          <cell r="E342">
            <v>277.29000000000002</v>
          </cell>
          <cell r="F342">
            <v>0</v>
          </cell>
          <cell r="G342">
            <v>0</v>
          </cell>
          <cell r="H342">
            <v>0</v>
          </cell>
          <cell r="I342">
            <v>0</v>
          </cell>
          <cell r="J342">
            <v>0</v>
          </cell>
          <cell r="K342">
            <v>0</v>
          </cell>
          <cell r="L342">
            <v>0</v>
          </cell>
          <cell r="M342">
            <v>0</v>
          </cell>
          <cell r="N342">
            <v>0</v>
          </cell>
          <cell r="O342">
            <v>0</v>
          </cell>
          <cell r="P342">
            <v>1</v>
          </cell>
          <cell r="Q342">
            <v>0</v>
          </cell>
        </row>
        <row r="343">
          <cell r="A343" t="str">
            <v>KE7886PA11</v>
          </cell>
          <cell r="B343" t="str">
            <v xml:space="preserve">MUDGUARD-SET FRONT                      </v>
          </cell>
          <cell r="C343">
            <v>82.46</v>
          </cell>
          <cell r="D343"/>
          <cell r="E343">
            <v>74.213999999999999</v>
          </cell>
          <cell r="F343">
            <v>0</v>
          </cell>
          <cell r="G343">
            <v>0</v>
          </cell>
          <cell r="H343">
            <v>0</v>
          </cell>
          <cell r="I343">
            <v>0</v>
          </cell>
          <cell r="J343">
            <v>1</v>
          </cell>
          <cell r="K343">
            <v>0</v>
          </cell>
          <cell r="L343">
            <v>0</v>
          </cell>
          <cell r="M343">
            <v>0</v>
          </cell>
          <cell r="N343">
            <v>0</v>
          </cell>
          <cell r="O343">
            <v>0</v>
          </cell>
          <cell r="P343">
            <v>0</v>
          </cell>
          <cell r="Q343">
            <v>0</v>
          </cell>
        </row>
        <row r="344">
          <cell r="A344" t="str">
            <v>KE7881K08501</v>
          </cell>
          <cell r="B344" t="str">
            <v xml:space="preserve">FRONT MUDGUARDS                         </v>
          </cell>
          <cell r="C344">
            <v>55.48</v>
          </cell>
          <cell r="E344">
            <v>49.931999999999995</v>
          </cell>
          <cell r="F344">
            <v>0</v>
          </cell>
          <cell r="G344">
            <v>0</v>
          </cell>
          <cell r="H344">
            <v>0</v>
          </cell>
          <cell r="I344">
            <v>1</v>
          </cell>
          <cell r="J344">
            <v>0</v>
          </cell>
          <cell r="K344">
            <v>0</v>
          </cell>
          <cell r="L344">
            <v>0</v>
          </cell>
          <cell r="M344">
            <v>0</v>
          </cell>
          <cell r="N344">
            <v>0</v>
          </cell>
          <cell r="O344">
            <v>0</v>
          </cell>
          <cell r="P344">
            <v>0</v>
          </cell>
          <cell r="Q344">
            <v>0</v>
          </cell>
        </row>
        <row r="345">
          <cell r="A345" t="str">
            <v>KE7886PA21</v>
          </cell>
          <cell r="B345" t="str">
            <v xml:space="preserve">MUDGUARD SET-REAR                       </v>
          </cell>
          <cell r="C345">
            <v>82.46</v>
          </cell>
          <cell r="D345"/>
          <cell r="E345">
            <v>74.213999999999999</v>
          </cell>
          <cell r="F345">
            <v>0</v>
          </cell>
          <cell r="G345">
            <v>0</v>
          </cell>
          <cell r="H345">
            <v>0</v>
          </cell>
          <cell r="I345">
            <v>0</v>
          </cell>
          <cell r="J345">
            <v>1</v>
          </cell>
          <cell r="K345">
            <v>0</v>
          </cell>
          <cell r="L345">
            <v>0</v>
          </cell>
          <cell r="M345">
            <v>0</v>
          </cell>
          <cell r="N345">
            <v>0</v>
          </cell>
          <cell r="O345">
            <v>0</v>
          </cell>
          <cell r="P345">
            <v>0</v>
          </cell>
          <cell r="Q345">
            <v>0</v>
          </cell>
        </row>
        <row r="346">
          <cell r="A346" t="str">
            <v>KE788BV587</v>
          </cell>
          <cell r="B346" t="str">
            <v xml:space="preserve">RR MUDGUARD SET                         </v>
          </cell>
          <cell r="C346">
            <v>70.349999999999994</v>
          </cell>
          <cell r="E346">
            <v>63.314999999999998</v>
          </cell>
          <cell r="F346">
            <v>0</v>
          </cell>
          <cell r="G346">
            <v>0</v>
          </cell>
          <cell r="H346">
            <v>0</v>
          </cell>
          <cell r="I346">
            <v>1</v>
          </cell>
          <cell r="J346">
            <v>0</v>
          </cell>
          <cell r="K346">
            <v>0</v>
          </cell>
          <cell r="L346">
            <v>0</v>
          </cell>
          <cell r="M346">
            <v>0</v>
          </cell>
          <cell r="N346">
            <v>0</v>
          </cell>
          <cell r="O346">
            <v>0</v>
          </cell>
          <cell r="P346">
            <v>0</v>
          </cell>
          <cell r="Q346">
            <v>0</v>
          </cell>
        </row>
        <row r="347">
          <cell r="A347" t="str">
            <v>KE7905S02B</v>
          </cell>
          <cell r="B347" t="str">
            <v xml:space="preserve">REAR SPOILER FINISHER-BLUE RAY          </v>
          </cell>
          <cell r="C347">
            <v>278.39999999999998</v>
          </cell>
          <cell r="E347">
            <v>250.55999999999997</v>
          </cell>
          <cell r="F347">
            <v>0</v>
          </cell>
          <cell r="G347">
            <v>1</v>
          </cell>
          <cell r="H347">
            <v>0</v>
          </cell>
          <cell r="I347">
            <v>0</v>
          </cell>
          <cell r="J347">
            <v>0</v>
          </cell>
          <cell r="K347">
            <v>0</v>
          </cell>
          <cell r="L347">
            <v>0</v>
          </cell>
          <cell r="M347">
            <v>0</v>
          </cell>
          <cell r="N347">
            <v>0</v>
          </cell>
          <cell r="O347">
            <v>0</v>
          </cell>
          <cell r="P347">
            <v>0</v>
          </cell>
          <cell r="Q347">
            <v>0</v>
          </cell>
        </row>
        <row r="348">
          <cell r="A348" t="str">
            <v>KE790BV52D</v>
          </cell>
          <cell r="B348" t="str">
            <v xml:space="preserve">REAR SPOILER KIT                        </v>
          </cell>
          <cell r="C348">
            <v>421.47</v>
          </cell>
          <cell r="E348">
            <v>379.32300000000004</v>
          </cell>
          <cell r="F348">
            <v>0</v>
          </cell>
          <cell r="G348">
            <v>0</v>
          </cell>
          <cell r="H348">
            <v>0</v>
          </cell>
          <cell r="I348">
            <v>1</v>
          </cell>
          <cell r="J348">
            <v>0</v>
          </cell>
          <cell r="K348">
            <v>0</v>
          </cell>
          <cell r="L348">
            <v>0</v>
          </cell>
          <cell r="M348">
            <v>0</v>
          </cell>
          <cell r="N348">
            <v>0</v>
          </cell>
          <cell r="O348">
            <v>0</v>
          </cell>
          <cell r="P348">
            <v>0</v>
          </cell>
          <cell r="Q348">
            <v>0</v>
          </cell>
        </row>
        <row r="349">
          <cell r="A349" t="str">
            <v>KE790BV52E</v>
          </cell>
          <cell r="B349" t="str">
            <v xml:space="preserve">REAR SPOILER KIT                        </v>
          </cell>
          <cell r="C349">
            <v>484.94</v>
          </cell>
          <cell r="E349">
            <v>436.44600000000003</v>
          </cell>
          <cell r="F349">
            <v>0</v>
          </cell>
          <cell r="G349">
            <v>0</v>
          </cell>
          <cell r="H349">
            <v>0</v>
          </cell>
          <cell r="I349">
            <v>1</v>
          </cell>
          <cell r="J349">
            <v>0</v>
          </cell>
          <cell r="K349">
            <v>0</v>
          </cell>
          <cell r="L349">
            <v>0</v>
          </cell>
          <cell r="M349">
            <v>0</v>
          </cell>
          <cell r="N349">
            <v>0</v>
          </cell>
          <cell r="O349">
            <v>0</v>
          </cell>
          <cell r="P349">
            <v>0</v>
          </cell>
          <cell r="Q349">
            <v>0</v>
          </cell>
        </row>
        <row r="350">
          <cell r="A350" t="str">
            <v>KE790BV52F</v>
          </cell>
          <cell r="B350" t="str">
            <v xml:space="preserve">REAR SPOILER KIT                        </v>
          </cell>
          <cell r="C350">
            <v>611.79999999999995</v>
          </cell>
          <cell r="E350">
            <v>550.62</v>
          </cell>
          <cell r="F350">
            <v>0</v>
          </cell>
          <cell r="G350">
            <v>0</v>
          </cell>
          <cell r="H350">
            <v>0</v>
          </cell>
          <cell r="I350">
            <v>1</v>
          </cell>
          <cell r="J350">
            <v>0</v>
          </cell>
          <cell r="K350">
            <v>0</v>
          </cell>
          <cell r="L350">
            <v>0</v>
          </cell>
          <cell r="M350">
            <v>0</v>
          </cell>
          <cell r="N350">
            <v>0</v>
          </cell>
          <cell r="O350">
            <v>0</v>
          </cell>
          <cell r="P350">
            <v>0</v>
          </cell>
          <cell r="Q350">
            <v>0</v>
          </cell>
        </row>
        <row r="351">
          <cell r="A351" t="str">
            <v>KE790BV52H</v>
          </cell>
          <cell r="B351" t="str">
            <v xml:space="preserve">REAR SPOILER KIT                        </v>
          </cell>
          <cell r="C351">
            <v>456.5</v>
          </cell>
          <cell r="E351">
            <v>410.85</v>
          </cell>
          <cell r="F351">
            <v>0</v>
          </cell>
          <cell r="G351">
            <v>0</v>
          </cell>
          <cell r="H351">
            <v>0</v>
          </cell>
          <cell r="I351">
            <v>1</v>
          </cell>
          <cell r="J351">
            <v>0</v>
          </cell>
          <cell r="K351">
            <v>0</v>
          </cell>
          <cell r="L351">
            <v>0</v>
          </cell>
          <cell r="M351">
            <v>0</v>
          </cell>
          <cell r="N351">
            <v>0</v>
          </cell>
          <cell r="O351">
            <v>0</v>
          </cell>
          <cell r="P351">
            <v>0</v>
          </cell>
          <cell r="Q351">
            <v>0</v>
          </cell>
        </row>
        <row r="352">
          <cell r="A352" t="str">
            <v>KE7911KA20</v>
          </cell>
          <cell r="B352" t="str">
            <v xml:space="preserve">INSERTFOR HATCH                         </v>
          </cell>
          <cell r="C352">
            <v>228.29</v>
          </cell>
          <cell r="E352">
            <v>205.46099999999998</v>
          </cell>
          <cell r="F352">
            <v>0</v>
          </cell>
          <cell r="G352">
            <v>0</v>
          </cell>
          <cell r="H352">
            <v>0</v>
          </cell>
          <cell r="I352">
            <v>1</v>
          </cell>
          <cell r="J352">
            <v>0</v>
          </cell>
          <cell r="K352">
            <v>0</v>
          </cell>
          <cell r="L352">
            <v>0</v>
          </cell>
          <cell r="M352">
            <v>0</v>
          </cell>
          <cell r="N352">
            <v>0</v>
          </cell>
          <cell r="O352">
            <v>0</v>
          </cell>
          <cell r="P352">
            <v>0</v>
          </cell>
          <cell r="Q352">
            <v>0</v>
          </cell>
        </row>
        <row r="353">
          <cell r="A353" t="str">
            <v>KE7911KA50</v>
          </cell>
          <cell r="B353" t="str">
            <v xml:space="preserve">TRUNK HANDLE CH                         </v>
          </cell>
          <cell r="C353">
            <v>256.79000000000002</v>
          </cell>
          <cell r="E353">
            <v>231.11100000000002</v>
          </cell>
          <cell r="F353">
            <v>0</v>
          </cell>
          <cell r="G353">
            <v>0</v>
          </cell>
          <cell r="H353">
            <v>0</v>
          </cell>
          <cell r="I353">
            <v>1</v>
          </cell>
          <cell r="J353">
            <v>0</v>
          </cell>
          <cell r="K353">
            <v>0</v>
          </cell>
          <cell r="L353">
            <v>0</v>
          </cell>
          <cell r="M353">
            <v>0</v>
          </cell>
          <cell r="N353">
            <v>0</v>
          </cell>
          <cell r="O353">
            <v>0</v>
          </cell>
          <cell r="P353">
            <v>0</v>
          </cell>
          <cell r="Q353">
            <v>0</v>
          </cell>
        </row>
        <row r="354">
          <cell r="A354" t="str">
            <v>KE7911KA50BK</v>
          </cell>
          <cell r="B354" t="str">
            <v xml:space="preserve">TRUNK HANDLE BK                         </v>
          </cell>
          <cell r="C354">
            <v>151.13999999999999</v>
          </cell>
          <cell r="E354">
            <v>136.02599999999998</v>
          </cell>
          <cell r="F354">
            <v>0</v>
          </cell>
          <cell r="G354">
            <v>0</v>
          </cell>
          <cell r="H354">
            <v>0</v>
          </cell>
          <cell r="I354">
            <v>1</v>
          </cell>
          <cell r="J354">
            <v>0</v>
          </cell>
          <cell r="K354">
            <v>0</v>
          </cell>
          <cell r="L354">
            <v>0</v>
          </cell>
          <cell r="M354">
            <v>0</v>
          </cell>
          <cell r="N354">
            <v>0</v>
          </cell>
          <cell r="O354">
            <v>0</v>
          </cell>
          <cell r="P354">
            <v>0</v>
          </cell>
          <cell r="Q354">
            <v>0</v>
          </cell>
        </row>
        <row r="355">
          <cell r="A355" t="str">
            <v>KE7911KA50EB</v>
          </cell>
          <cell r="B355" t="str">
            <v xml:space="preserve">TRUNK HANDLE EB                         </v>
          </cell>
          <cell r="C355">
            <v>212.75</v>
          </cell>
          <cell r="E355">
            <v>191.47499999999999</v>
          </cell>
          <cell r="F355">
            <v>0</v>
          </cell>
          <cell r="G355">
            <v>0</v>
          </cell>
          <cell r="H355">
            <v>0</v>
          </cell>
          <cell r="I355">
            <v>1</v>
          </cell>
          <cell r="J355">
            <v>0</v>
          </cell>
          <cell r="K355">
            <v>0</v>
          </cell>
          <cell r="L355">
            <v>0</v>
          </cell>
          <cell r="M355">
            <v>0</v>
          </cell>
          <cell r="N355">
            <v>0</v>
          </cell>
          <cell r="O355">
            <v>0</v>
          </cell>
          <cell r="P355">
            <v>0</v>
          </cell>
          <cell r="Q355">
            <v>0</v>
          </cell>
        </row>
        <row r="356">
          <cell r="A356" t="str">
            <v>KE7911KA50RD</v>
          </cell>
          <cell r="B356" t="str">
            <v xml:space="preserve">TRUNKHANDLE_RED                         </v>
          </cell>
          <cell r="C356">
            <v>151.13999999999999</v>
          </cell>
          <cell r="E356">
            <v>136.02599999999998</v>
          </cell>
          <cell r="F356">
            <v>0</v>
          </cell>
          <cell r="G356">
            <v>0</v>
          </cell>
          <cell r="H356">
            <v>0</v>
          </cell>
          <cell r="I356">
            <v>1</v>
          </cell>
          <cell r="J356">
            <v>0</v>
          </cell>
          <cell r="K356">
            <v>0</v>
          </cell>
          <cell r="L356">
            <v>0</v>
          </cell>
          <cell r="M356">
            <v>0</v>
          </cell>
          <cell r="N356">
            <v>0</v>
          </cell>
          <cell r="O356">
            <v>0</v>
          </cell>
          <cell r="P356">
            <v>0</v>
          </cell>
          <cell r="Q356">
            <v>0</v>
          </cell>
        </row>
        <row r="357">
          <cell r="A357" t="str">
            <v>KE7911KA50YW</v>
          </cell>
          <cell r="B357" t="str">
            <v xml:space="preserve">TRUNK HANDLE YW                         </v>
          </cell>
          <cell r="C357">
            <v>179.08</v>
          </cell>
          <cell r="E357">
            <v>161.17200000000003</v>
          </cell>
          <cell r="F357">
            <v>0</v>
          </cell>
          <cell r="G357">
            <v>0</v>
          </cell>
          <cell r="H357">
            <v>0</v>
          </cell>
          <cell r="I357">
            <v>1</v>
          </cell>
          <cell r="J357">
            <v>0</v>
          </cell>
          <cell r="K357">
            <v>0</v>
          </cell>
          <cell r="L357">
            <v>0</v>
          </cell>
          <cell r="M357">
            <v>0</v>
          </cell>
          <cell r="N357">
            <v>0</v>
          </cell>
          <cell r="O357">
            <v>0</v>
          </cell>
          <cell r="P357">
            <v>0</v>
          </cell>
          <cell r="Q357">
            <v>0</v>
          </cell>
        </row>
        <row r="358">
          <cell r="A358" t="str">
            <v>KE7914E55C</v>
          </cell>
          <cell r="B358" t="str">
            <v xml:space="preserve">RR GLASS FIN CR                         </v>
          </cell>
          <cell r="C358">
            <v>363.38</v>
          </cell>
          <cell r="E358">
            <v>327.04199999999997</v>
          </cell>
          <cell r="F358">
            <v>0</v>
          </cell>
          <cell r="G358">
            <v>0</v>
          </cell>
          <cell r="H358">
            <v>0</v>
          </cell>
          <cell r="I358">
            <v>0</v>
          </cell>
          <cell r="J358">
            <v>0</v>
          </cell>
          <cell r="K358">
            <v>0</v>
          </cell>
          <cell r="L358">
            <v>0</v>
          </cell>
          <cell r="M358">
            <v>0</v>
          </cell>
          <cell r="N358">
            <v>0</v>
          </cell>
          <cell r="O358">
            <v>0</v>
          </cell>
          <cell r="P358">
            <v>1</v>
          </cell>
          <cell r="Q358">
            <v>0</v>
          </cell>
        </row>
        <row r="359">
          <cell r="A359" t="str">
            <v>KE8771K160</v>
          </cell>
          <cell r="B359" t="str">
            <v xml:space="preserve">ARMREST FABRICA                         </v>
          </cell>
          <cell r="C359">
            <v>315.97000000000003</v>
          </cell>
          <cell r="E359">
            <v>284.37300000000005</v>
          </cell>
          <cell r="F359">
            <v>0</v>
          </cell>
          <cell r="G359">
            <v>0</v>
          </cell>
          <cell r="H359">
            <v>0</v>
          </cell>
          <cell r="I359">
            <v>1</v>
          </cell>
          <cell r="J359">
            <v>0</v>
          </cell>
          <cell r="K359">
            <v>0</v>
          </cell>
          <cell r="L359">
            <v>0</v>
          </cell>
          <cell r="M359">
            <v>0</v>
          </cell>
          <cell r="N359">
            <v>0</v>
          </cell>
          <cell r="O359">
            <v>0</v>
          </cell>
          <cell r="P359">
            <v>0</v>
          </cell>
          <cell r="Q359">
            <v>0</v>
          </cell>
        </row>
        <row r="360">
          <cell r="A360" t="str">
            <v>KE8771K3RE</v>
          </cell>
          <cell r="B360" t="str">
            <v xml:space="preserve">ARMREST LEATH R                         </v>
          </cell>
          <cell r="C360">
            <v>377.93</v>
          </cell>
          <cell r="E360">
            <v>340.137</v>
          </cell>
          <cell r="F360">
            <v>0</v>
          </cell>
          <cell r="G360">
            <v>0</v>
          </cell>
          <cell r="H360">
            <v>0</v>
          </cell>
          <cell r="I360">
            <v>1</v>
          </cell>
          <cell r="J360">
            <v>0</v>
          </cell>
          <cell r="K360">
            <v>0</v>
          </cell>
          <cell r="L360">
            <v>0</v>
          </cell>
          <cell r="M360">
            <v>0</v>
          </cell>
          <cell r="N360">
            <v>0</v>
          </cell>
          <cell r="O360">
            <v>0</v>
          </cell>
          <cell r="P360">
            <v>0</v>
          </cell>
          <cell r="Q360">
            <v>0</v>
          </cell>
        </row>
        <row r="361">
          <cell r="A361" t="str">
            <v>KE9605S01B</v>
          </cell>
          <cell r="B361" t="str">
            <v xml:space="preserve">MIRROR CAPS - BLUE RAY                  </v>
          </cell>
          <cell r="C361">
            <v>200.32</v>
          </cell>
          <cell r="E361">
            <v>180.28799999999998</v>
          </cell>
          <cell r="F361">
            <v>0</v>
          </cell>
          <cell r="G361">
            <v>1</v>
          </cell>
          <cell r="H361">
            <v>0</v>
          </cell>
          <cell r="I361">
            <v>0</v>
          </cell>
          <cell r="J361">
            <v>0</v>
          </cell>
          <cell r="K361">
            <v>0</v>
          </cell>
          <cell r="L361">
            <v>0</v>
          </cell>
          <cell r="M361">
            <v>0</v>
          </cell>
          <cell r="N361">
            <v>0</v>
          </cell>
          <cell r="O361">
            <v>0</v>
          </cell>
          <cell r="P361">
            <v>0</v>
          </cell>
          <cell r="Q361">
            <v>0</v>
          </cell>
        </row>
        <row r="362">
          <cell r="A362" t="str">
            <v>KE960BV030BK</v>
          </cell>
          <cell r="B362" t="str">
            <v xml:space="preserve">MIRROR CAPS BK                          </v>
          </cell>
          <cell r="C362">
            <v>212.29</v>
          </cell>
          <cell r="E362">
            <v>191.06099999999998</v>
          </cell>
          <cell r="F362">
            <v>0</v>
          </cell>
          <cell r="G362">
            <v>0</v>
          </cell>
          <cell r="H362">
            <v>0</v>
          </cell>
          <cell r="I362">
            <v>1</v>
          </cell>
          <cell r="J362">
            <v>0</v>
          </cell>
          <cell r="K362">
            <v>0</v>
          </cell>
          <cell r="L362">
            <v>0</v>
          </cell>
          <cell r="M362">
            <v>0</v>
          </cell>
          <cell r="N362">
            <v>0</v>
          </cell>
          <cell r="O362">
            <v>0</v>
          </cell>
          <cell r="P362">
            <v>0</v>
          </cell>
          <cell r="Q362">
            <v>0</v>
          </cell>
        </row>
        <row r="363">
          <cell r="A363" t="str">
            <v>KE960BV030EB</v>
          </cell>
          <cell r="B363" t="str">
            <v xml:space="preserve">MIRROR CAPS EB                          </v>
          </cell>
          <cell r="C363">
            <v>212.29</v>
          </cell>
          <cell r="E363">
            <v>191.06099999999998</v>
          </cell>
          <cell r="F363">
            <v>0</v>
          </cell>
          <cell r="G363">
            <v>0</v>
          </cell>
          <cell r="H363">
            <v>0</v>
          </cell>
          <cell r="I363">
            <v>1</v>
          </cell>
          <cell r="J363">
            <v>0</v>
          </cell>
          <cell r="K363">
            <v>0</v>
          </cell>
          <cell r="L363">
            <v>0</v>
          </cell>
          <cell r="M363">
            <v>0</v>
          </cell>
          <cell r="N363">
            <v>0</v>
          </cell>
          <cell r="O363">
            <v>0</v>
          </cell>
          <cell r="P363">
            <v>0</v>
          </cell>
          <cell r="Q363">
            <v>0</v>
          </cell>
        </row>
        <row r="364">
          <cell r="A364" t="str">
            <v>KE960BV030RD</v>
          </cell>
          <cell r="B364" t="str">
            <v xml:space="preserve">MIRROR CAPS RD                          </v>
          </cell>
          <cell r="C364">
            <v>212.29</v>
          </cell>
          <cell r="E364">
            <v>191.06099999999998</v>
          </cell>
          <cell r="F364">
            <v>0</v>
          </cell>
          <cell r="G364">
            <v>0</v>
          </cell>
          <cell r="H364">
            <v>0</v>
          </cell>
          <cell r="I364">
            <v>1</v>
          </cell>
          <cell r="J364">
            <v>0</v>
          </cell>
          <cell r="K364">
            <v>0</v>
          </cell>
          <cell r="L364">
            <v>0</v>
          </cell>
          <cell r="M364">
            <v>0</v>
          </cell>
          <cell r="N364">
            <v>0</v>
          </cell>
          <cell r="O364">
            <v>0</v>
          </cell>
          <cell r="P364">
            <v>0</v>
          </cell>
          <cell r="Q364">
            <v>0</v>
          </cell>
        </row>
        <row r="365">
          <cell r="A365" t="str">
            <v>KE960BV030YE</v>
          </cell>
          <cell r="B365" t="str">
            <v xml:space="preserve">MIRROR CAPS YE                          </v>
          </cell>
          <cell r="C365">
            <v>212.29</v>
          </cell>
          <cell r="E365">
            <v>191.06099999999998</v>
          </cell>
          <cell r="F365">
            <v>0</v>
          </cell>
          <cell r="G365">
            <v>0</v>
          </cell>
          <cell r="H365">
            <v>0</v>
          </cell>
          <cell r="I365">
            <v>1</v>
          </cell>
          <cell r="J365">
            <v>0</v>
          </cell>
          <cell r="K365">
            <v>0</v>
          </cell>
          <cell r="L365">
            <v>0</v>
          </cell>
          <cell r="M365">
            <v>0</v>
          </cell>
          <cell r="N365">
            <v>0</v>
          </cell>
          <cell r="O365">
            <v>0</v>
          </cell>
          <cell r="P365">
            <v>0</v>
          </cell>
          <cell r="Q365">
            <v>0</v>
          </cell>
        </row>
        <row r="366">
          <cell r="A366" t="str">
            <v>KE960HV00N</v>
          </cell>
          <cell r="B366" t="str">
            <v xml:space="preserve">MIRROR CAPS GLOSS BLACK                 </v>
          </cell>
          <cell r="C366">
            <v>207.16</v>
          </cell>
          <cell r="E366">
            <v>186.44399999999999</v>
          </cell>
          <cell r="F366">
            <v>0</v>
          </cell>
          <cell r="G366">
            <v>0</v>
          </cell>
          <cell r="H366">
            <v>0</v>
          </cell>
          <cell r="I366">
            <v>0</v>
          </cell>
          <cell r="J366">
            <v>0</v>
          </cell>
          <cell r="K366">
            <v>0</v>
          </cell>
          <cell r="L366">
            <v>0</v>
          </cell>
          <cell r="M366">
            <v>0</v>
          </cell>
          <cell r="N366">
            <v>0</v>
          </cell>
          <cell r="O366">
            <v>0</v>
          </cell>
          <cell r="P366">
            <v>1</v>
          </cell>
          <cell r="Q366">
            <v>0</v>
          </cell>
        </row>
        <row r="367">
          <cell r="A367" t="str">
            <v>KE9655S0S0</v>
          </cell>
          <cell r="B367" t="str">
            <v xml:space="preserve">TRUNK LINER-BLACK (W/ BOSE)             </v>
          </cell>
          <cell r="C367">
            <v>172</v>
          </cell>
          <cell r="E367">
            <v>154.80000000000001</v>
          </cell>
          <cell r="F367">
            <v>0</v>
          </cell>
          <cell r="G367">
            <v>1</v>
          </cell>
          <cell r="H367">
            <v>0</v>
          </cell>
          <cell r="I367">
            <v>0</v>
          </cell>
          <cell r="J367">
            <v>0</v>
          </cell>
          <cell r="K367">
            <v>0</v>
          </cell>
          <cell r="L367">
            <v>0</v>
          </cell>
          <cell r="M367">
            <v>0</v>
          </cell>
          <cell r="N367">
            <v>0</v>
          </cell>
          <cell r="O367">
            <v>0</v>
          </cell>
          <cell r="P367">
            <v>0</v>
          </cell>
          <cell r="Q367">
            <v>0</v>
          </cell>
        </row>
        <row r="368">
          <cell r="A368" t="str">
            <v>KE9656P0S0</v>
          </cell>
          <cell r="B368" t="str">
            <v xml:space="preserve">TRUNKLINER                              </v>
          </cell>
          <cell r="C368">
            <v>116</v>
          </cell>
          <cell r="E368">
            <v>104.4</v>
          </cell>
          <cell r="F368">
            <v>0</v>
          </cell>
          <cell r="G368">
            <v>0</v>
          </cell>
          <cell r="H368">
            <v>0</v>
          </cell>
          <cell r="I368">
            <v>0</v>
          </cell>
          <cell r="J368">
            <v>1</v>
          </cell>
          <cell r="K368">
            <v>0</v>
          </cell>
          <cell r="L368">
            <v>0</v>
          </cell>
          <cell r="M368">
            <v>0</v>
          </cell>
          <cell r="N368">
            <v>0</v>
          </cell>
          <cell r="O368">
            <v>0</v>
          </cell>
          <cell r="P368">
            <v>0</v>
          </cell>
          <cell r="Q368">
            <v>0</v>
          </cell>
        </row>
        <row r="369">
          <cell r="A369" t="str">
            <v>KE9671K020</v>
          </cell>
          <cell r="B369" t="str">
            <v xml:space="preserve">TRK ENTRY GUARD                         </v>
          </cell>
          <cell r="C369">
            <v>175.98</v>
          </cell>
          <cell r="E369">
            <v>158.38200000000001</v>
          </cell>
          <cell r="F369">
            <v>0</v>
          </cell>
          <cell r="G369">
            <v>0</v>
          </cell>
          <cell r="H369">
            <v>0</v>
          </cell>
          <cell r="I369">
            <v>1</v>
          </cell>
          <cell r="J369">
            <v>0</v>
          </cell>
          <cell r="K369">
            <v>0</v>
          </cell>
          <cell r="L369">
            <v>0</v>
          </cell>
          <cell r="M369">
            <v>0</v>
          </cell>
          <cell r="N369">
            <v>0</v>
          </cell>
          <cell r="O369">
            <v>0</v>
          </cell>
          <cell r="P369">
            <v>0</v>
          </cell>
          <cell r="Q369">
            <v>0</v>
          </cell>
        </row>
        <row r="370">
          <cell r="A370" t="str">
            <v>KE9676P040</v>
          </cell>
          <cell r="B370" t="str">
            <v xml:space="preserve">ILLUMINATED ENTRY GUARDS                </v>
          </cell>
          <cell r="C370">
            <v>333.98</v>
          </cell>
          <cell r="E370">
            <v>300.58199999999999</v>
          </cell>
          <cell r="F370">
            <v>0</v>
          </cell>
          <cell r="G370">
            <v>0</v>
          </cell>
          <cell r="H370">
            <v>0</v>
          </cell>
          <cell r="I370">
            <v>0</v>
          </cell>
          <cell r="J370">
            <v>1</v>
          </cell>
          <cell r="K370">
            <v>0</v>
          </cell>
          <cell r="L370">
            <v>0</v>
          </cell>
          <cell r="M370">
            <v>0</v>
          </cell>
          <cell r="N370">
            <v>0</v>
          </cell>
          <cell r="O370">
            <v>0</v>
          </cell>
          <cell r="P370">
            <v>0</v>
          </cell>
          <cell r="Q370">
            <v>0</v>
          </cell>
        </row>
        <row r="371">
          <cell r="A371" t="str">
            <v>KE967HV540</v>
          </cell>
          <cell r="B371" t="str">
            <v xml:space="preserve">ILLUMINATED ALUMINIUM ENTRY GUARDS      </v>
          </cell>
          <cell r="C371">
            <v>333.08</v>
          </cell>
          <cell r="E371">
            <v>299.77199999999999</v>
          </cell>
          <cell r="F371">
            <v>0</v>
          </cell>
          <cell r="G371">
            <v>0</v>
          </cell>
          <cell r="H371">
            <v>0</v>
          </cell>
          <cell r="I371">
            <v>0</v>
          </cell>
          <cell r="J371">
            <v>0</v>
          </cell>
          <cell r="K371">
            <v>0</v>
          </cell>
          <cell r="L371">
            <v>0</v>
          </cell>
          <cell r="M371">
            <v>0</v>
          </cell>
          <cell r="N371">
            <v>0</v>
          </cell>
          <cell r="O371">
            <v>0</v>
          </cell>
          <cell r="P371">
            <v>1</v>
          </cell>
          <cell r="Q371">
            <v>0</v>
          </cell>
        </row>
        <row r="372">
          <cell r="A372" t="str">
            <v>MK0103KA02AU</v>
          </cell>
          <cell r="B372" t="str">
            <v xml:space="preserve">KICK PLATE KIT                          </v>
          </cell>
          <cell r="C372">
            <v>236.69</v>
          </cell>
          <cell r="E372">
            <v>213.02099999999999</v>
          </cell>
          <cell r="F372">
            <v>0</v>
          </cell>
          <cell r="G372">
            <v>0</v>
          </cell>
          <cell r="H372">
            <v>0</v>
          </cell>
          <cell r="I372">
            <v>0</v>
          </cell>
          <cell r="J372">
            <v>0</v>
          </cell>
          <cell r="K372">
            <v>0</v>
          </cell>
          <cell r="L372">
            <v>0</v>
          </cell>
          <cell r="M372">
            <v>1</v>
          </cell>
          <cell r="N372">
            <v>0</v>
          </cell>
          <cell r="O372">
            <v>0</v>
          </cell>
          <cell r="P372">
            <v>0</v>
          </cell>
          <cell r="Q372">
            <v>0</v>
          </cell>
        </row>
        <row r="373">
          <cell r="A373" t="str">
            <v>MK0103KA03AU</v>
          </cell>
          <cell r="B373" t="str">
            <v xml:space="preserve">KICK PLATE KIT                          </v>
          </cell>
          <cell r="C373">
            <v>177.49</v>
          </cell>
          <cell r="E373">
            <v>159.74100000000001</v>
          </cell>
          <cell r="F373">
            <v>0</v>
          </cell>
          <cell r="G373">
            <v>0</v>
          </cell>
          <cell r="H373">
            <v>0</v>
          </cell>
          <cell r="I373">
            <v>0</v>
          </cell>
          <cell r="J373">
            <v>0</v>
          </cell>
          <cell r="K373">
            <v>0</v>
          </cell>
          <cell r="L373">
            <v>0</v>
          </cell>
          <cell r="M373">
            <v>1</v>
          </cell>
          <cell r="N373">
            <v>0</v>
          </cell>
          <cell r="O373">
            <v>0</v>
          </cell>
          <cell r="P373">
            <v>0</v>
          </cell>
          <cell r="Q373">
            <v>0</v>
          </cell>
        </row>
        <row r="374">
          <cell r="A374" t="str">
            <v>MK017R52TOWB</v>
          </cell>
          <cell r="B374" t="str">
            <v xml:space="preserve">R52 TOWBAR W/ KICK SENSOR               </v>
          </cell>
          <cell r="C374">
            <v>1077.0899999999999</v>
          </cell>
          <cell r="E374">
            <v>969.38099999999986</v>
          </cell>
          <cell r="F374">
            <v>0</v>
          </cell>
          <cell r="G374">
            <v>0</v>
          </cell>
          <cell r="H374">
            <v>0</v>
          </cell>
          <cell r="I374">
            <v>0</v>
          </cell>
          <cell r="J374">
            <v>0</v>
          </cell>
          <cell r="K374">
            <v>0</v>
          </cell>
          <cell r="L374">
            <v>0</v>
          </cell>
          <cell r="M374">
            <v>1</v>
          </cell>
          <cell r="N374">
            <v>0</v>
          </cell>
          <cell r="O374">
            <v>0</v>
          </cell>
          <cell r="P374">
            <v>0</v>
          </cell>
          <cell r="Q374">
            <v>0</v>
          </cell>
        </row>
        <row r="375">
          <cell r="A375" t="str">
            <v>MK0254KE1AAU</v>
          </cell>
          <cell r="B375" t="str">
            <v xml:space="preserve">SIDE STEPS DX-DUALCAB RX-DUALCAB        </v>
          </cell>
          <cell r="C375">
            <v>1033.8</v>
          </cell>
          <cell r="E375">
            <v>930.42</v>
          </cell>
          <cell r="F375">
            <v>0</v>
          </cell>
          <cell r="G375">
            <v>0</v>
          </cell>
          <cell r="H375">
            <v>0</v>
          </cell>
          <cell r="I375">
            <v>0</v>
          </cell>
          <cell r="J375">
            <v>0</v>
          </cell>
          <cell r="K375">
            <v>1</v>
          </cell>
          <cell r="L375">
            <v>0</v>
          </cell>
          <cell r="M375">
            <v>0</v>
          </cell>
          <cell r="N375">
            <v>0</v>
          </cell>
          <cell r="O375">
            <v>0</v>
          </cell>
          <cell r="P375">
            <v>0</v>
          </cell>
          <cell r="Q375">
            <v>0</v>
          </cell>
        </row>
        <row r="376">
          <cell r="A376" t="str">
            <v>MK0254KE2AAU</v>
          </cell>
          <cell r="B376" t="str">
            <v xml:space="preserve">SIDE STEPS                              </v>
          </cell>
          <cell r="C376">
            <v>1033.8</v>
          </cell>
          <cell r="E376">
            <v>930.42</v>
          </cell>
          <cell r="F376">
            <v>0</v>
          </cell>
          <cell r="G376">
            <v>0</v>
          </cell>
          <cell r="H376">
            <v>0</v>
          </cell>
          <cell r="I376">
            <v>0</v>
          </cell>
          <cell r="J376">
            <v>0</v>
          </cell>
          <cell r="K376">
            <v>0</v>
          </cell>
          <cell r="L376">
            <v>1</v>
          </cell>
          <cell r="M376">
            <v>0</v>
          </cell>
          <cell r="N376">
            <v>0</v>
          </cell>
          <cell r="O376">
            <v>0</v>
          </cell>
          <cell r="P376">
            <v>0</v>
          </cell>
          <cell r="Q376">
            <v>0</v>
          </cell>
        </row>
        <row r="377">
          <cell r="A377" t="str">
            <v>MK0254KE5AAU</v>
          </cell>
          <cell r="B377" t="str">
            <v xml:space="preserve">PROTR-RR BODY D/C, INR-PREMIUM TD       </v>
          </cell>
          <cell r="C377">
            <v>505.83</v>
          </cell>
          <cell r="E377">
            <v>455.24699999999996</v>
          </cell>
          <cell r="F377">
            <v>0</v>
          </cell>
          <cell r="G377">
            <v>0</v>
          </cell>
          <cell r="H377">
            <v>0</v>
          </cell>
          <cell r="I377">
            <v>0</v>
          </cell>
          <cell r="J377">
            <v>0</v>
          </cell>
          <cell r="K377">
            <v>1</v>
          </cell>
          <cell r="L377">
            <v>0</v>
          </cell>
          <cell r="M377">
            <v>0</v>
          </cell>
          <cell r="N377">
            <v>0</v>
          </cell>
          <cell r="O377">
            <v>0</v>
          </cell>
          <cell r="P377">
            <v>0</v>
          </cell>
          <cell r="Q377">
            <v>0</v>
          </cell>
        </row>
        <row r="378">
          <cell r="A378" t="str">
            <v>MK0264KE1AAU</v>
          </cell>
          <cell r="B378" t="str">
            <v xml:space="preserve">PROTR-RR BODY K/C, INR TIE DOWN         </v>
          </cell>
          <cell r="C378">
            <v>460.96</v>
          </cell>
          <cell r="E378">
            <v>414.86399999999998</v>
          </cell>
          <cell r="F378">
            <v>0</v>
          </cell>
          <cell r="G378">
            <v>0</v>
          </cell>
          <cell r="H378">
            <v>0</v>
          </cell>
          <cell r="I378">
            <v>0</v>
          </cell>
          <cell r="J378">
            <v>0</v>
          </cell>
          <cell r="K378">
            <v>0</v>
          </cell>
          <cell r="L378">
            <v>1</v>
          </cell>
          <cell r="M378">
            <v>0</v>
          </cell>
          <cell r="N378">
            <v>0</v>
          </cell>
          <cell r="O378">
            <v>0</v>
          </cell>
          <cell r="P378">
            <v>0</v>
          </cell>
          <cell r="Q378">
            <v>0</v>
          </cell>
        </row>
        <row r="379">
          <cell r="A379" t="str">
            <v>MK18R52NUDGE</v>
          </cell>
          <cell r="B379" t="str">
            <v xml:space="preserve">R52 NUDGE BAR,ACU                       </v>
          </cell>
          <cell r="C379">
            <v>671.88</v>
          </cell>
          <cell r="E379">
            <v>604.69200000000001</v>
          </cell>
          <cell r="F379">
            <v>0</v>
          </cell>
          <cell r="G379">
            <v>0</v>
          </cell>
          <cell r="H379">
            <v>0</v>
          </cell>
          <cell r="I379">
            <v>0</v>
          </cell>
          <cell r="J379">
            <v>0</v>
          </cell>
          <cell r="K379">
            <v>0</v>
          </cell>
          <cell r="L379">
            <v>0</v>
          </cell>
          <cell r="M379">
            <v>1</v>
          </cell>
          <cell r="N379">
            <v>0</v>
          </cell>
          <cell r="O379">
            <v>0</v>
          </cell>
          <cell r="P379">
            <v>0</v>
          </cell>
          <cell r="Q379">
            <v>0</v>
          </cell>
        </row>
        <row r="380">
          <cell r="A380" t="str">
            <v>T99B19PJ0A</v>
          </cell>
          <cell r="B380" t="str">
            <v xml:space="preserve">PROTR-RR BMPR                           </v>
          </cell>
          <cell r="C380">
            <v>294.48</v>
          </cell>
          <cell r="E380">
            <v>265.03200000000004</v>
          </cell>
          <cell r="F380">
            <v>0</v>
          </cell>
          <cell r="G380">
            <v>0</v>
          </cell>
          <cell r="H380">
            <v>0</v>
          </cell>
          <cell r="I380">
            <v>0</v>
          </cell>
          <cell r="J380">
            <v>0</v>
          </cell>
          <cell r="K380">
            <v>0</v>
          </cell>
          <cell r="L380">
            <v>0</v>
          </cell>
          <cell r="M380">
            <v>1</v>
          </cell>
          <cell r="N380">
            <v>0</v>
          </cell>
          <cell r="O380">
            <v>0</v>
          </cell>
          <cell r="P380">
            <v>0</v>
          </cell>
          <cell r="Q380">
            <v>0</v>
          </cell>
        </row>
        <row r="381">
          <cell r="A381" t="str">
            <v>T99C25SA1A</v>
          </cell>
          <cell r="B381" t="str">
            <v xml:space="preserve">TRUNK SUB FLOOR ORGANISER               </v>
          </cell>
          <cell r="C381">
            <v>503.65</v>
          </cell>
          <cell r="E381">
            <v>453.28499999999997</v>
          </cell>
          <cell r="F381">
            <v>0</v>
          </cell>
          <cell r="G381">
            <v>1</v>
          </cell>
          <cell r="H381">
            <v>0</v>
          </cell>
          <cell r="I381">
            <v>0</v>
          </cell>
          <cell r="J381">
            <v>0</v>
          </cell>
          <cell r="K381">
            <v>0</v>
          </cell>
          <cell r="L381">
            <v>0</v>
          </cell>
          <cell r="M381">
            <v>0</v>
          </cell>
          <cell r="N381">
            <v>0</v>
          </cell>
          <cell r="O381">
            <v>0</v>
          </cell>
          <cell r="P381">
            <v>0</v>
          </cell>
          <cell r="Q381">
            <v>0</v>
          </cell>
        </row>
        <row r="382">
          <cell r="A382" t="str">
            <v>MK0253YM0AAU</v>
          </cell>
          <cell r="B382" t="str">
            <v xml:space="preserve">KIT-ALLOY WHEEL,18 BLACK                </v>
          </cell>
          <cell r="C382">
            <v>1609.46</v>
          </cell>
          <cell r="E382">
            <v>1448.5140000000001</v>
          </cell>
          <cell r="F382">
            <v>0</v>
          </cell>
          <cell r="G382">
            <v>0</v>
          </cell>
          <cell r="H382">
            <v>0</v>
          </cell>
          <cell r="I382">
            <v>1</v>
          </cell>
          <cell r="J382">
            <v>0</v>
          </cell>
          <cell r="K382">
            <v>0</v>
          </cell>
          <cell r="L382">
            <v>0</v>
          </cell>
          <cell r="M382">
            <v>0</v>
          </cell>
          <cell r="N382">
            <v>0</v>
          </cell>
          <cell r="O382">
            <v>0</v>
          </cell>
          <cell r="P382">
            <v>0</v>
          </cell>
          <cell r="Q382">
            <v>0</v>
          </cell>
        </row>
        <row r="383">
          <cell r="A383" t="str">
            <v>J90966KG0AAU</v>
          </cell>
          <cell r="B383" t="str">
            <v xml:space="preserve">LABEL-TOWING PU                         </v>
          </cell>
          <cell r="C383">
            <v>0.88</v>
          </cell>
          <cell r="D383"/>
          <cell r="E383">
            <v>0.79200000000000004</v>
          </cell>
          <cell r="F383">
            <v>0</v>
          </cell>
          <cell r="G383">
            <v>0</v>
          </cell>
          <cell r="H383">
            <v>0</v>
          </cell>
          <cell r="I383">
            <v>0</v>
          </cell>
          <cell r="J383">
            <v>0</v>
          </cell>
          <cell r="K383">
            <v>0</v>
          </cell>
          <cell r="L383">
            <v>0</v>
          </cell>
          <cell r="M383">
            <v>0</v>
          </cell>
          <cell r="N383">
            <v>0</v>
          </cell>
          <cell r="O383">
            <v>0</v>
          </cell>
          <cell r="P383">
            <v>0</v>
          </cell>
          <cell r="Q383">
            <v>0</v>
          </cell>
        </row>
        <row r="384">
          <cell r="A384" t="str">
            <v>J90966KG0BAU</v>
          </cell>
          <cell r="B384" t="str">
            <v xml:space="preserve">LABEL-TOWING CC                         </v>
          </cell>
          <cell r="C384">
            <v>1.8</v>
          </cell>
          <cell r="D384"/>
          <cell r="E384">
            <v>1.62</v>
          </cell>
          <cell r="F384">
            <v>0</v>
          </cell>
          <cell r="G384">
            <v>0</v>
          </cell>
          <cell r="H384">
            <v>0</v>
          </cell>
          <cell r="I384">
            <v>0</v>
          </cell>
          <cell r="J384">
            <v>0</v>
          </cell>
          <cell r="K384">
            <v>0</v>
          </cell>
          <cell r="L384">
            <v>0</v>
          </cell>
          <cell r="M384">
            <v>0</v>
          </cell>
          <cell r="N384">
            <v>0</v>
          </cell>
          <cell r="O384">
            <v>0</v>
          </cell>
          <cell r="P384">
            <v>0</v>
          </cell>
          <cell r="Q384">
            <v>0</v>
          </cell>
        </row>
        <row r="385">
          <cell r="A385" t="str">
            <v>G916889900A</v>
          </cell>
          <cell r="B385" t="str">
            <v xml:space="preserve">D SHACKLE                               </v>
          </cell>
          <cell r="C385">
            <v>10.59</v>
          </cell>
          <cell r="D385"/>
          <cell r="E385">
            <v>9.5310000000000006</v>
          </cell>
          <cell r="F385">
            <v>0</v>
          </cell>
          <cell r="G385">
            <v>0</v>
          </cell>
          <cell r="H385">
            <v>0</v>
          </cell>
          <cell r="I385">
            <v>1</v>
          </cell>
          <cell r="J385">
            <v>0</v>
          </cell>
          <cell r="K385">
            <v>1</v>
          </cell>
          <cell r="L385">
            <v>1</v>
          </cell>
          <cell r="M385">
            <v>1</v>
          </cell>
          <cell r="N385">
            <v>1</v>
          </cell>
          <cell r="O385">
            <v>1</v>
          </cell>
          <cell r="P385">
            <v>1</v>
          </cell>
          <cell r="Q385">
            <v>1</v>
          </cell>
        </row>
        <row r="386">
          <cell r="A386" t="str">
            <v>KE5371KA00</v>
          </cell>
          <cell r="B386" t="str">
            <v xml:space="preserve">DR HANDLE PROTC                         </v>
          </cell>
          <cell r="C386">
            <v>41.58</v>
          </cell>
          <cell r="D386"/>
          <cell r="E386">
            <v>37.421999999999997</v>
          </cell>
          <cell r="F386">
            <v>0</v>
          </cell>
          <cell r="G386">
            <v>0</v>
          </cell>
          <cell r="H386">
            <v>0</v>
          </cell>
          <cell r="I386">
            <v>1</v>
          </cell>
          <cell r="J386">
            <v>1</v>
          </cell>
          <cell r="K386">
            <v>1</v>
          </cell>
          <cell r="L386">
            <v>1</v>
          </cell>
          <cell r="M386">
            <v>0</v>
          </cell>
          <cell r="N386">
            <v>0</v>
          </cell>
          <cell r="O386">
            <v>0</v>
          </cell>
          <cell r="P386">
            <v>0</v>
          </cell>
          <cell r="Q386">
            <v>0</v>
          </cell>
        </row>
        <row r="387">
          <cell r="A387" t="str">
            <v>G9180NCR00AU</v>
          </cell>
          <cell r="B387" t="str">
            <v xml:space="preserve">TOWBALL-CHROME,NISSAN BRANDED           </v>
          </cell>
          <cell r="C387">
            <v>17.440000000000001</v>
          </cell>
          <cell r="D387"/>
          <cell r="E387">
            <v>15.696000000000002</v>
          </cell>
          <cell r="F387">
            <v>0</v>
          </cell>
          <cell r="G387">
            <v>0</v>
          </cell>
          <cell r="H387">
            <v>0</v>
          </cell>
          <cell r="I387">
            <v>1</v>
          </cell>
          <cell r="J387">
            <v>0</v>
          </cell>
          <cell r="K387">
            <v>1</v>
          </cell>
          <cell r="L387">
            <v>1</v>
          </cell>
          <cell r="M387">
            <v>1</v>
          </cell>
          <cell r="N387">
            <v>1</v>
          </cell>
          <cell r="O387">
            <v>1</v>
          </cell>
          <cell r="P387">
            <v>1</v>
          </cell>
          <cell r="Q387">
            <v>1</v>
          </cell>
        </row>
        <row r="388">
          <cell r="A388" t="str">
            <v>F38016KG0AAU</v>
          </cell>
          <cell r="B388" t="str">
            <v xml:space="preserve">FDRT FENDER FITTING CAP                 </v>
          </cell>
          <cell r="C388">
            <v>23.67</v>
          </cell>
          <cell r="D388"/>
          <cell r="E388">
            <v>21.303000000000001</v>
          </cell>
          <cell r="F388">
            <v>0</v>
          </cell>
          <cell r="G388">
            <v>0</v>
          </cell>
          <cell r="H388">
            <v>0</v>
          </cell>
          <cell r="I388">
            <v>0</v>
          </cell>
          <cell r="J388">
            <v>0</v>
          </cell>
          <cell r="K388">
            <v>0</v>
          </cell>
          <cell r="L388">
            <v>0</v>
          </cell>
          <cell r="M388">
            <v>0</v>
          </cell>
          <cell r="N388">
            <v>0</v>
          </cell>
          <cell r="O388">
            <v>0</v>
          </cell>
          <cell r="P388">
            <v>0</v>
          </cell>
          <cell r="Q388">
            <v>0</v>
          </cell>
        </row>
        <row r="389">
          <cell r="A389" t="str">
            <v>B4134GENRLAU</v>
          </cell>
          <cell r="B389" t="str">
            <v>ADAPTER TRAILER CONNECTOR (ROUND 7 PIN L</v>
          </cell>
          <cell r="C389">
            <v>27.34</v>
          </cell>
          <cell r="D389"/>
          <cell r="E389">
            <v>24.606000000000002</v>
          </cell>
          <cell r="F389">
            <v>0</v>
          </cell>
          <cell r="G389">
            <v>0</v>
          </cell>
          <cell r="H389">
            <v>0</v>
          </cell>
          <cell r="I389">
            <v>1</v>
          </cell>
          <cell r="J389">
            <v>0</v>
          </cell>
          <cell r="K389">
            <v>1</v>
          </cell>
          <cell r="L389">
            <v>1</v>
          </cell>
          <cell r="M389">
            <v>1</v>
          </cell>
          <cell r="N389">
            <v>1</v>
          </cell>
          <cell r="O389">
            <v>1</v>
          </cell>
          <cell r="P389">
            <v>1</v>
          </cell>
          <cell r="Q389">
            <v>1</v>
          </cell>
        </row>
        <row r="390">
          <cell r="A390" t="str">
            <v>B4134GENRSAU</v>
          </cell>
          <cell r="B390" t="str">
            <v>ADAPTER TRAILER CONNECTOR (ROUND 7 PIN S</v>
          </cell>
          <cell r="C390">
            <v>27.34</v>
          </cell>
          <cell r="D390"/>
          <cell r="E390">
            <v>24.606000000000002</v>
          </cell>
          <cell r="F390">
            <v>0</v>
          </cell>
          <cell r="G390">
            <v>0</v>
          </cell>
          <cell r="H390">
            <v>0</v>
          </cell>
          <cell r="I390">
            <v>1</v>
          </cell>
          <cell r="J390">
            <v>0</v>
          </cell>
          <cell r="K390">
            <v>1</v>
          </cell>
          <cell r="L390">
            <v>1</v>
          </cell>
          <cell r="M390">
            <v>1</v>
          </cell>
          <cell r="N390">
            <v>1</v>
          </cell>
          <cell r="O390">
            <v>1</v>
          </cell>
          <cell r="P390">
            <v>1</v>
          </cell>
          <cell r="Q390">
            <v>1</v>
          </cell>
        </row>
        <row r="391">
          <cell r="A391" t="str">
            <v>G9180GEN20AU</v>
          </cell>
          <cell r="B391" t="str">
            <v xml:space="preserve">TOW CARRY BAG                           </v>
          </cell>
          <cell r="C391">
            <v>28.62</v>
          </cell>
          <cell r="D391"/>
          <cell r="E391">
            <v>25.758000000000003</v>
          </cell>
          <cell r="F391">
            <v>0</v>
          </cell>
          <cell r="G391">
            <v>0</v>
          </cell>
          <cell r="H391">
            <v>0</v>
          </cell>
          <cell r="I391">
            <v>1</v>
          </cell>
          <cell r="J391">
            <v>0</v>
          </cell>
          <cell r="K391">
            <v>1</v>
          </cell>
          <cell r="L391">
            <v>1</v>
          </cell>
          <cell r="M391">
            <v>1</v>
          </cell>
          <cell r="N391">
            <v>1</v>
          </cell>
          <cell r="O391">
            <v>1</v>
          </cell>
          <cell r="P391">
            <v>1</v>
          </cell>
          <cell r="Q391">
            <v>1</v>
          </cell>
        </row>
        <row r="392">
          <cell r="A392" t="str">
            <v>B84H0AUX00AU</v>
          </cell>
          <cell r="B392" t="str">
            <v xml:space="preserve">AUX CABLE, 3.5MM MALE TO MALE           </v>
          </cell>
          <cell r="C392">
            <v>17.82</v>
          </cell>
          <cell r="D392"/>
          <cell r="E392">
            <v>16.038</v>
          </cell>
          <cell r="F392">
            <v>0</v>
          </cell>
          <cell r="G392">
            <v>1</v>
          </cell>
          <cell r="H392">
            <v>0</v>
          </cell>
          <cell r="I392">
            <v>1</v>
          </cell>
          <cell r="J392">
            <v>1</v>
          </cell>
          <cell r="K392">
            <v>1</v>
          </cell>
          <cell r="L392">
            <v>1</v>
          </cell>
          <cell r="M392">
            <v>1</v>
          </cell>
          <cell r="N392">
            <v>0</v>
          </cell>
          <cell r="O392">
            <v>0</v>
          </cell>
          <cell r="P392">
            <v>1</v>
          </cell>
          <cell r="Q392">
            <v>1</v>
          </cell>
        </row>
        <row r="393">
          <cell r="A393" t="str">
            <v>9956046502AU</v>
          </cell>
          <cell r="B393" t="str">
            <v xml:space="preserve">GAUGE-TYRE                              </v>
          </cell>
          <cell r="C393">
            <v>27.01</v>
          </cell>
          <cell r="D393"/>
          <cell r="E393">
            <v>24.309000000000001</v>
          </cell>
          <cell r="F393">
            <v>0</v>
          </cell>
          <cell r="G393">
            <v>1</v>
          </cell>
          <cell r="H393">
            <v>1</v>
          </cell>
          <cell r="I393">
            <v>1</v>
          </cell>
          <cell r="J393">
            <v>1</v>
          </cell>
          <cell r="K393">
            <v>1</v>
          </cell>
          <cell r="L393">
            <v>1</v>
          </cell>
          <cell r="M393">
            <v>1</v>
          </cell>
          <cell r="N393">
            <v>1</v>
          </cell>
          <cell r="O393">
            <v>1</v>
          </cell>
          <cell r="P393">
            <v>1</v>
          </cell>
          <cell r="Q393">
            <v>1</v>
          </cell>
        </row>
        <row r="394">
          <cell r="A394" t="str">
            <v>G3400RHTD31AU</v>
          </cell>
          <cell r="B394" t="str">
            <v xml:space="preserve">LOAD STRAP                              </v>
          </cell>
          <cell r="C394">
            <v>22.31</v>
          </cell>
          <cell r="D394"/>
          <cell r="E394">
            <v>20.079000000000001</v>
          </cell>
          <cell r="F394">
            <v>0</v>
          </cell>
          <cell r="G394">
            <v>1</v>
          </cell>
          <cell r="H394">
            <v>0</v>
          </cell>
          <cell r="I394">
            <v>1</v>
          </cell>
          <cell r="J394">
            <v>1</v>
          </cell>
          <cell r="K394">
            <v>1</v>
          </cell>
          <cell r="L394">
            <v>1</v>
          </cell>
          <cell r="M394">
            <v>1</v>
          </cell>
          <cell r="N394">
            <v>1</v>
          </cell>
          <cell r="O394">
            <v>1</v>
          </cell>
          <cell r="P394">
            <v>1</v>
          </cell>
          <cell r="Q394">
            <v>1</v>
          </cell>
        </row>
        <row r="395">
          <cell r="A395" t="str">
            <v>G3400RHWR8AU</v>
          </cell>
          <cell r="B395" t="str">
            <v xml:space="preserve">R/BAR T-TRACK ADAPTOR                   </v>
          </cell>
          <cell r="C395">
            <v>35.270000000000003</v>
          </cell>
          <cell r="D395"/>
          <cell r="E395">
            <v>31.743000000000002</v>
          </cell>
          <cell r="F395">
            <v>0</v>
          </cell>
          <cell r="G395">
            <v>1</v>
          </cell>
          <cell r="H395">
            <v>0</v>
          </cell>
          <cell r="I395">
            <v>1</v>
          </cell>
          <cell r="J395">
            <v>1</v>
          </cell>
          <cell r="K395">
            <v>1</v>
          </cell>
          <cell r="L395">
            <v>1</v>
          </cell>
          <cell r="M395">
            <v>1</v>
          </cell>
          <cell r="N395">
            <v>0</v>
          </cell>
          <cell r="O395">
            <v>0</v>
          </cell>
          <cell r="P395">
            <v>1</v>
          </cell>
          <cell r="Q395">
            <v>1</v>
          </cell>
        </row>
        <row r="396">
          <cell r="A396" t="str">
            <v>G917089900A</v>
          </cell>
          <cell r="B396" t="str">
            <v xml:space="preserve">KIT-SAFETY CHAIN                        </v>
          </cell>
          <cell r="C396">
            <v>35.53</v>
          </cell>
          <cell r="D396"/>
          <cell r="E396">
            <v>31.977</v>
          </cell>
          <cell r="F396">
            <v>0</v>
          </cell>
          <cell r="G396">
            <v>0</v>
          </cell>
          <cell r="H396">
            <v>0</v>
          </cell>
          <cell r="I396">
            <v>1</v>
          </cell>
          <cell r="J396">
            <v>0</v>
          </cell>
          <cell r="K396">
            <v>1</v>
          </cell>
          <cell r="L396">
            <v>1</v>
          </cell>
          <cell r="M396">
            <v>1</v>
          </cell>
          <cell r="N396">
            <v>1</v>
          </cell>
          <cell r="O396">
            <v>1</v>
          </cell>
          <cell r="P396">
            <v>1</v>
          </cell>
          <cell r="Q396">
            <v>1</v>
          </cell>
        </row>
        <row r="397">
          <cell r="A397" t="str">
            <v>G49024KE2AAU</v>
          </cell>
          <cell r="B397" t="str">
            <v xml:space="preserve">MAT KIT-FLR, RR DC CAR                  </v>
          </cell>
          <cell r="C397">
            <v>66.64</v>
          </cell>
          <cell r="D397"/>
          <cell r="E397">
            <v>59.975999999999999</v>
          </cell>
          <cell r="F397">
            <v>0</v>
          </cell>
          <cell r="G397">
            <v>0</v>
          </cell>
          <cell r="H397">
            <v>0</v>
          </cell>
          <cell r="I397">
            <v>0</v>
          </cell>
          <cell r="J397">
            <v>0</v>
          </cell>
          <cell r="K397">
            <v>1</v>
          </cell>
          <cell r="L397">
            <v>0</v>
          </cell>
          <cell r="M397">
            <v>0</v>
          </cell>
          <cell r="N397">
            <v>0</v>
          </cell>
          <cell r="O397">
            <v>0</v>
          </cell>
          <cell r="P397">
            <v>0</v>
          </cell>
          <cell r="Q397">
            <v>0</v>
          </cell>
        </row>
        <row r="398">
          <cell r="A398" t="str">
            <v>G49024KE1BAU</v>
          </cell>
          <cell r="B398" t="str">
            <v xml:space="preserve">MAT KIT-FLR, RR KC AWM                  </v>
          </cell>
          <cell r="C398">
            <v>91.63</v>
          </cell>
          <cell r="D398"/>
          <cell r="E398">
            <v>82.466999999999999</v>
          </cell>
          <cell r="F398">
            <v>0</v>
          </cell>
          <cell r="G398">
            <v>0</v>
          </cell>
          <cell r="H398">
            <v>0</v>
          </cell>
          <cell r="I398">
            <v>0</v>
          </cell>
          <cell r="J398">
            <v>0</v>
          </cell>
          <cell r="K398">
            <v>0</v>
          </cell>
          <cell r="L398">
            <v>1</v>
          </cell>
          <cell r="M398">
            <v>0</v>
          </cell>
          <cell r="N398">
            <v>0</v>
          </cell>
          <cell r="O398">
            <v>0</v>
          </cell>
          <cell r="P398">
            <v>0</v>
          </cell>
          <cell r="Q398">
            <v>0</v>
          </cell>
        </row>
        <row r="399">
          <cell r="A399" t="str">
            <v>G49024KE3AAU</v>
          </cell>
          <cell r="B399" t="str">
            <v xml:space="preserve">MAT KIT-FLR, RR DC AWM                  </v>
          </cell>
          <cell r="C399">
            <v>90.55</v>
          </cell>
          <cell r="D399"/>
          <cell r="E399">
            <v>81.495000000000005</v>
          </cell>
          <cell r="F399">
            <v>0</v>
          </cell>
          <cell r="G399">
            <v>0</v>
          </cell>
          <cell r="H399">
            <v>0</v>
          </cell>
          <cell r="I399">
            <v>0</v>
          </cell>
          <cell r="J399">
            <v>0</v>
          </cell>
          <cell r="K399">
            <v>1</v>
          </cell>
          <cell r="L399">
            <v>0</v>
          </cell>
          <cell r="M399">
            <v>0</v>
          </cell>
          <cell r="N399">
            <v>0</v>
          </cell>
          <cell r="O399">
            <v>0</v>
          </cell>
          <cell r="P399">
            <v>0</v>
          </cell>
          <cell r="Q399">
            <v>0</v>
          </cell>
        </row>
        <row r="400">
          <cell r="A400" t="str">
            <v>G49014KE3CAU</v>
          </cell>
          <cell r="B400" t="str">
            <v xml:space="preserve">MAT KIT-FLR,FR SC MT AT AWM             </v>
          </cell>
          <cell r="C400">
            <v>91.63</v>
          </cell>
          <cell r="D400"/>
          <cell r="E400">
            <v>82.466999999999999</v>
          </cell>
          <cell r="F400">
            <v>0</v>
          </cell>
          <cell r="G400">
            <v>0</v>
          </cell>
          <cell r="H400">
            <v>0</v>
          </cell>
          <cell r="I400">
            <v>0</v>
          </cell>
          <cell r="J400">
            <v>0</v>
          </cell>
          <cell r="K400">
            <v>0</v>
          </cell>
          <cell r="L400">
            <v>1</v>
          </cell>
          <cell r="M400">
            <v>0</v>
          </cell>
          <cell r="N400">
            <v>0</v>
          </cell>
          <cell r="O400">
            <v>0</v>
          </cell>
          <cell r="P400">
            <v>0</v>
          </cell>
          <cell r="Q400">
            <v>0</v>
          </cell>
        </row>
        <row r="401">
          <cell r="A401" t="str">
            <v>G49016KG0BAU</v>
          </cell>
          <cell r="B401" t="str">
            <v xml:space="preserve">MAT SET-FLR, DC KC CAR                  </v>
          </cell>
          <cell r="C401">
            <v>76.91</v>
          </cell>
          <cell r="D401"/>
          <cell r="E401">
            <v>69.218999999999994</v>
          </cell>
          <cell r="F401">
            <v>0</v>
          </cell>
          <cell r="G401">
            <v>0</v>
          </cell>
          <cell r="H401">
            <v>0</v>
          </cell>
          <cell r="I401">
            <v>0</v>
          </cell>
          <cell r="J401">
            <v>0</v>
          </cell>
          <cell r="K401">
            <v>0</v>
          </cell>
          <cell r="L401">
            <v>0</v>
          </cell>
          <cell r="M401">
            <v>0</v>
          </cell>
          <cell r="N401">
            <v>0</v>
          </cell>
          <cell r="O401">
            <v>0</v>
          </cell>
          <cell r="P401">
            <v>0</v>
          </cell>
          <cell r="Q401">
            <v>0</v>
          </cell>
        </row>
        <row r="402">
          <cell r="A402" t="str">
            <v>B66146KG0AAU</v>
          </cell>
          <cell r="B402" t="str">
            <v xml:space="preserve">KIT-MTG, D/L                            </v>
          </cell>
          <cell r="C402">
            <v>48.88</v>
          </cell>
          <cell r="D402"/>
          <cell r="E402">
            <v>43.992000000000004</v>
          </cell>
          <cell r="F402">
            <v>0</v>
          </cell>
          <cell r="G402">
            <v>0</v>
          </cell>
          <cell r="H402">
            <v>0</v>
          </cell>
          <cell r="I402">
            <v>0</v>
          </cell>
          <cell r="J402">
            <v>0</v>
          </cell>
          <cell r="K402">
            <v>0</v>
          </cell>
          <cell r="L402">
            <v>0</v>
          </cell>
          <cell r="M402">
            <v>0</v>
          </cell>
          <cell r="N402">
            <v>0</v>
          </cell>
          <cell r="O402">
            <v>0</v>
          </cell>
          <cell r="P402">
            <v>0</v>
          </cell>
          <cell r="Q402">
            <v>0</v>
          </cell>
        </row>
        <row r="403">
          <cell r="A403" t="str">
            <v>G49014KE3AAU</v>
          </cell>
          <cell r="B403" t="str">
            <v xml:space="preserve">MAT-FLR, FR DC KC AWM                   </v>
          </cell>
          <cell r="C403">
            <v>90.55</v>
          </cell>
          <cell r="D403"/>
          <cell r="E403">
            <v>81.495000000000005</v>
          </cell>
          <cell r="F403">
            <v>0</v>
          </cell>
          <cell r="G403">
            <v>0</v>
          </cell>
          <cell r="H403">
            <v>0</v>
          </cell>
          <cell r="I403">
            <v>0</v>
          </cell>
          <cell r="J403">
            <v>0</v>
          </cell>
          <cell r="K403">
            <v>1</v>
          </cell>
          <cell r="L403">
            <v>1</v>
          </cell>
          <cell r="M403">
            <v>0</v>
          </cell>
          <cell r="N403">
            <v>0</v>
          </cell>
          <cell r="O403">
            <v>0</v>
          </cell>
          <cell r="P403">
            <v>0</v>
          </cell>
          <cell r="Q403">
            <v>0</v>
          </cell>
        </row>
        <row r="404">
          <cell r="A404" t="str">
            <v>B8236C9990</v>
          </cell>
          <cell r="B404" t="str">
            <v xml:space="preserve">ATCH-ANTENNA                            </v>
          </cell>
          <cell r="C404">
            <v>112.94</v>
          </cell>
          <cell r="D404"/>
          <cell r="E404">
            <v>101.646</v>
          </cell>
          <cell r="F404">
            <v>0</v>
          </cell>
          <cell r="G404">
            <v>0</v>
          </cell>
          <cell r="H404">
            <v>0</v>
          </cell>
          <cell r="I404">
            <v>0</v>
          </cell>
          <cell r="J404">
            <v>1</v>
          </cell>
          <cell r="K404">
            <v>1</v>
          </cell>
          <cell r="L404">
            <v>0</v>
          </cell>
          <cell r="M404">
            <v>0</v>
          </cell>
          <cell r="N404">
            <v>0</v>
          </cell>
          <cell r="O404">
            <v>0</v>
          </cell>
          <cell r="P404">
            <v>0</v>
          </cell>
          <cell r="Q404">
            <v>0</v>
          </cell>
        </row>
        <row r="405">
          <cell r="A405" t="str">
            <v>F6666GEN00AU</v>
          </cell>
          <cell r="B405" t="str">
            <v xml:space="preserve">KIT-FIRST AID                           </v>
          </cell>
          <cell r="C405">
            <v>47.9</v>
          </cell>
          <cell r="D405"/>
          <cell r="E405">
            <v>43.11</v>
          </cell>
          <cell r="F405">
            <v>0</v>
          </cell>
          <cell r="G405">
            <v>1</v>
          </cell>
          <cell r="H405">
            <v>1</v>
          </cell>
          <cell r="I405">
            <v>1</v>
          </cell>
          <cell r="J405">
            <v>1</v>
          </cell>
          <cell r="K405">
            <v>1</v>
          </cell>
          <cell r="L405">
            <v>1</v>
          </cell>
          <cell r="M405">
            <v>1</v>
          </cell>
          <cell r="N405">
            <v>1</v>
          </cell>
          <cell r="O405">
            <v>1</v>
          </cell>
          <cell r="P405">
            <v>1</v>
          </cell>
          <cell r="Q405">
            <v>1</v>
          </cell>
        </row>
        <row r="406">
          <cell r="A406" t="str">
            <v>G3400RHMP1AU</v>
          </cell>
          <cell r="B406" t="str">
            <v xml:space="preserve">MULTI-PURPOSE HOLDER                    </v>
          </cell>
          <cell r="C406">
            <v>63.75</v>
          </cell>
          <cell r="D406"/>
          <cell r="E406">
            <v>57.375</v>
          </cell>
          <cell r="F406">
            <v>0</v>
          </cell>
          <cell r="G406">
            <v>0</v>
          </cell>
          <cell r="H406">
            <v>0</v>
          </cell>
          <cell r="I406">
            <v>0</v>
          </cell>
          <cell r="J406">
            <v>0</v>
          </cell>
          <cell r="K406">
            <v>0</v>
          </cell>
          <cell r="L406">
            <v>0</v>
          </cell>
          <cell r="M406">
            <v>0</v>
          </cell>
          <cell r="N406">
            <v>0</v>
          </cell>
          <cell r="O406">
            <v>0</v>
          </cell>
          <cell r="P406">
            <v>0</v>
          </cell>
          <cell r="Q406">
            <v>0</v>
          </cell>
        </row>
        <row r="407">
          <cell r="A407" t="str">
            <v>J69504KE0AAU</v>
          </cell>
          <cell r="B407" t="str">
            <v xml:space="preserve">HOLDER ASSY-PHONE                       </v>
          </cell>
          <cell r="C407">
            <v>118.71</v>
          </cell>
          <cell r="D407"/>
          <cell r="E407">
            <v>106.839</v>
          </cell>
          <cell r="F407">
            <v>0</v>
          </cell>
          <cell r="G407">
            <v>0</v>
          </cell>
          <cell r="H407">
            <v>0</v>
          </cell>
          <cell r="I407">
            <v>0</v>
          </cell>
          <cell r="J407">
            <v>0</v>
          </cell>
          <cell r="K407">
            <v>1</v>
          </cell>
          <cell r="L407">
            <v>1</v>
          </cell>
          <cell r="M407">
            <v>0</v>
          </cell>
          <cell r="N407">
            <v>0</v>
          </cell>
          <cell r="O407">
            <v>0</v>
          </cell>
          <cell r="P407">
            <v>0</v>
          </cell>
          <cell r="Q407">
            <v>0</v>
          </cell>
        </row>
        <row r="408">
          <cell r="A408" t="str">
            <v>H08004KE2AAU</v>
          </cell>
          <cell r="B408" t="str">
            <v xml:space="preserve">VISOR-DOOR, SET                         </v>
          </cell>
          <cell r="C408">
            <v>118.41</v>
          </cell>
          <cell r="D408"/>
          <cell r="E408">
            <v>106.56899999999999</v>
          </cell>
          <cell r="F408">
            <v>0</v>
          </cell>
          <cell r="G408">
            <v>0</v>
          </cell>
          <cell r="H408">
            <v>0</v>
          </cell>
          <cell r="I408">
            <v>0</v>
          </cell>
          <cell r="J408">
            <v>0</v>
          </cell>
          <cell r="K408">
            <v>1</v>
          </cell>
          <cell r="L408">
            <v>1</v>
          </cell>
          <cell r="M408">
            <v>0</v>
          </cell>
          <cell r="N408">
            <v>0</v>
          </cell>
          <cell r="O408">
            <v>0</v>
          </cell>
          <cell r="P408">
            <v>0</v>
          </cell>
          <cell r="Q408">
            <v>0</v>
          </cell>
        </row>
        <row r="409">
          <cell r="A409" t="str">
            <v>B40974KE0AAU</v>
          </cell>
          <cell r="B409" t="str">
            <v xml:space="preserve">HARN-HITCH MBR                          </v>
          </cell>
          <cell r="C409">
            <v>166.63</v>
          </cell>
          <cell r="D409"/>
          <cell r="E409">
            <v>149.96699999999998</v>
          </cell>
          <cell r="F409">
            <v>0</v>
          </cell>
          <cell r="G409">
            <v>0</v>
          </cell>
          <cell r="H409">
            <v>0</v>
          </cell>
          <cell r="I409">
            <v>0</v>
          </cell>
          <cell r="J409">
            <v>0</v>
          </cell>
          <cell r="K409">
            <v>0</v>
          </cell>
          <cell r="L409">
            <v>0</v>
          </cell>
          <cell r="M409">
            <v>0</v>
          </cell>
          <cell r="N409">
            <v>0</v>
          </cell>
          <cell r="O409">
            <v>0</v>
          </cell>
          <cell r="P409">
            <v>0</v>
          </cell>
          <cell r="Q409">
            <v>0</v>
          </cell>
        </row>
        <row r="410">
          <cell r="A410" t="str">
            <v>B63004KE0AAU</v>
          </cell>
          <cell r="B410" t="str">
            <v xml:space="preserve">PROTR-HEAD LAMP, SET                    </v>
          </cell>
          <cell r="C410">
            <v>86.05</v>
          </cell>
          <cell r="D410"/>
          <cell r="E410">
            <v>77.444999999999993</v>
          </cell>
          <cell r="F410">
            <v>0</v>
          </cell>
          <cell r="G410">
            <v>0</v>
          </cell>
          <cell r="H410">
            <v>0</v>
          </cell>
          <cell r="I410">
            <v>0</v>
          </cell>
          <cell r="J410">
            <v>0</v>
          </cell>
          <cell r="K410">
            <v>1</v>
          </cell>
          <cell r="L410">
            <v>1</v>
          </cell>
          <cell r="M410">
            <v>0</v>
          </cell>
          <cell r="N410">
            <v>0</v>
          </cell>
          <cell r="O410">
            <v>0</v>
          </cell>
          <cell r="P410">
            <v>0</v>
          </cell>
          <cell r="Q410">
            <v>0</v>
          </cell>
        </row>
        <row r="411">
          <cell r="A411" t="str">
            <v>B63006KG0AAU</v>
          </cell>
          <cell r="B411" t="str">
            <v xml:space="preserve">PROTECTOR-HEADLAMP                      </v>
          </cell>
          <cell r="C411">
            <v>83.07</v>
          </cell>
          <cell r="D411"/>
          <cell r="E411">
            <v>74.762999999999991</v>
          </cell>
          <cell r="F411">
            <v>0</v>
          </cell>
          <cell r="G411">
            <v>0</v>
          </cell>
          <cell r="H411">
            <v>0</v>
          </cell>
          <cell r="I411">
            <v>0</v>
          </cell>
          <cell r="J411">
            <v>0</v>
          </cell>
          <cell r="K411">
            <v>0</v>
          </cell>
          <cell r="L411">
            <v>0</v>
          </cell>
          <cell r="M411">
            <v>0</v>
          </cell>
          <cell r="N411">
            <v>0</v>
          </cell>
          <cell r="O411">
            <v>0</v>
          </cell>
          <cell r="P411">
            <v>0</v>
          </cell>
          <cell r="Q411">
            <v>0</v>
          </cell>
        </row>
        <row r="412">
          <cell r="A412" t="str">
            <v>G49006KG0CAU</v>
          </cell>
          <cell r="B412" t="str">
            <v xml:space="preserve">MAT SET-FLR, KC CAR                     </v>
          </cell>
          <cell r="C412">
            <v>99.27</v>
          </cell>
          <cell r="D412"/>
          <cell r="E412">
            <v>89.342999999999989</v>
          </cell>
          <cell r="F412">
            <v>0</v>
          </cell>
          <cell r="G412">
            <v>0</v>
          </cell>
          <cell r="H412">
            <v>0</v>
          </cell>
          <cell r="I412">
            <v>0</v>
          </cell>
          <cell r="J412">
            <v>0</v>
          </cell>
          <cell r="K412">
            <v>0</v>
          </cell>
          <cell r="L412">
            <v>0</v>
          </cell>
          <cell r="M412">
            <v>0</v>
          </cell>
          <cell r="N412">
            <v>0</v>
          </cell>
          <cell r="O412">
            <v>0</v>
          </cell>
          <cell r="P412">
            <v>0</v>
          </cell>
          <cell r="Q412">
            <v>0</v>
          </cell>
        </row>
        <row r="413">
          <cell r="A413" t="str">
            <v>G49006KG0BAU</v>
          </cell>
          <cell r="B413" t="str">
            <v xml:space="preserve">MAT SET-FLR, DC CAR                     </v>
          </cell>
          <cell r="C413">
            <v>105.17</v>
          </cell>
          <cell r="D413"/>
          <cell r="E413">
            <v>94.653000000000006</v>
          </cell>
          <cell r="F413">
            <v>0</v>
          </cell>
          <cell r="G413">
            <v>0</v>
          </cell>
          <cell r="H413">
            <v>0</v>
          </cell>
          <cell r="I413">
            <v>0</v>
          </cell>
          <cell r="J413">
            <v>0</v>
          </cell>
          <cell r="K413">
            <v>0</v>
          </cell>
          <cell r="L413">
            <v>0</v>
          </cell>
          <cell r="M413">
            <v>0</v>
          </cell>
          <cell r="N413">
            <v>0</v>
          </cell>
          <cell r="O413">
            <v>0</v>
          </cell>
          <cell r="P413">
            <v>0</v>
          </cell>
          <cell r="Q413">
            <v>0</v>
          </cell>
        </row>
        <row r="414">
          <cell r="A414" t="str">
            <v>G49006KG0AAU</v>
          </cell>
          <cell r="B414" t="str">
            <v xml:space="preserve">MAT SET-FLR, DC CAR                     </v>
          </cell>
          <cell r="C414">
            <v>107.43</v>
          </cell>
          <cell r="D414"/>
          <cell r="E414">
            <v>96.687000000000012</v>
          </cell>
          <cell r="F414">
            <v>0</v>
          </cell>
          <cell r="G414">
            <v>0</v>
          </cell>
          <cell r="H414">
            <v>0</v>
          </cell>
          <cell r="I414">
            <v>0</v>
          </cell>
          <cell r="J414">
            <v>0</v>
          </cell>
          <cell r="K414">
            <v>0</v>
          </cell>
          <cell r="L414">
            <v>0</v>
          </cell>
          <cell r="M414">
            <v>0</v>
          </cell>
          <cell r="N414">
            <v>0</v>
          </cell>
          <cell r="O414">
            <v>0</v>
          </cell>
          <cell r="P414">
            <v>0</v>
          </cell>
          <cell r="Q414">
            <v>0</v>
          </cell>
        </row>
        <row r="415">
          <cell r="A415" t="str">
            <v>F51606KG0AAU</v>
          </cell>
          <cell r="B415" t="str">
            <v xml:space="preserve">PROTECTOR-BONNET CLEAR                  </v>
          </cell>
          <cell r="C415">
            <v>99.36</v>
          </cell>
          <cell r="D415"/>
          <cell r="E415">
            <v>89.424000000000007</v>
          </cell>
          <cell r="F415">
            <v>0</v>
          </cell>
          <cell r="G415">
            <v>0</v>
          </cell>
          <cell r="H415">
            <v>0</v>
          </cell>
          <cell r="I415">
            <v>0</v>
          </cell>
          <cell r="J415">
            <v>0</v>
          </cell>
          <cell r="K415">
            <v>0</v>
          </cell>
          <cell r="L415">
            <v>0</v>
          </cell>
          <cell r="M415">
            <v>0</v>
          </cell>
          <cell r="N415">
            <v>0</v>
          </cell>
          <cell r="O415">
            <v>0</v>
          </cell>
          <cell r="P415">
            <v>0</v>
          </cell>
          <cell r="Q415">
            <v>0</v>
          </cell>
        </row>
        <row r="416">
          <cell r="A416" t="str">
            <v>F51606KG0BAU</v>
          </cell>
          <cell r="B416" t="str">
            <v xml:space="preserve">PROTECTOR-BONNET SMOKED                 </v>
          </cell>
          <cell r="C416">
            <v>99.36</v>
          </cell>
          <cell r="D416"/>
          <cell r="E416">
            <v>89.424000000000007</v>
          </cell>
          <cell r="F416">
            <v>0</v>
          </cell>
          <cell r="G416">
            <v>0</v>
          </cell>
          <cell r="H416">
            <v>0</v>
          </cell>
          <cell r="I416">
            <v>0</v>
          </cell>
          <cell r="J416">
            <v>0</v>
          </cell>
          <cell r="K416">
            <v>0</v>
          </cell>
          <cell r="L416">
            <v>0</v>
          </cell>
          <cell r="M416">
            <v>0</v>
          </cell>
          <cell r="N416">
            <v>0</v>
          </cell>
          <cell r="O416">
            <v>0</v>
          </cell>
          <cell r="P416">
            <v>0</v>
          </cell>
          <cell r="Q416">
            <v>0</v>
          </cell>
        </row>
        <row r="417">
          <cell r="A417" t="str">
            <v>G69504KE0BAU</v>
          </cell>
          <cell r="B417" t="str">
            <v xml:space="preserve">PLATE-KICKING, SET 2                    </v>
          </cell>
          <cell r="C417">
            <v>127.74</v>
          </cell>
          <cell r="D417"/>
          <cell r="E417">
            <v>114.96599999999999</v>
          </cell>
          <cell r="F417">
            <v>0</v>
          </cell>
          <cell r="G417">
            <v>0</v>
          </cell>
          <cell r="H417">
            <v>0</v>
          </cell>
          <cell r="I417">
            <v>0</v>
          </cell>
          <cell r="J417">
            <v>0</v>
          </cell>
          <cell r="K417">
            <v>0</v>
          </cell>
          <cell r="L417">
            <v>1</v>
          </cell>
          <cell r="M417">
            <v>0</v>
          </cell>
          <cell r="N417">
            <v>0</v>
          </cell>
          <cell r="O417">
            <v>0</v>
          </cell>
          <cell r="P417">
            <v>0</v>
          </cell>
          <cell r="Q417">
            <v>0</v>
          </cell>
        </row>
        <row r="418">
          <cell r="A418" t="str">
            <v>B40126KG0BAU</v>
          </cell>
          <cell r="B418" t="str">
            <v xml:space="preserve">HARN-FR GUARD, LED                      </v>
          </cell>
          <cell r="C418">
            <v>105.57</v>
          </cell>
          <cell r="D418"/>
          <cell r="E418">
            <v>95.012999999999991</v>
          </cell>
          <cell r="F418">
            <v>0</v>
          </cell>
          <cell r="G418">
            <v>0</v>
          </cell>
          <cell r="H418">
            <v>0</v>
          </cell>
          <cell r="I418">
            <v>0</v>
          </cell>
          <cell r="J418">
            <v>0</v>
          </cell>
          <cell r="K418">
            <v>0</v>
          </cell>
          <cell r="L418">
            <v>0</v>
          </cell>
          <cell r="M418">
            <v>0</v>
          </cell>
          <cell r="N418">
            <v>0</v>
          </cell>
          <cell r="O418">
            <v>0</v>
          </cell>
          <cell r="P418">
            <v>0</v>
          </cell>
          <cell r="Q418">
            <v>0</v>
          </cell>
        </row>
        <row r="419">
          <cell r="A419" t="str">
            <v>B40126KG0AAU</v>
          </cell>
          <cell r="B419" t="str">
            <v xml:space="preserve">HARN-FR GUARD, HAL                      </v>
          </cell>
          <cell r="C419">
            <v>115.88</v>
          </cell>
          <cell r="D419"/>
          <cell r="E419">
            <v>104.292</v>
          </cell>
          <cell r="F419">
            <v>0</v>
          </cell>
          <cell r="G419">
            <v>0</v>
          </cell>
          <cell r="H419">
            <v>0</v>
          </cell>
          <cell r="I419">
            <v>0</v>
          </cell>
          <cell r="J419">
            <v>0</v>
          </cell>
          <cell r="K419">
            <v>0</v>
          </cell>
          <cell r="L419">
            <v>0</v>
          </cell>
          <cell r="M419">
            <v>0</v>
          </cell>
          <cell r="N419">
            <v>0</v>
          </cell>
          <cell r="O419">
            <v>0</v>
          </cell>
          <cell r="P419">
            <v>0</v>
          </cell>
          <cell r="Q419">
            <v>0</v>
          </cell>
        </row>
        <row r="420">
          <cell r="A420" t="str">
            <v>B40674KE0AAU</v>
          </cell>
          <cell r="B420" t="str">
            <v xml:space="preserve">HARN-DRIVING LAMP, HALOGEN              </v>
          </cell>
          <cell r="C420">
            <v>161.05000000000001</v>
          </cell>
          <cell r="D420"/>
          <cell r="E420">
            <v>144.94500000000002</v>
          </cell>
          <cell r="F420">
            <v>0</v>
          </cell>
          <cell r="G420">
            <v>0</v>
          </cell>
          <cell r="H420">
            <v>0</v>
          </cell>
          <cell r="I420">
            <v>0</v>
          </cell>
          <cell r="J420">
            <v>0</v>
          </cell>
          <cell r="K420">
            <v>1</v>
          </cell>
          <cell r="L420">
            <v>1</v>
          </cell>
          <cell r="M420">
            <v>0</v>
          </cell>
          <cell r="N420">
            <v>0</v>
          </cell>
          <cell r="O420">
            <v>0</v>
          </cell>
          <cell r="P420">
            <v>0</v>
          </cell>
          <cell r="Q420">
            <v>0</v>
          </cell>
        </row>
        <row r="421">
          <cell r="A421" t="str">
            <v>H08006KG0BAU</v>
          </cell>
          <cell r="B421" t="str">
            <v xml:space="preserve">VISOR-DOOR SET, SMOKED                  </v>
          </cell>
          <cell r="C421">
            <v>147.84</v>
          </cell>
          <cell r="D421"/>
          <cell r="E421">
            <v>133.05600000000001</v>
          </cell>
          <cell r="F421">
            <v>0</v>
          </cell>
          <cell r="G421">
            <v>0</v>
          </cell>
          <cell r="H421">
            <v>0</v>
          </cell>
          <cell r="I421">
            <v>0</v>
          </cell>
          <cell r="J421">
            <v>0</v>
          </cell>
          <cell r="K421">
            <v>0</v>
          </cell>
          <cell r="L421">
            <v>0</v>
          </cell>
          <cell r="M421">
            <v>0</v>
          </cell>
          <cell r="N421">
            <v>0</v>
          </cell>
          <cell r="O421">
            <v>0</v>
          </cell>
          <cell r="P421">
            <v>0</v>
          </cell>
          <cell r="Q421">
            <v>0</v>
          </cell>
        </row>
        <row r="422">
          <cell r="A422" t="str">
            <v>B40674KE0BAU</v>
          </cell>
          <cell r="B422" t="str">
            <v xml:space="preserve">HARN-DRIVING LAMP, LED                  </v>
          </cell>
          <cell r="C422">
            <v>166.95</v>
          </cell>
          <cell r="D422"/>
          <cell r="E422">
            <v>150.255</v>
          </cell>
          <cell r="F422">
            <v>0</v>
          </cell>
          <cell r="G422">
            <v>0</v>
          </cell>
          <cell r="H422">
            <v>0</v>
          </cell>
          <cell r="I422">
            <v>0</v>
          </cell>
          <cell r="J422">
            <v>0</v>
          </cell>
          <cell r="K422">
            <v>1</v>
          </cell>
          <cell r="L422">
            <v>1</v>
          </cell>
          <cell r="M422">
            <v>0</v>
          </cell>
          <cell r="N422">
            <v>0</v>
          </cell>
          <cell r="O422">
            <v>0</v>
          </cell>
          <cell r="P422">
            <v>0</v>
          </cell>
          <cell r="Q422">
            <v>0</v>
          </cell>
        </row>
        <row r="423">
          <cell r="A423" t="str">
            <v>H08006KG0AAU</v>
          </cell>
          <cell r="B423" t="str">
            <v xml:space="preserve">VISOR-DOOR SET, CLEAR                   </v>
          </cell>
          <cell r="C423">
            <v>172.25</v>
          </cell>
          <cell r="D423"/>
          <cell r="E423">
            <v>155.02500000000001</v>
          </cell>
          <cell r="F423">
            <v>0</v>
          </cell>
          <cell r="G423">
            <v>0</v>
          </cell>
          <cell r="H423">
            <v>0</v>
          </cell>
          <cell r="I423">
            <v>0</v>
          </cell>
          <cell r="J423">
            <v>0</v>
          </cell>
          <cell r="K423">
            <v>0</v>
          </cell>
          <cell r="L423">
            <v>0</v>
          </cell>
          <cell r="M423">
            <v>0</v>
          </cell>
          <cell r="N423">
            <v>0</v>
          </cell>
          <cell r="O423">
            <v>0</v>
          </cell>
          <cell r="P423">
            <v>0</v>
          </cell>
          <cell r="Q423">
            <v>0</v>
          </cell>
        </row>
        <row r="424">
          <cell r="A424" t="str">
            <v>G69504KE0AAU</v>
          </cell>
          <cell r="B424" t="str">
            <v xml:space="preserve">PLATE-KICKING, SET 4                    </v>
          </cell>
          <cell r="C424">
            <v>199.18</v>
          </cell>
          <cell r="D424"/>
          <cell r="E424">
            <v>179.262</v>
          </cell>
          <cell r="F424">
            <v>0</v>
          </cell>
          <cell r="G424">
            <v>0</v>
          </cell>
          <cell r="H424">
            <v>0</v>
          </cell>
          <cell r="I424">
            <v>0</v>
          </cell>
          <cell r="J424">
            <v>0</v>
          </cell>
          <cell r="K424">
            <v>1</v>
          </cell>
          <cell r="L424">
            <v>0</v>
          </cell>
          <cell r="M424">
            <v>0</v>
          </cell>
          <cell r="N424">
            <v>0</v>
          </cell>
          <cell r="O424">
            <v>0</v>
          </cell>
          <cell r="P424">
            <v>0</v>
          </cell>
          <cell r="Q424">
            <v>0</v>
          </cell>
        </row>
        <row r="425">
          <cell r="A425" t="str">
            <v>G3400RH580AU</v>
          </cell>
          <cell r="B425" t="str">
            <v xml:space="preserve">KAYAK CARRIER                           </v>
          </cell>
          <cell r="C425">
            <v>196.55</v>
          </cell>
          <cell r="D425"/>
          <cell r="E425">
            <v>176.89500000000001</v>
          </cell>
          <cell r="F425">
            <v>0</v>
          </cell>
          <cell r="G425">
            <v>1</v>
          </cell>
          <cell r="H425">
            <v>0</v>
          </cell>
          <cell r="I425">
            <v>1</v>
          </cell>
          <cell r="J425">
            <v>1</v>
          </cell>
          <cell r="K425">
            <v>1</v>
          </cell>
          <cell r="L425">
            <v>1</v>
          </cell>
          <cell r="M425">
            <v>1</v>
          </cell>
          <cell r="N425">
            <v>1</v>
          </cell>
          <cell r="O425">
            <v>1</v>
          </cell>
          <cell r="P425">
            <v>1</v>
          </cell>
          <cell r="Q425">
            <v>1</v>
          </cell>
        </row>
        <row r="426">
          <cell r="A426" t="str">
            <v>E401A4KE2AAU</v>
          </cell>
          <cell r="B426" t="str">
            <v xml:space="preserve">KIT-SPR,FR,4WD DIESEL                   </v>
          </cell>
          <cell r="C426">
            <v>171.17</v>
          </cell>
          <cell r="D426"/>
          <cell r="E426">
            <v>154.053</v>
          </cell>
          <cell r="F426">
            <v>0</v>
          </cell>
          <cell r="G426">
            <v>0</v>
          </cell>
          <cell r="H426">
            <v>0</v>
          </cell>
          <cell r="I426">
            <v>0</v>
          </cell>
          <cell r="J426">
            <v>0</v>
          </cell>
          <cell r="K426">
            <v>1</v>
          </cell>
          <cell r="L426">
            <v>1</v>
          </cell>
          <cell r="M426">
            <v>0</v>
          </cell>
          <cell r="N426">
            <v>0</v>
          </cell>
          <cell r="O426">
            <v>0</v>
          </cell>
          <cell r="P426">
            <v>0</v>
          </cell>
          <cell r="Q426">
            <v>0</v>
          </cell>
        </row>
        <row r="427">
          <cell r="A427" t="str">
            <v>H4920GS390AU</v>
          </cell>
          <cell r="B427" t="str">
            <v xml:space="preserve">LUGGAGE AREA STORAGE BAG 39L            </v>
          </cell>
          <cell r="C427">
            <v>270.24</v>
          </cell>
          <cell r="D427"/>
          <cell r="E427">
            <v>243.21600000000001</v>
          </cell>
          <cell r="F427">
            <v>0</v>
          </cell>
          <cell r="G427">
            <v>0</v>
          </cell>
          <cell r="H427">
            <v>1</v>
          </cell>
          <cell r="I427">
            <v>1</v>
          </cell>
          <cell r="J427">
            <v>1</v>
          </cell>
          <cell r="K427">
            <v>1</v>
          </cell>
          <cell r="L427">
            <v>1</v>
          </cell>
          <cell r="M427">
            <v>1</v>
          </cell>
          <cell r="N427">
            <v>1</v>
          </cell>
          <cell r="O427">
            <v>1</v>
          </cell>
          <cell r="P427">
            <v>1</v>
          </cell>
          <cell r="Q427">
            <v>1</v>
          </cell>
        </row>
        <row r="428">
          <cell r="A428" t="str">
            <v>F38106KG0AAU</v>
          </cell>
          <cell r="B428" t="str">
            <v xml:space="preserve">OVER FDR, KIT FR (C/C)                  </v>
          </cell>
          <cell r="C428">
            <v>490</v>
          </cell>
          <cell r="D428"/>
          <cell r="E428">
            <v>441</v>
          </cell>
          <cell r="F428">
            <v>0</v>
          </cell>
          <cell r="G428">
            <v>0</v>
          </cell>
          <cell r="H428">
            <v>0</v>
          </cell>
          <cell r="I428">
            <v>0</v>
          </cell>
          <cell r="J428">
            <v>0</v>
          </cell>
          <cell r="K428">
            <v>0</v>
          </cell>
          <cell r="L428">
            <v>0</v>
          </cell>
          <cell r="M428">
            <v>0</v>
          </cell>
          <cell r="N428">
            <v>0</v>
          </cell>
          <cell r="O428">
            <v>0</v>
          </cell>
          <cell r="P428">
            <v>0</v>
          </cell>
          <cell r="Q428">
            <v>0</v>
          </cell>
        </row>
        <row r="429">
          <cell r="A429" t="str">
            <v>G3400TH598AU</v>
          </cell>
          <cell r="B429" t="str">
            <v xml:space="preserve">BIKE CARRIER - SILVER                   </v>
          </cell>
          <cell r="C429">
            <v>352.33</v>
          </cell>
          <cell r="D429"/>
          <cell r="E429">
            <v>317.09699999999998</v>
          </cell>
          <cell r="F429">
            <v>0</v>
          </cell>
          <cell r="G429">
            <v>1</v>
          </cell>
          <cell r="H429">
            <v>0</v>
          </cell>
          <cell r="I429">
            <v>1</v>
          </cell>
          <cell r="J429">
            <v>1</v>
          </cell>
          <cell r="K429">
            <v>1</v>
          </cell>
          <cell r="L429">
            <v>1</v>
          </cell>
          <cell r="M429">
            <v>1</v>
          </cell>
          <cell r="N429">
            <v>1</v>
          </cell>
          <cell r="O429">
            <v>1</v>
          </cell>
          <cell r="P429">
            <v>1</v>
          </cell>
          <cell r="Q429">
            <v>1</v>
          </cell>
        </row>
        <row r="430">
          <cell r="A430" t="str">
            <v>H83006KG0AAU</v>
          </cell>
          <cell r="B430" t="str">
            <v xml:space="preserve">KIT-SEAT COVER,RR                       </v>
          </cell>
          <cell r="C430">
            <v>320.72000000000003</v>
          </cell>
          <cell r="D430"/>
          <cell r="E430">
            <v>288.64800000000002</v>
          </cell>
          <cell r="F430">
            <v>0</v>
          </cell>
          <cell r="G430">
            <v>0</v>
          </cell>
          <cell r="H430">
            <v>0</v>
          </cell>
          <cell r="I430">
            <v>0</v>
          </cell>
          <cell r="J430">
            <v>0</v>
          </cell>
          <cell r="K430">
            <v>0</v>
          </cell>
          <cell r="L430">
            <v>0</v>
          </cell>
          <cell r="M430">
            <v>0</v>
          </cell>
          <cell r="N430">
            <v>0</v>
          </cell>
          <cell r="O430">
            <v>0</v>
          </cell>
          <cell r="P430">
            <v>0</v>
          </cell>
          <cell r="Q430">
            <v>0</v>
          </cell>
        </row>
        <row r="431">
          <cell r="A431" t="str">
            <v>B40126KG0DAU</v>
          </cell>
          <cell r="B431" t="str">
            <v xml:space="preserve">HARN-FR GUARD, DRL                      </v>
          </cell>
          <cell r="C431">
            <v>277.07</v>
          </cell>
          <cell r="D431"/>
          <cell r="E431">
            <v>249.363</v>
          </cell>
          <cell r="F431">
            <v>0</v>
          </cell>
          <cell r="G431">
            <v>0</v>
          </cell>
          <cell r="H431">
            <v>0</v>
          </cell>
          <cell r="I431">
            <v>0</v>
          </cell>
          <cell r="J431">
            <v>0</v>
          </cell>
          <cell r="K431">
            <v>0</v>
          </cell>
          <cell r="L431">
            <v>0</v>
          </cell>
          <cell r="M431">
            <v>0</v>
          </cell>
          <cell r="N431">
            <v>0</v>
          </cell>
          <cell r="O431">
            <v>0</v>
          </cell>
          <cell r="P431">
            <v>0</v>
          </cell>
          <cell r="Q431">
            <v>0</v>
          </cell>
        </row>
        <row r="432">
          <cell r="A432" t="str">
            <v>G31574KE0HAU</v>
          </cell>
          <cell r="B432" t="str">
            <v xml:space="preserve">ROOF BARS                               </v>
          </cell>
          <cell r="C432">
            <v>305</v>
          </cell>
          <cell r="D432"/>
          <cell r="E432">
            <v>274.5</v>
          </cell>
          <cell r="F432">
            <v>0</v>
          </cell>
          <cell r="G432">
            <v>0</v>
          </cell>
          <cell r="H432">
            <v>0</v>
          </cell>
          <cell r="I432">
            <v>0</v>
          </cell>
          <cell r="J432">
            <v>0</v>
          </cell>
          <cell r="K432">
            <v>0</v>
          </cell>
          <cell r="L432">
            <v>0</v>
          </cell>
          <cell r="M432">
            <v>0</v>
          </cell>
          <cell r="N432">
            <v>0</v>
          </cell>
          <cell r="O432">
            <v>0</v>
          </cell>
          <cell r="P432">
            <v>0</v>
          </cell>
          <cell r="Q432">
            <v>0</v>
          </cell>
        </row>
        <row r="433">
          <cell r="A433" t="str">
            <v>E08426KG0AAU</v>
          </cell>
          <cell r="B433" t="str">
            <v xml:space="preserve">COVER ASSY-ENGINE UNDER                 </v>
          </cell>
          <cell r="C433">
            <v>404.72</v>
          </cell>
          <cell r="D433"/>
          <cell r="E433">
            <v>364.24800000000005</v>
          </cell>
          <cell r="F433">
            <v>0</v>
          </cell>
          <cell r="G433">
            <v>0</v>
          </cell>
          <cell r="H433">
            <v>0</v>
          </cell>
          <cell r="I433">
            <v>0</v>
          </cell>
          <cell r="J433">
            <v>0</v>
          </cell>
          <cell r="K433">
            <v>0</v>
          </cell>
          <cell r="L433">
            <v>0</v>
          </cell>
          <cell r="M433">
            <v>0</v>
          </cell>
          <cell r="N433">
            <v>0</v>
          </cell>
          <cell r="O433">
            <v>0</v>
          </cell>
          <cell r="P433">
            <v>0</v>
          </cell>
          <cell r="Q433">
            <v>0</v>
          </cell>
        </row>
        <row r="434">
          <cell r="A434" t="str">
            <v>H73006KG0BAU</v>
          </cell>
          <cell r="B434" t="str">
            <v xml:space="preserve">KIT-SEAT COVER,FR                       </v>
          </cell>
          <cell r="C434">
            <v>412.45</v>
          </cell>
          <cell r="D434"/>
          <cell r="E434">
            <v>371.20499999999998</v>
          </cell>
          <cell r="F434">
            <v>0</v>
          </cell>
          <cell r="G434">
            <v>0</v>
          </cell>
          <cell r="H434">
            <v>0</v>
          </cell>
          <cell r="I434">
            <v>0</v>
          </cell>
          <cell r="J434">
            <v>0</v>
          </cell>
          <cell r="K434">
            <v>0</v>
          </cell>
          <cell r="L434">
            <v>0</v>
          </cell>
          <cell r="M434">
            <v>0</v>
          </cell>
          <cell r="N434">
            <v>0</v>
          </cell>
          <cell r="O434">
            <v>0</v>
          </cell>
          <cell r="P434">
            <v>0</v>
          </cell>
          <cell r="Q434">
            <v>0</v>
          </cell>
        </row>
        <row r="435">
          <cell r="A435" t="str">
            <v>H73006KG0AAU</v>
          </cell>
          <cell r="B435" t="str">
            <v xml:space="preserve">KIT-SEAT COVER,FR                       </v>
          </cell>
          <cell r="C435">
            <v>416.33</v>
          </cell>
          <cell r="D435"/>
          <cell r="E435">
            <v>374.697</v>
          </cell>
          <cell r="F435">
            <v>0</v>
          </cell>
          <cell r="G435">
            <v>0</v>
          </cell>
          <cell r="H435">
            <v>0</v>
          </cell>
          <cell r="I435">
            <v>0</v>
          </cell>
          <cell r="J435">
            <v>0</v>
          </cell>
          <cell r="K435">
            <v>0</v>
          </cell>
          <cell r="L435">
            <v>0</v>
          </cell>
          <cell r="M435">
            <v>0</v>
          </cell>
          <cell r="N435">
            <v>0</v>
          </cell>
          <cell r="O435">
            <v>0</v>
          </cell>
          <cell r="P435">
            <v>0</v>
          </cell>
          <cell r="Q435">
            <v>0</v>
          </cell>
        </row>
        <row r="436">
          <cell r="A436" t="str">
            <v>J77006KG0AAU</v>
          </cell>
          <cell r="B436" t="str">
            <v xml:space="preserve">COVER ASSY-TONNEAU, DC                  </v>
          </cell>
          <cell r="C436">
            <v>545.84</v>
          </cell>
          <cell r="D436"/>
          <cell r="E436">
            <v>545.84</v>
          </cell>
          <cell r="F436" t="str">
            <v>Not discounted for fleet.</v>
          </cell>
          <cell r="G436">
            <v>0</v>
          </cell>
          <cell r="H436">
            <v>0</v>
          </cell>
          <cell r="I436">
            <v>0</v>
          </cell>
          <cell r="J436">
            <v>0</v>
          </cell>
          <cell r="K436">
            <v>0</v>
          </cell>
          <cell r="L436">
            <v>0</v>
          </cell>
          <cell r="M436">
            <v>0</v>
          </cell>
          <cell r="N436">
            <v>0</v>
          </cell>
          <cell r="O436">
            <v>0</v>
          </cell>
          <cell r="P436">
            <v>0</v>
          </cell>
          <cell r="Q436">
            <v>0</v>
          </cell>
        </row>
        <row r="437">
          <cell r="A437" t="str">
            <v>J77006KG0BAU</v>
          </cell>
          <cell r="B437" t="str">
            <v xml:space="preserve">COVER ASSY-TONNEAU, DC FR SBAR          </v>
          </cell>
          <cell r="C437">
            <v>536.62</v>
          </cell>
          <cell r="D437"/>
          <cell r="E437">
            <v>536.62</v>
          </cell>
          <cell r="F437" t="str">
            <v>Not discounted for fleet.</v>
          </cell>
          <cell r="G437">
            <v>0</v>
          </cell>
          <cell r="H437">
            <v>0</v>
          </cell>
          <cell r="I437">
            <v>0</v>
          </cell>
          <cell r="J437">
            <v>0</v>
          </cell>
          <cell r="K437">
            <v>0</v>
          </cell>
          <cell r="L437">
            <v>0</v>
          </cell>
          <cell r="M437">
            <v>0</v>
          </cell>
          <cell r="N437">
            <v>0</v>
          </cell>
          <cell r="O437">
            <v>0</v>
          </cell>
          <cell r="P437">
            <v>0</v>
          </cell>
          <cell r="Q437">
            <v>0</v>
          </cell>
        </row>
        <row r="438">
          <cell r="A438" t="str">
            <v>J77006KG0CAU</v>
          </cell>
          <cell r="B438" t="str">
            <v xml:space="preserve">COVER ASSY-TONNEAU, DC FR RR SBAR       </v>
          </cell>
          <cell r="C438">
            <v>545.64</v>
          </cell>
          <cell r="D438"/>
          <cell r="E438">
            <v>545.64</v>
          </cell>
          <cell r="F438" t="str">
            <v>Not discounted for fleet.</v>
          </cell>
          <cell r="G438">
            <v>0</v>
          </cell>
          <cell r="H438">
            <v>0</v>
          </cell>
          <cell r="I438">
            <v>0</v>
          </cell>
          <cell r="J438">
            <v>0</v>
          </cell>
          <cell r="K438">
            <v>0</v>
          </cell>
          <cell r="L438">
            <v>0</v>
          </cell>
          <cell r="M438">
            <v>0</v>
          </cell>
          <cell r="N438">
            <v>0</v>
          </cell>
          <cell r="O438">
            <v>0</v>
          </cell>
          <cell r="P438">
            <v>0</v>
          </cell>
          <cell r="Q438">
            <v>0</v>
          </cell>
        </row>
        <row r="439">
          <cell r="A439" t="str">
            <v>G31576KG0AAU</v>
          </cell>
          <cell r="B439" t="str">
            <v xml:space="preserve">RACK ASSY-LADDER                        </v>
          </cell>
          <cell r="C439">
            <v>466.55</v>
          </cell>
          <cell r="D439"/>
          <cell r="E439">
            <v>419.89499999999998</v>
          </cell>
          <cell r="F439">
            <v>0</v>
          </cell>
          <cell r="G439">
            <v>0</v>
          </cell>
          <cell r="H439">
            <v>0</v>
          </cell>
          <cell r="I439">
            <v>0</v>
          </cell>
          <cell r="J439">
            <v>0</v>
          </cell>
          <cell r="K439">
            <v>0</v>
          </cell>
          <cell r="L439">
            <v>0</v>
          </cell>
          <cell r="M439">
            <v>0</v>
          </cell>
          <cell r="N439">
            <v>0</v>
          </cell>
          <cell r="O439">
            <v>0</v>
          </cell>
          <cell r="P439">
            <v>0</v>
          </cell>
          <cell r="Q439">
            <v>0</v>
          </cell>
        </row>
        <row r="440">
          <cell r="A440" t="str">
            <v>F38016KG0BAU</v>
          </cell>
          <cell r="B440" t="str">
            <v xml:space="preserve">OVER FDR BULLBAR GARNISH, KIT           </v>
          </cell>
          <cell r="C440">
            <v>607.71</v>
          </cell>
          <cell r="D440"/>
          <cell r="E440">
            <v>546.93900000000008</v>
          </cell>
          <cell r="F440">
            <v>0</v>
          </cell>
          <cell r="G440">
            <v>0</v>
          </cell>
          <cell r="H440">
            <v>0</v>
          </cell>
          <cell r="I440">
            <v>0</v>
          </cell>
          <cell r="J440">
            <v>0</v>
          </cell>
          <cell r="K440">
            <v>0</v>
          </cell>
          <cell r="L440">
            <v>0</v>
          </cell>
          <cell r="M440">
            <v>0</v>
          </cell>
          <cell r="N440">
            <v>0</v>
          </cell>
          <cell r="O440">
            <v>0</v>
          </cell>
          <cell r="P440">
            <v>0</v>
          </cell>
          <cell r="Q440">
            <v>0</v>
          </cell>
        </row>
        <row r="441">
          <cell r="A441" t="str">
            <v>J77004KE3AAU</v>
          </cell>
          <cell r="B441" t="str">
            <v xml:space="preserve">COVER ASSY-TONNEAU, K/C STD             </v>
          </cell>
          <cell r="C441">
            <v>549.83000000000004</v>
          </cell>
          <cell r="D441"/>
          <cell r="E441">
            <v>549.83000000000004</v>
          </cell>
          <cell r="F441" t="str">
            <v>Not discounted for fleet.</v>
          </cell>
          <cell r="G441">
            <v>0</v>
          </cell>
          <cell r="H441">
            <v>0</v>
          </cell>
          <cell r="I441">
            <v>0</v>
          </cell>
          <cell r="J441">
            <v>0</v>
          </cell>
          <cell r="K441">
            <v>0</v>
          </cell>
          <cell r="L441">
            <v>1</v>
          </cell>
          <cell r="M441">
            <v>0</v>
          </cell>
          <cell r="N441">
            <v>0</v>
          </cell>
          <cell r="O441">
            <v>0</v>
          </cell>
          <cell r="P441">
            <v>0</v>
          </cell>
          <cell r="Q441">
            <v>0</v>
          </cell>
        </row>
        <row r="442">
          <cell r="A442" t="str">
            <v>J77004KE1CAU</v>
          </cell>
          <cell r="B442" t="str">
            <v xml:space="preserve">COVER ASSY-TONNEAU,K/C STD              </v>
          </cell>
          <cell r="C442">
            <v>549.83000000000004</v>
          </cell>
          <cell r="D442"/>
          <cell r="E442">
            <v>549.83000000000004</v>
          </cell>
          <cell r="F442" t="str">
            <v>Not discounted for fleet.</v>
          </cell>
          <cell r="G442">
            <v>0</v>
          </cell>
          <cell r="H442">
            <v>0</v>
          </cell>
          <cell r="I442">
            <v>0</v>
          </cell>
          <cell r="J442">
            <v>0</v>
          </cell>
          <cell r="K442">
            <v>0</v>
          </cell>
          <cell r="L442">
            <v>1</v>
          </cell>
          <cell r="M442">
            <v>0</v>
          </cell>
          <cell r="N442">
            <v>0</v>
          </cell>
          <cell r="O442">
            <v>0</v>
          </cell>
          <cell r="P442">
            <v>0</v>
          </cell>
          <cell r="Q442">
            <v>0</v>
          </cell>
        </row>
        <row r="443">
          <cell r="A443" t="str">
            <v>A65756KG0AAU</v>
          </cell>
          <cell r="B443" t="str">
            <v xml:space="preserve">SNORKEL - ASSY AIR                      </v>
          </cell>
          <cell r="C443">
            <v>698.54</v>
          </cell>
          <cell r="D443"/>
          <cell r="E443">
            <v>628.68599999999992</v>
          </cell>
          <cell r="F443"/>
          <cell r="G443">
            <v>0</v>
          </cell>
          <cell r="H443">
            <v>0</v>
          </cell>
          <cell r="I443">
            <v>0</v>
          </cell>
          <cell r="J443">
            <v>0</v>
          </cell>
          <cell r="K443">
            <v>0</v>
          </cell>
          <cell r="L443">
            <v>0</v>
          </cell>
          <cell r="M443">
            <v>0</v>
          </cell>
          <cell r="N443">
            <v>0</v>
          </cell>
          <cell r="O443">
            <v>0</v>
          </cell>
          <cell r="P443">
            <v>0</v>
          </cell>
          <cell r="Q443">
            <v>0</v>
          </cell>
        </row>
        <row r="444">
          <cell r="A444" t="str">
            <v>J46D06KG0AAU</v>
          </cell>
          <cell r="B444" t="str">
            <v xml:space="preserve">REAR DOOR RCL KIT                       </v>
          </cell>
          <cell r="C444">
            <v>346.61</v>
          </cell>
          <cell r="D444"/>
          <cell r="E444">
            <v>311.94900000000001</v>
          </cell>
          <cell r="F444">
            <v>0</v>
          </cell>
          <cell r="G444">
            <v>0</v>
          </cell>
          <cell r="H444">
            <v>0</v>
          </cell>
          <cell r="I444">
            <v>0</v>
          </cell>
          <cell r="J444">
            <v>0</v>
          </cell>
          <cell r="K444">
            <v>0</v>
          </cell>
          <cell r="L444">
            <v>0</v>
          </cell>
          <cell r="M444">
            <v>0</v>
          </cell>
          <cell r="N444">
            <v>0</v>
          </cell>
          <cell r="O444">
            <v>0</v>
          </cell>
          <cell r="P444">
            <v>0</v>
          </cell>
          <cell r="Q444">
            <v>0</v>
          </cell>
        </row>
        <row r="445">
          <cell r="A445" t="str">
            <v>F38006KG0AAU</v>
          </cell>
          <cell r="B445" t="str">
            <v xml:space="preserve">OVER FDR, KIT FR &amp; RR (D/C)             </v>
          </cell>
          <cell r="C445">
            <v>885.5</v>
          </cell>
          <cell r="D445"/>
          <cell r="E445">
            <v>796.95</v>
          </cell>
          <cell r="F445">
            <v>0</v>
          </cell>
          <cell r="G445">
            <v>0</v>
          </cell>
          <cell r="H445">
            <v>0</v>
          </cell>
          <cell r="I445">
            <v>0</v>
          </cell>
          <cell r="J445">
            <v>0</v>
          </cell>
          <cell r="K445">
            <v>0</v>
          </cell>
          <cell r="L445">
            <v>0</v>
          </cell>
          <cell r="M445">
            <v>0</v>
          </cell>
          <cell r="N445">
            <v>0</v>
          </cell>
          <cell r="O445">
            <v>0</v>
          </cell>
          <cell r="P445">
            <v>0</v>
          </cell>
          <cell r="Q445">
            <v>0</v>
          </cell>
        </row>
        <row r="446">
          <cell r="A446" t="str">
            <v>G31574KE0DAU</v>
          </cell>
          <cell r="B446" t="str">
            <v xml:space="preserve">ROOFBAR ASSY, SET K/C                   </v>
          </cell>
          <cell r="C446">
            <v>477.62</v>
          </cell>
          <cell r="D446"/>
          <cell r="E446">
            <v>429.858</v>
          </cell>
          <cell r="F446">
            <v>0</v>
          </cell>
          <cell r="G446">
            <v>0</v>
          </cell>
          <cell r="H446">
            <v>0</v>
          </cell>
          <cell r="I446">
            <v>0</v>
          </cell>
          <cell r="J446">
            <v>0</v>
          </cell>
          <cell r="K446">
            <v>0</v>
          </cell>
          <cell r="L446">
            <v>1</v>
          </cell>
          <cell r="M446">
            <v>0</v>
          </cell>
          <cell r="N446">
            <v>0</v>
          </cell>
          <cell r="O446">
            <v>0</v>
          </cell>
          <cell r="P446">
            <v>0</v>
          </cell>
          <cell r="Q446">
            <v>0</v>
          </cell>
        </row>
        <row r="447">
          <cell r="A447" t="str">
            <v>G31576KG0BAU</v>
          </cell>
          <cell r="B447" t="str">
            <v xml:space="preserve">RACK ASSY-ROOF (PLATFORM) CABIN         </v>
          </cell>
          <cell r="C447">
            <v>1165.32</v>
          </cell>
          <cell r="D447"/>
          <cell r="E447">
            <v>1048.788</v>
          </cell>
          <cell r="F447">
            <v>0</v>
          </cell>
          <cell r="G447">
            <v>0</v>
          </cell>
          <cell r="H447">
            <v>0</v>
          </cell>
          <cell r="I447">
            <v>0</v>
          </cell>
          <cell r="J447">
            <v>0</v>
          </cell>
          <cell r="K447">
            <v>0</v>
          </cell>
          <cell r="L447">
            <v>0</v>
          </cell>
          <cell r="M447">
            <v>0</v>
          </cell>
          <cell r="N447">
            <v>0</v>
          </cell>
          <cell r="O447">
            <v>0</v>
          </cell>
          <cell r="P447">
            <v>0</v>
          </cell>
          <cell r="Q447">
            <v>0</v>
          </cell>
        </row>
        <row r="448">
          <cell r="A448" t="str">
            <v>E117A6KG0BAU</v>
          </cell>
          <cell r="B448" t="str">
            <v xml:space="preserve">TOWBAR                                  </v>
          </cell>
          <cell r="C448">
            <v>753.06</v>
          </cell>
          <cell r="D448"/>
          <cell r="E448">
            <v>677.75399999999991</v>
          </cell>
          <cell r="F448">
            <v>0</v>
          </cell>
          <cell r="G448">
            <v>0</v>
          </cell>
          <cell r="H448">
            <v>0</v>
          </cell>
          <cell r="I448">
            <v>0</v>
          </cell>
          <cell r="J448">
            <v>0</v>
          </cell>
          <cell r="K448">
            <v>0</v>
          </cell>
          <cell r="L448">
            <v>0</v>
          </cell>
          <cell r="M448">
            <v>0</v>
          </cell>
          <cell r="N448">
            <v>0</v>
          </cell>
          <cell r="O448">
            <v>0</v>
          </cell>
          <cell r="P448">
            <v>0</v>
          </cell>
          <cell r="Q448">
            <v>0</v>
          </cell>
        </row>
        <row r="449">
          <cell r="A449" t="str">
            <v>E11006KG0AAU</v>
          </cell>
          <cell r="B449" t="str">
            <v xml:space="preserve">KIT-HITCH, WEIGHT DIST                  </v>
          </cell>
          <cell r="C449">
            <v>694.98</v>
          </cell>
          <cell r="D449"/>
          <cell r="E449">
            <v>625.48199999999997</v>
          </cell>
          <cell r="F449">
            <v>0</v>
          </cell>
          <cell r="G449">
            <v>0</v>
          </cell>
          <cell r="H449">
            <v>0</v>
          </cell>
          <cell r="I449">
            <v>0</v>
          </cell>
          <cell r="J449">
            <v>0</v>
          </cell>
          <cell r="K449">
            <v>0</v>
          </cell>
          <cell r="L449">
            <v>0</v>
          </cell>
          <cell r="M449">
            <v>0</v>
          </cell>
          <cell r="N449">
            <v>0</v>
          </cell>
          <cell r="O449">
            <v>0</v>
          </cell>
          <cell r="P449">
            <v>0</v>
          </cell>
          <cell r="Q449">
            <v>0</v>
          </cell>
        </row>
        <row r="450">
          <cell r="A450" t="str">
            <v>E11006KG0BAU</v>
          </cell>
          <cell r="B450" t="str">
            <v xml:space="preserve">KIT-HITCH, WEIGHT DIST                  </v>
          </cell>
          <cell r="C450">
            <v>696.83</v>
          </cell>
          <cell r="D450"/>
          <cell r="E450">
            <v>627.14700000000005</v>
          </cell>
          <cell r="F450">
            <v>0</v>
          </cell>
          <cell r="G450">
            <v>0</v>
          </cell>
          <cell r="H450">
            <v>0</v>
          </cell>
          <cell r="I450">
            <v>0</v>
          </cell>
          <cell r="J450">
            <v>0</v>
          </cell>
          <cell r="K450">
            <v>0</v>
          </cell>
          <cell r="L450">
            <v>0</v>
          </cell>
          <cell r="M450">
            <v>0</v>
          </cell>
          <cell r="N450">
            <v>0</v>
          </cell>
          <cell r="O450">
            <v>0</v>
          </cell>
          <cell r="P450">
            <v>0</v>
          </cell>
          <cell r="Q450">
            <v>0</v>
          </cell>
        </row>
        <row r="451">
          <cell r="A451" t="str">
            <v>J44104KE0AAU</v>
          </cell>
          <cell r="B451" t="str">
            <v xml:space="preserve">FASHION ASSY-BAR,FRONT(POL LFI)         </v>
          </cell>
          <cell r="C451">
            <v>879.2</v>
          </cell>
          <cell r="D451"/>
          <cell r="E451">
            <v>791.28</v>
          </cell>
          <cell r="F451">
            <v>0</v>
          </cell>
          <cell r="G451">
            <v>0</v>
          </cell>
          <cell r="H451">
            <v>0</v>
          </cell>
          <cell r="I451">
            <v>0</v>
          </cell>
          <cell r="J451">
            <v>0</v>
          </cell>
          <cell r="K451">
            <v>1</v>
          </cell>
          <cell r="L451">
            <v>1</v>
          </cell>
          <cell r="M451">
            <v>0</v>
          </cell>
          <cell r="N451">
            <v>0</v>
          </cell>
          <cell r="O451">
            <v>0</v>
          </cell>
          <cell r="P451">
            <v>0</v>
          </cell>
          <cell r="Q451">
            <v>0</v>
          </cell>
        </row>
        <row r="452">
          <cell r="A452" t="str">
            <v>E117A6KG0AAU</v>
          </cell>
          <cell r="B452" t="str">
            <v xml:space="preserve">TOWBAR                                  </v>
          </cell>
          <cell r="C452">
            <v>755.88</v>
          </cell>
          <cell r="D452"/>
          <cell r="E452">
            <v>680.29200000000003</v>
          </cell>
          <cell r="F452">
            <v>0</v>
          </cell>
          <cell r="G452">
            <v>0</v>
          </cell>
          <cell r="H452">
            <v>0</v>
          </cell>
          <cell r="I452">
            <v>0</v>
          </cell>
          <cell r="J452">
            <v>0</v>
          </cell>
          <cell r="K452">
            <v>0</v>
          </cell>
          <cell r="L452">
            <v>0</v>
          </cell>
          <cell r="M452">
            <v>0</v>
          </cell>
          <cell r="N452">
            <v>0</v>
          </cell>
          <cell r="O452">
            <v>0</v>
          </cell>
          <cell r="P452">
            <v>0</v>
          </cell>
          <cell r="Q452">
            <v>0</v>
          </cell>
        </row>
        <row r="453">
          <cell r="A453" t="str">
            <v>C36546KG0AAU</v>
          </cell>
          <cell r="B453" t="str">
            <v xml:space="preserve">KIT-MTG, WINCH                          </v>
          </cell>
          <cell r="C453">
            <v>634.96</v>
          </cell>
          <cell r="D453"/>
          <cell r="E453">
            <v>571.46400000000006</v>
          </cell>
          <cell r="F453">
            <v>0</v>
          </cell>
          <cell r="G453">
            <v>0</v>
          </cell>
          <cell r="H453">
            <v>0</v>
          </cell>
          <cell r="I453">
            <v>0</v>
          </cell>
          <cell r="J453">
            <v>0</v>
          </cell>
          <cell r="K453">
            <v>0</v>
          </cell>
          <cell r="L453">
            <v>0</v>
          </cell>
          <cell r="M453">
            <v>0</v>
          </cell>
          <cell r="N453">
            <v>0</v>
          </cell>
          <cell r="O453">
            <v>0</v>
          </cell>
          <cell r="P453">
            <v>0</v>
          </cell>
          <cell r="Q453">
            <v>0</v>
          </cell>
        </row>
        <row r="454">
          <cell r="A454" t="str">
            <v>F20646KG0BAU</v>
          </cell>
          <cell r="B454" t="str">
            <v xml:space="preserve">GUARD ASSY-FR BMPR,NON-LIGHT BAR        </v>
          </cell>
          <cell r="C454">
            <v>928.3</v>
          </cell>
          <cell r="D454"/>
          <cell r="E454">
            <v>835.46999999999991</v>
          </cell>
          <cell r="F454">
            <v>0</v>
          </cell>
          <cell r="G454">
            <v>0</v>
          </cell>
          <cell r="H454">
            <v>0</v>
          </cell>
          <cell r="I454">
            <v>0</v>
          </cell>
          <cell r="J454">
            <v>0</v>
          </cell>
          <cell r="K454">
            <v>0</v>
          </cell>
          <cell r="L454">
            <v>0</v>
          </cell>
          <cell r="M454">
            <v>0</v>
          </cell>
          <cell r="N454">
            <v>0</v>
          </cell>
          <cell r="O454">
            <v>0</v>
          </cell>
          <cell r="P454">
            <v>0</v>
          </cell>
          <cell r="Q454">
            <v>0</v>
          </cell>
        </row>
        <row r="455">
          <cell r="A455" t="str">
            <v>F20646KG0AAU</v>
          </cell>
          <cell r="B455" t="str">
            <v xml:space="preserve">GUARD ASSY-FR BMPR,LIGHT BAR            </v>
          </cell>
          <cell r="C455">
            <v>950.02</v>
          </cell>
          <cell r="D455"/>
          <cell r="E455">
            <v>855.01800000000003</v>
          </cell>
          <cell r="F455">
            <v>0</v>
          </cell>
          <cell r="G455">
            <v>0</v>
          </cell>
          <cell r="H455">
            <v>0</v>
          </cell>
          <cell r="I455">
            <v>0</v>
          </cell>
          <cell r="J455">
            <v>0</v>
          </cell>
          <cell r="K455">
            <v>0</v>
          </cell>
          <cell r="L455">
            <v>0</v>
          </cell>
          <cell r="M455">
            <v>0</v>
          </cell>
          <cell r="N455">
            <v>0</v>
          </cell>
          <cell r="O455">
            <v>0</v>
          </cell>
          <cell r="P455">
            <v>0</v>
          </cell>
          <cell r="Q455">
            <v>0</v>
          </cell>
        </row>
        <row r="456">
          <cell r="A456" t="str">
            <v>J44106KG0BAU</v>
          </cell>
          <cell r="B456" t="str">
            <v xml:space="preserve">BAR ASSY-SPORTS,FR (ST) BLACK           </v>
          </cell>
          <cell r="C456">
            <v>1293.03</v>
          </cell>
          <cell r="D456"/>
          <cell r="E456">
            <v>1163.7269999999999</v>
          </cell>
          <cell r="F456">
            <v>0</v>
          </cell>
          <cell r="G456">
            <v>0</v>
          </cell>
          <cell r="H456">
            <v>0</v>
          </cell>
          <cell r="I456">
            <v>0</v>
          </cell>
          <cell r="J456">
            <v>0</v>
          </cell>
          <cell r="K456">
            <v>0</v>
          </cell>
          <cell r="L456">
            <v>0</v>
          </cell>
          <cell r="M456">
            <v>0</v>
          </cell>
          <cell r="N456">
            <v>0</v>
          </cell>
          <cell r="O456">
            <v>0</v>
          </cell>
          <cell r="P456">
            <v>0</v>
          </cell>
          <cell r="Q456">
            <v>0</v>
          </cell>
        </row>
        <row r="457">
          <cell r="A457" t="str">
            <v>J44106KG1AAU</v>
          </cell>
          <cell r="B457" t="str">
            <v xml:space="preserve">BAR ASSY-SPORTS,FR (ST)                 </v>
          </cell>
          <cell r="C457">
            <v>1075.71</v>
          </cell>
          <cell r="D457"/>
          <cell r="E457">
            <v>968.13900000000001</v>
          </cell>
          <cell r="F457">
            <v>0</v>
          </cell>
          <cell r="G457">
            <v>0</v>
          </cell>
          <cell r="H457">
            <v>0</v>
          </cell>
          <cell r="I457">
            <v>0</v>
          </cell>
          <cell r="J457">
            <v>0</v>
          </cell>
          <cell r="K457">
            <v>0</v>
          </cell>
          <cell r="L457">
            <v>0</v>
          </cell>
          <cell r="M457">
            <v>0</v>
          </cell>
          <cell r="N457">
            <v>0</v>
          </cell>
          <cell r="O457">
            <v>0</v>
          </cell>
          <cell r="P457">
            <v>0</v>
          </cell>
          <cell r="Q457">
            <v>0</v>
          </cell>
        </row>
        <row r="458">
          <cell r="A458" t="str">
            <v>J44106KG0AAU</v>
          </cell>
          <cell r="B458" t="str">
            <v xml:space="preserve">BAR ASSY-SPORTS,FR PREM (ST-X)          </v>
          </cell>
          <cell r="C458">
            <v>1281.22</v>
          </cell>
          <cell r="D458"/>
          <cell r="E458">
            <v>1153.098</v>
          </cell>
          <cell r="F458">
            <v>0</v>
          </cell>
          <cell r="G458">
            <v>0</v>
          </cell>
          <cell r="H458">
            <v>0</v>
          </cell>
          <cell r="I458">
            <v>0</v>
          </cell>
          <cell r="J458">
            <v>0</v>
          </cell>
          <cell r="K458">
            <v>0</v>
          </cell>
          <cell r="L458">
            <v>0</v>
          </cell>
          <cell r="M458">
            <v>0</v>
          </cell>
          <cell r="N458">
            <v>0</v>
          </cell>
          <cell r="O458">
            <v>0</v>
          </cell>
          <cell r="P458">
            <v>0</v>
          </cell>
          <cell r="Q458">
            <v>0</v>
          </cell>
        </row>
        <row r="459">
          <cell r="A459" t="str">
            <v>G3400AT300AU</v>
          </cell>
          <cell r="B459" t="str">
            <v xml:space="preserve">ROOF LUGGAGE POD:410LTR                 </v>
          </cell>
          <cell r="C459">
            <v>913.49</v>
          </cell>
          <cell r="D459"/>
          <cell r="E459">
            <v>822.14099999999996</v>
          </cell>
          <cell r="F459">
            <v>0</v>
          </cell>
          <cell r="G459">
            <v>0</v>
          </cell>
          <cell r="H459">
            <v>0</v>
          </cell>
          <cell r="I459">
            <v>0</v>
          </cell>
          <cell r="J459">
            <v>0</v>
          </cell>
          <cell r="K459">
            <v>0</v>
          </cell>
          <cell r="L459">
            <v>0</v>
          </cell>
          <cell r="M459">
            <v>0</v>
          </cell>
          <cell r="N459">
            <v>0</v>
          </cell>
          <cell r="O459">
            <v>0</v>
          </cell>
          <cell r="P459">
            <v>0</v>
          </cell>
          <cell r="Q459">
            <v>0</v>
          </cell>
        </row>
        <row r="460">
          <cell r="A460" t="str">
            <v>J44106KG2AAU</v>
          </cell>
          <cell r="B460" t="str">
            <v xml:space="preserve">BAR ASSY-SPORTS,FR PREM (PRO4-X)        </v>
          </cell>
          <cell r="C460">
            <v>1453.92</v>
          </cell>
          <cell r="D460"/>
          <cell r="E460">
            <v>1308.528</v>
          </cell>
          <cell r="F460">
            <v>0</v>
          </cell>
          <cell r="G460">
            <v>0</v>
          </cell>
          <cell r="H460">
            <v>0</v>
          </cell>
          <cell r="I460">
            <v>0</v>
          </cell>
          <cell r="J460">
            <v>0</v>
          </cell>
          <cell r="K460">
            <v>0</v>
          </cell>
          <cell r="L460">
            <v>0</v>
          </cell>
          <cell r="M460">
            <v>0</v>
          </cell>
          <cell r="N460">
            <v>0</v>
          </cell>
          <cell r="O460">
            <v>0</v>
          </cell>
          <cell r="P460">
            <v>0</v>
          </cell>
          <cell r="Q460">
            <v>0</v>
          </cell>
        </row>
        <row r="461">
          <cell r="A461" t="str">
            <v>C37006KG0AAU</v>
          </cell>
          <cell r="B461" t="str">
            <v xml:space="preserve">WINCH ASSY KIT                          </v>
          </cell>
          <cell r="C461">
            <v>1994.34</v>
          </cell>
          <cell r="D461"/>
          <cell r="E461">
            <v>1794.9059999999999</v>
          </cell>
          <cell r="F461">
            <v>0</v>
          </cell>
          <cell r="G461">
            <v>0</v>
          </cell>
          <cell r="H461">
            <v>0</v>
          </cell>
          <cell r="I461">
            <v>0</v>
          </cell>
          <cell r="J461">
            <v>0</v>
          </cell>
          <cell r="K461">
            <v>0</v>
          </cell>
          <cell r="L461">
            <v>0</v>
          </cell>
          <cell r="M461">
            <v>0</v>
          </cell>
          <cell r="N461">
            <v>0</v>
          </cell>
          <cell r="O461">
            <v>0</v>
          </cell>
          <cell r="P461">
            <v>0</v>
          </cell>
          <cell r="Q461">
            <v>0</v>
          </cell>
        </row>
        <row r="462">
          <cell r="A462" t="str">
            <v>F21606KG2AAU</v>
          </cell>
          <cell r="B462" t="str">
            <v xml:space="preserve">GUARD COMPL-FR, BLACK COMM              </v>
          </cell>
          <cell r="C462">
            <v>2472.2800000000002</v>
          </cell>
          <cell r="D462"/>
          <cell r="E462">
            <v>2225.0520000000001</v>
          </cell>
          <cell r="F462">
            <v>0</v>
          </cell>
          <cell r="G462">
            <v>0</v>
          </cell>
          <cell r="H462">
            <v>0</v>
          </cell>
          <cell r="I462">
            <v>0</v>
          </cell>
          <cell r="J462">
            <v>0</v>
          </cell>
          <cell r="K462">
            <v>0</v>
          </cell>
          <cell r="L462">
            <v>0</v>
          </cell>
          <cell r="M462">
            <v>0</v>
          </cell>
          <cell r="N462">
            <v>0</v>
          </cell>
          <cell r="O462">
            <v>0</v>
          </cell>
          <cell r="P462">
            <v>0</v>
          </cell>
          <cell r="Q462">
            <v>0</v>
          </cell>
        </row>
        <row r="463">
          <cell r="A463" t="str">
            <v>F21606KG1AAU</v>
          </cell>
          <cell r="B463" t="str">
            <v xml:space="preserve">GUARD COMPL-FR, BLACK PREM              </v>
          </cell>
          <cell r="C463">
            <v>2523.41</v>
          </cell>
          <cell r="D463"/>
          <cell r="E463">
            <v>2271.069</v>
          </cell>
          <cell r="F463">
            <v>0</v>
          </cell>
          <cell r="G463">
            <v>0</v>
          </cell>
          <cell r="H463">
            <v>0</v>
          </cell>
          <cell r="I463">
            <v>0</v>
          </cell>
          <cell r="J463">
            <v>0</v>
          </cell>
          <cell r="K463">
            <v>0</v>
          </cell>
          <cell r="L463">
            <v>0</v>
          </cell>
          <cell r="M463">
            <v>0</v>
          </cell>
          <cell r="N463">
            <v>0</v>
          </cell>
          <cell r="O463">
            <v>0</v>
          </cell>
          <cell r="P463">
            <v>0</v>
          </cell>
          <cell r="Q463">
            <v>0</v>
          </cell>
        </row>
        <row r="464">
          <cell r="A464" t="str">
            <v>F21606KG3AAU</v>
          </cell>
          <cell r="B464" t="str">
            <v xml:space="preserve">GUARD COMPL-FR, BLACK COMM HOOP         </v>
          </cell>
          <cell r="C464">
            <v>3208.82</v>
          </cell>
          <cell r="D464"/>
          <cell r="E464">
            <v>2887.9380000000001</v>
          </cell>
          <cell r="F464">
            <v>0</v>
          </cell>
          <cell r="G464">
            <v>0</v>
          </cell>
          <cell r="H464">
            <v>0</v>
          </cell>
          <cell r="I464">
            <v>0</v>
          </cell>
          <cell r="J464">
            <v>0</v>
          </cell>
          <cell r="K464">
            <v>0</v>
          </cell>
          <cell r="L464">
            <v>0</v>
          </cell>
          <cell r="M464">
            <v>0</v>
          </cell>
          <cell r="N464">
            <v>0</v>
          </cell>
          <cell r="O464">
            <v>0</v>
          </cell>
          <cell r="P464">
            <v>0</v>
          </cell>
          <cell r="Q464">
            <v>0</v>
          </cell>
        </row>
        <row r="465">
          <cell r="A465" t="str">
            <v>F21606KG0AAU</v>
          </cell>
          <cell r="B465" t="str">
            <v xml:space="preserve">GUARD COMPL-FR, POLISHED                </v>
          </cell>
          <cell r="C465">
            <v>3280.79</v>
          </cell>
          <cell r="D465"/>
          <cell r="E465">
            <v>2952.7109999999998</v>
          </cell>
          <cell r="F465">
            <v>0</v>
          </cell>
          <cell r="G465">
            <v>0</v>
          </cell>
          <cell r="H465">
            <v>0</v>
          </cell>
          <cell r="I465">
            <v>0</v>
          </cell>
          <cell r="J465">
            <v>0</v>
          </cell>
          <cell r="K465">
            <v>0</v>
          </cell>
          <cell r="L465">
            <v>0</v>
          </cell>
          <cell r="M465">
            <v>0</v>
          </cell>
          <cell r="N465">
            <v>0</v>
          </cell>
          <cell r="O465">
            <v>0</v>
          </cell>
          <cell r="P465">
            <v>0</v>
          </cell>
          <cell r="Q465">
            <v>0</v>
          </cell>
        </row>
        <row r="466">
          <cell r="A466" t="str">
            <v>MK0256KG0AAU</v>
          </cell>
          <cell r="B466" t="str">
            <v xml:space="preserve">SIDE STEPS DC                           </v>
          </cell>
          <cell r="C466">
            <v>1000.64</v>
          </cell>
          <cell r="D466"/>
          <cell r="E466">
            <v>900.57600000000002</v>
          </cell>
          <cell r="F466">
            <v>0</v>
          </cell>
          <cell r="G466">
            <v>0</v>
          </cell>
          <cell r="H466">
            <v>0</v>
          </cell>
          <cell r="I466">
            <v>0</v>
          </cell>
          <cell r="J466">
            <v>0</v>
          </cell>
          <cell r="K466">
            <v>0</v>
          </cell>
          <cell r="L466">
            <v>0</v>
          </cell>
          <cell r="M466">
            <v>0</v>
          </cell>
          <cell r="N466">
            <v>0</v>
          </cell>
          <cell r="O466">
            <v>0</v>
          </cell>
          <cell r="P466">
            <v>0</v>
          </cell>
          <cell r="Q466">
            <v>0</v>
          </cell>
        </row>
        <row r="467">
          <cell r="A467" t="str">
            <v>MK0256KG1AAU</v>
          </cell>
          <cell r="B467" t="str">
            <v xml:space="preserve">SIDE STEPS KC                           </v>
          </cell>
          <cell r="C467">
            <v>1002.22</v>
          </cell>
          <cell r="D467"/>
          <cell r="E467">
            <v>901.99800000000005</v>
          </cell>
          <cell r="F467">
            <v>0</v>
          </cell>
          <cell r="G467">
            <v>0</v>
          </cell>
          <cell r="H467">
            <v>0</v>
          </cell>
          <cell r="I467">
            <v>0</v>
          </cell>
          <cell r="J467">
            <v>0</v>
          </cell>
          <cell r="K467">
            <v>0</v>
          </cell>
          <cell r="L467">
            <v>0</v>
          </cell>
          <cell r="M467">
            <v>0</v>
          </cell>
          <cell r="N467">
            <v>0</v>
          </cell>
          <cell r="O467">
            <v>0</v>
          </cell>
          <cell r="P467">
            <v>0</v>
          </cell>
          <cell r="Q467">
            <v>0</v>
          </cell>
        </row>
        <row r="468">
          <cell r="A468" t="str">
            <v>E08826KG0AAU</v>
          </cell>
          <cell r="B468" t="str">
            <v xml:space="preserve">COVER ASSY-TRANSFER                     </v>
          </cell>
          <cell r="C468">
            <v>178.93</v>
          </cell>
          <cell r="D468"/>
          <cell r="E468">
            <v>161.03700000000001</v>
          </cell>
          <cell r="F468">
            <v>0</v>
          </cell>
          <cell r="G468">
            <v>0</v>
          </cell>
          <cell r="H468">
            <v>0</v>
          </cell>
          <cell r="I468">
            <v>0</v>
          </cell>
          <cell r="J468">
            <v>0</v>
          </cell>
          <cell r="K468">
            <v>0</v>
          </cell>
          <cell r="L468">
            <v>0</v>
          </cell>
          <cell r="M468">
            <v>0</v>
          </cell>
          <cell r="N468">
            <v>0</v>
          </cell>
          <cell r="O468">
            <v>0</v>
          </cell>
          <cell r="P468">
            <v>0</v>
          </cell>
          <cell r="Q468">
            <v>0</v>
          </cell>
        </row>
        <row r="469">
          <cell r="A469" t="str">
            <v>J08306KG0AAU</v>
          </cell>
          <cell r="B469" t="str">
            <v xml:space="preserve">KIT-SEAL, RR GATE D/C                   </v>
          </cell>
          <cell r="C469">
            <v>434.68</v>
          </cell>
          <cell r="D469"/>
          <cell r="E469">
            <v>391.21199999999999</v>
          </cell>
          <cell r="F469">
            <v>0</v>
          </cell>
          <cell r="G469">
            <v>0</v>
          </cell>
          <cell r="H469">
            <v>0</v>
          </cell>
          <cell r="I469">
            <v>0</v>
          </cell>
          <cell r="J469">
            <v>0</v>
          </cell>
          <cell r="K469">
            <v>0</v>
          </cell>
          <cell r="L469">
            <v>0</v>
          </cell>
          <cell r="M469">
            <v>0</v>
          </cell>
          <cell r="N469">
            <v>0</v>
          </cell>
          <cell r="O469">
            <v>0</v>
          </cell>
          <cell r="P469">
            <v>0</v>
          </cell>
          <cell r="Q469">
            <v>0</v>
          </cell>
        </row>
        <row r="470">
          <cell r="A470" t="str">
            <v>MK0256KG0CAU</v>
          </cell>
          <cell r="B470" t="str">
            <v xml:space="preserve">PROTR-RR BODY D/C, INR CC               </v>
          </cell>
          <cell r="C470">
            <v>496.83</v>
          </cell>
          <cell r="D470"/>
          <cell r="E470">
            <v>447.14699999999999</v>
          </cell>
          <cell r="F470">
            <v>0</v>
          </cell>
          <cell r="G470">
            <v>0</v>
          </cell>
          <cell r="H470">
            <v>0</v>
          </cell>
          <cell r="I470">
            <v>0</v>
          </cell>
          <cell r="J470">
            <v>0</v>
          </cell>
          <cell r="K470">
            <v>0</v>
          </cell>
          <cell r="L470">
            <v>0</v>
          </cell>
          <cell r="M470">
            <v>0</v>
          </cell>
          <cell r="N470">
            <v>0</v>
          </cell>
          <cell r="O470">
            <v>0</v>
          </cell>
          <cell r="P470">
            <v>0</v>
          </cell>
          <cell r="Q470">
            <v>0</v>
          </cell>
        </row>
        <row r="471">
          <cell r="A471" t="str">
            <v>MK0256KG0EAU</v>
          </cell>
          <cell r="B471" t="str">
            <v xml:space="preserve">PROTR-RR BODY D/C, INR TD               </v>
          </cell>
          <cell r="C471">
            <v>506.39</v>
          </cell>
          <cell r="D471"/>
          <cell r="E471">
            <v>455.75099999999998</v>
          </cell>
          <cell r="F471">
            <v>0</v>
          </cell>
          <cell r="G471">
            <v>0</v>
          </cell>
          <cell r="H471">
            <v>0</v>
          </cell>
          <cell r="I471">
            <v>0</v>
          </cell>
          <cell r="J471">
            <v>0</v>
          </cell>
          <cell r="K471">
            <v>0</v>
          </cell>
          <cell r="L471">
            <v>0</v>
          </cell>
          <cell r="M471">
            <v>0</v>
          </cell>
          <cell r="N471">
            <v>0</v>
          </cell>
          <cell r="O471">
            <v>0</v>
          </cell>
          <cell r="P471">
            <v>0</v>
          </cell>
          <cell r="Q471">
            <v>0</v>
          </cell>
        </row>
        <row r="472">
          <cell r="A472" t="str">
            <v>MK0266KG0DAU</v>
          </cell>
          <cell r="B472" t="str">
            <v xml:space="preserve">PROTR-RR BODY K/C, INR CC               </v>
          </cell>
          <cell r="C472">
            <v>585</v>
          </cell>
          <cell r="D472"/>
          <cell r="E472">
            <v>526.5</v>
          </cell>
          <cell r="F472">
            <v>0</v>
          </cell>
          <cell r="G472">
            <v>0</v>
          </cell>
          <cell r="H472">
            <v>0</v>
          </cell>
          <cell r="I472">
            <v>0</v>
          </cell>
          <cell r="J472">
            <v>0</v>
          </cell>
          <cell r="K472">
            <v>0</v>
          </cell>
          <cell r="L472">
            <v>0</v>
          </cell>
          <cell r="M472">
            <v>0</v>
          </cell>
          <cell r="N472">
            <v>0</v>
          </cell>
          <cell r="O472">
            <v>0</v>
          </cell>
          <cell r="P472">
            <v>0</v>
          </cell>
          <cell r="Q472">
            <v>0</v>
          </cell>
        </row>
        <row r="473">
          <cell r="A473" t="str">
            <v>MK0266KG0BAU</v>
          </cell>
          <cell r="B473" t="str">
            <v xml:space="preserve">PROTR-RR BODY K/C, INR TD               </v>
          </cell>
          <cell r="C473">
            <v>615.66999999999996</v>
          </cell>
          <cell r="D473"/>
          <cell r="E473">
            <v>554.10299999999995</v>
          </cell>
          <cell r="F473">
            <v>0</v>
          </cell>
          <cell r="G473">
            <v>0</v>
          </cell>
          <cell r="H473">
            <v>0</v>
          </cell>
          <cell r="I473">
            <v>0</v>
          </cell>
          <cell r="J473">
            <v>0</v>
          </cell>
          <cell r="K473">
            <v>0</v>
          </cell>
          <cell r="L473">
            <v>0</v>
          </cell>
          <cell r="M473">
            <v>0</v>
          </cell>
          <cell r="N473">
            <v>0</v>
          </cell>
          <cell r="O473">
            <v>0</v>
          </cell>
          <cell r="P473">
            <v>0</v>
          </cell>
          <cell r="Q473">
            <v>0</v>
          </cell>
        </row>
        <row r="474">
          <cell r="A474" t="str">
            <v>MK0256KG0EAU</v>
          </cell>
          <cell r="B474" t="str">
            <v xml:space="preserve">PROTR-RR BODY D/C, INR TD               </v>
          </cell>
          <cell r="C474">
            <v>506.39</v>
          </cell>
          <cell r="D474"/>
          <cell r="E474">
            <v>455.75099999999998</v>
          </cell>
          <cell r="F474">
            <v>0</v>
          </cell>
          <cell r="G474">
            <v>0</v>
          </cell>
          <cell r="H474">
            <v>0</v>
          </cell>
          <cell r="I474">
            <v>0</v>
          </cell>
          <cell r="J474">
            <v>0</v>
          </cell>
          <cell r="K474">
            <v>0</v>
          </cell>
          <cell r="L474">
            <v>0</v>
          </cell>
          <cell r="M474">
            <v>0</v>
          </cell>
          <cell r="N474">
            <v>0</v>
          </cell>
          <cell r="O474">
            <v>0</v>
          </cell>
          <cell r="P474">
            <v>0</v>
          </cell>
          <cell r="Q474">
            <v>0</v>
          </cell>
        </row>
        <row r="475">
          <cell r="A475" t="str">
            <v>MK0266KG0BAU</v>
          </cell>
          <cell r="B475" t="str">
            <v xml:space="preserve">PROTR-RR BODY K/C, INR TD               </v>
          </cell>
          <cell r="C475">
            <v>615.66999999999996</v>
          </cell>
          <cell r="D475"/>
          <cell r="E475">
            <v>554.10299999999995</v>
          </cell>
          <cell r="F475">
            <v>0</v>
          </cell>
          <cell r="G475">
            <v>0</v>
          </cell>
          <cell r="H475">
            <v>0</v>
          </cell>
          <cell r="I475">
            <v>0</v>
          </cell>
          <cell r="J475">
            <v>0</v>
          </cell>
          <cell r="K475">
            <v>0</v>
          </cell>
          <cell r="L475">
            <v>0</v>
          </cell>
          <cell r="M475">
            <v>0</v>
          </cell>
          <cell r="N475">
            <v>0</v>
          </cell>
          <cell r="O475">
            <v>0</v>
          </cell>
          <cell r="P475">
            <v>0</v>
          </cell>
          <cell r="Q475">
            <v>0</v>
          </cell>
        </row>
        <row r="476">
          <cell r="A476" t="str">
            <v>J44116KG0AAU</v>
          </cell>
          <cell r="B476" t="str">
            <v xml:space="preserve">Ladder Rack </v>
          </cell>
          <cell r="C476">
            <v>701.72</v>
          </cell>
          <cell r="D476"/>
          <cell r="E476">
            <v>631.548</v>
          </cell>
          <cell r="F476">
            <v>0</v>
          </cell>
          <cell r="G476">
            <v>0</v>
          </cell>
          <cell r="H476">
            <v>0</v>
          </cell>
          <cell r="I476">
            <v>0</v>
          </cell>
          <cell r="J476">
            <v>0</v>
          </cell>
          <cell r="K476">
            <v>0</v>
          </cell>
          <cell r="L476">
            <v>0</v>
          </cell>
          <cell r="M476">
            <v>0</v>
          </cell>
          <cell r="N476">
            <v>0</v>
          </cell>
          <cell r="O476">
            <v>0</v>
          </cell>
          <cell r="P476">
            <v>0</v>
          </cell>
          <cell r="Q476">
            <v>0</v>
          </cell>
        </row>
        <row r="477">
          <cell r="A477" t="str">
            <v>E401A4KE1AAU</v>
          </cell>
          <cell r="B477" t="str">
            <v>Heavy duty front springs for winch (2WD)</v>
          </cell>
          <cell r="C477">
            <v>169.69</v>
          </cell>
          <cell r="D477"/>
          <cell r="E477">
            <v>152.721</v>
          </cell>
          <cell r="F477">
            <v>0</v>
          </cell>
          <cell r="G477">
            <v>0</v>
          </cell>
          <cell r="H477">
            <v>0</v>
          </cell>
          <cell r="I477">
            <v>0</v>
          </cell>
          <cell r="J477">
            <v>0</v>
          </cell>
          <cell r="K477">
            <v>0</v>
          </cell>
          <cell r="L477">
            <v>1</v>
          </cell>
          <cell r="M477">
            <v>0</v>
          </cell>
          <cell r="N477">
            <v>0</v>
          </cell>
          <cell r="O477">
            <v>0</v>
          </cell>
          <cell r="P477">
            <v>0</v>
          </cell>
          <cell r="Q477">
            <v>0</v>
          </cell>
        </row>
        <row r="478">
          <cell r="A478" t="str">
            <v>MKD23CAMSL1</v>
          </cell>
          <cell r="B478" t="str">
            <v>D23 Rear View Camera SL</v>
          </cell>
          <cell r="C478">
            <v>154.72999999999999</v>
          </cell>
          <cell r="D478"/>
          <cell r="E478">
            <v>139.25700000000001</v>
          </cell>
          <cell r="F478">
            <v>0</v>
          </cell>
          <cell r="G478">
            <v>0</v>
          </cell>
          <cell r="H478">
            <v>0</v>
          </cell>
          <cell r="I478">
            <v>0</v>
          </cell>
          <cell r="J478">
            <v>0</v>
          </cell>
          <cell r="K478">
            <v>0</v>
          </cell>
          <cell r="L478">
            <v>0</v>
          </cell>
          <cell r="M478">
            <v>0</v>
          </cell>
          <cell r="N478">
            <v>0</v>
          </cell>
          <cell r="O478">
            <v>0</v>
          </cell>
          <cell r="P478">
            <v>0</v>
          </cell>
          <cell r="Q478">
            <v>0</v>
          </cell>
        </row>
        <row r="479">
          <cell r="A479"/>
          <cell r="B479"/>
          <cell r="D479"/>
          <cell r="E479"/>
          <cell r="F479"/>
          <cell r="G479"/>
          <cell r="H479"/>
          <cell r="I479"/>
          <cell r="J479"/>
          <cell r="K479"/>
          <cell r="L479"/>
          <cell r="M479"/>
          <cell r="N479"/>
          <cell r="O479"/>
          <cell r="P479"/>
          <cell r="Q479"/>
        </row>
        <row r="480">
          <cell r="A480"/>
          <cell r="B480"/>
          <cell r="D480"/>
          <cell r="E480"/>
          <cell r="F480"/>
          <cell r="G480"/>
          <cell r="H480"/>
          <cell r="I480"/>
          <cell r="J480"/>
          <cell r="K480"/>
          <cell r="L480"/>
          <cell r="M480"/>
          <cell r="N480"/>
          <cell r="O480"/>
          <cell r="P480"/>
          <cell r="Q480"/>
        </row>
        <row r="481">
          <cell r="A481"/>
          <cell r="B481"/>
          <cell r="D481"/>
          <cell r="E481"/>
          <cell r="F481"/>
          <cell r="G481"/>
          <cell r="H481"/>
          <cell r="I481"/>
          <cell r="J481"/>
          <cell r="K481"/>
          <cell r="L481"/>
          <cell r="M481"/>
          <cell r="N481"/>
          <cell r="O481"/>
          <cell r="P481"/>
          <cell r="Q481"/>
        </row>
        <row r="482">
          <cell r="A482"/>
          <cell r="B482"/>
          <cell r="D482"/>
          <cell r="E482"/>
          <cell r="F482"/>
          <cell r="G482"/>
          <cell r="H482"/>
          <cell r="I482"/>
          <cell r="J482"/>
          <cell r="K482"/>
          <cell r="L482"/>
          <cell r="M482"/>
          <cell r="N482"/>
          <cell r="O482"/>
          <cell r="P482"/>
          <cell r="Q482"/>
        </row>
        <row r="483">
          <cell r="A483"/>
          <cell r="B483"/>
          <cell r="D483"/>
          <cell r="E483"/>
          <cell r="F483"/>
          <cell r="G483"/>
          <cell r="H483"/>
          <cell r="I483"/>
          <cell r="J483"/>
          <cell r="K483"/>
          <cell r="L483"/>
          <cell r="M483"/>
          <cell r="N483"/>
          <cell r="O483"/>
          <cell r="P483"/>
          <cell r="Q483"/>
        </row>
        <row r="484">
          <cell r="A484"/>
          <cell r="B484"/>
          <cell r="D484"/>
          <cell r="E484"/>
          <cell r="F484"/>
          <cell r="G484"/>
          <cell r="H484"/>
          <cell r="I484"/>
          <cell r="J484"/>
          <cell r="K484"/>
          <cell r="L484"/>
          <cell r="M484"/>
          <cell r="N484"/>
          <cell r="O484"/>
          <cell r="P484"/>
          <cell r="Q484"/>
        </row>
        <row r="485">
          <cell r="A485"/>
          <cell r="B485"/>
          <cell r="D485"/>
          <cell r="E485"/>
          <cell r="F485"/>
          <cell r="G485"/>
          <cell r="H485"/>
          <cell r="I485"/>
          <cell r="J485"/>
          <cell r="K485"/>
          <cell r="L485"/>
          <cell r="M485"/>
          <cell r="N485"/>
          <cell r="O485"/>
          <cell r="P485"/>
          <cell r="Q485"/>
        </row>
        <row r="486">
          <cell r="A486"/>
          <cell r="B486"/>
          <cell r="D486"/>
          <cell r="E486"/>
          <cell r="F486"/>
          <cell r="G486"/>
          <cell r="H486"/>
          <cell r="I486"/>
          <cell r="J486"/>
          <cell r="K486"/>
          <cell r="L486"/>
          <cell r="M486"/>
          <cell r="N486"/>
          <cell r="O486"/>
          <cell r="P486"/>
          <cell r="Q486"/>
        </row>
        <row r="487">
          <cell r="A487"/>
          <cell r="B487"/>
          <cell r="D487"/>
          <cell r="E487"/>
          <cell r="F487"/>
          <cell r="G487"/>
          <cell r="H487"/>
          <cell r="I487"/>
          <cell r="J487"/>
          <cell r="K487"/>
          <cell r="L487"/>
          <cell r="M487"/>
          <cell r="N487"/>
          <cell r="O487"/>
          <cell r="P487"/>
          <cell r="Q487"/>
        </row>
        <row r="488">
          <cell r="A488"/>
          <cell r="B488"/>
          <cell r="D488"/>
          <cell r="E488"/>
          <cell r="F488"/>
          <cell r="G488"/>
          <cell r="H488"/>
          <cell r="I488"/>
          <cell r="J488"/>
          <cell r="K488"/>
          <cell r="L488"/>
          <cell r="M488"/>
          <cell r="N488"/>
          <cell r="O488"/>
          <cell r="P488"/>
          <cell r="Q488"/>
        </row>
        <row r="489">
          <cell r="A489"/>
          <cell r="B489"/>
          <cell r="D489"/>
          <cell r="E489"/>
          <cell r="F489"/>
          <cell r="G489"/>
          <cell r="H489"/>
          <cell r="I489"/>
          <cell r="J489"/>
          <cell r="K489"/>
          <cell r="L489"/>
          <cell r="M489"/>
          <cell r="N489"/>
          <cell r="O489"/>
          <cell r="P489"/>
          <cell r="Q489"/>
        </row>
        <row r="490">
          <cell r="A490"/>
          <cell r="B490"/>
          <cell r="D490"/>
          <cell r="E490"/>
          <cell r="F490"/>
          <cell r="G490"/>
          <cell r="H490"/>
          <cell r="I490"/>
          <cell r="J490"/>
          <cell r="K490"/>
          <cell r="L490"/>
          <cell r="M490"/>
          <cell r="N490"/>
          <cell r="O490"/>
          <cell r="P490"/>
          <cell r="Q490"/>
        </row>
        <row r="491">
          <cell r="A491"/>
          <cell r="B491"/>
          <cell r="D491"/>
          <cell r="E491"/>
          <cell r="F491"/>
          <cell r="G491"/>
          <cell r="H491"/>
          <cell r="I491"/>
          <cell r="J491"/>
          <cell r="K491"/>
          <cell r="L491"/>
          <cell r="M491"/>
          <cell r="N491"/>
          <cell r="O491"/>
          <cell r="P491"/>
          <cell r="Q491"/>
        </row>
        <row r="492">
          <cell r="A492"/>
          <cell r="B492"/>
          <cell r="D492"/>
          <cell r="E492"/>
          <cell r="F492"/>
          <cell r="G492"/>
          <cell r="H492"/>
          <cell r="I492"/>
          <cell r="J492"/>
          <cell r="K492"/>
          <cell r="L492"/>
          <cell r="M492"/>
          <cell r="N492"/>
          <cell r="O492"/>
          <cell r="P492"/>
          <cell r="Q492"/>
        </row>
        <row r="493">
          <cell r="A493"/>
          <cell r="B493"/>
          <cell r="D493"/>
          <cell r="E493"/>
          <cell r="F493"/>
          <cell r="G493"/>
          <cell r="H493"/>
          <cell r="I493"/>
          <cell r="J493"/>
          <cell r="K493"/>
          <cell r="L493"/>
          <cell r="M493"/>
          <cell r="N493"/>
          <cell r="O493"/>
          <cell r="P493"/>
          <cell r="Q493"/>
        </row>
        <row r="494">
          <cell r="A494"/>
          <cell r="B494"/>
          <cell r="D494"/>
          <cell r="E494"/>
          <cell r="F494"/>
          <cell r="G494"/>
          <cell r="H494"/>
          <cell r="I494"/>
          <cell r="J494"/>
          <cell r="K494"/>
          <cell r="L494"/>
          <cell r="M494"/>
          <cell r="N494"/>
          <cell r="O494"/>
          <cell r="P494"/>
          <cell r="Q494"/>
        </row>
        <row r="495">
          <cell r="A495"/>
          <cell r="B495"/>
          <cell r="D495"/>
          <cell r="E495"/>
          <cell r="F495"/>
          <cell r="G495"/>
          <cell r="H495"/>
          <cell r="I495"/>
          <cell r="J495"/>
          <cell r="K495"/>
          <cell r="L495"/>
          <cell r="M495"/>
          <cell r="N495"/>
          <cell r="O495"/>
          <cell r="P495"/>
          <cell r="Q495"/>
        </row>
        <row r="496">
          <cell r="A496"/>
          <cell r="B496"/>
          <cell r="D496"/>
          <cell r="E496"/>
          <cell r="F496"/>
          <cell r="G496"/>
          <cell r="H496"/>
          <cell r="I496"/>
          <cell r="J496"/>
          <cell r="K496"/>
          <cell r="L496"/>
          <cell r="M496"/>
          <cell r="N496"/>
          <cell r="O496"/>
          <cell r="P496"/>
          <cell r="Q496"/>
        </row>
        <row r="497">
          <cell r="A497"/>
          <cell r="B497"/>
          <cell r="D497"/>
          <cell r="E497"/>
          <cell r="F497"/>
          <cell r="G497"/>
          <cell r="H497"/>
          <cell r="I497"/>
          <cell r="J497"/>
          <cell r="K497"/>
          <cell r="L497"/>
          <cell r="M497"/>
          <cell r="N497"/>
          <cell r="O497"/>
          <cell r="P497"/>
          <cell r="Q497"/>
        </row>
        <row r="498">
          <cell r="A498"/>
          <cell r="B498"/>
          <cell r="D498"/>
          <cell r="E498"/>
          <cell r="F498"/>
          <cell r="G498"/>
          <cell r="H498"/>
          <cell r="I498"/>
          <cell r="J498"/>
          <cell r="K498"/>
          <cell r="L498"/>
          <cell r="M498"/>
          <cell r="N498"/>
          <cell r="O498"/>
          <cell r="P498"/>
          <cell r="Q498"/>
        </row>
        <row r="499">
          <cell r="A499"/>
          <cell r="B499"/>
          <cell r="D499"/>
          <cell r="E499"/>
          <cell r="F499"/>
          <cell r="G499"/>
          <cell r="H499"/>
          <cell r="I499"/>
          <cell r="J499"/>
          <cell r="K499"/>
          <cell r="L499"/>
          <cell r="M499"/>
          <cell r="N499"/>
          <cell r="O499"/>
          <cell r="P499"/>
          <cell r="Q499"/>
        </row>
        <row r="500">
          <cell r="A500"/>
          <cell r="B500"/>
          <cell r="D500"/>
          <cell r="E500"/>
          <cell r="F500"/>
          <cell r="G500"/>
          <cell r="H500"/>
          <cell r="I500"/>
          <cell r="J500"/>
          <cell r="K500"/>
          <cell r="L500"/>
          <cell r="M500"/>
          <cell r="N500"/>
          <cell r="O500"/>
          <cell r="P500"/>
          <cell r="Q500"/>
        </row>
        <row r="501">
          <cell r="A501"/>
          <cell r="B501"/>
          <cell r="D501"/>
          <cell r="E501"/>
          <cell r="F501"/>
          <cell r="G501"/>
          <cell r="H501"/>
          <cell r="I501"/>
          <cell r="J501"/>
          <cell r="K501"/>
          <cell r="L501"/>
          <cell r="M501"/>
          <cell r="N501"/>
          <cell r="O501"/>
          <cell r="P501"/>
          <cell r="Q501"/>
        </row>
        <row r="502">
          <cell r="A502"/>
          <cell r="B502"/>
          <cell r="D502"/>
          <cell r="E502"/>
          <cell r="F502"/>
          <cell r="G502"/>
          <cell r="H502"/>
          <cell r="I502"/>
          <cell r="J502"/>
          <cell r="K502"/>
          <cell r="L502"/>
          <cell r="M502"/>
          <cell r="N502"/>
          <cell r="O502"/>
          <cell r="P502"/>
          <cell r="Q502"/>
        </row>
        <row r="503">
          <cell r="A503"/>
          <cell r="B503"/>
          <cell r="D503"/>
          <cell r="E503"/>
          <cell r="F503"/>
          <cell r="G503"/>
          <cell r="H503"/>
          <cell r="I503"/>
          <cell r="J503"/>
          <cell r="K503"/>
          <cell r="L503"/>
          <cell r="M503"/>
          <cell r="N503"/>
          <cell r="O503"/>
          <cell r="P503"/>
          <cell r="Q503"/>
        </row>
        <row r="504">
          <cell r="A504"/>
          <cell r="B504"/>
          <cell r="D504"/>
          <cell r="E504"/>
          <cell r="F504"/>
          <cell r="G504"/>
          <cell r="H504"/>
          <cell r="I504"/>
          <cell r="J504"/>
          <cell r="K504"/>
          <cell r="L504"/>
          <cell r="M504"/>
          <cell r="N504"/>
          <cell r="O504"/>
          <cell r="P504"/>
          <cell r="Q504"/>
        </row>
        <row r="505">
          <cell r="A505"/>
          <cell r="B505"/>
          <cell r="D505"/>
          <cell r="E505"/>
          <cell r="F505"/>
          <cell r="G505"/>
          <cell r="H505"/>
          <cell r="I505"/>
          <cell r="J505"/>
          <cell r="K505"/>
          <cell r="L505"/>
          <cell r="M505"/>
          <cell r="N505"/>
          <cell r="O505"/>
          <cell r="P505"/>
          <cell r="Q505"/>
        </row>
        <row r="506">
          <cell r="A506"/>
          <cell r="B506"/>
          <cell r="D506"/>
          <cell r="E506"/>
          <cell r="F506"/>
          <cell r="G506"/>
          <cell r="H506"/>
          <cell r="I506"/>
          <cell r="J506"/>
          <cell r="K506"/>
          <cell r="L506"/>
          <cell r="M506"/>
          <cell r="N506"/>
          <cell r="O506"/>
          <cell r="P506"/>
          <cell r="Q506"/>
        </row>
        <row r="507">
          <cell r="A507"/>
          <cell r="B507"/>
          <cell r="D507"/>
          <cell r="E507"/>
          <cell r="F507"/>
          <cell r="G507"/>
          <cell r="H507"/>
          <cell r="I507"/>
          <cell r="J507"/>
          <cell r="K507"/>
          <cell r="L507"/>
          <cell r="M507"/>
          <cell r="N507"/>
          <cell r="O507"/>
          <cell r="P507"/>
          <cell r="Q507"/>
        </row>
        <row r="508">
          <cell r="A508"/>
          <cell r="B508"/>
          <cell r="D508"/>
          <cell r="E508"/>
          <cell r="F508"/>
          <cell r="G508"/>
          <cell r="H508"/>
          <cell r="I508"/>
          <cell r="J508"/>
          <cell r="K508"/>
          <cell r="L508"/>
          <cell r="M508"/>
          <cell r="N508"/>
          <cell r="O508"/>
          <cell r="P508"/>
          <cell r="Q508"/>
        </row>
        <row r="509">
          <cell r="A509"/>
          <cell r="B509"/>
          <cell r="D509"/>
          <cell r="E509"/>
          <cell r="F509"/>
          <cell r="G509"/>
          <cell r="H509"/>
          <cell r="I509"/>
          <cell r="J509"/>
          <cell r="K509"/>
          <cell r="L509"/>
          <cell r="M509"/>
          <cell r="N509"/>
          <cell r="O509"/>
          <cell r="P509"/>
          <cell r="Q509"/>
        </row>
        <row r="510">
          <cell r="A510"/>
          <cell r="B510"/>
          <cell r="D510"/>
          <cell r="E510"/>
          <cell r="F510"/>
          <cell r="G510"/>
          <cell r="H510"/>
          <cell r="I510"/>
          <cell r="J510"/>
          <cell r="K510"/>
          <cell r="L510"/>
          <cell r="M510"/>
          <cell r="N510"/>
          <cell r="O510"/>
          <cell r="P510"/>
          <cell r="Q510"/>
        </row>
        <row r="511">
          <cell r="A511"/>
          <cell r="B511"/>
          <cell r="D511"/>
          <cell r="E511"/>
          <cell r="F511"/>
          <cell r="G511"/>
          <cell r="H511"/>
          <cell r="I511"/>
          <cell r="J511"/>
          <cell r="K511"/>
          <cell r="L511"/>
          <cell r="M511"/>
          <cell r="N511"/>
          <cell r="O511"/>
          <cell r="P511"/>
          <cell r="Q511"/>
        </row>
        <row r="512">
          <cell r="A512"/>
          <cell r="B512"/>
          <cell r="D512"/>
          <cell r="E512"/>
          <cell r="F512"/>
          <cell r="G512"/>
          <cell r="H512"/>
          <cell r="I512"/>
          <cell r="J512"/>
          <cell r="K512"/>
          <cell r="L512"/>
          <cell r="M512"/>
          <cell r="N512"/>
          <cell r="O512"/>
          <cell r="P512"/>
          <cell r="Q512"/>
        </row>
        <row r="513">
          <cell r="A513"/>
          <cell r="B513"/>
          <cell r="D513"/>
          <cell r="E513"/>
          <cell r="F513"/>
          <cell r="G513"/>
          <cell r="H513"/>
          <cell r="I513"/>
          <cell r="J513"/>
          <cell r="K513"/>
          <cell r="L513"/>
          <cell r="M513"/>
          <cell r="N513"/>
          <cell r="O513"/>
          <cell r="P513"/>
          <cell r="Q513"/>
        </row>
        <row r="514">
          <cell r="A514"/>
          <cell r="B514"/>
          <cell r="D514"/>
          <cell r="E514"/>
          <cell r="F514"/>
          <cell r="G514"/>
          <cell r="H514"/>
          <cell r="I514"/>
          <cell r="J514"/>
          <cell r="K514"/>
          <cell r="L514"/>
          <cell r="M514"/>
          <cell r="N514"/>
          <cell r="O514"/>
          <cell r="P514"/>
          <cell r="Q514"/>
        </row>
        <row r="515">
          <cell r="A515"/>
          <cell r="B515"/>
          <cell r="D515"/>
          <cell r="E515"/>
          <cell r="F515"/>
          <cell r="G515"/>
          <cell r="H515"/>
          <cell r="I515"/>
          <cell r="J515"/>
          <cell r="K515"/>
          <cell r="L515"/>
          <cell r="M515"/>
          <cell r="N515"/>
          <cell r="O515"/>
          <cell r="P515"/>
          <cell r="Q515"/>
        </row>
        <row r="516">
          <cell r="A516"/>
          <cell r="B516"/>
          <cell r="D516"/>
          <cell r="E516"/>
          <cell r="F516"/>
          <cell r="G516"/>
          <cell r="H516"/>
          <cell r="I516"/>
          <cell r="J516"/>
          <cell r="K516"/>
          <cell r="L516"/>
          <cell r="M516"/>
          <cell r="N516"/>
          <cell r="O516"/>
          <cell r="P516"/>
          <cell r="Q516"/>
        </row>
        <row r="517">
          <cell r="A517"/>
          <cell r="B517"/>
          <cell r="D517"/>
          <cell r="E517"/>
          <cell r="F517"/>
          <cell r="G517"/>
          <cell r="H517"/>
          <cell r="I517"/>
          <cell r="J517"/>
          <cell r="K517"/>
          <cell r="L517"/>
          <cell r="M517"/>
          <cell r="N517"/>
          <cell r="O517"/>
          <cell r="P517"/>
          <cell r="Q517"/>
        </row>
        <row r="518">
          <cell r="A518"/>
          <cell r="B518"/>
          <cell r="D518"/>
          <cell r="E518"/>
          <cell r="F518"/>
          <cell r="G518"/>
          <cell r="H518"/>
          <cell r="I518"/>
          <cell r="J518"/>
          <cell r="K518"/>
          <cell r="L518"/>
          <cell r="M518"/>
          <cell r="N518"/>
          <cell r="O518"/>
          <cell r="P518"/>
          <cell r="Q518"/>
        </row>
        <row r="519">
          <cell r="A519"/>
          <cell r="B519"/>
          <cell r="D519"/>
          <cell r="E519"/>
          <cell r="F519"/>
          <cell r="G519"/>
          <cell r="H519"/>
          <cell r="I519"/>
          <cell r="J519"/>
          <cell r="K519"/>
          <cell r="L519"/>
          <cell r="M519"/>
          <cell r="N519"/>
          <cell r="O519"/>
          <cell r="P519"/>
          <cell r="Q519"/>
        </row>
        <row r="520">
          <cell r="A520"/>
          <cell r="B520"/>
          <cell r="D520"/>
          <cell r="E520"/>
          <cell r="F520"/>
          <cell r="G520"/>
          <cell r="H520"/>
          <cell r="I520"/>
          <cell r="J520"/>
          <cell r="K520"/>
          <cell r="L520"/>
          <cell r="M520"/>
          <cell r="N520"/>
          <cell r="O520"/>
          <cell r="P520"/>
          <cell r="Q520"/>
        </row>
        <row r="521">
          <cell r="A521"/>
          <cell r="B521"/>
          <cell r="D521"/>
          <cell r="E521"/>
          <cell r="F521"/>
          <cell r="G521"/>
          <cell r="H521"/>
          <cell r="I521"/>
          <cell r="J521"/>
          <cell r="K521"/>
          <cell r="L521"/>
          <cell r="M521"/>
          <cell r="N521"/>
          <cell r="O521"/>
          <cell r="P521"/>
          <cell r="Q521"/>
        </row>
        <row r="522">
          <cell r="A522"/>
          <cell r="B522"/>
          <cell r="D522"/>
          <cell r="E522"/>
          <cell r="F522"/>
          <cell r="G522"/>
          <cell r="H522"/>
          <cell r="I522"/>
          <cell r="J522"/>
          <cell r="K522"/>
          <cell r="L522"/>
          <cell r="M522"/>
          <cell r="N522"/>
          <cell r="O522"/>
          <cell r="P522"/>
          <cell r="Q522"/>
        </row>
        <row r="523">
          <cell r="A523"/>
          <cell r="B523"/>
          <cell r="D523"/>
          <cell r="E523"/>
          <cell r="F523"/>
          <cell r="G523"/>
          <cell r="H523"/>
          <cell r="I523"/>
          <cell r="J523"/>
          <cell r="K523"/>
          <cell r="L523"/>
          <cell r="M523"/>
          <cell r="N523"/>
          <cell r="O523"/>
          <cell r="P523"/>
          <cell r="Q523"/>
        </row>
        <row r="524">
          <cell r="A524"/>
          <cell r="B524"/>
          <cell r="D524"/>
          <cell r="E524"/>
          <cell r="F524"/>
          <cell r="G524"/>
          <cell r="H524"/>
          <cell r="I524"/>
          <cell r="J524"/>
          <cell r="K524"/>
          <cell r="L524"/>
          <cell r="M524"/>
          <cell r="N524"/>
          <cell r="O524"/>
          <cell r="P524"/>
          <cell r="Q524"/>
        </row>
        <row r="525">
          <cell r="A525"/>
          <cell r="B525"/>
          <cell r="D525"/>
          <cell r="E525"/>
          <cell r="F525"/>
          <cell r="G525"/>
          <cell r="H525"/>
          <cell r="I525"/>
          <cell r="J525"/>
          <cell r="K525"/>
          <cell r="L525"/>
          <cell r="M525"/>
          <cell r="N525"/>
          <cell r="O525"/>
          <cell r="P525"/>
          <cell r="Q525"/>
        </row>
        <row r="526">
          <cell r="A526"/>
          <cell r="B526"/>
          <cell r="D526"/>
          <cell r="E526"/>
          <cell r="F526"/>
          <cell r="G526"/>
          <cell r="H526"/>
          <cell r="I526"/>
          <cell r="J526"/>
          <cell r="K526"/>
          <cell r="L526"/>
          <cell r="M526"/>
          <cell r="N526"/>
          <cell r="O526"/>
          <cell r="P526"/>
          <cell r="Q526"/>
        </row>
        <row r="527">
          <cell r="A527"/>
          <cell r="B527"/>
          <cell r="D527"/>
          <cell r="E527"/>
          <cell r="F527"/>
          <cell r="G527"/>
          <cell r="H527"/>
          <cell r="I527"/>
          <cell r="J527"/>
          <cell r="K527"/>
          <cell r="L527"/>
          <cell r="M527"/>
          <cell r="N527"/>
          <cell r="O527"/>
          <cell r="P527"/>
          <cell r="Q527"/>
        </row>
        <row r="528">
          <cell r="A528"/>
          <cell r="B528"/>
          <cell r="D528"/>
          <cell r="E528"/>
          <cell r="F528"/>
          <cell r="G528"/>
          <cell r="H528"/>
          <cell r="I528"/>
          <cell r="J528"/>
          <cell r="K528"/>
          <cell r="L528"/>
          <cell r="M528"/>
          <cell r="N528"/>
          <cell r="O528"/>
          <cell r="P528"/>
          <cell r="Q528"/>
        </row>
        <row r="529">
          <cell r="A529"/>
          <cell r="B529"/>
          <cell r="D529"/>
          <cell r="E529"/>
          <cell r="F529"/>
          <cell r="G529"/>
          <cell r="H529"/>
          <cell r="I529"/>
          <cell r="J529"/>
          <cell r="K529"/>
          <cell r="L529"/>
          <cell r="M529"/>
          <cell r="N529"/>
          <cell r="O529"/>
          <cell r="P529"/>
          <cell r="Q529"/>
        </row>
        <row r="530">
          <cell r="A530"/>
          <cell r="B530"/>
          <cell r="D530"/>
          <cell r="E530"/>
          <cell r="F530"/>
          <cell r="G530"/>
          <cell r="H530"/>
          <cell r="I530"/>
          <cell r="J530"/>
          <cell r="K530"/>
          <cell r="L530"/>
          <cell r="M530"/>
          <cell r="N530"/>
          <cell r="O530"/>
          <cell r="P530"/>
          <cell r="Q530"/>
        </row>
        <row r="531">
          <cell r="A531"/>
          <cell r="B531"/>
          <cell r="D531"/>
          <cell r="E531"/>
          <cell r="F531"/>
          <cell r="G531"/>
          <cell r="H531"/>
          <cell r="I531"/>
          <cell r="J531"/>
          <cell r="K531"/>
          <cell r="L531"/>
          <cell r="M531"/>
          <cell r="N531"/>
          <cell r="O531"/>
          <cell r="P531"/>
          <cell r="Q531"/>
        </row>
        <row r="532">
          <cell r="A532"/>
          <cell r="B532"/>
          <cell r="D532"/>
          <cell r="E532"/>
          <cell r="F532"/>
          <cell r="G532"/>
          <cell r="H532"/>
          <cell r="I532"/>
          <cell r="J532"/>
          <cell r="K532"/>
          <cell r="L532"/>
          <cell r="M532"/>
          <cell r="N532"/>
          <cell r="O532"/>
          <cell r="P532"/>
          <cell r="Q532"/>
        </row>
        <row r="533">
          <cell r="A533"/>
          <cell r="B533"/>
          <cell r="D533"/>
          <cell r="E533"/>
          <cell r="F533"/>
          <cell r="G533"/>
          <cell r="H533"/>
          <cell r="I533"/>
          <cell r="J533"/>
          <cell r="K533"/>
          <cell r="L533"/>
          <cell r="M533"/>
          <cell r="N533"/>
          <cell r="O533"/>
          <cell r="P533"/>
          <cell r="Q533"/>
        </row>
        <row r="534">
          <cell r="A534"/>
          <cell r="B534"/>
          <cell r="D534"/>
          <cell r="E534"/>
          <cell r="F534"/>
          <cell r="G534"/>
          <cell r="H534"/>
          <cell r="I534"/>
          <cell r="J534"/>
          <cell r="K534"/>
          <cell r="L534"/>
          <cell r="M534"/>
          <cell r="N534"/>
          <cell r="O534"/>
          <cell r="P534"/>
          <cell r="Q534"/>
        </row>
        <row r="535">
          <cell r="A535"/>
          <cell r="B535"/>
          <cell r="D535"/>
          <cell r="E535"/>
          <cell r="F535"/>
          <cell r="G535"/>
          <cell r="H535"/>
          <cell r="I535"/>
          <cell r="J535"/>
          <cell r="K535"/>
          <cell r="L535"/>
          <cell r="M535"/>
          <cell r="N535"/>
          <cell r="O535"/>
          <cell r="P535"/>
          <cell r="Q535"/>
        </row>
        <row r="536">
          <cell r="A536"/>
          <cell r="B536"/>
          <cell r="D536"/>
          <cell r="E536"/>
          <cell r="F536"/>
          <cell r="G536"/>
          <cell r="H536"/>
          <cell r="I536"/>
          <cell r="J536"/>
          <cell r="K536"/>
          <cell r="L536"/>
          <cell r="M536"/>
          <cell r="N536"/>
          <cell r="O536"/>
          <cell r="P536"/>
          <cell r="Q536"/>
        </row>
        <row r="537">
          <cell r="A537"/>
          <cell r="B537"/>
          <cell r="D537"/>
          <cell r="E537"/>
          <cell r="F537"/>
          <cell r="G537"/>
          <cell r="H537"/>
          <cell r="I537"/>
          <cell r="J537"/>
          <cell r="K537"/>
          <cell r="L537"/>
          <cell r="M537"/>
          <cell r="N537"/>
          <cell r="O537"/>
          <cell r="P537"/>
          <cell r="Q537"/>
        </row>
        <row r="538">
          <cell r="A538"/>
          <cell r="B538"/>
          <cell r="D538"/>
          <cell r="E538"/>
          <cell r="F538"/>
          <cell r="G538"/>
          <cell r="H538"/>
          <cell r="I538"/>
          <cell r="J538"/>
          <cell r="K538"/>
          <cell r="L538"/>
          <cell r="M538"/>
          <cell r="N538"/>
          <cell r="O538"/>
          <cell r="P538"/>
          <cell r="Q538"/>
        </row>
        <row r="539">
          <cell r="A539"/>
          <cell r="B539"/>
          <cell r="D539"/>
          <cell r="E539"/>
          <cell r="F539"/>
          <cell r="G539"/>
          <cell r="H539"/>
          <cell r="I539"/>
          <cell r="J539"/>
          <cell r="K539"/>
          <cell r="L539"/>
          <cell r="M539"/>
          <cell r="N539"/>
          <cell r="O539"/>
          <cell r="P539"/>
          <cell r="Q539"/>
        </row>
        <row r="540">
          <cell r="A540"/>
          <cell r="B540"/>
          <cell r="D540"/>
          <cell r="E540"/>
          <cell r="F540"/>
          <cell r="G540"/>
          <cell r="H540"/>
          <cell r="I540"/>
          <cell r="J540"/>
          <cell r="K540"/>
          <cell r="L540"/>
          <cell r="M540"/>
          <cell r="N540"/>
          <cell r="O540"/>
          <cell r="P540"/>
          <cell r="Q540"/>
        </row>
        <row r="541">
          <cell r="A541"/>
          <cell r="B541"/>
          <cell r="D541"/>
          <cell r="E541"/>
          <cell r="F541"/>
          <cell r="G541"/>
          <cell r="H541"/>
          <cell r="I541"/>
          <cell r="J541"/>
          <cell r="K541"/>
          <cell r="L541"/>
          <cell r="M541"/>
          <cell r="N541"/>
          <cell r="O541"/>
          <cell r="P541"/>
          <cell r="Q541"/>
        </row>
        <row r="542">
          <cell r="A542"/>
          <cell r="B542"/>
          <cell r="D542"/>
          <cell r="E542"/>
          <cell r="F542"/>
          <cell r="G542"/>
          <cell r="H542"/>
          <cell r="I542"/>
          <cell r="J542"/>
          <cell r="K542"/>
          <cell r="L542"/>
          <cell r="M542"/>
          <cell r="N542"/>
          <cell r="O542"/>
          <cell r="P542"/>
          <cell r="Q542"/>
        </row>
        <row r="543">
          <cell r="A543"/>
          <cell r="B543"/>
          <cell r="D543"/>
          <cell r="E543"/>
          <cell r="F543"/>
          <cell r="G543"/>
          <cell r="H543"/>
          <cell r="I543"/>
          <cell r="J543"/>
          <cell r="K543"/>
          <cell r="L543"/>
          <cell r="M543"/>
          <cell r="N543"/>
          <cell r="O543"/>
          <cell r="P543"/>
          <cell r="Q543"/>
        </row>
        <row r="544">
          <cell r="A544"/>
          <cell r="B544"/>
          <cell r="D544"/>
          <cell r="E544"/>
          <cell r="F544"/>
          <cell r="G544"/>
          <cell r="H544"/>
          <cell r="I544"/>
          <cell r="J544"/>
          <cell r="K544"/>
          <cell r="L544"/>
          <cell r="M544"/>
          <cell r="N544"/>
          <cell r="O544"/>
          <cell r="P544"/>
          <cell r="Q544"/>
        </row>
        <row r="545">
          <cell r="A545"/>
          <cell r="B545"/>
          <cell r="D545"/>
          <cell r="E545"/>
          <cell r="F545"/>
          <cell r="G545"/>
          <cell r="H545"/>
          <cell r="I545"/>
          <cell r="J545"/>
          <cell r="K545"/>
          <cell r="L545"/>
          <cell r="M545"/>
          <cell r="N545"/>
          <cell r="O545"/>
          <cell r="P545"/>
          <cell r="Q545"/>
        </row>
        <row r="546">
          <cell r="A546"/>
          <cell r="B546"/>
          <cell r="D546"/>
          <cell r="E546"/>
          <cell r="F546"/>
          <cell r="G546"/>
          <cell r="H546"/>
          <cell r="I546"/>
          <cell r="J546"/>
          <cell r="K546"/>
          <cell r="L546"/>
          <cell r="M546"/>
          <cell r="N546"/>
          <cell r="O546"/>
          <cell r="P546"/>
          <cell r="Q546"/>
        </row>
        <row r="547">
          <cell r="A547"/>
          <cell r="B547"/>
          <cell r="D547"/>
          <cell r="E547"/>
          <cell r="F547"/>
          <cell r="G547"/>
          <cell r="H547"/>
          <cell r="I547"/>
          <cell r="J547"/>
          <cell r="K547"/>
          <cell r="L547"/>
          <cell r="M547"/>
          <cell r="N547"/>
          <cell r="O547"/>
          <cell r="P547"/>
          <cell r="Q547"/>
        </row>
        <row r="548">
          <cell r="A548"/>
          <cell r="B548"/>
          <cell r="D548"/>
          <cell r="E548"/>
          <cell r="F548"/>
          <cell r="G548"/>
          <cell r="H548"/>
          <cell r="I548"/>
          <cell r="J548"/>
          <cell r="K548"/>
          <cell r="L548"/>
          <cell r="M548"/>
          <cell r="N548"/>
          <cell r="O548"/>
          <cell r="P548"/>
          <cell r="Q548"/>
        </row>
        <row r="549">
          <cell r="A549"/>
          <cell r="B549"/>
          <cell r="D549"/>
          <cell r="E549"/>
          <cell r="F549"/>
          <cell r="G549"/>
          <cell r="H549"/>
          <cell r="I549"/>
          <cell r="J549"/>
          <cell r="K549"/>
          <cell r="L549"/>
          <cell r="M549"/>
          <cell r="N549"/>
          <cell r="O549"/>
          <cell r="P549"/>
          <cell r="Q549"/>
        </row>
        <row r="550">
          <cell r="A550"/>
          <cell r="B550"/>
          <cell r="D550"/>
          <cell r="E550"/>
          <cell r="F550"/>
          <cell r="G550"/>
          <cell r="H550"/>
          <cell r="I550"/>
          <cell r="J550"/>
          <cell r="K550"/>
          <cell r="L550"/>
          <cell r="M550"/>
          <cell r="N550"/>
          <cell r="O550"/>
          <cell r="P550"/>
          <cell r="Q550"/>
        </row>
        <row r="551">
          <cell r="A551"/>
          <cell r="B551"/>
          <cell r="D551"/>
          <cell r="E551"/>
          <cell r="F551"/>
          <cell r="G551"/>
          <cell r="H551"/>
          <cell r="I551"/>
          <cell r="J551"/>
          <cell r="K551"/>
          <cell r="L551"/>
          <cell r="M551"/>
          <cell r="N551"/>
          <cell r="O551"/>
          <cell r="P551"/>
          <cell r="Q551"/>
        </row>
        <row r="552">
          <cell r="A552"/>
          <cell r="B552"/>
          <cell r="D552"/>
          <cell r="E552"/>
          <cell r="F552"/>
          <cell r="G552"/>
          <cell r="H552"/>
          <cell r="I552"/>
          <cell r="J552"/>
          <cell r="K552"/>
          <cell r="L552"/>
          <cell r="M552"/>
          <cell r="N552"/>
          <cell r="O552"/>
          <cell r="P552"/>
          <cell r="Q552"/>
        </row>
        <row r="553">
          <cell r="A553"/>
          <cell r="B553"/>
          <cell r="D553"/>
          <cell r="E553"/>
          <cell r="F553"/>
          <cell r="G553"/>
          <cell r="H553"/>
          <cell r="I553"/>
          <cell r="J553"/>
          <cell r="K553"/>
          <cell r="L553"/>
          <cell r="M553"/>
          <cell r="N553"/>
          <cell r="O553"/>
          <cell r="P553"/>
          <cell r="Q553"/>
        </row>
        <row r="554">
          <cell r="A554"/>
          <cell r="B554"/>
          <cell r="D554"/>
          <cell r="E554"/>
          <cell r="F554"/>
          <cell r="G554"/>
          <cell r="H554"/>
          <cell r="I554"/>
          <cell r="J554"/>
          <cell r="K554"/>
          <cell r="L554"/>
          <cell r="M554"/>
          <cell r="N554"/>
          <cell r="O554"/>
          <cell r="P554"/>
          <cell r="Q554"/>
        </row>
        <row r="555">
          <cell r="A555"/>
          <cell r="B555"/>
          <cell r="D555"/>
          <cell r="E555"/>
          <cell r="F555"/>
          <cell r="G555"/>
          <cell r="H555"/>
          <cell r="I555"/>
          <cell r="J555"/>
          <cell r="K555"/>
          <cell r="L555"/>
          <cell r="M555"/>
          <cell r="N555"/>
          <cell r="O555"/>
          <cell r="P555"/>
          <cell r="Q555"/>
        </row>
        <row r="556">
          <cell r="A556"/>
          <cell r="B556"/>
          <cell r="D556"/>
          <cell r="E556"/>
          <cell r="F556"/>
          <cell r="G556"/>
          <cell r="H556"/>
          <cell r="I556"/>
          <cell r="J556"/>
          <cell r="K556"/>
          <cell r="L556"/>
          <cell r="M556"/>
          <cell r="N556"/>
          <cell r="O556"/>
          <cell r="P556"/>
          <cell r="Q556"/>
        </row>
        <row r="557">
          <cell r="A557"/>
          <cell r="B557"/>
          <cell r="D557"/>
          <cell r="E557"/>
          <cell r="F557"/>
          <cell r="G557"/>
          <cell r="H557"/>
          <cell r="I557"/>
          <cell r="J557"/>
          <cell r="K557"/>
          <cell r="L557"/>
          <cell r="M557"/>
          <cell r="N557"/>
          <cell r="O557"/>
          <cell r="P557"/>
          <cell r="Q557"/>
        </row>
        <row r="558">
          <cell r="A558"/>
          <cell r="B558"/>
          <cell r="D558"/>
          <cell r="E558"/>
          <cell r="F558"/>
          <cell r="G558"/>
          <cell r="H558"/>
          <cell r="I558"/>
          <cell r="J558"/>
          <cell r="K558"/>
          <cell r="L558"/>
          <cell r="M558"/>
          <cell r="N558"/>
          <cell r="O558"/>
          <cell r="P558"/>
          <cell r="Q558"/>
        </row>
        <row r="559">
          <cell r="A559"/>
          <cell r="B559"/>
          <cell r="D559"/>
          <cell r="E559"/>
          <cell r="F559"/>
          <cell r="G559"/>
          <cell r="H559"/>
          <cell r="I559"/>
          <cell r="J559"/>
          <cell r="K559"/>
          <cell r="L559"/>
          <cell r="M559"/>
          <cell r="N559"/>
          <cell r="O559"/>
          <cell r="P559"/>
          <cell r="Q559"/>
        </row>
        <row r="560">
          <cell r="A560"/>
          <cell r="B560"/>
          <cell r="D560"/>
          <cell r="E560"/>
          <cell r="F560"/>
          <cell r="G560"/>
          <cell r="H560"/>
          <cell r="I560"/>
          <cell r="J560"/>
          <cell r="K560"/>
          <cell r="L560"/>
          <cell r="M560"/>
          <cell r="N560"/>
          <cell r="O560"/>
          <cell r="P560"/>
          <cell r="Q560"/>
        </row>
        <row r="561">
          <cell r="A561"/>
          <cell r="B561"/>
          <cell r="D561"/>
          <cell r="E561"/>
          <cell r="F561"/>
          <cell r="G561"/>
          <cell r="H561"/>
          <cell r="I561"/>
          <cell r="J561"/>
          <cell r="K561"/>
          <cell r="L561"/>
          <cell r="M561"/>
          <cell r="N561"/>
          <cell r="O561"/>
          <cell r="P561"/>
          <cell r="Q561"/>
        </row>
        <row r="562">
          <cell r="A562"/>
          <cell r="B562"/>
          <cell r="D562"/>
          <cell r="E562"/>
          <cell r="F562"/>
          <cell r="G562"/>
          <cell r="H562"/>
          <cell r="I562"/>
          <cell r="J562"/>
          <cell r="K562"/>
          <cell r="L562"/>
          <cell r="M562"/>
          <cell r="N562"/>
          <cell r="O562"/>
          <cell r="P562"/>
          <cell r="Q562"/>
        </row>
        <row r="563">
          <cell r="A563"/>
          <cell r="B563"/>
          <cell r="D563"/>
          <cell r="E563"/>
          <cell r="F563"/>
          <cell r="G563"/>
          <cell r="H563"/>
          <cell r="I563"/>
          <cell r="J563"/>
          <cell r="K563"/>
          <cell r="L563"/>
          <cell r="M563"/>
          <cell r="N563"/>
          <cell r="O563"/>
          <cell r="P563"/>
          <cell r="Q563"/>
        </row>
        <row r="564">
          <cell r="A564"/>
          <cell r="B564"/>
          <cell r="D564"/>
          <cell r="E564"/>
          <cell r="F564"/>
          <cell r="G564"/>
          <cell r="H564"/>
          <cell r="I564"/>
          <cell r="J564"/>
          <cell r="K564"/>
          <cell r="L564"/>
          <cell r="M564"/>
          <cell r="N564"/>
          <cell r="O564"/>
          <cell r="P564"/>
          <cell r="Q564"/>
        </row>
        <row r="565">
          <cell r="A565"/>
          <cell r="B565"/>
          <cell r="D565"/>
          <cell r="E565"/>
          <cell r="F565"/>
          <cell r="G565"/>
          <cell r="H565"/>
          <cell r="I565"/>
          <cell r="J565"/>
          <cell r="K565"/>
          <cell r="L565"/>
          <cell r="M565"/>
          <cell r="N565"/>
          <cell r="O565"/>
          <cell r="P565"/>
          <cell r="Q565"/>
        </row>
        <row r="566">
          <cell r="A566"/>
          <cell r="B566"/>
          <cell r="D566"/>
          <cell r="E566"/>
          <cell r="F566"/>
          <cell r="G566"/>
          <cell r="H566"/>
          <cell r="I566"/>
          <cell r="J566"/>
          <cell r="K566"/>
          <cell r="L566"/>
          <cell r="M566"/>
          <cell r="N566"/>
          <cell r="O566"/>
          <cell r="P566"/>
          <cell r="Q566"/>
        </row>
        <row r="567">
          <cell r="A567"/>
          <cell r="B567"/>
          <cell r="D567"/>
          <cell r="E567"/>
          <cell r="F567"/>
          <cell r="G567"/>
          <cell r="H567"/>
          <cell r="I567"/>
          <cell r="J567"/>
          <cell r="K567"/>
          <cell r="L567"/>
          <cell r="M567"/>
          <cell r="N567"/>
          <cell r="O567"/>
          <cell r="P567"/>
          <cell r="Q567"/>
        </row>
        <row r="568">
          <cell r="A568"/>
          <cell r="B568"/>
          <cell r="D568"/>
          <cell r="E568"/>
          <cell r="F568"/>
          <cell r="G568"/>
          <cell r="H568"/>
          <cell r="I568"/>
          <cell r="J568"/>
          <cell r="K568"/>
          <cell r="L568"/>
          <cell r="M568"/>
          <cell r="N568"/>
          <cell r="O568"/>
          <cell r="P568"/>
          <cell r="Q568"/>
        </row>
        <row r="569">
          <cell r="A569"/>
          <cell r="B569"/>
          <cell r="D569"/>
          <cell r="E569"/>
          <cell r="F569"/>
          <cell r="G569"/>
          <cell r="H569"/>
          <cell r="I569"/>
          <cell r="J569"/>
          <cell r="K569"/>
          <cell r="L569"/>
          <cell r="M569"/>
          <cell r="N569"/>
          <cell r="O569"/>
          <cell r="P569"/>
          <cell r="Q569"/>
        </row>
        <row r="570">
          <cell r="A570"/>
          <cell r="B570"/>
          <cell r="D570"/>
          <cell r="E570"/>
          <cell r="F570"/>
          <cell r="G570"/>
          <cell r="H570"/>
          <cell r="I570"/>
          <cell r="J570"/>
          <cell r="K570"/>
          <cell r="L570"/>
          <cell r="M570"/>
          <cell r="N570"/>
          <cell r="O570"/>
          <cell r="P570"/>
          <cell r="Q570"/>
        </row>
        <row r="571">
          <cell r="A571"/>
          <cell r="B571"/>
          <cell r="D571"/>
          <cell r="E571"/>
          <cell r="F571"/>
          <cell r="G571"/>
          <cell r="H571"/>
          <cell r="I571"/>
          <cell r="J571"/>
          <cell r="K571"/>
          <cell r="L571"/>
          <cell r="M571"/>
          <cell r="N571"/>
          <cell r="O571"/>
          <cell r="P571"/>
          <cell r="Q571"/>
        </row>
        <row r="572">
          <cell r="A572"/>
          <cell r="B572"/>
          <cell r="D572"/>
          <cell r="E572"/>
          <cell r="F572"/>
          <cell r="G572"/>
          <cell r="H572"/>
          <cell r="I572"/>
          <cell r="J572"/>
          <cell r="K572"/>
          <cell r="L572"/>
          <cell r="M572"/>
          <cell r="N572"/>
          <cell r="O572"/>
          <cell r="P572"/>
          <cell r="Q572"/>
        </row>
        <row r="573">
          <cell r="A573"/>
          <cell r="B573"/>
          <cell r="D573"/>
          <cell r="E573"/>
          <cell r="F573"/>
          <cell r="G573"/>
          <cell r="H573"/>
          <cell r="I573"/>
          <cell r="J573"/>
          <cell r="K573"/>
          <cell r="L573"/>
          <cell r="M573"/>
          <cell r="N573"/>
          <cell r="O573"/>
          <cell r="P573"/>
          <cell r="Q573"/>
        </row>
        <row r="574">
          <cell r="A574"/>
          <cell r="B574"/>
          <cell r="D574"/>
          <cell r="E574"/>
          <cell r="F574"/>
          <cell r="G574"/>
          <cell r="H574"/>
          <cell r="I574"/>
          <cell r="J574"/>
          <cell r="K574"/>
          <cell r="L574"/>
          <cell r="M574"/>
          <cell r="N574"/>
          <cell r="O574"/>
          <cell r="P574"/>
          <cell r="Q574"/>
        </row>
        <row r="575">
          <cell r="A575"/>
          <cell r="B575"/>
          <cell r="D575"/>
          <cell r="E575"/>
          <cell r="F575"/>
          <cell r="G575"/>
          <cell r="H575"/>
          <cell r="I575"/>
          <cell r="J575"/>
          <cell r="K575"/>
          <cell r="L575"/>
          <cell r="M575"/>
          <cell r="N575"/>
          <cell r="O575"/>
          <cell r="P575"/>
          <cell r="Q575"/>
        </row>
        <row r="576">
          <cell r="A576"/>
          <cell r="B576"/>
          <cell r="D576"/>
          <cell r="E576"/>
          <cell r="F576"/>
          <cell r="G576"/>
          <cell r="H576"/>
          <cell r="I576"/>
          <cell r="J576"/>
          <cell r="K576"/>
          <cell r="L576"/>
          <cell r="M576"/>
          <cell r="N576"/>
          <cell r="O576"/>
          <cell r="P576"/>
          <cell r="Q576"/>
        </row>
        <row r="577">
          <cell r="A577"/>
          <cell r="B577"/>
          <cell r="D577"/>
          <cell r="E577"/>
          <cell r="F577"/>
          <cell r="G577"/>
          <cell r="H577"/>
          <cell r="I577"/>
          <cell r="J577"/>
          <cell r="K577"/>
          <cell r="L577"/>
          <cell r="M577"/>
          <cell r="N577"/>
          <cell r="O577"/>
          <cell r="P577"/>
          <cell r="Q577"/>
        </row>
        <row r="578">
          <cell r="A578"/>
          <cell r="B578"/>
          <cell r="D578"/>
          <cell r="E578"/>
          <cell r="F578"/>
          <cell r="G578"/>
          <cell r="H578"/>
          <cell r="I578"/>
          <cell r="J578"/>
          <cell r="K578"/>
          <cell r="L578"/>
          <cell r="M578"/>
          <cell r="N578"/>
          <cell r="O578"/>
          <cell r="P578"/>
          <cell r="Q578"/>
        </row>
        <row r="579">
          <cell r="A579"/>
          <cell r="B579"/>
          <cell r="D579"/>
          <cell r="E579"/>
          <cell r="F579"/>
          <cell r="G579"/>
          <cell r="H579"/>
          <cell r="I579"/>
          <cell r="J579"/>
          <cell r="K579"/>
          <cell r="L579"/>
          <cell r="M579"/>
          <cell r="N579"/>
          <cell r="O579"/>
          <cell r="P579"/>
          <cell r="Q579"/>
        </row>
        <row r="580">
          <cell r="A580"/>
          <cell r="B580"/>
          <cell r="D580"/>
          <cell r="E580"/>
          <cell r="F580"/>
          <cell r="G580"/>
          <cell r="H580"/>
          <cell r="I580"/>
          <cell r="J580"/>
          <cell r="K580"/>
          <cell r="L580"/>
          <cell r="M580"/>
          <cell r="N580"/>
          <cell r="O580"/>
          <cell r="P580"/>
          <cell r="Q580"/>
        </row>
        <row r="581">
          <cell r="A581"/>
          <cell r="B581"/>
          <cell r="D581"/>
          <cell r="E581"/>
          <cell r="F581"/>
          <cell r="G581"/>
          <cell r="H581"/>
          <cell r="I581"/>
          <cell r="J581"/>
          <cell r="K581"/>
          <cell r="L581"/>
          <cell r="M581"/>
          <cell r="N581"/>
          <cell r="O581"/>
          <cell r="P581"/>
          <cell r="Q581"/>
        </row>
        <row r="582">
          <cell r="A582"/>
          <cell r="B582"/>
          <cell r="D582"/>
          <cell r="E582"/>
          <cell r="F582"/>
          <cell r="G582"/>
          <cell r="H582"/>
          <cell r="I582"/>
          <cell r="J582"/>
          <cell r="K582"/>
          <cell r="L582"/>
          <cell r="M582"/>
          <cell r="N582"/>
          <cell r="O582"/>
          <cell r="P582"/>
          <cell r="Q582"/>
        </row>
        <row r="583">
          <cell r="A583"/>
          <cell r="B583"/>
          <cell r="D583"/>
          <cell r="E583"/>
          <cell r="F583"/>
          <cell r="G583"/>
          <cell r="H583"/>
          <cell r="I583"/>
          <cell r="J583"/>
          <cell r="K583"/>
          <cell r="L583"/>
          <cell r="M583"/>
          <cell r="N583"/>
          <cell r="O583"/>
          <cell r="P583"/>
          <cell r="Q583"/>
        </row>
        <row r="584">
          <cell r="A584"/>
          <cell r="B584"/>
          <cell r="D584"/>
          <cell r="E584"/>
          <cell r="F584"/>
          <cell r="G584"/>
          <cell r="H584"/>
          <cell r="I584"/>
          <cell r="J584"/>
          <cell r="K584"/>
          <cell r="L584"/>
          <cell r="M584"/>
          <cell r="N584"/>
          <cell r="O584"/>
          <cell r="P584"/>
          <cell r="Q584"/>
        </row>
        <row r="585">
          <cell r="A585"/>
          <cell r="B585"/>
          <cell r="D585"/>
          <cell r="E585"/>
          <cell r="F585"/>
          <cell r="G585"/>
          <cell r="H585"/>
          <cell r="I585"/>
          <cell r="J585"/>
          <cell r="K585"/>
          <cell r="L585"/>
          <cell r="M585"/>
          <cell r="N585"/>
          <cell r="O585"/>
          <cell r="P585"/>
          <cell r="Q585"/>
        </row>
        <row r="586">
          <cell r="A586"/>
          <cell r="B586"/>
          <cell r="D586"/>
          <cell r="E586"/>
          <cell r="F586"/>
          <cell r="G586"/>
          <cell r="H586"/>
          <cell r="I586"/>
          <cell r="J586"/>
          <cell r="K586"/>
          <cell r="L586"/>
          <cell r="M586"/>
          <cell r="N586"/>
          <cell r="O586"/>
          <cell r="P586"/>
          <cell r="Q586"/>
        </row>
        <row r="587">
          <cell r="A587"/>
          <cell r="B587"/>
          <cell r="D587"/>
          <cell r="E587"/>
          <cell r="F587"/>
          <cell r="G587"/>
          <cell r="H587"/>
          <cell r="I587"/>
          <cell r="J587"/>
          <cell r="K587"/>
          <cell r="L587"/>
          <cell r="M587"/>
          <cell r="N587"/>
          <cell r="O587"/>
          <cell r="P587"/>
          <cell r="Q587"/>
        </row>
        <row r="588">
          <cell r="A588"/>
          <cell r="B588"/>
          <cell r="D588"/>
          <cell r="E588"/>
          <cell r="F588"/>
          <cell r="G588"/>
          <cell r="H588"/>
          <cell r="I588"/>
          <cell r="J588"/>
          <cell r="K588"/>
          <cell r="L588"/>
          <cell r="M588"/>
          <cell r="N588"/>
          <cell r="O588"/>
          <cell r="P588"/>
          <cell r="Q588"/>
        </row>
        <row r="589">
          <cell r="A589"/>
          <cell r="B589"/>
          <cell r="D589"/>
          <cell r="E589"/>
          <cell r="F589"/>
          <cell r="G589"/>
          <cell r="H589"/>
          <cell r="I589"/>
          <cell r="J589"/>
          <cell r="K589"/>
          <cell r="L589"/>
          <cell r="M589"/>
          <cell r="N589"/>
          <cell r="O589"/>
          <cell r="P589"/>
          <cell r="Q589"/>
        </row>
        <row r="590">
          <cell r="A590"/>
          <cell r="B590"/>
          <cell r="D590"/>
          <cell r="E590"/>
          <cell r="F590"/>
          <cell r="G590"/>
          <cell r="H590"/>
          <cell r="I590"/>
          <cell r="J590"/>
          <cell r="K590"/>
          <cell r="L590"/>
          <cell r="M590"/>
          <cell r="N590"/>
          <cell r="O590"/>
          <cell r="P590"/>
          <cell r="Q590"/>
        </row>
        <row r="591">
          <cell r="A591"/>
          <cell r="B591"/>
          <cell r="D591"/>
          <cell r="E591"/>
          <cell r="F591"/>
          <cell r="G591"/>
          <cell r="H591"/>
          <cell r="I591"/>
          <cell r="J591"/>
          <cell r="K591"/>
          <cell r="L591"/>
          <cell r="M591"/>
          <cell r="N591"/>
          <cell r="O591"/>
          <cell r="P591"/>
          <cell r="Q591"/>
        </row>
        <row r="592">
          <cell r="A592"/>
          <cell r="B592"/>
          <cell r="D592"/>
          <cell r="E592"/>
          <cell r="F592"/>
          <cell r="G592"/>
          <cell r="H592"/>
          <cell r="I592"/>
          <cell r="J592"/>
          <cell r="K592"/>
          <cell r="L592"/>
          <cell r="M592"/>
          <cell r="N592"/>
          <cell r="O592"/>
          <cell r="P592"/>
          <cell r="Q592"/>
        </row>
        <row r="593">
          <cell r="A593"/>
          <cell r="B593"/>
          <cell r="D593"/>
          <cell r="E593"/>
          <cell r="F593"/>
          <cell r="G593"/>
          <cell r="H593"/>
          <cell r="I593"/>
          <cell r="J593"/>
          <cell r="K593"/>
          <cell r="L593"/>
          <cell r="M593"/>
          <cell r="N593"/>
          <cell r="O593"/>
          <cell r="P593"/>
          <cell r="Q593"/>
        </row>
        <row r="594">
          <cell r="A594"/>
          <cell r="B594"/>
          <cell r="D594"/>
          <cell r="E594"/>
          <cell r="F594"/>
          <cell r="G594"/>
          <cell r="H594"/>
          <cell r="I594"/>
          <cell r="J594"/>
          <cell r="K594"/>
          <cell r="L594"/>
          <cell r="M594"/>
          <cell r="N594"/>
          <cell r="O594"/>
          <cell r="P594"/>
          <cell r="Q594"/>
        </row>
        <row r="595">
          <cell r="A595"/>
          <cell r="B595"/>
          <cell r="D595"/>
          <cell r="E595"/>
          <cell r="F595"/>
          <cell r="G595"/>
          <cell r="H595"/>
          <cell r="I595"/>
          <cell r="J595"/>
          <cell r="K595"/>
          <cell r="L595"/>
          <cell r="M595"/>
          <cell r="N595"/>
          <cell r="O595"/>
          <cell r="P595"/>
          <cell r="Q595"/>
        </row>
        <row r="596">
          <cell r="A596"/>
          <cell r="B596"/>
          <cell r="D596"/>
          <cell r="E596"/>
          <cell r="F596"/>
          <cell r="G596"/>
          <cell r="H596"/>
          <cell r="I596"/>
          <cell r="J596"/>
          <cell r="K596"/>
          <cell r="L596"/>
          <cell r="M596"/>
          <cell r="N596"/>
          <cell r="O596"/>
          <cell r="P596"/>
          <cell r="Q596"/>
        </row>
        <row r="597">
          <cell r="A597"/>
          <cell r="B597"/>
          <cell r="D597"/>
          <cell r="E597"/>
          <cell r="F597"/>
          <cell r="G597"/>
          <cell r="H597"/>
          <cell r="I597"/>
          <cell r="J597"/>
          <cell r="K597"/>
          <cell r="L597"/>
          <cell r="M597"/>
          <cell r="N597"/>
          <cell r="O597"/>
          <cell r="P597"/>
          <cell r="Q597"/>
        </row>
        <row r="598">
          <cell r="A598"/>
          <cell r="B598"/>
          <cell r="D598"/>
          <cell r="E598"/>
          <cell r="F598"/>
          <cell r="G598"/>
          <cell r="H598"/>
          <cell r="I598"/>
          <cell r="J598"/>
          <cell r="K598"/>
          <cell r="L598"/>
          <cell r="M598"/>
          <cell r="N598"/>
          <cell r="O598"/>
          <cell r="P598"/>
          <cell r="Q598"/>
        </row>
        <row r="599">
          <cell r="A599"/>
          <cell r="B599"/>
          <cell r="D599"/>
          <cell r="E599"/>
          <cell r="F599"/>
          <cell r="G599"/>
          <cell r="H599"/>
          <cell r="I599"/>
          <cell r="J599"/>
          <cell r="K599"/>
          <cell r="L599"/>
          <cell r="M599"/>
          <cell r="N599"/>
          <cell r="O599"/>
          <cell r="P599"/>
          <cell r="Q599"/>
        </row>
        <row r="600">
          <cell r="A600"/>
          <cell r="B600"/>
          <cell r="D600"/>
          <cell r="E600"/>
          <cell r="F600"/>
          <cell r="G600"/>
          <cell r="H600"/>
          <cell r="I600"/>
          <cell r="J600"/>
          <cell r="K600"/>
          <cell r="L600"/>
          <cell r="M600"/>
          <cell r="N600"/>
          <cell r="O600"/>
          <cell r="P600"/>
          <cell r="Q600"/>
        </row>
        <row r="601">
          <cell r="A601"/>
          <cell r="B601"/>
          <cell r="D601"/>
          <cell r="E601"/>
          <cell r="F601"/>
          <cell r="G601"/>
          <cell r="H601"/>
          <cell r="I601"/>
          <cell r="J601"/>
          <cell r="K601"/>
          <cell r="L601"/>
          <cell r="M601"/>
          <cell r="N601"/>
          <cell r="O601"/>
          <cell r="P601"/>
          <cell r="Q601"/>
        </row>
        <row r="602">
          <cell r="A602"/>
          <cell r="B602"/>
          <cell r="D602"/>
          <cell r="E602"/>
          <cell r="F602"/>
          <cell r="G602"/>
          <cell r="H602"/>
          <cell r="I602"/>
          <cell r="J602"/>
          <cell r="K602"/>
          <cell r="L602"/>
          <cell r="M602"/>
          <cell r="N602"/>
          <cell r="O602"/>
          <cell r="P602"/>
          <cell r="Q602"/>
        </row>
        <row r="603">
          <cell r="A603"/>
          <cell r="B603"/>
          <cell r="D603"/>
          <cell r="E603"/>
          <cell r="F603"/>
          <cell r="G603"/>
          <cell r="H603"/>
          <cell r="I603"/>
          <cell r="J603"/>
          <cell r="K603"/>
          <cell r="L603"/>
          <cell r="M603"/>
          <cell r="N603"/>
          <cell r="O603"/>
          <cell r="P603"/>
          <cell r="Q603"/>
        </row>
        <row r="604">
          <cell r="A604"/>
          <cell r="B604"/>
          <cell r="D604"/>
          <cell r="E604"/>
          <cell r="F604"/>
          <cell r="G604"/>
          <cell r="H604"/>
          <cell r="I604"/>
          <cell r="J604"/>
          <cell r="K604"/>
          <cell r="L604"/>
          <cell r="M604"/>
          <cell r="N604"/>
          <cell r="O604"/>
          <cell r="P604"/>
          <cell r="Q604"/>
        </row>
        <row r="605">
          <cell r="A605"/>
          <cell r="B605"/>
          <cell r="D605"/>
          <cell r="E605"/>
          <cell r="F605"/>
          <cell r="G605"/>
          <cell r="H605"/>
          <cell r="I605"/>
          <cell r="J605"/>
          <cell r="K605"/>
          <cell r="L605"/>
          <cell r="M605"/>
          <cell r="N605"/>
          <cell r="O605"/>
          <cell r="P605"/>
          <cell r="Q605"/>
        </row>
        <row r="606">
          <cell r="A606"/>
          <cell r="B606"/>
          <cell r="D606"/>
          <cell r="E606"/>
          <cell r="F606"/>
          <cell r="G606"/>
          <cell r="H606"/>
          <cell r="I606"/>
          <cell r="J606"/>
          <cell r="K606"/>
          <cell r="L606"/>
          <cell r="M606"/>
          <cell r="N606"/>
          <cell r="O606"/>
          <cell r="P606"/>
          <cell r="Q606"/>
        </row>
        <row r="607">
          <cell r="A607"/>
          <cell r="B607"/>
          <cell r="D607"/>
          <cell r="E607"/>
          <cell r="F607"/>
          <cell r="G607"/>
          <cell r="H607"/>
          <cell r="I607"/>
          <cell r="J607"/>
          <cell r="K607"/>
          <cell r="L607"/>
          <cell r="M607"/>
          <cell r="N607"/>
          <cell r="O607"/>
          <cell r="P607"/>
          <cell r="Q607"/>
        </row>
        <row r="608">
          <cell r="A608"/>
          <cell r="B608"/>
          <cell r="D608"/>
          <cell r="E608"/>
          <cell r="F608"/>
          <cell r="G608"/>
          <cell r="H608"/>
          <cell r="I608"/>
          <cell r="J608"/>
          <cell r="K608"/>
          <cell r="L608"/>
          <cell r="M608"/>
          <cell r="N608"/>
          <cell r="O608"/>
          <cell r="P608"/>
          <cell r="Q608"/>
        </row>
        <row r="609">
          <cell r="A609"/>
          <cell r="B609"/>
          <cell r="D609"/>
          <cell r="E609"/>
          <cell r="F609"/>
          <cell r="G609"/>
          <cell r="H609"/>
          <cell r="I609"/>
          <cell r="J609"/>
          <cell r="K609"/>
          <cell r="L609"/>
          <cell r="M609"/>
          <cell r="N609"/>
          <cell r="O609"/>
          <cell r="P609"/>
          <cell r="Q609"/>
        </row>
        <row r="610">
          <cell r="A610"/>
          <cell r="B610"/>
          <cell r="D610"/>
          <cell r="E610"/>
          <cell r="F610"/>
          <cell r="G610"/>
          <cell r="H610"/>
          <cell r="I610"/>
          <cell r="J610"/>
          <cell r="K610"/>
          <cell r="L610"/>
          <cell r="M610"/>
          <cell r="N610"/>
          <cell r="O610"/>
          <cell r="P610"/>
          <cell r="Q610"/>
        </row>
        <row r="611">
          <cell r="A611"/>
          <cell r="B611"/>
          <cell r="D611"/>
          <cell r="E611"/>
          <cell r="F611"/>
          <cell r="G611"/>
          <cell r="H611"/>
          <cell r="I611"/>
          <cell r="J611"/>
          <cell r="K611"/>
          <cell r="L611"/>
          <cell r="M611"/>
          <cell r="N611"/>
          <cell r="O611"/>
          <cell r="P611"/>
          <cell r="Q611"/>
        </row>
        <row r="612">
          <cell r="A612"/>
          <cell r="B612"/>
          <cell r="D612"/>
          <cell r="E612"/>
          <cell r="F612"/>
          <cell r="G612"/>
          <cell r="H612"/>
          <cell r="I612"/>
          <cell r="J612"/>
          <cell r="K612"/>
          <cell r="L612"/>
          <cell r="M612"/>
          <cell r="N612"/>
          <cell r="O612"/>
          <cell r="P612"/>
          <cell r="Q612"/>
        </row>
        <row r="613">
          <cell r="A613"/>
          <cell r="B613"/>
          <cell r="D613"/>
          <cell r="E613"/>
          <cell r="F613"/>
          <cell r="G613"/>
          <cell r="H613"/>
          <cell r="I613"/>
          <cell r="J613"/>
          <cell r="K613"/>
          <cell r="L613"/>
          <cell r="M613"/>
          <cell r="N613"/>
          <cell r="O613"/>
          <cell r="P613"/>
          <cell r="Q613"/>
        </row>
        <row r="614">
          <cell r="A614"/>
          <cell r="B614"/>
          <cell r="D614"/>
          <cell r="E614"/>
          <cell r="F614"/>
          <cell r="G614"/>
          <cell r="H614"/>
          <cell r="I614"/>
          <cell r="J614"/>
          <cell r="K614"/>
          <cell r="L614"/>
          <cell r="M614"/>
          <cell r="N614"/>
          <cell r="O614"/>
          <cell r="P614"/>
          <cell r="Q614"/>
        </row>
        <row r="615">
          <cell r="A615"/>
          <cell r="B615"/>
          <cell r="D615"/>
          <cell r="E615"/>
          <cell r="F615"/>
          <cell r="G615"/>
          <cell r="H615"/>
          <cell r="I615"/>
          <cell r="J615"/>
          <cell r="K615"/>
          <cell r="L615"/>
          <cell r="M615"/>
          <cell r="N615"/>
          <cell r="O615"/>
          <cell r="P615"/>
          <cell r="Q615"/>
        </row>
        <row r="616">
          <cell r="A616"/>
          <cell r="B616"/>
          <cell r="D616"/>
          <cell r="E616"/>
          <cell r="F616"/>
          <cell r="G616"/>
          <cell r="H616"/>
          <cell r="I616"/>
          <cell r="J616"/>
          <cell r="K616"/>
          <cell r="L616"/>
          <cell r="M616"/>
          <cell r="N616"/>
          <cell r="O616"/>
          <cell r="P616"/>
          <cell r="Q616"/>
        </row>
        <row r="617">
          <cell r="A617"/>
          <cell r="B617"/>
          <cell r="D617"/>
          <cell r="E617"/>
          <cell r="F617"/>
          <cell r="G617"/>
          <cell r="H617"/>
          <cell r="I617"/>
          <cell r="J617"/>
          <cell r="K617"/>
          <cell r="L617"/>
          <cell r="M617"/>
          <cell r="N617"/>
          <cell r="O617"/>
          <cell r="P617"/>
          <cell r="Q617"/>
        </row>
        <row r="618">
          <cell r="A618"/>
          <cell r="B618"/>
          <cell r="D618"/>
          <cell r="E618"/>
          <cell r="F618"/>
          <cell r="G618"/>
          <cell r="H618"/>
          <cell r="I618"/>
          <cell r="J618"/>
          <cell r="K618"/>
          <cell r="L618"/>
          <cell r="M618"/>
          <cell r="N618"/>
          <cell r="O618"/>
          <cell r="P618"/>
          <cell r="Q618"/>
        </row>
        <row r="619">
          <cell r="A619"/>
          <cell r="B619"/>
          <cell r="D619"/>
          <cell r="E619"/>
          <cell r="F619"/>
          <cell r="G619"/>
          <cell r="H619"/>
          <cell r="I619"/>
          <cell r="J619"/>
          <cell r="K619"/>
          <cell r="L619"/>
          <cell r="M619"/>
          <cell r="N619"/>
          <cell r="O619"/>
          <cell r="P619"/>
          <cell r="Q619"/>
        </row>
        <row r="620">
          <cell r="A620"/>
          <cell r="B620"/>
          <cell r="D620"/>
          <cell r="E620"/>
          <cell r="F620"/>
          <cell r="G620"/>
          <cell r="H620"/>
          <cell r="I620"/>
          <cell r="J620"/>
          <cell r="K620"/>
          <cell r="L620"/>
          <cell r="M620"/>
          <cell r="N620"/>
          <cell r="O620"/>
          <cell r="P620"/>
          <cell r="Q620"/>
        </row>
        <row r="621">
          <cell r="A621"/>
          <cell r="B621"/>
          <cell r="D621"/>
          <cell r="E621"/>
          <cell r="F621"/>
          <cell r="G621"/>
          <cell r="H621"/>
          <cell r="I621"/>
          <cell r="J621"/>
          <cell r="K621"/>
          <cell r="L621"/>
          <cell r="M621"/>
          <cell r="N621"/>
          <cell r="O621"/>
          <cell r="P621"/>
          <cell r="Q621"/>
        </row>
        <row r="622">
          <cell r="A622"/>
          <cell r="B622"/>
          <cell r="D622"/>
          <cell r="E622"/>
          <cell r="F622"/>
          <cell r="G622"/>
          <cell r="H622"/>
          <cell r="I622"/>
          <cell r="J622"/>
          <cell r="K622"/>
          <cell r="L622"/>
          <cell r="M622"/>
          <cell r="N622"/>
          <cell r="O622"/>
          <cell r="P622"/>
          <cell r="Q622"/>
        </row>
        <row r="623">
          <cell r="A623"/>
          <cell r="B623"/>
          <cell r="D623"/>
          <cell r="E623"/>
          <cell r="F623"/>
          <cell r="G623"/>
          <cell r="H623"/>
          <cell r="I623"/>
          <cell r="J623"/>
          <cell r="K623"/>
          <cell r="L623"/>
          <cell r="M623"/>
          <cell r="N623"/>
          <cell r="O623"/>
          <cell r="P623"/>
          <cell r="Q623"/>
        </row>
        <row r="624">
          <cell r="A624"/>
          <cell r="B624"/>
          <cell r="D624"/>
          <cell r="E624"/>
          <cell r="F624"/>
          <cell r="G624"/>
          <cell r="H624"/>
          <cell r="I624"/>
          <cell r="J624"/>
          <cell r="K624"/>
          <cell r="L624"/>
          <cell r="M624"/>
          <cell r="N624"/>
          <cell r="O624"/>
          <cell r="P624"/>
          <cell r="Q624"/>
        </row>
        <row r="625">
          <cell r="A625"/>
          <cell r="B625"/>
          <cell r="D625"/>
          <cell r="E625"/>
          <cell r="F625"/>
          <cell r="G625"/>
          <cell r="H625"/>
          <cell r="I625"/>
          <cell r="J625"/>
          <cell r="K625"/>
          <cell r="L625"/>
          <cell r="M625"/>
          <cell r="N625"/>
          <cell r="O625"/>
          <cell r="P625"/>
          <cell r="Q625"/>
        </row>
        <row r="626">
          <cell r="A626"/>
          <cell r="B626"/>
          <cell r="D626"/>
          <cell r="E626"/>
          <cell r="F626"/>
          <cell r="G626"/>
          <cell r="H626"/>
          <cell r="I626"/>
          <cell r="J626"/>
          <cell r="K626"/>
          <cell r="L626"/>
          <cell r="M626"/>
          <cell r="N626"/>
          <cell r="O626"/>
          <cell r="P626"/>
          <cell r="Q626"/>
        </row>
        <row r="627">
          <cell r="A627"/>
          <cell r="B627"/>
          <cell r="D627"/>
          <cell r="E627"/>
          <cell r="F627"/>
          <cell r="G627"/>
          <cell r="H627"/>
          <cell r="I627"/>
          <cell r="J627"/>
          <cell r="K627"/>
          <cell r="L627"/>
          <cell r="M627"/>
          <cell r="N627"/>
          <cell r="O627"/>
          <cell r="P627"/>
          <cell r="Q627"/>
        </row>
        <row r="628">
          <cell r="A628"/>
          <cell r="B628"/>
          <cell r="D628"/>
          <cell r="E628"/>
          <cell r="F628"/>
          <cell r="G628"/>
          <cell r="H628"/>
          <cell r="I628"/>
          <cell r="J628"/>
          <cell r="K628"/>
          <cell r="L628"/>
          <cell r="M628"/>
          <cell r="N628"/>
          <cell r="O628"/>
          <cell r="P628"/>
          <cell r="Q628"/>
        </row>
        <row r="629">
          <cell r="A629"/>
          <cell r="B629"/>
          <cell r="D629"/>
          <cell r="E629"/>
          <cell r="F629"/>
          <cell r="G629"/>
          <cell r="H629"/>
          <cell r="I629"/>
          <cell r="J629"/>
          <cell r="K629"/>
          <cell r="L629"/>
          <cell r="M629"/>
          <cell r="N629"/>
          <cell r="O629"/>
          <cell r="P629"/>
          <cell r="Q629"/>
        </row>
        <row r="630">
          <cell r="A630"/>
          <cell r="B630"/>
          <cell r="D630"/>
          <cell r="E630"/>
          <cell r="F630"/>
          <cell r="G630"/>
          <cell r="H630"/>
          <cell r="I630"/>
          <cell r="J630"/>
          <cell r="K630"/>
          <cell r="L630"/>
          <cell r="M630"/>
          <cell r="N630"/>
          <cell r="O630"/>
          <cell r="P630"/>
          <cell r="Q630"/>
        </row>
        <row r="631">
          <cell r="A631"/>
          <cell r="B631"/>
          <cell r="D631"/>
          <cell r="E631"/>
          <cell r="F631"/>
          <cell r="G631"/>
          <cell r="H631"/>
          <cell r="I631"/>
          <cell r="J631"/>
          <cell r="K631"/>
          <cell r="L631"/>
          <cell r="M631"/>
          <cell r="N631"/>
          <cell r="O631"/>
          <cell r="P631"/>
          <cell r="Q631"/>
        </row>
        <row r="632">
          <cell r="A632"/>
          <cell r="B632"/>
          <cell r="D632"/>
          <cell r="E632"/>
          <cell r="F632"/>
          <cell r="G632"/>
          <cell r="H632"/>
          <cell r="I632"/>
          <cell r="J632"/>
          <cell r="K632"/>
          <cell r="L632"/>
          <cell r="M632"/>
          <cell r="N632"/>
          <cell r="O632"/>
          <cell r="P632"/>
          <cell r="Q632"/>
        </row>
        <row r="633">
          <cell r="A633"/>
          <cell r="B633"/>
          <cell r="D633"/>
          <cell r="E633"/>
          <cell r="F633"/>
          <cell r="G633"/>
          <cell r="H633"/>
          <cell r="I633"/>
          <cell r="J633"/>
          <cell r="K633"/>
          <cell r="L633"/>
          <cell r="M633"/>
          <cell r="N633"/>
          <cell r="O633"/>
          <cell r="P633"/>
          <cell r="Q633"/>
        </row>
        <row r="634">
          <cell r="A634"/>
          <cell r="B634"/>
          <cell r="D634"/>
          <cell r="E634"/>
          <cell r="F634"/>
          <cell r="G634"/>
          <cell r="H634"/>
          <cell r="I634"/>
          <cell r="J634"/>
          <cell r="K634"/>
          <cell r="L634"/>
          <cell r="M634"/>
          <cell r="N634"/>
          <cell r="O634"/>
          <cell r="P634"/>
          <cell r="Q634"/>
        </row>
        <row r="635">
          <cell r="A635"/>
          <cell r="B635"/>
          <cell r="D635"/>
          <cell r="E635"/>
          <cell r="F635"/>
          <cell r="G635"/>
          <cell r="H635"/>
          <cell r="I635"/>
          <cell r="J635"/>
          <cell r="K635"/>
          <cell r="L635"/>
          <cell r="M635"/>
          <cell r="N635"/>
          <cell r="O635"/>
          <cell r="P635"/>
          <cell r="Q635"/>
        </row>
        <row r="636">
          <cell r="A636"/>
          <cell r="B636"/>
          <cell r="D636"/>
          <cell r="E636"/>
          <cell r="F636"/>
          <cell r="G636"/>
          <cell r="H636"/>
          <cell r="I636"/>
          <cell r="J636"/>
          <cell r="K636"/>
          <cell r="L636"/>
          <cell r="M636"/>
          <cell r="N636"/>
          <cell r="O636"/>
          <cell r="P636"/>
          <cell r="Q636"/>
        </row>
        <row r="637">
          <cell r="A637"/>
          <cell r="B637"/>
          <cell r="D637"/>
          <cell r="E637"/>
          <cell r="F637"/>
          <cell r="G637"/>
          <cell r="H637"/>
          <cell r="I637"/>
          <cell r="J637"/>
          <cell r="K637"/>
          <cell r="L637"/>
          <cell r="M637"/>
          <cell r="N637"/>
          <cell r="O637"/>
          <cell r="P637"/>
          <cell r="Q637"/>
        </row>
        <row r="638">
          <cell r="A638"/>
          <cell r="B638"/>
          <cell r="D638"/>
          <cell r="E638"/>
          <cell r="F638"/>
          <cell r="G638"/>
          <cell r="H638"/>
          <cell r="I638"/>
          <cell r="J638"/>
          <cell r="K638"/>
          <cell r="L638"/>
          <cell r="M638"/>
          <cell r="N638"/>
          <cell r="O638"/>
          <cell r="P638"/>
          <cell r="Q638"/>
        </row>
        <row r="639">
          <cell r="A639"/>
          <cell r="B639"/>
          <cell r="D639"/>
          <cell r="E639"/>
          <cell r="F639"/>
          <cell r="G639"/>
          <cell r="H639"/>
          <cell r="I639"/>
          <cell r="J639"/>
          <cell r="K639"/>
          <cell r="L639"/>
          <cell r="M639"/>
          <cell r="N639"/>
          <cell r="O639"/>
          <cell r="P639"/>
          <cell r="Q639"/>
        </row>
        <row r="640">
          <cell r="A640"/>
          <cell r="B640"/>
          <cell r="D640"/>
          <cell r="E640"/>
          <cell r="F640"/>
          <cell r="G640"/>
          <cell r="H640"/>
          <cell r="I640"/>
          <cell r="J640"/>
          <cell r="K640"/>
          <cell r="L640"/>
          <cell r="M640"/>
          <cell r="N640"/>
          <cell r="O640"/>
          <cell r="P640"/>
          <cell r="Q640"/>
        </row>
        <row r="641">
          <cell r="A641"/>
          <cell r="B641"/>
          <cell r="D641"/>
          <cell r="E641"/>
          <cell r="F641"/>
          <cell r="G641"/>
          <cell r="H641"/>
          <cell r="I641"/>
          <cell r="J641"/>
          <cell r="K641"/>
          <cell r="L641"/>
          <cell r="M641"/>
          <cell r="N641"/>
          <cell r="O641"/>
          <cell r="P641"/>
          <cell r="Q641"/>
        </row>
        <row r="642">
          <cell r="A642"/>
          <cell r="B642"/>
          <cell r="D642"/>
          <cell r="E642"/>
          <cell r="F642"/>
          <cell r="G642"/>
          <cell r="H642"/>
          <cell r="I642"/>
          <cell r="J642"/>
          <cell r="K642"/>
          <cell r="L642"/>
          <cell r="M642"/>
          <cell r="N642"/>
          <cell r="O642"/>
          <cell r="P642"/>
          <cell r="Q642"/>
        </row>
        <row r="643">
          <cell r="A643"/>
          <cell r="B643"/>
          <cell r="D643"/>
          <cell r="E643"/>
          <cell r="F643"/>
          <cell r="G643"/>
          <cell r="H643"/>
          <cell r="I643"/>
          <cell r="J643"/>
          <cell r="K643"/>
          <cell r="L643"/>
          <cell r="M643"/>
          <cell r="N643"/>
          <cell r="O643"/>
          <cell r="P643"/>
          <cell r="Q643"/>
        </row>
        <row r="644">
          <cell r="A644"/>
          <cell r="B644"/>
          <cell r="D644"/>
          <cell r="E644"/>
          <cell r="F644"/>
          <cell r="G644"/>
          <cell r="H644"/>
          <cell r="I644"/>
          <cell r="J644"/>
          <cell r="K644"/>
          <cell r="L644"/>
          <cell r="M644"/>
          <cell r="N644"/>
          <cell r="O644"/>
          <cell r="P644"/>
          <cell r="Q644"/>
        </row>
        <row r="645">
          <cell r="A645"/>
          <cell r="B645"/>
          <cell r="D645"/>
          <cell r="E645"/>
          <cell r="F645"/>
          <cell r="G645"/>
          <cell r="H645"/>
          <cell r="I645"/>
          <cell r="J645"/>
          <cell r="K645"/>
          <cell r="L645"/>
          <cell r="M645"/>
          <cell r="N645"/>
          <cell r="O645"/>
          <cell r="P645"/>
          <cell r="Q645"/>
        </row>
        <row r="646">
          <cell r="A646"/>
          <cell r="B646"/>
          <cell r="D646"/>
          <cell r="E646"/>
          <cell r="F646"/>
          <cell r="G646"/>
          <cell r="H646"/>
          <cell r="I646"/>
          <cell r="J646"/>
          <cell r="K646"/>
          <cell r="L646"/>
          <cell r="M646"/>
          <cell r="N646"/>
          <cell r="O646"/>
          <cell r="P646"/>
          <cell r="Q646"/>
        </row>
        <row r="647">
          <cell r="A647"/>
          <cell r="B647"/>
          <cell r="D647"/>
          <cell r="E647"/>
          <cell r="F647"/>
          <cell r="G647"/>
          <cell r="H647"/>
          <cell r="I647"/>
          <cell r="J647"/>
          <cell r="K647"/>
          <cell r="L647"/>
          <cell r="M647"/>
          <cell r="N647"/>
          <cell r="O647"/>
          <cell r="P647"/>
          <cell r="Q647"/>
        </row>
        <row r="648">
          <cell r="A648"/>
          <cell r="B648"/>
          <cell r="D648"/>
          <cell r="E648"/>
          <cell r="F648"/>
          <cell r="G648"/>
          <cell r="H648"/>
          <cell r="I648"/>
          <cell r="J648"/>
          <cell r="K648"/>
          <cell r="L648"/>
          <cell r="M648"/>
          <cell r="N648"/>
          <cell r="O648"/>
          <cell r="P648"/>
          <cell r="Q648"/>
        </row>
        <row r="649">
          <cell r="A649"/>
          <cell r="B649"/>
          <cell r="D649"/>
          <cell r="E649"/>
          <cell r="F649"/>
          <cell r="G649"/>
          <cell r="H649"/>
          <cell r="I649"/>
          <cell r="J649"/>
          <cell r="K649"/>
          <cell r="L649"/>
          <cell r="M649"/>
          <cell r="N649"/>
          <cell r="O649"/>
          <cell r="P649"/>
          <cell r="Q649"/>
        </row>
        <row r="650">
          <cell r="A650"/>
          <cell r="B650"/>
          <cell r="D650"/>
          <cell r="E650"/>
          <cell r="F650"/>
          <cell r="G650"/>
          <cell r="H650"/>
          <cell r="I650"/>
          <cell r="J650"/>
          <cell r="K650"/>
          <cell r="L650"/>
          <cell r="M650"/>
          <cell r="N650"/>
          <cell r="O650"/>
          <cell r="P650"/>
          <cell r="Q650"/>
        </row>
        <row r="651">
          <cell r="A651"/>
          <cell r="B651"/>
          <cell r="D651"/>
          <cell r="E651"/>
          <cell r="F651"/>
          <cell r="G651"/>
          <cell r="H651"/>
          <cell r="I651"/>
          <cell r="J651"/>
          <cell r="K651"/>
          <cell r="L651"/>
          <cell r="M651"/>
          <cell r="N651"/>
          <cell r="O651"/>
          <cell r="P651"/>
          <cell r="Q651"/>
        </row>
        <row r="652">
          <cell r="A652"/>
          <cell r="B652"/>
          <cell r="D652"/>
          <cell r="E652"/>
          <cell r="F652"/>
          <cell r="G652"/>
          <cell r="H652"/>
          <cell r="I652"/>
          <cell r="J652"/>
          <cell r="K652"/>
          <cell r="L652"/>
          <cell r="M652"/>
          <cell r="N652"/>
          <cell r="O652"/>
          <cell r="P652"/>
          <cell r="Q652"/>
        </row>
        <row r="653">
          <cell r="A653"/>
          <cell r="B653"/>
          <cell r="D653"/>
          <cell r="E653"/>
          <cell r="F653"/>
          <cell r="G653"/>
          <cell r="H653"/>
          <cell r="I653"/>
          <cell r="J653"/>
          <cell r="K653"/>
          <cell r="L653"/>
          <cell r="M653"/>
          <cell r="N653"/>
          <cell r="O653"/>
          <cell r="P653"/>
          <cell r="Q653"/>
        </row>
        <row r="654">
          <cell r="A654"/>
          <cell r="B654"/>
          <cell r="D654"/>
          <cell r="E654"/>
          <cell r="F654"/>
          <cell r="G654"/>
          <cell r="H654"/>
          <cell r="I654"/>
          <cell r="J654"/>
          <cell r="K654"/>
          <cell r="L654"/>
          <cell r="M654"/>
          <cell r="N654"/>
          <cell r="O654"/>
          <cell r="P654"/>
          <cell r="Q654"/>
        </row>
        <row r="655">
          <cell r="A655"/>
          <cell r="B655"/>
          <cell r="D655"/>
          <cell r="E655"/>
          <cell r="F655"/>
          <cell r="G655"/>
          <cell r="H655"/>
          <cell r="I655"/>
          <cell r="J655"/>
          <cell r="K655"/>
          <cell r="L655"/>
          <cell r="M655"/>
          <cell r="N655"/>
          <cell r="O655"/>
          <cell r="P655"/>
          <cell r="Q655"/>
        </row>
        <row r="656">
          <cell r="A656"/>
          <cell r="B656"/>
          <cell r="D656"/>
          <cell r="E656"/>
          <cell r="F656"/>
          <cell r="G656"/>
          <cell r="H656"/>
          <cell r="I656"/>
          <cell r="J656"/>
          <cell r="K656"/>
          <cell r="L656"/>
          <cell r="M656"/>
          <cell r="N656"/>
          <cell r="O656"/>
          <cell r="P656"/>
          <cell r="Q656"/>
        </row>
        <row r="657">
          <cell r="A657"/>
          <cell r="B657"/>
          <cell r="D657"/>
          <cell r="E657"/>
          <cell r="F657"/>
          <cell r="G657"/>
          <cell r="H657"/>
          <cell r="I657"/>
          <cell r="J657"/>
          <cell r="K657"/>
          <cell r="L657"/>
          <cell r="M657"/>
          <cell r="N657"/>
          <cell r="O657"/>
          <cell r="P657"/>
          <cell r="Q657"/>
        </row>
        <row r="658">
          <cell r="A658"/>
          <cell r="B658"/>
          <cell r="D658"/>
          <cell r="E658"/>
          <cell r="F658"/>
          <cell r="G658"/>
          <cell r="H658"/>
          <cell r="I658"/>
          <cell r="J658"/>
          <cell r="K658"/>
          <cell r="L658"/>
          <cell r="M658"/>
          <cell r="N658"/>
          <cell r="O658"/>
          <cell r="P658"/>
          <cell r="Q658"/>
        </row>
        <row r="659">
          <cell r="A659"/>
          <cell r="B659"/>
          <cell r="D659"/>
          <cell r="E659"/>
          <cell r="F659"/>
          <cell r="G659"/>
          <cell r="H659"/>
          <cell r="I659"/>
          <cell r="J659"/>
          <cell r="K659"/>
          <cell r="L659"/>
          <cell r="M659"/>
          <cell r="N659"/>
          <cell r="O659"/>
          <cell r="P659"/>
          <cell r="Q659"/>
        </row>
        <row r="660">
          <cell r="A660"/>
          <cell r="B660"/>
          <cell r="D660"/>
          <cell r="E660"/>
          <cell r="F660"/>
          <cell r="G660"/>
          <cell r="H660"/>
          <cell r="I660"/>
          <cell r="J660"/>
          <cell r="K660"/>
          <cell r="L660"/>
          <cell r="M660"/>
          <cell r="N660"/>
          <cell r="O660"/>
          <cell r="P660"/>
          <cell r="Q660"/>
        </row>
        <row r="661">
          <cell r="A661"/>
          <cell r="B661"/>
          <cell r="D661"/>
          <cell r="E661"/>
          <cell r="F661"/>
          <cell r="G661"/>
          <cell r="H661"/>
          <cell r="I661"/>
          <cell r="J661"/>
          <cell r="K661"/>
          <cell r="L661"/>
          <cell r="M661"/>
          <cell r="N661"/>
          <cell r="O661"/>
          <cell r="P661"/>
          <cell r="Q661"/>
        </row>
        <row r="662">
          <cell r="A662"/>
          <cell r="B662"/>
          <cell r="D662"/>
          <cell r="E662"/>
          <cell r="F662"/>
          <cell r="G662"/>
          <cell r="H662"/>
          <cell r="I662"/>
          <cell r="J662"/>
          <cell r="K662"/>
          <cell r="L662"/>
          <cell r="M662"/>
          <cell r="N662"/>
          <cell r="O662"/>
          <cell r="P662"/>
          <cell r="Q662"/>
        </row>
        <row r="663">
          <cell r="A663"/>
          <cell r="B663"/>
          <cell r="D663"/>
          <cell r="E663"/>
          <cell r="F663"/>
          <cell r="G663"/>
          <cell r="H663"/>
          <cell r="I663"/>
          <cell r="J663"/>
          <cell r="K663"/>
          <cell r="L663"/>
          <cell r="M663"/>
          <cell r="N663"/>
          <cell r="O663"/>
          <cell r="P663"/>
          <cell r="Q663"/>
        </row>
        <row r="664">
          <cell r="A664"/>
          <cell r="B664"/>
          <cell r="D664"/>
          <cell r="E664"/>
          <cell r="F664"/>
          <cell r="G664"/>
          <cell r="H664"/>
          <cell r="I664"/>
          <cell r="J664"/>
          <cell r="K664"/>
          <cell r="L664"/>
          <cell r="M664"/>
          <cell r="N664"/>
          <cell r="O664"/>
          <cell r="P664"/>
          <cell r="Q664"/>
        </row>
        <row r="665">
          <cell r="A665"/>
          <cell r="B665"/>
          <cell r="D665"/>
          <cell r="E665"/>
          <cell r="F665"/>
          <cell r="G665"/>
          <cell r="H665"/>
          <cell r="I665"/>
          <cell r="J665"/>
          <cell r="K665"/>
          <cell r="L665"/>
          <cell r="M665"/>
          <cell r="N665"/>
          <cell r="O665"/>
          <cell r="P665"/>
          <cell r="Q665"/>
        </row>
        <row r="666">
          <cell r="A666"/>
          <cell r="B666"/>
          <cell r="D666"/>
          <cell r="E666"/>
          <cell r="F666"/>
          <cell r="G666"/>
          <cell r="H666"/>
          <cell r="I666"/>
          <cell r="J666"/>
          <cell r="K666"/>
          <cell r="L666"/>
          <cell r="M666"/>
          <cell r="N666"/>
          <cell r="O666"/>
          <cell r="P666"/>
          <cell r="Q666"/>
        </row>
        <row r="667">
          <cell r="A667"/>
          <cell r="B667"/>
          <cell r="D667"/>
          <cell r="E667"/>
          <cell r="F667"/>
          <cell r="G667"/>
          <cell r="H667"/>
          <cell r="I667"/>
          <cell r="J667"/>
          <cell r="K667"/>
          <cell r="L667"/>
          <cell r="M667"/>
          <cell r="N667"/>
          <cell r="O667"/>
          <cell r="P667"/>
          <cell r="Q667"/>
        </row>
        <row r="668">
          <cell r="A668"/>
          <cell r="B668"/>
          <cell r="D668"/>
          <cell r="E668"/>
          <cell r="F668"/>
          <cell r="G668"/>
          <cell r="H668"/>
          <cell r="I668"/>
          <cell r="J668"/>
          <cell r="K668"/>
          <cell r="L668"/>
          <cell r="M668"/>
          <cell r="N668"/>
          <cell r="O668"/>
          <cell r="P668"/>
          <cell r="Q668"/>
        </row>
        <row r="669">
          <cell r="A669"/>
          <cell r="B669"/>
          <cell r="D669"/>
          <cell r="E669"/>
          <cell r="F669"/>
          <cell r="G669"/>
          <cell r="H669"/>
          <cell r="I669"/>
          <cell r="J669"/>
          <cell r="K669"/>
          <cell r="L669"/>
          <cell r="M669"/>
          <cell r="N669"/>
          <cell r="O669"/>
          <cell r="P669"/>
          <cell r="Q669"/>
        </row>
        <row r="670">
          <cell r="A670"/>
          <cell r="B670"/>
          <cell r="D670"/>
          <cell r="E670"/>
          <cell r="F670"/>
          <cell r="G670"/>
          <cell r="H670"/>
          <cell r="I670"/>
          <cell r="J670"/>
          <cell r="K670"/>
          <cell r="L670"/>
          <cell r="M670"/>
          <cell r="N670"/>
          <cell r="O670"/>
          <cell r="P670"/>
          <cell r="Q670"/>
        </row>
        <row r="671">
          <cell r="A671"/>
          <cell r="B671"/>
          <cell r="D671"/>
          <cell r="E671"/>
          <cell r="F671"/>
          <cell r="G671"/>
          <cell r="H671"/>
          <cell r="I671"/>
          <cell r="J671"/>
          <cell r="K671"/>
          <cell r="L671"/>
          <cell r="M671"/>
          <cell r="N671"/>
          <cell r="O671"/>
          <cell r="P671"/>
          <cell r="Q671"/>
        </row>
        <row r="672">
          <cell r="A672"/>
          <cell r="B672"/>
          <cell r="D672"/>
          <cell r="E672"/>
          <cell r="F672"/>
          <cell r="G672"/>
          <cell r="H672"/>
          <cell r="I672"/>
          <cell r="J672"/>
          <cell r="K672"/>
          <cell r="L672"/>
          <cell r="M672"/>
          <cell r="N672"/>
          <cell r="O672"/>
          <cell r="P672"/>
          <cell r="Q672"/>
        </row>
        <row r="673">
          <cell r="A673"/>
          <cell r="B673"/>
          <cell r="D673"/>
          <cell r="E673"/>
          <cell r="F673"/>
          <cell r="G673"/>
          <cell r="H673"/>
          <cell r="I673"/>
          <cell r="J673"/>
          <cell r="K673"/>
          <cell r="L673"/>
          <cell r="M673"/>
          <cell r="N673"/>
          <cell r="O673"/>
          <cell r="P673"/>
          <cell r="Q673"/>
        </row>
        <row r="674">
          <cell r="A674"/>
          <cell r="B674"/>
          <cell r="D674"/>
          <cell r="E674"/>
          <cell r="F674"/>
          <cell r="G674"/>
          <cell r="H674"/>
          <cell r="I674"/>
          <cell r="J674"/>
          <cell r="K674"/>
          <cell r="L674"/>
          <cell r="M674"/>
          <cell r="N674"/>
          <cell r="O674"/>
          <cell r="P674"/>
          <cell r="Q674"/>
        </row>
        <row r="675">
          <cell r="A675"/>
          <cell r="B675"/>
          <cell r="D675"/>
          <cell r="E675"/>
          <cell r="F675"/>
          <cell r="G675"/>
          <cell r="H675"/>
          <cell r="I675"/>
          <cell r="J675"/>
          <cell r="K675"/>
          <cell r="L675"/>
          <cell r="M675"/>
          <cell r="N675"/>
          <cell r="O675"/>
          <cell r="P675"/>
          <cell r="Q675"/>
        </row>
        <row r="676">
          <cell r="A676"/>
          <cell r="B676"/>
          <cell r="D676"/>
          <cell r="E676"/>
          <cell r="F676"/>
          <cell r="G676"/>
          <cell r="H676"/>
          <cell r="I676"/>
          <cell r="J676"/>
          <cell r="K676"/>
          <cell r="L676"/>
          <cell r="M676"/>
          <cell r="N676"/>
          <cell r="O676"/>
          <cell r="P676"/>
          <cell r="Q676"/>
        </row>
        <row r="677">
          <cell r="A677"/>
          <cell r="B677"/>
          <cell r="D677"/>
          <cell r="E677"/>
          <cell r="F677"/>
          <cell r="G677"/>
          <cell r="H677"/>
          <cell r="I677"/>
          <cell r="J677"/>
          <cell r="K677"/>
          <cell r="L677"/>
          <cell r="M677"/>
          <cell r="N677"/>
          <cell r="O677"/>
          <cell r="P677"/>
          <cell r="Q677"/>
        </row>
        <row r="678">
          <cell r="A678"/>
          <cell r="B678"/>
          <cell r="D678"/>
          <cell r="E678"/>
          <cell r="F678"/>
          <cell r="G678"/>
          <cell r="H678"/>
          <cell r="I678"/>
          <cell r="J678"/>
          <cell r="K678"/>
          <cell r="L678"/>
          <cell r="M678"/>
          <cell r="N678"/>
          <cell r="O678"/>
          <cell r="P678"/>
          <cell r="Q678"/>
        </row>
        <row r="679">
          <cell r="A679"/>
          <cell r="B679"/>
          <cell r="D679"/>
          <cell r="E679"/>
          <cell r="F679"/>
          <cell r="G679"/>
          <cell r="H679"/>
          <cell r="I679"/>
          <cell r="J679"/>
          <cell r="K679"/>
          <cell r="L679"/>
          <cell r="M679"/>
          <cell r="N679"/>
          <cell r="O679"/>
          <cell r="P679"/>
          <cell r="Q679"/>
        </row>
        <row r="680">
          <cell r="A680"/>
          <cell r="B680"/>
          <cell r="D680"/>
          <cell r="E680"/>
          <cell r="F680"/>
          <cell r="G680"/>
          <cell r="H680"/>
          <cell r="I680"/>
          <cell r="J680"/>
          <cell r="K680"/>
          <cell r="L680"/>
          <cell r="M680"/>
          <cell r="N680"/>
          <cell r="O680"/>
          <cell r="P680"/>
          <cell r="Q680"/>
        </row>
        <row r="681">
          <cell r="A681"/>
          <cell r="B681"/>
          <cell r="D681"/>
          <cell r="E681"/>
          <cell r="F681"/>
          <cell r="G681"/>
          <cell r="H681"/>
          <cell r="I681"/>
          <cell r="J681"/>
          <cell r="K681"/>
          <cell r="L681"/>
          <cell r="M681"/>
          <cell r="N681"/>
          <cell r="O681"/>
          <cell r="P681"/>
          <cell r="Q681"/>
        </row>
        <row r="682">
          <cell r="A682"/>
          <cell r="B682"/>
          <cell r="D682"/>
          <cell r="E682"/>
          <cell r="F682"/>
          <cell r="G682"/>
          <cell r="H682"/>
          <cell r="I682"/>
          <cell r="J682"/>
          <cell r="K682"/>
          <cell r="L682"/>
          <cell r="M682"/>
          <cell r="N682"/>
          <cell r="O682"/>
          <cell r="P682"/>
          <cell r="Q682"/>
        </row>
        <row r="683">
          <cell r="A683"/>
          <cell r="B683"/>
          <cell r="D683"/>
          <cell r="E683"/>
          <cell r="F683"/>
          <cell r="G683"/>
          <cell r="H683"/>
          <cell r="I683"/>
          <cell r="J683"/>
          <cell r="K683"/>
          <cell r="L683"/>
          <cell r="M683"/>
          <cell r="N683"/>
          <cell r="O683"/>
          <cell r="P683"/>
          <cell r="Q683"/>
        </row>
        <row r="684">
          <cell r="A684"/>
          <cell r="B684"/>
          <cell r="D684"/>
          <cell r="E684"/>
          <cell r="F684"/>
          <cell r="G684"/>
          <cell r="H684"/>
          <cell r="I684"/>
          <cell r="J684"/>
          <cell r="K684"/>
          <cell r="L684"/>
          <cell r="M684"/>
          <cell r="N684"/>
          <cell r="O684"/>
          <cell r="P684"/>
          <cell r="Q684"/>
        </row>
        <row r="685">
          <cell r="A685"/>
          <cell r="B685"/>
          <cell r="D685"/>
          <cell r="E685"/>
          <cell r="F685"/>
          <cell r="G685"/>
          <cell r="H685"/>
          <cell r="I685"/>
          <cell r="J685"/>
          <cell r="K685"/>
          <cell r="L685"/>
          <cell r="M685"/>
          <cell r="N685"/>
          <cell r="O685"/>
          <cell r="P685"/>
          <cell r="Q685"/>
        </row>
        <row r="686">
          <cell r="A686"/>
          <cell r="B686"/>
          <cell r="D686"/>
          <cell r="E686"/>
          <cell r="F686"/>
          <cell r="G686"/>
          <cell r="H686"/>
          <cell r="I686"/>
          <cell r="J686"/>
          <cell r="K686"/>
          <cell r="L686"/>
          <cell r="M686"/>
          <cell r="N686"/>
          <cell r="O686"/>
          <cell r="P686"/>
          <cell r="Q686"/>
        </row>
        <row r="687">
          <cell r="A687"/>
          <cell r="B687"/>
          <cell r="D687"/>
          <cell r="E687"/>
          <cell r="F687"/>
          <cell r="G687"/>
          <cell r="H687"/>
          <cell r="I687"/>
          <cell r="J687"/>
          <cell r="K687"/>
          <cell r="L687"/>
          <cell r="M687"/>
          <cell r="N687"/>
          <cell r="O687"/>
          <cell r="P687"/>
          <cell r="Q687"/>
        </row>
        <row r="688">
          <cell r="A688"/>
          <cell r="B688"/>
          <cell r="D688"/>
          <cell r="E688"/>
          <cell r="F688"/>
          <cell r="G688"/>
          <cell r="H688"/>
          <cell r="I688"/>
          <cell r="J688"/>
          <cell r="K688"/>
          <cell r="L688"/>
          <cell r="M688"/>
          <cell r="N688"/>
          <cell r="O688"/>
          <cell r="P688"/>
          <cell r="Q688"/>
        </row>
        <row r="689">
          <cell r="A689"/>
          <cell r="B689"/>
          <cell r="D689"/>
          <cell r="E689"/>
          <cell r="F689"/>
          <cell r="G689"/>
          <cell r="H689"/>
          <cell r="I689"/>
          <cell r="J689"/>
          <cell r="K689"/>
          <cell r="L689"/>
          <cell r="M689"/>
          <cell r="N689"/>
          <cell r="O689"/>
          <cell r="P689"/>
          <cell r="Q689"/>
        </row>
        <row r="690">
          <cell r="A690"/>
          <cell r="B690"/>
          <cell r="D690"/>
          <cell r="E690"/>
          <cell r="F690"/>
          <cell r="G690"/>
          <cell r="H690"/>
          <cell r="I690"/>
          <cell r="J690"/>
          <cell r="K690"/>
          <cell r="L690"/>
          <cell r="M690"/>
          <cell r="N690"/>
          <cell r="O690"/>
          <cell r="P690"/>
          <cell r="Q690"/>
        </row>
        <row r="691">
          <cell r="A691"/>
          <cell r="B691"/>
          <cell r="D691"/>
          <cell r="E691"/>
          <cell r="F691"/>
          <cell r="G691"/>
          <cell r="H691"/>
          <cell r="I691"/>
          <cell r="J691"/>
          <cell r="K691"/>
          <cell r="L691"/>
          <cell r="M691"/>
          <cell r="N691"/>
          <cell r="O691"/>
          <cell r="P691"/>
          <cell r="Q691"/>
        </row>
        <row r="692">
          <cell r="A692"/>
          <cell r="B692"/>
          <cell r="D692"/>
          <cell r="E692"/>
          <cell r="F692"/>
          <cell r="G692"/>
          <cell r="H692"/>
          <cell r="I692"/>
          <cell r="J692"/>
          <cell r="K692"/>
          <cell r="L692"/>
          <cell r="M692"/>
          <cell r="N692"/>
          <cell r="O692"/>
          <cell r="P692"/>
          <cell r="Q692"/>
        </row>
        <row r="693">
          <cell r="A693"/>
          <cell r="B693"/>
          <cell r="D693"/>
          <cell r="E693"/>
          <cell r="F693"/>
          <cell r="G693"/>
          <cell r="H693"/>
          <cell r="I693"/>
          <cell r="J693"/>
          <cell r="K693"/>
          <cell r="L693"/>
          <cell r="M693"/>
          <cell r="N693"/>
          <cell r="O693"/>
          <cell r="P693"/>
          <cell r="Q693"/>
        </row>
        <row r="694">
          <cell r="A694"/>
          <cell r="B694"/>
          <cell r="D694"/>
          <cell r="E694"/>
          <cell r="F694"/>
          <cell r="G694"/>
          <cell r="H694"/>
          <cell r="I694"/>
          <cell r="J694"/>
          <cell r="K694"/>
          <cell r="L694"/>
          <cell r="M694"/>
          <cell r="N694"/>
          <cell r="O694"/>
          <cell r="P694"/>
          <cell r="Q694"/>
        </row>
        <row r="695">
          <cell r="A695"/>
          <cell r="B695"/>
          <cell r="D695"/>
          <cell r="E695"/>
          <cell r="F695"/>
          <cell r="G695"/>
          <cell r="H695"/>
          <cell r="I695"/>
          <cell r="J695"/>
          <cell r="K695"/>
          <cell r="L695"/>
          <cell r="M695"/>
          <cell r="N695"/>
          <cell r="O695"/>
          <cell r="P695"/>
          <cell r="Q695"/>
        </row>
        <row r="696">
          <cell r="A696"/>
          <cell r="B696"/>
          <cell r="D696"/>
          <cell r="E696"/>
          <cell r="F696"/>
          <cell r="G696"/>
          <cell r="H696"/>
          <cell r="I696"/>
          <cell r="J696"/>
          <cell r="K696"/>
          <cell r="L696"/>
          <cell r="M696"/>
          <cell r="N696"/>
          <cell r="O696"/>
          <cell r="P696"/>
          <cell r="Q696"/>
        </row>
        <row r="697">
          <cell r="A697"/>
          <cell r="B697"/>
          <cell r="D697"/>
          <cell r="E697"/>
          <cell r="F697"/>
          <cell r="G697"/>
          <cell r="H697"/>
          <cell r="I697"/>
          <cell r="J697"/>
          <cell r="K697"/>
          <cell r="L697"/>
          <cell r="M697"/>
          <cell r="N697"/>
          <cell r="O697"/>
          <cell r="P697"/>
          <cell r="Q697"/>
        </row>
        <row r="698">
          <cell r="A698"/>
          <cell r="B698"/>
          <cell r="D698"/>
          <cell r="E698"/>
          <cell r="F698"/>
          <cell r="G698"/>
          <cell r="H698"/>
          <cell r="I698"/>
          <cell r="J698"/>
          <cell r="K698"/>
          <cell r="L698"/>
          <cell r="M698"/>
          <cell r="N698"/>
          <cell r="O698"/>
          <cell r="P698"/>
          <cell r="Q698"/>
        </row>
        <row r="699">
          <cell r="A699"/>
          <cell r="B699"/>
          <cell r="D699"/>
          <cell r="E699"/>
          <cell r="F699"/>
          <cell r="G699"/>
          <cell r="H699"/>
          <cell r="I699"/>
          <cell r="J699"/>
          <cell r="K699"/>
          <cell r="L699"/>
          <cell r="M699"/>
          <cell r="N699"/>
          <cell r="O699"/>
          <cell r="P699"/>
          <cell r="Q699"/>
        </row>
        <row r="700">
          <cell r="A700"/>
          <cell r="B700"/>
          <cell r="D700"/>
          <cell r="E700"/>
          <cell r="F700"/>
          <cell r="G700"/>
          <cell r="H700"/>
          <cell r="I700"/>
          <cell r="J700"/>
          <cell r="K700"/>
          <cell r="L700"/>
          <cell r="M700"/>
          <cell r="N700"/>
          <cell r="O700"/>
          <cell r="P700"/>
          <cell r="Q700"/>
        </row>
        <row r="701">
          <cell r="A701"/>
          <cell r="B701"/>
          <cell r="D701"/>
          <cell r="E701"/>
          <cell r="F701"/>
          <cell r="G701"/>
          <cell r="H701"/>
          <cell r="I701"/>
          <cell r="J701"/>
          <cell r="K701"/>
          <cell r="L701"/>
          <cell r="M701"/>
          <cell r="N701"/>
          <cell r="O701"/>
          <cell r="P701"/>
          <cell r="Q701"/>
        </row>
        <row r="702">
          <cell r="A702"/>
          <cell r="B702"/>
          <cell r="D702"/>
          <cell r="E702"/>
          <cell r="F702"/>
          <cell r="G702"/>
          <cell r="H702"/>
          <cell r="I702"/>
          <cell r="J702"/>
          <cell r="K702"/>
          <cell r="L702"/>
          <cell r="M702"/>
          <cell r="N702"/>
          <cell r="O702"/>
          <cell r="P702"/>
          <cell r="Q702"/>
        </row>
        <row r="703">
          <cell r="A703"/>
          <cell r="B703"/>
          <cell r="D703"/>
          <cell r="E703"/>
          <cell r="F703"/>
          <cell r="G703"/>
          <cell r="H703"/>
          <cell r="I703"/>
          <cell r="J703"/>
          <cell r="K703"/>
          <cell r="L703"/>
          <cell r="M703"/>
          <cell r="N703"/>
          <cell r="O703"/>
          <cell r="P703"/>
          <cell r="Q703"/>
        </row>
        <row r="704">
          <cell r="A704"/>
          <cell r="B704"/>
          <cell r="D704"/>
          <cell r="E704"/>
          <cell r="F704"/>
          <cell r="G704"/>
          <cell r="H704"/>
          <cell r="I704"/>
          <cell r="J704"/>
          <cell r="K704"/>
          <cell r="L704"/>
          <cell r="M704"/>
          <cell r="N704"/>
          <cell r="O704"/>
          <cell r="P704"/>
          <cell r="Q704"/>
        </row>
        <row r="705">
          <cell r="A705"/>
          <cell r="B705"/>
          <cell r="D705"/>
          <cell r="E705"/>
          <cell r="F705"/>
          <cell r="G705"/>
          <cell r="H705"/>
          <cell r="I705"/>
          <cell r="J705"/>
          <cell r="K705"/>
          <cell r="L705"/>
          <cell r="M705"/>
          <cell r="N705"/>
          <cell r="O705"/>
          <cell r="P705"/>
          <cell r="Q705"/>
        </row>
        <row r="706">
          <cell r="A706"/>
          <cell r="B706"/>
          <cell r="D706"/>
          <cell r="E706"/>
          <cell r="F706"/>
          <cell r="G706"/>
          <cell r="H706"/>
          <cell r="I706"/>
          <cell r="J706"/>
          <cell r="K706"/>
          <cell r="L706"/>
          <cell r="M706"/>
          <cell r="N706"/>
          <cell r="O706"/>
          <cell r="P706"/>
          <cell r="Q706"/>
        </row>
        <row r="707">
          <cell r="A707"/>
          <cell r="B707"/>
          <cell r="D707"/>
          <cell r="E707"/>
          <cell r="F707"/>
          <cell r="G707"/>
          <cell r="H707"/>
          <cell r="I707"/>
          <cell r="J707"/>
          <cell r="K707"/>
          <cell r="L707"/>
          <cell r="M707"/>
          <cell r="N707"/>
          <cell r="O707"/>
          <cell r="P707"/>
          <cell r="Q707"/>
        </row>
        <row r="708">
          <cell r="A708"/>
          <cell r="B708"/>
          <cell r="D708"/>
          <cell r="E708"/>
          <cell r="F708"/>
          <cell r="G708"/>
          <cell r="H708"/>
          <cell r="I708"/>
          <cell r="J708"/>
          <cell r="K708"/>
          <cell r="L708"/>
          <cell r="M708"/>
          <cell r="N708"/>
          <cell r="O708"/>
          <cell r="P708"/>
          <cell r="Q708"/>
        </row>
        <row r="709">
          <cell r="A709"/>
          <cell r="B709"/>
          <cell r="D709"/>
          <cell r="E709"/>
          <cell r="F709"/>
          <cell r="G709"/>
          <cell r="H709"/>
          <cell r="I709"/>
          <cell r="J709"/>
          <cell r="K709"/>
          <cell r="L709"/>
          <cell r="M709"/>
          <cell r="N709"/>
          <cell r="O709"/>
          <cell r="P709"/>
          <cell r="Q709"/>
        </row>
        <row r="710">
          <cell r="A710"/>
          <cell r="B710"/>
          <cell r="D710"/>
          <cell r="E710"/>
          <cell r="F710"/>
          <cell r="G710"/>
          <cell r="H710"/>
          <cell r="I710"/>
          <cell r="J710"/>
          <cell r="K710"/>
          <cell r="L710"/>
          <cell r="M710"/>
          <cell r="N710"/>
          <cell r="O710"/>
          <cell r="P710"/>
          <cell r="Q710"/>
        </row>
        <row r="711">
          <cell r="A711"/>
          <cell r="B711"/>
          <cell r="D711"/>
          <cell r="E711"/>
          <cell r="F711"/>
          <cell r="G711"/>
          <cell r="H711"/>
          <cell r="I711"/>
          <cell r="J711"/>
          <cell r="K711"/>
          <cell r="L711"/>
          <cell r="M711"/>
          <cell r="N711"/>
          <cell r="O711"/>
          <cell r="P711"/>
          <cell r="Q711"/>
        </row>
        <row r="712">
          <cell r="A712"/>
          <cell r="B712"/>
          <cell r="D712"/>
          <cell r="E712"/>
          <cell r="F712"/>
          <cell r="G712"/>
          <cell r="H712"/>
          <cell r="I712"/>
          <cell r="J712"/>
          <cell r="K712"/>
          <cell r="L712"/>
          <cell r="M712"/>
          <cell r="N712"/>
          <cell r="O712"/>
          <cell r="P712"/>
          <cell r="Q712"/>
        </row>
        <row r="713">
          <cell r="A713"/>
          <cell r="B713"/>
          <cell r="D713"/>
          <cell r="E713"/>
          <cell r="F713"/>
          <cell r="G713"/>
          <cell r="H713"/>
          <cell r="I713"/>
          <cell r="J713"/>
          <cell r="K713"/>
          <cell r="L713"/>
          <cell r="M713"/>
          <cell r="N713"/>
          <cell r="O713"/>
          <cell r="P713"/>
          <cell r="Q713"/>
        </row>
        <row r="714">
          <cell r="A714"/>
          <cell r="B714"/>
          <cell r="D714"/>
          <cell r="E714"/>
          <cell r="F714"/>
          <cell r="G714"/>
          <cell r="H714"/>
          <cell r="I714"/>
          <cell r="J714"/>
          <cell r="K714"/>
          <cell r="L714"/>
          <cell r="M714"/>
          <cell r="N714"/>
          <cell r="O714"/>
          <cell r="P714"/>
          <cell r="Q714"/>
        </row>
        <row r="715">
          <cell r="A715"/>
          <cell r="B715"/>
          <cell r="D715"/>
          <cell r="E715"/>
          <cell r="F715"/>
          <cell r="G715"/>
          <cell r="H715"/>
          <cell r="I715"/>
          <cell r="J715"/>
          <cell r="K715"/>
          <cell r="L715"/>
          <cell r="M715"/>
          <cell r="N715"/>
          <cell r="O715"/>
          <cell r="P715"/>
          <cell r="Q715"/>
        </row>
        <row r="716">
          <cell r="A716"/>
          <cell r="B716"/>
          <cell r="D716"/>
          <cell r="E716"/>
          <cell r="F716"/>
          <cell r="G716"/>
          <cell r="H716"/>
          <cell r="I716"/>
          <cell r="J716"/>
          <cell r="K716"/>
          <cell r="L716"/>
          <cell r="M716"/>
          <cell r="N716"/>
          <cell r="O716"/>
          <cell r="P716"/>
          <cell r="Q716"/>
        </row>
        <row r="717">
          <cell r="A717"/>
          <cell r="B717"/>
          <cell r="D717"/>
          <cell r="E717"/>
          <cell r="F717"/>
          <cell r="G717"/>
          <cell r="H717"/>
          <cell r="I717"/>
          <cell r="J717"/>
          <cell r="K717"/>
          <cell r="L717"/>
          <cell r="M717"/>
          <cell r="N717"/>
          <cell r="O717"/>
          <cell r="P717"/>
          <cell r="Q717"/>
        </row>
        <row r="718">
          <cell r="A718"/>
          <cell r="B718"/>
          <cell r="D718"/>
          <cell r="E718"/>
          <cell r="F718"/>
          <cell r="G718"/>
          <cell r="H718"/>
          <cell r="I718"/>
          <cell r="J718"/>
          <cell r="K718"/>
          <cell r="L718"/>
          <cell r="M718"/>
          <cell r="N718"/>
          <cell r="O718"/>
          <cell r="P718"/>
          <cell r="Q718"/>
        </row>
        <row r="719">
          <cell r="A719"/>
          <cell r="B719"/>
          <cell r="D719"/>
          <cell r="E719"/>
          <cell r="F719"/>
          <cell r="G719"/>
          <cell r="H719"/>
          <cell r="I719"/>
          <cell r="J719"/>
          <cell r="K719"/>
          <cell r="L719"/>
          <cell r="M719"/>
          <cell r="N719"/>
          <cell r="O719"/>
          <cell r="P719"/>
          <cell r="Q719"/>
        </row>
        <row r="720">
          <cell r="A720"/>
          <cell r="B720"/>
          <cell r="D720"/>
          <cell r="E720"/>
          <cell r="F720"/>
          <cell r="G720"/>
          <cell r="H720"/>
          <cell r="I720"/>
          <cell r="J720"/>
          <cell r="K720"/>
          <cell r="L720"/>
          <cell r="M720"/>
          <cell r="N720"/>
          <cell r="O720"/>
          <cell r="P720"/>
          <cell r="Q720"/>
        </row>
        <row r="721">
          <cell r="A721"/>
          <cell r="B721"/>
          <cell r="D721"/>
          <cell r="E721"/>
          <cell r="F721"/>
          <cell r="G721"/>
          <cell r="H721"/>
          <cell r="I721"/>
          <cell r="J721"/>
          <cell r="K721"/>
          <cell r="L721"/>
          <cell r="M721"/>
          <cell r="N721"/>
          <cell r="O721"/>
          <cell r="P721"/>
          <cell r="Q721"/>
        </row>
        <row r="722">
          <cell r="A722"/>
          <cell r="B722"/>
          <cell r="D722"/>
          <cell r="E722"/>
          <cell r="F722"/>
          <cell r="G722"/>
          <cell r="H722"/>
          <cell r="I722"/>
          <cell r="J722"/>
          <cell r="K722"/>
          <cell r="L722"/>
          <cell r="M722"/>
          <cell r="N722"/>
          <cell r="O722"/>
          <cell r="P722"/>
          <cell r="Q722"/>
        </row>
        <row r="723">
          <cell r="A723"/>
          <cell r="B723"/>
          <cell r="D723"/>
          <cell r="E723"/>
          <cell r="F723"/>
          <cell r="G723"/>
          <cell r="H723"/>
          <cell r="I723"/>
          <cell r="J723"/>
          <cell r="K723"/>
          <cell r="L723"/>
          <cell r="M723"/>
          <cell r="N723"/>
          <cell r="O723"/>
          <cell r="P723"/>
          <cell r="Q723"/>
        </row>
        <row r="724">
          <cell r="A724"/>
          <cell r="B724"/>
          <cell r="D724"/>
          <cell r="E724"/>
          <cell r="F724"/>
          <cell r="G724"/>
          <cell r="H724"/>
          <cell r="I724"/>
          <cell r="J724"/>
          <cell r="K724"/>
          <cell r="L724"/>
          <cell r="M724"/>
          <cell r="N724"/>
          <cell r="O724"/>
          <cell r="P724"/>
          <cell r="Q724"/>
        </row>
        <row r="725">
          <cell r="A725"/>
          <cell r="B725"/>
          <cell r="D725"/>
          <cell r="E725"/>
          <cell r="F725"/>
          <cell r="G725"/>
          <cell r="H725"/>
          <cell r="I725"/>
          <cell r="J725"/>
          <cell r="K725"/>
          <cell r="L725"/>
          <cell r="M725"/>
          <cell r="N725"/>
          <cell r="O725"/>
          <cell r="P725"/>
          <cell r="Q725"/>
        </row>
        <row r="726">
          <cell r="A726"/>
          <cell r="B726"/>
          <cell r="D726"/>
          <cell r="E726"/>
          <cell r="F726"/>
          <cell r="G726"/>
          <cell r="H726"/>
          <cell r="I726"/>
          <cell r="J726"/>
          <cell r="K726"/>
          <cell r="L726"/>
          <cell r="M726"/>
          <cell r="N726"/>
          <cell r="O726"/>
          <cell r="P726"/>
          <cell r="Q726"/>
        </row>
        <row r="727">
          <cell r="A727"/>
          <cell r="B727"/>
          <cell r="D727"/>
          <cell r="E727"/>
          <cell r="F727"/>
          <cell r="G727"/>
          <cell r="H727"/>
          <cell r="I727"/>
          <cell r="J727"/>
          <cell r="K727"/>
          <cell r="L727"/>
          <cell r="M727"/>
          <cell r="N727"/>
          <cell r="O727"/>
          <cell r="P727"/>
          <cell r="Q727"/>
        </row>
        <row r="728">
          <cell r="A728"/>
          <cell r="B728"/>
          <cell r="D728"/>
          <cell r="E728"/>
          <cell r="F728"/>
          <cell r="G728"/>
          <cell r="H728"/>
          <cell r="I728"/>
          <cell r="J728"/>
          <cell r="K728"/>
          <cell r="L728"/>
          <cell r="M728"/>
          <cell r="N728"/>
          <cell r="O728"/>
          <cell r="P728"/>
          <cell r="Q728"/>
        </row>
        <row r="729">
          <cell r="A729"/>
          <cell r="B729"/>
          <cell r="D729"/>
          <cell r="E729"/>
          <cell r="F729"/>
          <cell r="G729"/>
          <cell r="H729"/>
          <cell r="I729"/>
          <cell r="J729"/>
          <cell r="K729"/>
          <cell r="L729"/>
          <cell r="M729"/>
          <cell r="N729"/>
          <cell r="O729"/>
          <cell r="P729"/>
          <cell r="Q729"/>
        </row>
        <row r="730">
          <cell r="A730"/>
          <cell r="B730"/>
          <cell r="D730"/>
          <cell r="E730"/>
          <cell r="F730"/>
          <cell r="G730"/>
          <cell r="H730"/>
          <cell r="I730"/>
          <cell r="J730"/>
          <cell r="K730"/>
          <cell r="L730"/>
          <cell r="M730"/>
          <cell r="N730"/>
          <cell r="O730"/>
          <cell r="P730"/>
          <cell r="Q730"/>
        </row>
        <row r="731">
          <cell r="A731"/>
          <cell r="B731"/>
          <cell r="D731"/>
          <cell r="E731"/>
          <cell r="F731"/>
          <cell r="G731"/>
          <cell r="H731"/>
          <cell r="I731"/>
          <cell r="J731"/>
          <cell r="K731"/>
          <cell r="L731"/>
          <cell r="M731"/>
          <cell r="N731"/>
          <cell r="O731"/>
          <cell r="P731"/>
          <cell r="Q731"/>
        </row>
        <row r="732">
          <cell r="A732"/>
          <cell r="B732"/>
          <cell r="D732"/>
          <cell r="E732"/>
          <cell r="F732"/>
          <cell r="G732"/>
          <cell r="H732"/>
          <cell r="I732"/>
          <cell r="J732"/>
          <cell r="K732"/>
          <cell r="L732"/>
          <cell r="M732"/>
          <cell r="N732"/>
          <cell r="O732"/>
          <cell r="P732"/>
          <cell r="Q732"/>
        </row>
        <row r="733">
          <cell r="A733"/>
          <cell r="B733"/>
          <cell r="D733"/>
          <cell r="E733"/>
          <cell r="F733"/>
          <cell r="G733"/>
          <cell r="H733"/>
          <cell r="I733"/>
          <cell r="J733"/>
          <cell r="K733"/>
          <cell r="L733"/>
          <cell r="M733"/>
          <cell r="N733"/>
          <cell r="O733"/>
          <cell r="P733"/>
          <cell r="Q733"/>
        </row>
        <row r="734">
          <cell r="A734"/>
          <cell r="B734"/>
          <cell r="D734"/>
          <cell r="E734"/>
          <cell r="F734"/>
          <cell r="G734"/>
          <cell r="H734"/>
          <cell r="I734"/>
          <cell r="J734"/>
          <cell r="K734"/>
          <cell r="L734"/>
          <cell r="M734"/>
          <cell r="N734"/>
          <cell r="O734"/>
          <cell r="P734"/>
          <cell r="Q734"/>
        </row>
        <row r="735">
          <cell r="A735"/>
          <cell r="B735"/>
          <cell r="D735"/>
          <cell r="E735"/>
          <cell r="F735"/>
          <cell r="G735"/>
          <cell r="H735"/>
          <cell r="I735"/>
          <cell r="J735"/>
          <cell r="K735"/>
          <cell r="L735"/>
          <cell r="M735"/>
          <cell r="N735"/>
          <cell r="O735"/>
          <cell r="P735"/>
          <cell r="Q735"/>
        </row>
        <row r="736">
          <cell r="A736"/>
          <cell r="B736"/>
          <cell r="D736"/>
          <cell r="E736"/>
          <cell r="F736"/>
          <cell r="G736"/>
          <cell r="H736"/>
          <cell r="I736"/>
          <cell r="J736"/>
          <cell r="K736"/>
          <cell r="L736"/>
          <cell r="M736"/>
          <cell r="N736"/>
          <cell r="O736"/>
          <cell r="P736"/>
          <cell r="Q736"/>
        </row>
        <row r="737">
          <cell r="A737"/>
          <cell r="B737"/>
          <cell r="D737"/>
          <cell r="E737"/>
          <cell r="F737"/>
          <cell r="G737"/>
          <cell r="H737"/>
          <cell r="I737"/>
          <cell r="J737"/>
          <cell r="K737"/>
          <cell r="L737"/>
          <cell r="M737"/>
          <cell r="N737"/>
          <cell r="O737"/>
          <cell r="P737"/>
          <cell r="Q737"/>
        </row>
        <row r="738">
          <cell r="A738"/>
          <cell r="B738"/>
          <cell r="D738"/>
          <cell r="E738"/>
          <cell r="F738"/>
          <cell r="G738"/>
          <cell r="H738"/>
          <cell r="I738"/>
          <cell r="J738"/>
          <cell r="K738"/>
          <cell r="L738"/>
          <cell r="M738"/>
          <cell r="N738"/>
          <cell r="O738"/>
          <cell r="P738"/>
          <cell r="Q738"/>
        </row>
        <row r="739">
          <cell r="A739"/>
          <cell r="B739"/>
          <cell r="D739"/>
          <cell r="E739"/>
          <cell r="F739"/>
          <cell r="G739"/>
          <cell r="H739"/>
          <cell r="I739"/>
          <cell r="J739"/>
          <cell r="K739"/>
          <cell r="L739"/>
          <cell r="M739"/>
          <cell r="N739"/>
          <cell r="O739"/>
          <cell r="P739"/>
          <cell r="Q739"/>
        </row>
        <row r="740">
          <cell r="A740"/>
          <cell r="B740"/>
          <cell r="D740"/>
          <cell r="E740"/>
          <cell r="F740"/>
          <cell r="G740"/>
          <cell r="H740"/>
          <cell r="I740"/>
          <cell r="J740"/>
          <cell r="K740"/>
          <cell r="L740"/>
          <cell r="M740"/>
          <cell r="N740"/>
          <cell r="O740"/>
          <cell r="P740"/>
          <cell r="Q740"/>
        </row>
        <row r="741">
          <cell r="A741"/>
          <cell r="B741"/>
          <cell r="D741"/>
          <cell r="E741"/>
          <cell r="F741"/>
          <cell r="G741"/>
          <cell r="H741"/>
          <cell r="I741"/>
          <cell r="J741"/>
          <cell r="K741"/>
          <cell r="L741"/>
          <cell r="M741"/>
          <cell r="N741"/>
          <cell r="O741"/>
          <cell r="P741"/>
          <cell r="Q741"/>
        </row>
        <row r="742">
          <cell r="A742"/>
          <cell r="B742"/>
          <cell r="D742"/>
          <cell r="E742"/>
          <cell r="F742"/>
          <cell r="G742"/>
          <cell r="H742"/>
          <cell r="I742"/>
          <cell r="J742"/>
          <cell r="K742"/>
          <cell r="L742"/>
          <cell r="M742"/>
          <cell r="N742"/>
          <cell r="O742"/>
          <cell r="P742"/>
          <cell r="Q742"/>
        </row>
        <row r="743">
          <cell r="A743"/>
          <cell r="B743"/>
          <cell r="D743"/>
          <cell r="E743"/>
          <cell r="F743"/>
          <cell r="G743"/>
          <cell r="H743"/>
          <cell r="I743"/>
          <cell r="J743"/>
          <cell r="K743"/>
          <cell r="L743"/>
          <cell r="M743"/>
          <cell r="N743"/>
          <cell r="O743"/>
          <cell r="P743"/>
          <cell r="Q743"/>
        </row>
        <row r="744">
          <cell r="A744"/>
          <cell r="B744"/>
          <cell r="D744"/>
          <cell r="E744"/>
          <cell r="F744"/>
          <cell r="G744"/>
          <cell r="H744"/>
          <cell r="I744"/>
          <cell r="J744"/>
          <cell r="K744"/>
          <cell r="L744"/>
          <cell r="M744"/>
          <cell r="N744"/>
          <cell r="O744"/>
          <cell r="P744"/>
          <cell r="Q744"/>
        </row>
        <row r="745">
          <cell r="A745"/>
          <cell r="B745"/>
          <cell r="D745"/>
          <cell r="E745"/>
          <cell r="F745"/>
          <cell r="G745"/>
          <cell r="H745"/>
          <cell r="I745"/>
          <cell r="J745"/>
          <cell r="K745"/>
          <cell r="L745"/>
          <cell r="M745"/>
          <cell r="N745"/>
          <cell r="O745"/>
          <cell r="P745"/>
          <cell r="Q745"/>
        </row>
        <row r="746">
          <cell r="A746"/>
          <cell r="B746"/>
          <cell r="D746"/>
          <cell r="E746"/>
          <cell r="F746"/>
          <cell r="G746"/>
          <cell r="H746"/>
          <cell r="I746"/>
          <cell r="J746"/>
          <cell r="K746"/>
          <cell r="L746"/>
          <cell r="M746"/>
          <cell r="N746"/>
          <cell r="O746"/>
          <cell r="P746"/>
          <cell r="Q746"/>
        </row>
        <row r="747">
          <cell r="A747"/>
          <cell r="B747"/>
          <cell r="D747"/>
          <cell r="E747"/>
          <cell r="F747"/>
          <cell r="G747"/>
          <cell r="H747"/>
          <cell r="I747"/>
          <cell r="J747"/>
          <cell r="K747"/>
          <cell r="L747"/>
          <cell r="M747"/>
          <cell r="N747"/>
          <cell r="O747"/>
          <cell r="P747"/>
          <cell r="Q747"/>
        </row>
        <row r="748">
          <cell r="A748"/>
          <cell r="B748"/>
          <cell r="D748"/>
          <cell r="E748"/>
          <cell r="F748"/>
          <cell r="G748"/>
          <cell r="H748"/>
          <cell r="I748"/>
          <cell r="J748"/>
          <cell r="K748"/>
          <cell r="L748"/>
          <cell r="M748"/>
          <cell r="N748"/>
          <cell r="O748"/>
          <cell r="P748"/>
          <cell r="Q748"/>
        </row>
        <row r="749">
          <cell r="A749"/>
          <cell r="B749"/>
          <cell r="D749"/>
          <cell r="E749"/>
          <cell r="F749"/>
          <cell r="G749"/>
          <cell r="H749"/>
          <cell r="I749"/>
          <cell r="J749"/>
          <cell r="K749"/>
          <cell r="L749"/>
          <cell r="M749"/>
          <cell r="N749"/>
          <cell r="O749"/>
          <cell r="P749"/>
          <cell r="Q749"/>
        </row>
        <row r="750">
          <cell r="A750"/>
          <cell r="B750"/>
          <cell r="D750"/>
          <cell r="E750"/>
          <cell r="F750"/>
          <cell r="G750"/>
          <cell r="H750"/>
          <cell r="I750"/>
          <cell r="J750"/>
          <cell r="K750"/>
          <cell r="L750"/>
          <cell r="M750"/>
          <cell r="N750"/>
          <cell r="O750"/>
          <cell r="P750"/>
          <cell r="Q750"/>
        </row>
        <row r="751">
          <cell r="A751"/>
          <cell r="B751"/>
          <cell r="D751"/>
          <cell r="E751"/>
          <cell r="F751"/>
          <cell r="G751"/>
          <cell r="H751"/>
          <cell r="I751"/>
          <cell r="J751"/>
          <cell r="K751"/>
          <cell r="L751"/>
          <cell r="M751"/>
          <cell r="N751"/>
          <cell r="O751"/>
          <cell r="P751"/>
          <cell r="Q751"/>
        </row>
        <row r="752">
          <cell r="A752"/>
          <cell r="B752"/>
          <cell r="D752"/>
          <cell r="E752"/>
          <cell r="F752"/>
          <cell r="G752"/>
          <cell r="H752"/>
          <cell r="I752"/>
          <cell r="J752"/>
          <cell r="K752"/>
          <cell r="L752"/>
          <cell r="M752"/>
          <cell r="N752"/>
          <cell r="O752"/>
          <cell r="P752"/>
          <cell r="Q752"/>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VB Scripts"/>
      <sheetName val="Part Master"/>
      <sheetName val="APNUR "/>
      <sheetName val="Discount Codes"/>
      <sheetName val="NISSAN MERCHANDISE"/>
      <sheetName val="ALL-NEW Z-Z34"/>
      <sheetName val="ALL-NEW QASHQAI J12"/>
      <sheetName val="ALL-NEW PATHFINDER - R53"/>
      <sheetName val="ALL-NEW X-TRAIL - T33"/>
      <sheetName val="NAVARA -D23 DC"/>
      <sheetName val="NAVARA KC&amp;SC"/>
      <sheetName val="X-TRAIL-T32"/>
      <sheetName val="JUKE-F16"/>
      <sheetName val="PATROL W-Y62"/>
      <sheetName val="MY23 LEAF-ZE1"/>
      <sheetName val="SUPERSEDED MODELS"/>
      <sheetName val="LEAF-ZE1"/>
      <sheetName val="NAVARA DC SER 3 &amp; 4-D23"/>
      <sheetName val="NAVARA KC&amp;SC SER 3 &amp; 4-D23"/>
      <sheetName val="QASHQAI J11"/>
      <sheetName val="370Z-Z34"/>
      <sheetName val="PATROL W-Y62 S4"/>
      <sheetName val="JUKE-F15"/>
      <sheetName val="PATHFINDER -R52"/>
      <sheetName val="AUTOM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pageSetUpPr autoPageBreaks="0" fitToPage="1"/>
  </sheetPr>
  <dimension ref="A1:I30"/>
  <sheetViews>
    <sheetView showGridLines="0" tabSelected="1" zoomScale="70" zoomScaleNormal="70" workbookViewId="0">
      <selection activeCell="N19" sqref="N19"/>
    </sheetView>
  </sheetViews>
  <sheetFormatPr defaultColWidth="8.85546875" defaultRowHeight="15.75"/>
  <cols>
    <col min="1" max="1" width="5.140625" style="219" customWidth="1"/>
    <col min="2" max="2" width="121.85546875" style="220" customWidth="1"/>
    <col min="3" max="3" width="9.140625" style="221" bestFit="1" customWidth="1"/>
    <col min="4" max="5" width="8.85546875" style="75"/>
    <col min="6" max="6" width="0" style="75" hidden="1" customWidth="1"/>
    <col min="7" max="8" width="8.85546875" style="75"/>
    <col min="9" max="9" width="8.85546875" style="75" hidden="1" customWidth="1"/>
    <col min="10" max="11" width="0" style="75" hidden="1" customWidth="1"/>
    <col min="12" max="16384" width="8.85546875" style="75"/>
  </cols>
  <sheetData>
    <row r="1" spans="1:3" s="4" customFormat="1" ht="21">
      <c r="B1" s="2" t="s">
        <v>2074</v>
      </c>
      <c r="C1" s="700"/>
    </row>
    <row r="2" spans="1:3" s="4" customFormat="1" ht="15">
      <c r="B2" s="1"/>
      <c r="C2" s="1"/>
    </row>
    <row r="3" spans="1:3" s="4" customFormat="1" ht="23.25" customHeight="1">
      <c r="B3" s="738" t="s">
        <v>1642</v>
      </c>
      <c r="C3" s="738"/>
    </row>
    <row r="4" spans="1:3" s="4" customFormat="1" ht="19.5" customHeight="1">
      <c r="B4" s="545"/>
      <c r="C4" s="545"/>
    </row>
    <row r="6" spans="1:3">
      <c r="A6" s="75"/>
    </row>
    <row r="7" spans="1:3">
      <c r="A7" s="75"/>
    </row>
    <row r="8" spans="1:3">
      <c r="A8" s="75"/>
    </row>
    <row r="9" spans="1:3">
      <c r="A9" s="75"/>
    </row>
    <row r="10" spans="1:3" ht="31.5" customHeight="1">
      <c r="A10" s="75"/>
    </row>
    <row r="11" spans="1:3">
      <c r="A11" s="75"/>
    </row>
    <row r="12" spans="1:3">
      <c r="A12" s="75"/>
    </row>
    <row r="13" spans="1:3" ht="15">
      <c r="A13" s="75"/>
      <c r="B13" s="75"/>
      <c r="C13" s="75"/>
    </row>
    <row r="14" spans="1:3">
      <c r="A14" s="75"/>
    </row>
    <row r="15" spans="1:3" ht="76.5" customHeight="1">
      <c r="A15" s="75"/>
    </row>
    <row r="16" spans="1:3" ht="15" customHeight="1">
      <c r="A16" s="75"/>
      <c r="B16" s="75"/>
      <c r="C16" s="75"/>
    </row>
    <row r="17" spans="1:3" ht="15">
      <c r="A17" s="75"/>
      <c r="B17" s="75"/>
      <c r="C17" s="75"/>
    </row>
    <row r="18" spans="1:3">
      <c r="A18" s="75"/>
    </row>
    <row r="19" spans="1:3" ht="15">
      <c r="A19" s="75"/>
      <c r="B19" s="93"/>
      <c r="C19" s="75"/>
    </row>
    <row r="20" spans="1:3" ht="23.25">
      <c r="A20" s="75"/>
      <c r="B20" s="546" t="s">
        <v>1074</v>
      </c>
      <c r="C20" s="547">
        <v>154</v>
      </c>
    </row>
    <row r="21" spans="1:3" ht="23.25" hidden="1" customHeight="1">
      <c r="A21" s="75"/>
      <c r="B21" s="741" t="s">
        <v>1065</v>
      </c>
      <c r="C21" s="742"/>
    </row>
    <row r="22" spans="1:3" ht="23.25" hidden="1" customHeight="1">
      <c r="A22" s="75"/>
      <c r="B22" s="741" t="s">
        <v>1075</v>
      </c>
      <c r="C22" s="742"/>
    </row>
    <row r="23" spans="1:3" ht="4.5" hidden="1" customHeight="1">
      <c r="A23" s="75"/>
      <c r="B23" s="741" t="s">
        <v>1073</v>
      </c>
      <c r="C23" s="742"/>
    </row>
    <row r="24" spans="1:3" ht="22.5" customHeight="1">
      <c r="A24" s="75"/>
      <c r="B24" s="734" t="s">
        <v>494</v>
      </c>
      <c r="C24" s="735"/>
    </row>
    <row r="25" spans="1:3" ht="39.75" customHeight="1">
      <c r="A25" s="75"/>
      <c r="B25" s="739" t="s">
        <v>496</v>
      </c>
      <c r="C25" s="740"/>
    </row>
    <row r="26" spans="1:3" ht="19.5" customHeight="1">
      <c r="A26" s="75"/>
      <c r="B26" s="739" t="s">
        <v>1678</v>
      </c>
      <c r="C26" s="740"/>
    </row>
    <row r="27" spans="1:3" ht="27.95" customHeight="1">
      <c r="A27" s="75"/>
      <c r="B27" s="739" t="s">
        <v>495</v>
      </c>
      <c r="C27" s="740"/>
    </row>
    <row r="28" spans="1:3" ht="65.45" customHeight="1">
      <c r="A28" s="75"/>
      <c r="B28" s="739" t="s">
        <v>1154</v>
      </c>
      <c r="C28" s="740"/>
    </row>
    <row r="29" spans="1:3" ht="107.25" customHeight="1">
      <c r="A29" s="75"/>
      <c r="B29" s="739" t="s">
        <v>497</v>
      </c>
      <c r="C29" s="740"/>
    </row>
    <row r="30" spans="1:3" ht="23.25" customHeight="1">
      <c r="A30" s="75"/>
      <c r="B30" s="736" t="s">
        <v>62</v>
      </c>
      <c r="C30" s="737"/>
    </row>
  </sheetData>
  <sheetProtection algorithmName="SHA-512" hashValue="xHV7/0viOxTaXsADPmS4nzGnM+9QKz/E6ACG8BAzw/hajO4nd3ti0UmsLgsQg18F5nzcpEQrkr9UeLwqwSeZMg==" saltValue="jWucZh3tpOTsHlVGoUI8lw==" spinCount="100000" sheet="1" objects="1" scenarios="1"/>
  <protectedRanges>
    <protectedRange sqref="C20" name="Labour Rate"/>
  </protectedRanges>
  <mergeCells count="12">
    <mergeCell ref="B2:C2"/>
    <mergeCell ref="B24:C24"/>
    <mergeCell ref="B30:C30"/>
    <mergeCell ref="B3:C3"/>
    <mergeCell ref="B29:C29"/>
    <mergeCell ref="B28:C28"/>
    <mergeCell ref="B27:C27"/>
    <mergeCell ref="B26:C26"/>
    <mergeCell ref="B25:C25"/>
    <mergeCell ref="B22:C22"/>
    <mergeCell ref="B21:C21"/>
    <mergeCell ref="B23:C23"/>
  </mergeCells>
  <dataValidations xWindow="859" yWindow="674" count="1">
    <dataValidation type="whole" operator="lessThanOrEqual" showErrorMessage="1" errorTitle="Labour Rate" error="Please enter a Labour Rate below $150 (including GST)." prompt="Retail Labour Rate Customer Cost" sqref="C20">
      <formula1>500</formula1>
    </dataValidation>
  </dataValidations>
  <pageMargins left="0.70866141732283472" right="0.70866141732283472" top="0.74803149606299213" bottom="0.74803149606299213" header="0.31496062992125984" footer="0.31496062992125984"/>
  <pageSetup paperSize="9" scale="63" fitToHeight="0" orientation="portrait" r:id="rId1"/>
  <headerFooter>
    <oddFooter>&amp;LDec 2017&amp;CThis guide is for Nissan Dealership internal use only.&amp;RPage &amp;P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00B0F0"/>
    <pageSetUpPr autoPageBreaks="0" fitToPage="1"/>
  </sheetPr>
  <dimension ref="A1:AD196"/>
  <sheetViews>
    <sheetView showGridLines="0" topLeftCell="B1" zoomScaleNormal="100" workbookViewId="0">
      <pane ySplit="11" topLeftCell="A19" activePane="bottomLeft" state="frozen"/>
      <selection activeCell="B1" sqref="B1"/>
      <selection pane="bottomLeft" activeCell="AG27" sqref="AG27"/>
    </sheetView>
  </sheetViews>
  <sheetFormatPr defaultColWidth="9.140625" defaultRowHeight="15"/>
  <cols>
    <col min="1" max="1" width="3.42578125" style="629" hidden="1" customWidth="1"/>
    <col min="2" max="2" width="3.140625" style="629" customWidth="1"/>
    <col min="3" max="3" width="49" style="629" customWidth="1"/>
    <col min="4" max="4" width="22.140625" style="690" customWidth="1"/>
    <col min="5" max="5" width="8.140625" style="629" customWidth="1"/>
    <col min="6" max="6" width="14.140625" style="655" hidden="1" customWidth="1"/>
    <col min="7" max="7" width="9.42578125" style="655" customWidth="1"/>
    <col min="8" max="8" width="10.140625" style="655" customWidth="1"/>
    <col min="9" max="9" width="18.85546875" style="655" hidden="1" customWidth="1"/>
    <col min="10" max="10" width="9.42578125" style="655" hidden="1" customWidth="1"/>
    <col min="11" max="11" width="10.140625" style="655" hidden="1" customWidth="1"/>
    <col min="12" max="12" width="9.85546875" style="678" customWidth="1"/>
    <col min="13" max="13" width="8" style="647" hidden="1" customWidth="1"/>
    <col min="14" max="14" width="22.5703125" style="644" hidden="1" customWidth="1"/>
    <col min="15" max="15" width="15.7109375" style="644" hidden="1" customWidth="1"/>
    <col min="16" max="16" width="4.7109375" style="649" hidden="1" customWidth="1"/>
    <col min="17" max="17" width="22.5703125" style="629" hidden="1" customWidth="1"/>
    <col min="18" max="18" width="21.7109375" style="629" hidden="1" customWidth="1"/>
    <col min="19" max="19" width="3.7109375" style="629" hidden="1" customWidth="1"/>
    <col min="20" max="20" width="29.42578125" style="629" hidden="1" customWidth="1"/>
    <col min="21" max="21" width="32" style="629" hidden="1" customWidth="1"/>
    <col min="22" max="22" width="29.28515625" style="629" hidden="1" customWidth="1"/>
    <col min="23" max="29" width="9.140625" style="629" hidden="1" customWidth="1"/>
    <col min="30" max="30" width="10.5703125" style="629" bestFit="1" customWidth="1"/>
    <col min="31" max="16384" width="9.140625" style="629"/>
  </cols>
  <sheetData>
    <row r="1" spans="1:30">
      <c r="F1" s="669" t="s">
        <v>685</v>
      </c>
      <c r="I1" s="669" t="s">
        <v>685</v>
      </c>
      <c r="J1" s="670"/>
      <c r="K1" s="670"/>
      <c r="M1" s="678"/>
      <c r="N1" s="678"/>
      <c r="O1" s="678"/>
      <c r="P1" s="662"/>
      <c r="Q1" s="650"/>
      <c r="R1" s="650"/>
      <c r="S1" s="645"/>
      <c r="T1" s="645"/>
      <c r="U1" s="645"/>
      <c r="V1" s="645"/>
    </row>
    <row r="2" spans="1:30" ht="23.25">
      <c r="C2" s="747" t="s">
        <v>686</v>
      </c>
      <c r="D2" s="747"/>
      <c r="E2" s="747"/>
      <c r="F2" s="747"/>
      <c r="G2" s="747"/>
      <c r="H2" s="747"/>
      <c r="I2" s="747"/>
      <c r="J2" s="747"/>
      <c r="K2" s="747"/>
      <c r="L2" s="747"/>
      <c r="M2" s="678"/>
      <c r="N2" s="678"/>
      <c r="O2" s="678"/>
      <c r="P2" s="662"/>
      <c r="Q2" s="650"/>
      <c r="R2" s="650"/>
      <c r="S2" s="645"/>
      <c r="T2" s="645"/>
      <c r="U2" s="645"/>
      <c r="V2" s="645"/>
    </row>
    <row r="3" spans="1:30" ht="23.25">
      <c r="C3" s="748" t="s">
        <v>1781</v>
      </c>
      <c r="D3" s="748"/>
      <c r="E3" s="748"/>
      <c r="F3" s="748"/>
      <c r="G3" s="748"/>
      <c r="H3" s="748"/>
      <c r="I3" s="748"/>
      <c r="J3" s="748"/>
      <c r="K3" s="748"/>
      <c r="L3" s="748"/>
      <c r="M3" s="678"/>
      <c r="N3" s="678"/>
      <c r="O3" s="678"/>
      <c r="P3" s="662"/>
      <c r="Q3" s="650"/>
      <c r="R3" s="650"/>
      <c r="S3" s="645"/>
      <c r="T3" s="645"/>
      <c r="U3" s="645"/>
      <c r="V3" s="645"/>
    </row>
    <row r="4" spans="1:30" s="633" customFormat="1" ht="15" customHeight="1">
      <c r="D4" s="694"/>
      <c r="E4" s="642"/>
      <c r="F4" s="669"/>
      <c r="G4" s="676"/>
      <c r="H4" s="676"/>
      <c r="I4" s="671"/>
      <c r="J4" s="648"/>
      <c r="K4" s="648"/>
      <c r="L4" s="679"/>
      <c r="M4" s="679"/>
      <c r="N4" s="679"/>
      <c r="O4" s="679"/>
      <c r="P4" s="646"/>
      <c r="Q4" s="650"/>
      <c r="R4" s="650"/>
      <c r="S4" s="645"/>
      <c r="T4" s="645"/>
      <c r="U4" s="645"/>
      <c r="V4" s="645"/>
    </row>
    <row r="5" spans="1:30" s="633" customFormat="1">
      <c r="C5" s="656" t="s">
        <v>1082</v>
      </c>
      <c r="D5" s="749">
        <f ca="1">TODAY()</f>
        <v>45015</v>
      </c>
      <c r="E5" s="750"/>
      <c r="F5" s="669"/>
      <c r="G5" s="676"/>
      <c r="H5" s="676"/>
      <c r="I5" s="671"/>
      <c r="J5" s="648"/>
      <c r="K5" s="648"/>
      <c r="L5" s="679"/>
      <c r="M5" s="679"/>
      <c r="N5" s="679"/>
      <c r="O5" s="679"/>
      <c r="P5" s="177"/>
      <c r="Q5" s="650"/>
      <c r="R5" s="650"/>
      <c r="S5" s="645"/>
      <c r="T5" s="645"/>
      <c r="U5" s="645"/>
      <c r="V5" s="645"/>
    </row>
    <row r="6" spans="1:30" s="633" customFormat="1">
      <c r="C6" s="659" t="s">
        <v>1077</v>
      </c>
      <c r="D6" s="751"/>
      <c r="E6" s="752"/>
      <c r="F6" s="669"/>
      <c r="G6" s="676"/>
      <c r="H6" s="676"/>
      <c r="I6" s="671"/>
      <c r="J6" s="648"/>
      <c r="K6" s="648"/>
      <c r="L6" s="679"/>
      <c r="M6" s="679"/>
      <c r="N6" s="679"/>
      <c r="O6" s="679"/>
      <c r="P6" s="337"/>
      <c r="Q6" s="650"/>
      <c r="R6" s="650"/>
      <c r="S6" s="645"/>
      <c r="T6" s="645"/>
      <c r="U6" s="645"/>
      <c r="V6" s="645"/>
    </row>
    <row r="7" spans="1:30" s="633" customFormat="1">
      <c r="C7" s="659" t="s">
        <v>1078</v>
      </c>
      <c r="D7" s="753"/>
      <c r="E7" s="754"/>
      <c r="F7" s="675"/>
      <c r="G7" s="646"/>
      <c r="H7" s="648"/>
      <c r="I7" s="671"/>
      <c r="J7" s="648"/>
      <c r="K7" s="648"/>
      <c r="L7" s="679"/>
      <c r="M7" s="641"/>
      <c r="N7" s="650"/>
      <c r="O7" s="650"/>
      <c r="P7" s="648"/>
      <c r="Q7" s="650"/>
      <c r="R7" s="650"/>
      <c r="S7" s="645"/>
      <c r="T7" s="645"/>
      <c r="U7" s="645"/>
      <c r="V7" s="645"/>
    </row>
    <row r="8" spans="1:30" s="633" customFormat="1">
      <c r="D8" s="695"/>
      <c r="F8" s="675"/>
      <c r="G8" s="648"/>
      <c r="H8" s="648"/>
      <c r="I8" s="671"/>
      <c r="J8" s="648"/>
      <c r="K8" s="648"/>
      <c r="L8" s="679"/>
      <c r="M8" s="641"/>
      <c r="N8" s="650" t="s">
        <v>1088</v>
      </c>
      <c r="O8" s="650"/>
      <c r="P8" s="648"/>
      <c r="Q8" s="650" t="s">
        <v>1087</v>
      </c>
      <c r="R8" s="650"/>
      <c r="S8" s="661"/>
    </row>
    <row r="9" spans="1:30" s="633" customFormat="1" ht="14.65" customHeight="1">
      <c r="D9" s="695"/>
      <c r="F9" s="675"/>
      <c r="G9" s="767" t="s">
        <v>1085</v>
      </c>
      <c r="H9" s="768"/>
      <c r="I9" s="672"/>
      <c r="J9" s="770" t="s">
        <v>1086</v>
      </c>
      <c r="K9" s="771"/>
      <c r="L9" s="666"/>
      <c r="M9" s="641"/>
      <c r="N9" s="660" t="s">
        <v>506</v>
      </c>
      <c r="O9" s="657">
        <f>'COVER PAGE'!$C$20</f>
        <v>154</v>
      </c>
      <c r="P9" s="651"/>
      <c r="Q9" s="658" t="s">
        <v>506</v>
      </c>
      <c r="R9" s="186">
        <f>'COVER PAGE'!$C$20</f>
        <v>154</v>
      </c>
      <c r="S9" s="645"/>
      <c r="T9" s="651"/>
      <c r="U9" s="651"/>
      <c r="V9" s="651"/>
    </row>
    <row r="10" spans="1:30" ht="15" customHeight="1">
      <c r="C10" s="639"/>
      <c r="D10" s="696"/>
      <c r="E10" s="639"/>
      <c r="F10" s="652" t="s">
        <v>1088</v>
      </c>
      <c r="G10" s="612" t="s">
        <v>1081</v>
      </c>
      <c r="H10" s="613">
        <f>O10</f>
        <v>0</v>
      </c>
      <c r="I10" s="652" t="s">
        <v>1087</v>
      </c>
      <c r="J10" s="614" t="s">
        <v>1081</v>
      </c>
      <c r="K10" s="603">
        <f>R10</f>
        <v>0</v>
      </c>
      <c r="L10" s="461">
        <f>SUM(L12:L60)</f>
        <v>0</v>
      </c>
      <c r="M10" s="641"/>
      <c r="N10" s="462">
        <f>SUM(N12:N60)</f>
        <v>0</v>
      </c>
      <c r="O10" s="462">
        <f>SUM(O12:O60)</f>
        <v>0</v>
      </c>
      <c r="P10" s="338"/>
      <c r="Q10" s="602">
        <f>SUM(Q12:Q75)</f>
        <v>0</v>
      </c>
      <c r="R10" s="602">
        <f>SUM(R12:R75)</f>
        <v>0</v>
      </c>
      <c r="S10" s="652"/>
      <c r="T10" s="338">
        <f>SUM(T12:T60)</f>
        <v>0</v>
      </c>
      <c r="U10" s="338">
        <f>SUM(U12:U60)</f>
        <v>0</v>
      </c>
      <c r="V10" s="338">
        <f>SUM(V12:V60)</f>
        <v>0</v>
      </c>
    </row>
    <row r="11" spans="1:30" s="632" customFormat="1" ht="28.9" customHeight="1">
      <c r="A11" s="601"/>
      <c r="B11" s="764" t="s">
        <v>242</v>
      </c>
      <c r="C11" s="764"/>
      <c r="D11" s="640" t="s">
        <v>243</v>
      </c>
      <c r="E11" s="635" t="s">
        <v>63</v>
      </c>
      <c r="F11" s="673" t="s">
        <v>455</v>
      </c>
      <c r="G11" s="673" t="s">
        <v>1070</v>
      </c>
      <c r="H11" s="673" t="s">
        <v>1066</v>
      </c>
      <c r="I11" s="674" t="s">
        <v>455</v>
      </c>
      <c r="J11" s="674" t="s">
        <v>1070</v>
      </c>
      <c r="K11" s="674" t="s">
        <v>1066</v>
      </c>
      <c r="L11" s="667" t="s">
        <v>1059</v>
      </c>
      <c r="M11" s="654"/>
      <c r="N11" s="663" t="s">
        <v>684</v>
      </c>
      <c r="O11" s="663" t="s">
        <v>1083</v>
      </c>
      <c r="P11" s="616"/>
      <c r="Q11" s="663" t="s">
        <v>684</v>
      </c>
      <c r="R11" s="663" t="s">
        <v>1076</v>
      </c>
      <c r="S11" s="598"/>
      <c r="T11" s="664" t="s">
        <v>1067</v>
      </c>
      <c r="U11" s="664" t="s">
        <v>1068</v>
      </c>
      <c r="V11" s="665" t="s">
        <v>1069</v>
      </c>
      <c r="W11" s="601"/>
      <c r="X11" s="601"/>
      <c r="Y11" s="601"/>
      <c r="Z11" s="601"/>
      <c r="AA11" s="601"/>
      <c r="AB11" s="601"/>
      <c r="AC11" s="601"/>
      <c r="AD11" s="689" t="s">
        <v>1629</v>
      </c>
    </row>
    <row r="12" spans="1:30">
      <c r="A12" s="686"/>
      <c r="B12" s="608" t="s">
        <v>1575</v>
      </c>
      <c r="C12" s="691"/>
      <c r="D12" s="608"/>
      <c r="E12" s="691"/>
      <c r="F12" s="691"/>
      <c r="G12" s="691"/>
      <c r="H12" s="691"/>
      <c r="I12" s="691"/>
      <c r="J12" s="691"/>
      <c r="K12" s="691"/>
      <c r="L12" s="691"/>
      <c r="M12" s="691"/>
      <c r="N12" s="691"/>
      <c r="O12" s="691"/>
      <c r="P12" s="691"/>
      <c r="Q12" s="691"/>
      <c r="R12" s="691"/>
      <c r="S12" s="691"/>
      <c r="T12" s="691"/>
      <c r="U12" s="691"/>
      <c r="V12" s="691"/>
      <c r="W12" s="691"/>
      <c r="X12" s="691"/>
      <c r="Y12" s="691"/>
      <c r="Z12" s="691"/>
      <c r="AA12" s="691"/>
      <c r="AB12" s="691"/>
      <c r="AC12" s="691"/>
      <c r="AD12" s="691"/>
    </row>
    <row r="13" spans="1:30" s="630" customFormat="1">
      <c r="A13" s="685"/>
      <c r="B13" s="638" t="s">
        <v>1737</v>
      </c>
      <c r="C13" s="600"/>
      <c r="D13" s="579" t="s">
        <v>1760</v>
      </c>
      <c r="E13" s="693">
        <v>1</v>
      </c>
      <c r="F13" s="216">
        <f>VLOOKUP(D13,'Part Master'!A:R, 3,FALSE)</f>
        <v>286.29000000000002</v>
      </c>
      <c r="G13" s="216">
        <f t="shared" ref="G13:G21" si="0">F13*1.1</f>
        <v>314.91900000000004</v>
      </c>
      <c r="H13" s="216">
        <f t="shared" ref="H13:H21" si="1">G13+(E13*$O$9)</f>
        <v>468.91900000000004</v>
      </c>
      <c r="I13" s="181">
        <f>VLOOKUP(D13,'Part Master'!A:G,7,FALSE)</f>
        <v>237.6207</v>
      </c>
      <c r="J13" s="181">
        <f t="shared" ref="J13:J21" si="2">I13*1.1</f>
        <v>261.38276999999999</v>
      </c>
      <c r="K13" s="181">
        <f t="shared" ref="K13:K21" si="3">J13+($R$9*E13)</f>
        <v>415.38276999999999</v>
      </c>
      <c r="L13" s="653"/>
      <c r="M13" s="685"/>
      <c r="N13" s="122">
        <f t="shared" ref="N13:N20" si="4">IF(L13&gt;0,G13*L13,0)</f>
        <v>0</v>
      </c>
      <c r="O13" s="122">
        <f t="shared" ref="O13:O20" si="5">IF(L13&gt;0,H13*L13,0)</f>
        <v>0</v>
      </c>
      <c r="P13" s="181"/>
      <c r="Q13" s="122">
        <f t="shared" ref="Q13:Q20" si="6">IF(L13&gt;0,J13*L13,0)</f>
        <v>0</v>
      </c>
      <c r="R13" s="122">
        <f t="shared" ref="R13:R20" si="7">IF(L13&gt;0,K13*L13,0)</f>
        <v>0</v>
      </c>
      <c r="S13" s="619"/>
      <c r="T13" s="174">
        <f>IF($L13&gt;0,$L13*$I13*'COVER PAGE'!#REF!,0)</f>
        <v>0</v>
      </c>
      <c r="U13" s="174">
        <f>IF($L13&gt;0,($E13*$R$9*$L13)-($E13*'COVER PAGE'!#REF!*$L13),0)</f>
        <v>0</v>
      </c>
      <c r="V13" s="174">
        <f t="shared" ref="V13:V20" si="8">U13+T13</f>
        <v>0</v>
      </c>
      <c r="W13" s="685"/>
      <c r="X13" s="685"/>
      <c r="Y13" s="685"/>
      <c r="Z13" s="685"/>
      <c r="AA13" s="685"/>
      <c r="AB13" s="685"/>
      <c r="AC13" s="685"/>
      <c r="AD13" s="687"/>
    </row>
    <row r="14" spans="1:30" s="630" customFormat="1">
      <c r="A14" s="685"/>
      <c r="B14" s="638" t="s">
        <v>1738</v>
      </c>
      <c r="C14" s="685"/>
      <c r="D14" s="579" t="s">
        <v>1761</v>
      </c>
      <c r="E14" s="693">
        <v>0.33</v>
      </c>
      <c r="F14" s="216">
        <f>VLOOKUP(D14,'Part Master'!A:R, 3,FALSE)</f>
        <v>143.91999999999999</v>
      </c>
      <c r="G14" s="216">
        <f t="shared" si="0"/>
        <v>158.31200000000001</v>
      </c>
      <c r="H14" s="216">
        <f t="shared" si="1"/>
        <v>209.13200000000001</v>
      </c>
      <c r="I14" s="181">
        <f>VLOOKUP(D14,'Part Master'!A:G,7,FALSE)</f>
        <v>119.45359999999999</v>
      </c>
      <c r="J14" s="181">
        <f t="shared" si="2"/>
        <v>131.39896000000002</v>
      </c>
      <c r="K14" s="181">
        <f t="shared" si="3"/>
        <v>182.21896000000001</v>
      </c>
      <c r="L14" s="653"/>
      <c r="M14" s="685"/>
      <c r="N14" s="122">
        <f t="shared" ref="N14:N21" si="9">IF(L14&gt;0,G14*L14,0)</f>
        <v>0</v>
      </c>
      <c r="O14" s="122">
        <f t="shared" ref="O14:O21" si="10">IF(L14&gt;0,H14*L14,0)</f>
        <v>0</v>
      </c>
      <c r="P14" s="181"/>
      <c r="Q14" s="122">
        <f t="shared" ref="Q14:Q21" si="11">IF(L14&gt;0,J14*L14,0)</f>
        <v>0</v>
      </c>
      <c r="R14" s="122">
        <f t="shared" ref="R14:R21" si="12">IF(L14&gt;0,K14*L14,0)</f>
        <v>0</v>
      </c>
      <c r="S14" s="619"/>
      <c r="T14" s="174">
        <f>IF($L14&gt;0,$L14*$I14*'COVER PAGE'!#REF!,0)</f>
        <v>0</v>
      </c>
      <c r="U14" s="174">
        <f>IF($L14&gt;0,($E14*$R$9*$L14)-($E14*'COVER PAGE'!#REF!*$L14),0)</f>
        <v>0</v>
      </c>
      <c r="V14" s="174">
        <f t="shared" ref="V14:V21" si="13">U14+T14</f>
        <v>0</v>
      </c>
      <c r="W14" s="685"/>
      <c r="X14" s="685"/>
      <c r="Y14" s="685"/>
      <c r="Z14" s="685"/>
      <c r="AA14" s="685"/>
      <c r="AB14" s="685"/>
      <c r="AC14" s="685"/>
      <c r="AD14" s="687"/>
    </row>
    <row r="15" spans="1:30" s="630" customFormat="1">
      <c r="A15" s="685"/>
      <c r="B15" s="638" t="s">
        <v>1576</v>
      </c>
      <c r="C15" s="685"/>
      <c r="D15" s="579" t="s">
        <v>106</v>
      </c>
      <c r="E15" s="693">
        <v>0.25</v>
      </c>
      <c r="F15" s="216">
        <f>VLOOKUP(D15,'Part Master'!A:R, 3,FALSE)</f>
        <v>45.33</v>
      </c>
      <c r="G15" s="216">
        <f t="shared" si="0"/>
        <v>49.863</v>
      </c>
      <c r="H15" s="216">
        <f t="shared" si="1"/>
        <v>88.363</v>
      </c>
      <c r="I15" s="181">
        <f>VLOOKUP(D15,'Part Master'!A:G,7,FALSE)</f>
        <v>37.623899999999999</v>
      </c>
      <c r="J15" s="181">
        <f t="shared" si="2"/>
        <v>41.386290000000002</v>
      </c>
      <c r="K15" s="181">
        <f t="shared" si="3"/>
        <v>79.886290000000002</v>
      </c>
      <c r="L15" s="653"/>
      <c r="M15" s="685"/>
      <c r="N15" s="122">
        <f t="shared" si="9"/>
        <v>0</v>
      </c>
      <c r="O15" s="122">
        <f t="shared" si="10"/>
        <v>0</v>
      </c>
      <c r="P15" s="181"/>
      <c r="Q15" s="122">
        <f t="shared" si="11"/>
        <v>0</v>
      </c>
      <c r="R15" s="122">
        <f t="shared" si="12"/>
        <v>0</v>
      </c>
      <c r="S15" s="619"/>
      <c r="T15" s="174">
        <f>IF($L15&gt;0,$L15*$I15*'COVER PAGE'!#REF!,0)</f>
        <v>0</v>
      </c>
      <c r="U15" s="174">
        <f>IF($L15&gt;0,($E15*$R$9*$L15)-($E15*'COVER PAGE'!#REF!*$L15),0)</f>
        <v>0</v>
      </c>
      <c r="V15" s="174">
        <f t="shared" si="13"/>
        <v>0</v>
      </c>
      <c r="W15" s="685"/>
      <c r="X15" s="685"/>
      <c r="Y15" s="685"/>
      <c r="Z15" s="685"/>
      <c r="AA15" s="685"/>
      <c r="AB15" s="685"/>
      <c r="AC15" s="685"/>
      <c r="AD15" s="687"/>
    </row>
    <row r="16" spans="1:30" s="630" customFormat="1">
      <c r="A16" s="685"/>
      <c r="B16" s="638" t="s">
        <v>1739</v>
      </c>
      <c r="C16" s="685"/>
      <c r="D16" s="579" t="s">
        <v>1762</v>
      </c>
      <c r="E16" s="693">
        <v>0.3</v>
      </c>
      <c r="F16" s="216">
        <f>VLOOKUP(D16,'Part Master'!A:R, 3,FALSE)</f>
        <v>75.08</v>
      </c>
      <c r="G16" s="216">
        <f t="shared" si="0"/>
        <v>82.588000000000008</v>
      </c>
      <c r="H16" s="216">
        <f t="shared" si="1"/>
        <v>128.78800000000001</v>
      </c>
      <c r="I16" s="181">
        <f>VLOOKUP(D16,'Part Master'!A:G,7,FALSE)</f>
        <v>62.316400000000002</v>
      </c>
      <c r="J16" s="181">
        <f t="shared" si="2"/>
        <v>68.54804</v>
      </c>
      <c r="K16" s="181">
        <f t="shared" si="3"/>
        <v>114.74804</v>
      </c>
      <c r="L16" s="653"/>
      <c r="M16" s="685"/>
      <c r="N16" s="122">
        <f t="shared" si="9"/>
        <v>0</v>
      </c>
      <c r="O16" s="122">
        <f t="shared" si="10"/>
        <v>0</v>
      </c>
      <c r="P16" s="181"/>
      <c r="Q16" s="122">
        <f t="shared" si="11"/>
        <v>0</v>
      </c>
      <c r="R16" s="122">
        <f t="shared" si="12"/>
        <v>0</v>
      </c>
      <c r="S16" s="619"/>
      <c r="T16" s="174">
        <f>IF($L16&gt;0,$L16*$I16*'COVER PAGE'!#REF!,0)</f>
        <v>0</v>
      </c>
      <c r="U16" s="174">
        <f>IF($L16&gt;0,($E16*$R$9*$L16)-($E16*'COVER PAGE'!#REF!*$L16),0)</f>
        <v>0</v>
      </c>
      <c r="V16" s="174">
        <f t="shared" si="13"/>
        <v>0</v>
      </c>
      <c r="W16" s="685"/>
      <c r="X16" s="685"/>
      <c r="Y16" s="685"/>
      <c r="Z16" s="685"/>
      <c r="AA16" s="685"/>
      <c r="AB16" s="685"/>
      <c r="AC16" s="685"/>
      <c r="AD16" s="687"/>
    </row>
    <row r="17" spans="1:30">
      <c r="A17" s="686"/>
      <c r="B17" s="638" t="s">
        <v>1740</v>
      </c>
      <c r="C17" s="686"/>
      <c r="D17" s="579" t="s">
        <v>1763</v>
      </c>
      <c r="E17" s="693">
        <v>0.3</v>
      </c>
      <c r="F17" s="216">
        <f>VLOOKUP(D17,'Part Master'!A:R, 3,FALSE)</f>
        <v>75.23</v>
      </c>
      <c r="G17" s="216">
        <f t="shared" si="0"/>
        <v>82.753000000000014</v>
      </c>
      <c r="H17" s="216">
        <f t="shared" si="1"/>
        <v>128.953</v>
      </c>
      <c r="I17" s="181">
        <f>VLOOKUP(D17,'Part Master'!A:G,7,FALSE)</f>
        <v>62.440899999999999</v>
      </c>
      <c r="J17" s="181">
        <f t="shared" si="2"/>
        <v>68.684989999999999</v>
      </c>
      <c r="K17" s="181">
        <f t="shared" si="3"/>
        <v>114.88498999999999</v>
      </c>
      <c r="L17" s="653"/>
      <c r="M17" s="685"/>
      <c r="N17" s="122">
        <f t="shared" si="9"/>
        <v>0</v>
      </c>
      <c r="O17" s="122">
        <f t="shared" si="10"/>
        <v>0</v>
      </c>
      <c r="P17" s="181"/>
      <c r="Q17" s="122">
        <f t="shared" si="11"/>
        <v>0</v>
      </c>
      <c r="R17" s="122">
        <f t="shared" si="12"/>
        <v>0</v>
      </c>
      <c r="S17" s="619"/>
      <c r="T17" s="174">
        <f>IF($L17&gt;0,$L17*$I17*'COVER PAGE'!#REF!,0)</f>
        <v>0</v>
      </c>
      <c r="U17" s="174">
        <f>IF($L17&gt;0,($E17*$R$9*$L17)-($E17*'COVER PAGE'!#REF!*$L17),0)</f>
        <v>0</v>
      </c>
      <c r="V17" s="174">
        <f t="shared" si="13"/>
        <v>0</v>
      </c>
      <c r="W17" s="686"/>
      <c r="X17" s="686"/>
      <c r="Y17" s="686"/>
      <c r="Z17" s="686"/>
      <c r="AA17" s="686"/>
      <c r="AB17" s="686"/>
      <c r="AC17" s="686"/>
      <c r="AD17" s="687"/>
    </row>
    <row r="18" spans="1:30" hidden="1">
      <c r="A18" s="686"/>
      <c r="B18" s="638" t="s">
        <v>1741</v>
      </c>
      <c r="C18" s="686"/>
      <c r="D18" s="579" t="s">
        <v>1764</v>
      </c>
      <c r="E18" s="693">
        <v>0.25</v>
      </c>
      <c r="F18" s="216">
        <f>VLOOKUP(D18,'Part Master'!A:R, 3,FALSE)</f>
        <v>191.17</v>
      </c>
      <c r="G18" s="216">
        <f t="shared" si="0"/>
        <v>210.28700000000001</v>
      </c>
      <c r="H18" s="216">
        <f t="shared" si="1"/>
        <v>248.78700000000001</v>
      </c>
      <c r="I18" s="181">
        <f>VLOOKUP(D18,'Part Master'!A:G,7,FALSE)</f>
        <v>158.6711</v>
      </c>
      <c r="J18" s="181">
        <f t="shared" si="2"/>
        <v>174.53821000000002</v>
      </c>
      <c r="K18" s="181">
        <f t="shared" si="3"/>
        <v>213.03821000000002</v>
      </c>
      <c r="L18" s="653"/>
      <c r="M18" s="685"/>
      <c r="N18" s="122">
        <f t="shared" si="9"/>
        <v>0</v>
      </c>
      <c r="O18" s="122">
        <f t="shared" si="10"/>
        <v>0</v>
      </c>
      <c r="P18" s="181"/>
      <c r="Q18" s="122">
        <f t="shared" si="11"/>
        <v>0</v>
      </c>
      <c r="R18" s="122">
        <f t="shared" si="12"/>
        <v>0</v>
      </c>
      <c r="S18" s="619"/>
      <c r="T18" s="174">
        <f>IF($L18&gt;0,$L18*$I18*'COVER PAGE'!#REF!,0)</f>
        <v>0</v>
      </c>
      <c r="U18" s="174">
        <f>IF($L18&gt;0,($E18*$R$9*$L18)-($E18*'COVER PAGE'!#REF!*$L18),0)</f>
        <v>0</v>
      </c>
      <c r="V18" s="174">
        <f t="shared" si="13"/>
        <v>0</v>
      </c>
      <c r="W18" s="686"/>
      <c r="X18" s="686"/>
      <c r="Y18" s="686"/>
      <c r="Z18" s="686"/>
      <c r="AA18" s="686"/>
      <c r="AB18" s="686"/>
      <c r="AC18" s="686"/>
      <c r="AD18" s="687"/>
    </row>
    <row r="19" spans="1:30">
      <c r="A19" s="686"/>
      <c r="B19" s="638" t="s">
        <v>1742</v>
      </c>
      <c r="C19" s="686"/>
      <c r="D19" s="579" t="s">
        <v>1765</v>
      </c>
      <c r="E19" s="693">
        <v>1</v>
      </c>
      <c r="F19" s="216">
        <f>VLOOKUP(D19,'Part Master'!A:R, 3,FALSE)</f>
        <v>1131.54</v>
      </c>
      <c r="G19" s="216">
        <f t="shared" si="0"/>
        <v>1244.694</v>
      </c>
      <c r="H19" s="216">
        <f t="shared" si="1"/>
        <v>1398.694</v>
      </c>
      <c r="I19" s="181">
        <f>VLOOKUP(D19,'Part Master'!A:G,7,FALSE)</f>
        <v>939.17819999999995</v>
      </c>
      <c r="J19" s="181">
        <f t="shared" si="2"/>
        <v>1033.09602</v>
      </c>
      <c r="K19" s="181">
        <f t="shared" si="3"/>
        <v>1187.09602</v>
      </c>
      <c r="L19" s="653"/>
      <c r="M19" s="685"/>
      <c r="N19" s="122">
        <f t="shared" si="9"/>
        <v>0</v>
      </c>
      <c r="O19" s="122">
        <f t="shared" si="10"/>
        <v>0</v>
      </c>
      <c r="P19" s="181"/>
      <c r="Q19" s="122">
        <f t="shared" si="11"/>
        <v>0</v>
      </c>
      <c r="R19" s="122">
        <f t="shared" si="12"/>
        <v>0</v>
      </c>
      <c r="S19" s="619"/>
      <c r="T19" s="174">
        <f>IF($L19&gt;0,$L19*$I19*'COVER PAGE'!#REF!,0)</f>
        <v>0</v>
      </c>
      <c r="U19" s="174">
        <f>IF($L19&gt;0,($E19*$R$9*$L19)-($E19*'COVER PAGE'!#REF!*$L19),0)</f>
        <v>0</v>
      </c>
      <c r="V19" s="174">
        <f t="shared" si="13"/>
        <v>0</v>
      </c>
      <c r="W19" s="686"/>
      <c r="X19" s="686"/>
      <c r="Y19" s="686"/>
      <c r="Z19" s="686"/>
      <c r="AA19" s="686"/>
      <c r="AB19" s="686"/>
      <c r="AC19" s="686"/>
      <c r="AD19" s="687"/>
    </row>
    <row r="20" spans="1:30">
      <c r="A20" s="686"/>
      <c r="B20" s="638" t="s">
        <v>1743</v>
      </c>
      <c r="C20" s="686"/>
      <c r="D20" s="579" t="s">
        <v>1766</v>
      </c>
      <c r="E20" s="693">
        <v>0.5</v>
      </c>
      <c r="F20" s="216">
        <f>VLOOKUP(D20,'Part Master'!A:R, 3,FALSE)</f>
        <v>147.68</v>
      </c>
      <c r="G20" s="216">
        <f t="shared" si="0"/>
        <v>162.44800000000001</v>
      </c>
      <c r="H20" s="216">
        <f t="shared" si="1"/>
        <v>239.44800000000001</v>
      </c>
      <c r="I20" s="181">
        <f>VLOOKUP(D20,'Part Master'!A:G,7,FALSE)</f>
        <v>122.5744</v>
      </c>
      <c r="J20" s="181">
        <f t="shared" si="2"/>
        <v>134.83184</v>
      </c>
      <c r="K20" s="181">
        <f t="shared" si="3"/>
        <v>211.83184</v>
      </c>
      <c r="L20" s="653"/>
      <c r="M20" s="685"/>
      <c r="N20" s="122">
        <f t="shared" si="9"/>
        <v>0</v>
      </c>
      <c r="O20" s="122">
        <f t="shared" si="10"/>
        <v>0</v>
      </c>
      <c r="P20" s="181"/>
      <c r="Q20" s="122">
        <f t="shared" si="11"/>
        <v>0</v>
      </c>
      <c r="R20" s="122">
        <f t="shared" si="12"/>
        <v>0</v>
      </c>
      <c r="S20" s="619"/>
      <c r="T20" s="174">
        <f>IF($L20&gt;0,$L20*$I20*'COVER PAGE'!#REF!,0)</f>
        <v>0</v>
      </c>
      <c r="U20" s="174">
        <f>IF($L20&gt;0,($E20*$R$9*$L20)-($E20*'COVER PAGE'!#REF!*$L20),0)</f>
        <v>0</v>
      </c>
      <c r="V20" s="174">
        <f t="shared" si="13"/>
        <v>0</v>
      </c>
      <c r="W20" s="686"/>
      <c r="X20" s="686"/>
      <c r="Y20" s="686"/>
      <c r="Z20" s="686"/>
      <c r="AA20" s="686"/>
      <c r="AB20" s="686"/>
      <c r="AC20" s="686"/>
      <c r="AD20" s="687"/>
    </row>
    <row r="21" spans="1:30">
      <c r="A21" s="686"/>
      <c r="B21" s="638" t="s">
        <v>1744</v>
      </c>
      <c r="C21" s="686"/>
      <c r="D21" s="579" t="s">
        <v>1767</v>
      </c>
      <c r="E21" s="693">
        <v>0.2</v>
      </c>
      <c r="F21" s="216">
        <f>VLOOKUP(D21,'Part Master'!A:R, 3,FALSE)</f>
        <v>61.91</v>
      </c>
      <c r="G21" s="216">
        <f t="shared" si="0"/>
        <v>68.100999999999999</v>
      </c>
      <c r="H21" s="216">
        <f t="shared" si="1"/>
        <v>98.900999999999996</v>
      </c>
      <c r="I21" s="181">
        <f>VLOOKUP(D21,'Part Master'!A:G,7,FALSE)</f>
        <v>55.718999999999994</v>
      </c>
      <c r="J21" s="181">
        <f t="shared" si="2"/>
        <v>61.290900000000001</v>
      </c>
      <c r="K21" s="181">
        <f t="shared" si="3"/>
        <v>92.090900000000005</v>
      </c>
      <c r="L21" s="653"/>
      <c r="M21" s="685"/>
      <c r="N21" s="122">
        <f t="shared" si="9"/>
        <v>0</v>
      </c>
      <c r="O21" s="122">
        <f t="shared" si="10"/>
        <v>0</v>
      </c>
      <c r="P21" s="181"/>
      <c r="Q21" s="122">
        <f t="shared" si="11"/>
        <v>0</v>
      </c>
      <c r="R21" s="122">
        <f t="shared" si="12"/>
        <v>0</v>
      </c>
      <c r="S21" s="619"/>
      <c r="T21" s="174">
        <f>IF($L21&gt;0,$L21*$I21*'COVER PAGE'!#REF!,0)</f>
        <v>0</v>
      </c>
      <c r="U21" s="174">
        <f>IF($L21&gt;0,($E21*$R$9*$L21)-($E21*'COVER PAGE'!#REF!*$L21),0)</f>
        <v>0</v>
      </c>
      <c r="V21" s="174">
        <f t="shared" si="13"/>
        <v>0</v>
      </c>
      <c r="W21" s="686"/>
      <c r="X21" s="686"/>
      <c r="Y21" s="686"/>
      <c r="Z21" s="686"/>
      <c r="AA21" s="686"/>
      <c r="AB21" s="686"/>
      <c r="AC21" s="686"/>
      <c r="AD21" s="687"/>
    </row>
    <row r="22" spans="1:30">
      <c r="A22" s="686"/>
      <c r="B22" s="608" t="s">
        <v>1581</v>
      </c>
      <c r="C22" s="691"/>
      <c r="D22" s="608"/>
      <c r="E22" s="691"/>
      <c r="F22" s="691"/>
      <c r="G22" s="691"/>
      <c r="H22" s="691"/>
      <c r="I22" s="691"/>
      <c r="J22" s="691"/>
      <c r="K22" s="691"/>
      <c r="L22" s="691"/>
      <c r="M22" s="691"/>
      <c r="N22" s="691"/>
      <c r="O22" s="691"/>
      <c r="P22" s="691"/>
      <c r="Q22" s="691"/>
      <c r="R22" s="691"/>
      <c r="S22" s="691"/>
      <c r="T22" s="691"/>
      <c r="U22" s="691"/>
      <c r="V22" s="691"/>
      <c r="W22" s="691"/>
      <c r="X22" s="691"/>
      <c r="Y22" s="691"/>
      <c r="Z22" s="691"/>
      <c r="AA22" s="691"/>
      <c r="AB22" s="691"/>
      <c r="AC22" s="691"/>
      <c r="AD22" s="691"/>
    </row>
    <row r="23" spans="1:30">
      <c r="A23" s="686"/>
      <c r="B23" s="638" t="s">
        <v>1745</v>
      </c>
      <c r="C23" s="597"/>
      <c r="D23" s="579" t="s">
        <v>1768</v>
      </c>
      <c r="E23" s="693">
        <v>0.1</v>
      </c>
      <c r="F23" s="216">
        <f>VLOOKUP(D23,'Part Master'!A:R, 3,FALSE)</f>
        <v>139.61000000000001</v>
      </c>
      <c r="G23" s="216">
        <f>F23*1.1</f>
        <v>153.57100000000003</v>
      </c>
      <c r="H23" s="216">
        <f>G23+(E23*$O$9)</f>
        <v>168.97100000000003</v>
      </c>
      <c r="I23" s="181">
        <f>VLOOKUP(D23,'Part Master'!A:G,7,FALSE)</f>
        <v>115.87630000000001</v>
      </c>
      <c r="J23" s="181">
        <f>I23*1.1</f>
        <v>127.46393000000003</v>
      </c>
      <c r="K23" s="181">
        <f>J23+($R$9*E23)</f>
        <v>142.86393000000004</v>
      </c>
      <c r="L23" s="621"/>
      <c r="M23" s="654"/>
      <c r="N23" s="122">
        <f t="shared" ref="N23:N25" si="14">IF(L23&gt;0,G23*L23,0)</f>
        <v>0</v>
      </c>
      <c r="O23" s="122">
        <f t="shared" ref="O23:O25" si="15">IF(L23&gt;0,H23*L23,0)</f>
        <v>0</v>
      </c>
      <c r="P23" s="181"/>
      <c r="Q23" s="122">
        <f t="shared" ref="Q23:Q25" si="16">IF(L23&gt;0,J23*L23,0)</f>
        <v>0</v>
      </c>
      <c r="R23" s="122">
        <f t="shared" ref="R23:R25" si="17">IF(L23&gt;0,K23*L23,0)</f>
        <v>0</v>
      </c>
      <c r="S23" s="619"/>
      <c r="T23" s="174">
        <f>IF($L23&gt;0,$L23*$I23*'COVER PAGE'!#REF!,0)</f>
        <v>0</v>
      </c>
      <c r="U23" s="174">
        <f>IF($L23&gt;0,($E23*$R$9*$L23)-($E23*'COVER PAGE'!#REF!*$L23),0)</f>
        <v>0</v>
      </c>
      <c r="V23" s="174">
        <f t="shared" ref="V23:V25" si="18">U23+T23</f>
        <v>0</v>
      </c>
      <c r="W23" s="686"/>
      <c r="X23" s="686"/>
      <c r="Y23" s="686"/>
      <c r="Z23" s="686"/>
      <c r="AA23" s="686"/>
      <c r="AB23" s="686"/>
      <c r="AC23" s="686"/>
      <c r="AD23" s="687"/>
    </row>
    <row r="24" spans="1:30" s="630" customFormat="1">
      <c r="A24" s="685"/>
      <c r="B24" s="638" t="s">
        <v>1746</v>
      </c>
      <c r="C24" s="636"/>
      <c r="D24" s="579" t="s">
        <v>1769</v>
      </c>
      <c r="E24" s="693">
        <v>0.1</v>
      </c>
      <c r="F24" s="216">
        <f>VLOOKUP(D24,'Part Master'!A:R, 3,FALSE)</f>
        <v>139.61000000000001</v>
      </c>
      <c r="G24" s="216">
        <f>F24*1.1</f>
        <v>153.57100000000003</v>
      </c>
      <c r="H24" s="216">
        <f>G24+(E24*$O$9)</f>
        <v>168.97100000000003</v>
      </c>
      <c r="I24" s="181">
        <f>VLOOKUP(D24,'Part Master'!A:G,7,FALSE)</f>
        <v>115.87630000000001</v>
      </c>
      <c r="J24" s="181">
        <f>I24*1.1</f>
        <v>127.46393000000003</v>
      </c>
      <c r="K24" s="181">
        <f>J24+($R$9*E24)</f>
        <v>142.86393000000004</v>
      </c>
      <c r="L24" s="595"/>
      <c r="M24" s="685"/>
      <c r="N24" s="122">
        <f t="shared" si="14"/>
        <v>0</v>
      </c>
      <c r="O24" s="122">
        <f t="shared" si="15"/>
        <v>0</v>
      </c>
      <c r="P24" s="181"/>
      <c r="Q24" s="122">
        <f t="shared" si="16"/>
        <v>0</v>
      </c>
      <c r="R24" s="122">
        <f t="shared" si="17"/>
        <v>0</v>
      </c>
      <c r="S24" s="619"/>
      <c r="T24" s="174">
        <f>IF($L24&gt;0,$L24*$I24*'COVER PAGE'!#REF!,0)</f>
        <v>0</v>
      </c>
      <c r="U24" s="174">
        <f>IF($L24&gt;0,($E24*$R$9*$L24)-($E24*'COVER PAGE'!#REF!*$L24),0)</f>
        <v>0</v>
      </c>
      <c r="V24" s="174">
        <f t="shared" si="18"/>
        <v>0</v>
      </c>
      <c r="W24" s="685"/>
      <c r="X24" s="685"/>
      <c r="Y24" s="685"/>
      <c r="Z24" s="685"/>
      <c r="AA24" s="685"/>
      <c r="AB24" s="685"/>
      <c r="AC24" s="685"/>
      <c r="AD24" s="687"/>
    </row>
    <row r="25" spans="1:30">
      <c r="A25" s="686"/>
      <c r="B25" s="638" t="s">
        <v>1747</v>
      </c>
      <c r="C25" s="597"/>
      <c r="D25" s="579" t="s">
        <v>1770</v>
      </c>
      <c r="E25" s="693">
        <v>0.1</v>
      </c>
      <c r="F25" s="216">
        <f>VLOOKUP(D25,'Part Master'!A:R, 3,FALSE)</f>
        <v>148.69999999999999</v>
      </c>
      <c r="G25" s="216">
        <f>F25*1.1</f>
        <v>163.57</v>
      </c>
      <c r="H25" s="216">
        <f>G25+(E25*$O$9)</f>
        <v>178.97</v>
      </c>
      <c r="I25" s="181">
        <f>VLOOKUP(D25,'Part Master'!A:G,7,FALSE)</f>
        <v>123.42099999999999</v>
      </c>
      <c r="J25" s="181">
        <f>I25*1.1</f>
        <v>135.76310000000001</v>
      </c>
      <c r="K25" s="181">
        <f>J25+($R$9*E25)</f>
        <v>151.16310000000001</v>
      </c>
      <c r="L25" s="621"/>
      <c r="M25" s="654"/>
      <c r="N25" s="122">
        <f t="shared" si="14"/>
        <v>0</v>
      </c>
      <c r="O25" s="122">
        <f t="shared" si="15"/>
        <v>0</v>
      </c>
      <c r="P25" s="181"/>
      <c r="Q25" s="122">
        <f t="shared" si="16"/>
        <v>0</v>
      </c>
      <c r="R25" s="122">
        <f t="shared" si="17"/>
        <v>0</v>
      </c>
      <c r="S25" s="619"/>
      <c r="T25" s="174">
        <f>IF($L25&gt;0,$L25*$I25*'COVER PAGE'!#REF!,0)</f>
        <v>0</v>
      </c>
      <c r="U25" s="174">
        <f>IF($L25&gt;0,($E25*$R$9*$L25)-($E25*'COVER PAGE'!#REF!*$L25),0)</f>
        <v>0</v>
      </c>
      <c r="V25" s="174">
        <f t="shared" si="18"/>
        <v>0</v>
      </c>
      <c r="W25" s="686"/>
      <c r="X25" s="686"/>
      <c r="Y25" s="686"/>
      <c r="Z25" s="686"/>
      <c r="AA25" s="686"/>
      <c r="AB25" s="686"/>
      <c r="AC25" s="686"/>
      <c r="AD25" s="687"/>
    </row>
    <row r="26" spans="1:30">
      <c r="A26" s="686"/>
      <c r="B26" s="608" t="s">
        <v>1590</v>
      </c>
      <c r="C26" s="691"/>
      <c r="D26" s="608"/>
      <c r="E26" s="691"/>
      <c r="F26" s="691"/>
      <c r="G26" s="691"/>
      <c r="H26" s="691"/>
      <c r="I26" s="691"/>
      <c r="J26" s="691"/>
      <c r="K26" s="691"/>
      <c r="L26" s="691"/>
      <c r="M26" s="691"/>
      <c r="N26" s="691"/>
      <c r="O26" s="691"/>
      <c r="P26" s="691"/>
      <c r="Q26" s="691"/>
      <c r="R26" s="691"/>
      <c r="S26" s="691"/>
      <c r="T26" s="691"/>
      <c r="U26" s="691"/>
      <c r="V26" s="691"/>
      <c r="W26" s="691"/>
      <c r="X26" s="691"/>
      <c r="Y26" s="691"/>
      <c r="Z26" s="691"/>
      <c r="AA26" s="691"/>
      <c r="AB26" s="691"/>
      <c r="AC26" s="691"/>
      <c r="AD26" s="691"/>
    </row>
    <row r="27" spans="1:30" s="630" customFormat="1">
      <c r="A27" s="609"/>
      <c r="B27" s="638" t="s">
        <v>1748</v>
      </c>
      <c r="C27" s="636"/>
      <c r="D27" s="579" t="s">
        <v>1771</v>
      </c>
      <c r="E27" s="693">
        <v>0.2</v>
      </c>
      <c r="F27" s="216">
        <f>VLOOKUP(D27,'Part Master'!A:R, 3,FALSE)</f>
        <v>380.09</v>
      </c>
      <c r="G27" s="216">
        <f t="shared" ref="G27:G32" si="19">F27*1.1</f>
        <v>418.09899999999999</v>
      </c>
      <c r="H27" s="216">
        <f t="shared" ref="H27:H32" si="20">G27+(E27*$O$9)</f>
        <v>448.899</v>
      </c>
      <c r="I27" s="181">
        <f>VLOOKUP(D27,'Part Master'!A:G,7,FALSE)</f>
        <v>315.47469999999998</v>
      </c>
      <c r="J27" s="181">
        <f t="shared" ref="J27:J32" si="21">I27*1.1</f>
        <v>347.02217000000002</v>
      </c>
      <c r="K27" s="181">
        <f t="shared" ref="K27:K32" si="22">J27+($R$9*E27)</f>
        <v>377.82217000000003</v>
      </c>
      <c r="L27" s="653"/>
      <c r="M27" s="685"/>
      <c r="N27" s="122">
        <f t="shared" ref="N27:N32" si="23">IF(L27&gt;0,G27*L27,0)</f>
        <v>0</v>
      </c>
      <c r="O27" s="122">
        <f t="shared" ref="O27:O32" si="24">IF(L27&gt;0,H27*L27,0)</f>
        <v>0</v>
      </c>
      <c r="P27" s="181"/>
      <c r="Q27" s="122">
        <f t="shared" ref="Q27:Q32" si="25">IF(L27&gt;0,J27*L27,0)</f>
        <v>0</v>
      </c>
      <c r="R27" s="122">
        <f t="shared" ref="R27:R32" si="26">IF(L27&gt;0,K27*L27,0)</f>
        <v>0</v>
      </c>
      <c r="S27" s="619"/>
      <c r="T27" s="174">
        <f>IF($L27&gt;0,$L27*$I27*'COVER PAGE'!#REF!,0)</f>
        <v>0</v>
      </c>
      <c r="U27" s="174">
        <f>IF($L27&gt;0,($E27*$R$9*$L27)-($E27*'COVER PAGE'!#REF!*$L27),0)</f>
        <v>0</v>
      </c>
      <c r="V27" s="174">
        <f t="shared" ref="V27:V32" si="27">U27+T27</f>
        <v>0</v>
      </c>
      <c r="W27" s="685"/>
      <c r="X27" s="685"/>
      <c r="Y27" s="685"/>
      <c r="Z27" s="685"/>
      <c r="AA27" s="685"/>
      <c r="AB27" s="685"/>
      <c r="AC27" s="685"/>
      <c r="AD27" s="687"/>
    </row>
    <row r="28" spans="1:30" s="630" customFormat="1">
      <c r="A28" s="609"/>
      <c r="B28" s="638" t="s">
        <v>1749</v>
      </c>
      <c r="C28" s="636"/>
      <c r="D28" s="579" t="s">
        <v>1772</v>
      </c>
      <c r="E28" s="693">
        <v>0.2</v>
      </c>
      <c r="F28" s="216">
        <f>VLOOKUP(D28,'Part Master'!A:R, 3,FALSE)</f>
        <v>380.09</v>
      </c>
      <c r="G28" s="216">
        <f t="shared" si="19"/>
        <v>418.09899999999999</v>
      </c>
      <c r="H28" s="216">
        <f t="shared" si="20"/>
        <v>448.899</v>
      </c>
      <c r="I28" s="181">
        <f>VLOOKUP(D28,'Part Master'!A:G,7,FALSE)</f>
        <v>315.47469999999998</v>
      </c>
      <c r="J28" s="181">
        <f t="shared" si="21"/>
        <v>347.02217000000002</v>
      </c>
      <c r="K28" s="181">
        <f t="shared" si="22"/>
        <v>377.82217000000003</v>
      </c>
      <c r="L28" s="653"/>
      <c r="M28" s="685"/>
      <c r="N28" s="122">
        <f t="shared" si="23"/>
        <v>0</v>
      </c>
      <c r="O28" s="122">
        <f t="shared" si="24"/>
        <v>0</v>
      </c>
      <c r="P28" s="181"/>
      <c r="Q28" s="122">
        <f t="shared" si="25"/>
        <v>0</v>
      </c>
      <c r="R28" s="122">
        <f t="shared" si="26"/>
        <v>0</v>
      </c>
      <c r="S28" s="619"/>
      <c r="T28" s="174">
        <f>IF($L28&gt;0,$L28*$I28*'COVER PAGE'!#REF!,0)</f>
        <v>0</v>
      </c>
      <c r="U28" s="174">
        <f>IF($L28&gt;0,($E28*$R$9*$L28)-($E28*'COVER PAGE'!#REF!*$L28),0)</f>
        <v>0</v>
      </c>
      <c r="V28" s="174">
        <f t="shared" si="27"/>
        <v>0</v>
      </c>
      <c r="W28" s="685"/>
      <c r="X28" s="685"/>
      <c r="Y28" s="685"/>
      <c r="Z28" s="685"/>
      <c r="AA28" s="685"/>
      <c r="AB28" s="685"/>
      <c r="AC28" s="685"/>
      <c r="AD28" s="687"/>
    </row>
    <row r="29" spans="1:30" s="630" customFormat="1">
      <c r="A29" s="606" t="s">
        <v>1716</v>
      </c>
      <c r="B29" s="638" t="s">
        <v>1750</v>
      </c>
      <c r="C29" s="636"/>
      <c r="D29" s="579" t="s">
        <v>1773</v>
      </c>
      <c r="E29" s="693">
        <v>0.4</v>
      </c>
      <c r="F29" s="216">
        <f>VLOOKUP(D29,'Part Master'!A:R, 3,FALSE)</f>
        <v>352.13</v>
      </c>
      <c r="G29" s="216">
        <f t="shared" si="19"/>
        <v>387.34300000000002</v>
      </c>
      <c r="H29" s="216">
        <f t="shared" si="20"/>
        <v>448.94300000000004</v>
      </c>
      <c r="I29" s="181">
        <f>VLOOKUP(D29,'Part Master'!A:G,7,FALSE)</f>
        <v>292.2679</v>
      </c>
      <c r="J29" s="181">
        <f t="shared" si="21"/>
        <v>321.49469000000005</v>
      </c>
      <c r="K29" s="181">
        <f t="shared" si="22"/>
        <v>383.09469000000007</v>
      </c>
      <c r="L29" s="653"/>
      <c r="M29" s="685"/>
      <c r="N29" s="122">
        <f t="shared" si="23"/>
        <v>0</v>
      </c>
      <c r="O29" s="122">
        <f t="shared" si="24"/>
        <v>0</v>
      </c>
      <c r="P29" s="181"/>
      <c r="Q29" s="122">
        <f t="shared" si="25"/>
        <v>0</v>
      </c>
      <c r="R29" s="122">
        <f t="shared" si="26"/>
        <v>0</v>
      </c>
      <c r="S29" s="619"/>
      <c r="T29" s="174">
        <f>IF($L29&gt;0,$L29*$I29*'COVER PAGE'!#REF!,0)</f>
        <v>0</v>
      </c>
      <c r="U29" s="174">
        <f>IF($L29&gt;0,($E29*$R$9*$L29)-($E29*'COVER PAGE'!#REF!*$L29),0)</f>
        <v>0</v>
      </c>
      <c r="V29" s="174">
        <f t="shared" si="27"/>
        <v>0</v>
      </c>
      <c r="W29" s="685"/>
      <c r="X29" s="685"/>
      <c r="Y29" s="685"/>
      <c r="Z29" s="685"/>
      <c r="AA29" s="685"/>
      <c r="AB29" s="685"/>
      <c r="AC29" s="685"/>
      <c r="AD29" s="687"/>
    </row>
    <row r="30" spans="1:30" s="630" customFormat="1">
      <c r="A30" s="609" t="s">
        <v>1544</v>
      </c>
      <c r="B30" s="638" t="s">
        <v>1751</v>
      </c>
      <c r="C30" s="636"/>
      <c r="D30" s="579" t="s">
        <v>1774</v>
      </c>
      <c r="E30" s="693">
        <v>0.4</v>
      </c>
      <c r="F30" s="216">
        <f>VLOOKUP(D30,'Part Master'!A:R, 3,FALSE)</f>
        <v>352.13</v>
      </c>
      <c r="G30" s="216">
        <f t="shared" si="19"/>
        <v>387.34300000000002</v>
      </c>
      <c r="H30" s="216">
        <f t="shared" si="20"/>
        <v>448.94300000000004</v>
      </c>
      <c r="I30" s="181">
        <f>VLOOKUP(D30,'Part Master'!A:G,7,FALSE)</f>
        <v>292.2679</v>
      </c>
      <c r="J30" s="181">
        <f t="shared" si="21"/>
        <v>321.49469000000005</v>
      </c>
      <c r="K30" s="181">
        <f t="shared" si="22"/>
        <v>383.09469000000007</v>
      </c>
      <c r="L30" s="653"/>
      <c r="M30" s="685"/>
      <c r="N30" s="122">
        <f t="shared" si="23"/>
        <v>0</v>
      </c>
      <c r="O30" s="122">
        <f t="shared" si="24"/>
        <v>0</v>
      </c>
      <c r="P30" s="181"/>
      <c r="Q30" s="122">
        <f t="shared" si="25"/>
        <v>0</v>
      </c>
      <c r="R30" s="122">
        <f t="shared" si="26"/>
        <v>0</v>
      </c>
      <c r="S30" s="619"/>
      <c r="T30" s="174">
        <f>IF($L30&gt;0,$L30*$I30*'COVER PAGE'!#REF!,0)</f>
        <v>0</v>
      </c>
      <c r="U30" s="174">
        <f>IF($L30&gt;0,($E30*$R$9*$L30)-($E30*'COVER PAGE'!#REF!*$L30),0)</f>
        <v>0</v>
      </c>
      <c r="V30" s="174">
        <f t="shared" si="27"/>
        <v>0</v>
      </c>
      <c r="W30" s="685"/>
      <c r="X30" s="685"/>
      <c r="Y30" s="685"/>
      <c r="Z30" s="685"/>
      <c r="AA30" s="685"/>
      <c r="AB30" s="685"/>
      <c r="AC30" s="685"/>
      <c r="AD30" s="687"/>
    </row>
    <row r="31" spans="1:30" s="630" customFormat="1">
      <c r="A31" s="609" t="s">
        <v>1546</v>
      </c>
      <c r="B31" s="638" t="s">
        <v>1752</v>
      </c>
      <c r="C31" s="636"/>
      <c r="D31" s="579" t="s">
        <v>1775</v>
      </c>
      <c r="E31" s="693">
        <v>0.4</v>
      </c>
      <c r="F31" s="216">
        <f>VLOOKUP(D31,'Part Master'!A:R, 3,FALSE)</f>
        <v>352.03</v>
      </c>
      <c r="G31" s="216">
        <f t="shared" si="19"/>
        <v>387.233</v>
      </c>
      <c r="H31" s="216">
        <f t="shared" si="20"/>
        <v>448.83300000000003</v>
      </c>
      <c r="I31" s="181">
        <f>VLOOKUP(D31,'Part Master'!A:G,7,FALSE)</f>
        <v>292.18489999999997</v>
      </c>
      <c r="J31" s="181">
        <f t="shared" si="21"/>
        <v>321.40339</v>
      </c>
      <c r="K31" s="181">
        <f t="shared" si="22"/>
        <v>383.00339000000002</v>
      </c>
      <c r="L31" s="653"/>
      <c r="M31" s="685"/>
      <c r="N31" s="122">
        <f t="shared" si="23"/>
        <v>0</v>
      </c>
      <c r="O31" s="122">
        <f t="shared" si="24"/>
        <v>0</v>
      </c>
      <c r="P31" s="181"/>
      <c r="Q31" s="122">
        <f t="shared" si="25"/>
        <v>0</v>
      </c>
      <c r="R31" s="122">
        <f t="shared" si="26"/>
        <v>0</v>
      </c>
      <c r="S31" s="619"/>
      <c r="T31" s="174">
        <f>IF($L31&gt;0,$L31*$I31*'COVER PAGE'!#REF!,0)</f>
        <v>0</v>
      </c>
      <c r="U31" s="174">
        <f>IF($L31&gt;0,($E31*$R$9*$L31)-($E31*'COVER PAGE'!#REF!*$L31),0)</f>
        <v>0</v>
      </c>
      <c r="V31" s="174">
        <f t="shared" si="27"/>
        <v>0</v>
      </c>
      <c r="W31" s="685"/>
      <c r="X31" s="685"/>
      <c r="Y31" s="685"/>
      <c r="Z31" s="685"/>
      <c r="AA31" s="685"/>
      <c r="AB31" s="685"/>
      <c r="AC31" s="685"/>
      <c r="AD31" s="687"/>
    </row>
    <row r="32" spans="1:30" s="630" customFormat="1">
      <c r="A32" s="609"/>
      <c r="B32" s="638" t="s">
        <v>1753</v>
      </c>
      <c r="C32" s="636"/>
      <c r="D32" s="579" t="s">
        <v>1776</v>
      </c>
      <c r="E32" s="693">
        <v>0.4</v>
      </c>
      <c r="F32" s="216">
        <f>VLOOKUP(D32,'Part Master'!A:R, 3,FALSE)</f>
        <v>352.03</v>
      </c>
      <c r="G32" s="216">
        <f t="shared" si="19"/>
        <v>387.233</v>
      </c>
      <c r="H32" s="216">
        <f t="shared" si="20"/>
        <v>448.83300000000003</v>
      </c>
      <c r="I32" s="181">
        <f>VLOOKUP(D32,'Part Master'!A:G,7,FALSE)</f>
        <v>292.18489999999997</v>
      </c>
      <c r="J32" s="181">
        <f t="shared" si="21"/>
        <v>321.40339</v>
      </c>
      <c r="K32" s="181">
        <f t="shared" si="22"/>
        <v>383.00339000000002</v>
      </c>
      <c r="L32" s="653"/>
      <c r="M32" s="685"/>
      <c r="N32" s="122">
        <f t="shared" si="23"/>
        <v>0</v>
      </c>
      <c r="O32" s="122">
        <f t="shared" si="24"/>
        <v>0</v>
      </c>
      <c r="P32" s="181"/>
      <c r="Q32" s="122">
        <f t="shared" si="25"/>
        <v>0</v>
      </c>
      <c r="R32" s="122">
        <f t="shared" si="26"/>
        <v>0</v>
      </c>
      <c r="S32" s="619"/>
      <c r="T32" s="174">
        <f>IF($L32&gt;0,$L32*$I32*'COVER PAGE'!#REF!,0)</f>
        <v>0</v>
      </c>
      <c r="U32" s="174">
        <f>IF($L32&gt;0,($E32*$R$9*$L32)-($E32*'COVER PAGE'!#REF!*$L32),0)</f>
        <v>0</v>
      </c>
      <c r="V32" s="174">
        <f t="shared" si="27"/>
        <v>0</v>
      </c>
      <c r="W32" s="685"/>
      <c r="X32" s="685"/>
      <c r="Y32" s="685"/>
      <c r="Z32" s="685"/>
      <c r="AA32" s="685"/>
      <c r="AB32" s="685"/>
      <c r="AC32" s="685"/>
      <c r="AD32" s="687"/>
    </row>
    <row r="33" spans="1:30">
      <c r="A33" s="686"/>
      <c r="B33" s="608" t="s">
        <v>1574</v>
      </c>
      <c r="C33" s="691"/>
      <c r="D33" s="608"/>
      <c r="E33" s="691"/>
      <c r="F33" s="691"/>
      <c r="G33" s="691"/>
      <c r="H33" s="691"/>
      <c r="I33" s="691"/>
      <c r="J33" s="691"/>
      <c r="K33" s="691"/>
      <c r="L33" s="691"/>
      <c r="M33" s="691"/>
      <c r="N33" s="691"/>
      <c r="O33" s="691"/>
      <c r="P33" s="691"/>
      <c r="Q33" s="691"/>
      <c r="R33" s="691"/>
      <c r="S33" s="691"/>
      <c r="T33" s="691"/>
      <c r="U33" s="691"/>
      <c r="V33" s="691"/>
      <c r="W33" s="691"/>
      <c r="X33" s="691"/>
      <c r="Y33" s="691"/>
      <c r="Z33" s="691"/>
      <c r="AA33" s="691"/>
      <c r="AB33" s="691"/>
      <c r="AC33" s="691"/>
      <c r="AD33" s="691"/>
    </row>
    <row r="34" spans="1:30">
      <c r="A34" s="686" t="s">
        <v>1717</v>
      </c>
      <c r="B34" s="638" t="s">
        <v>1754</v>
      </c>
      <c r="C34" s="597"/>
      <c r="D34" s="579" t="s">
        <v>1777</v>
      </c>
      <c r="E34" s="615">
        <v>0.8</v>
      </c>
      <c r="F34" s="216">
        <f>VLOOKUP(D34,'Part Master'!A:R, 3,FALSE)</f>
        <v>796.16</v>
      </c>
      <c r="G34" s="216">
        <f>F34*1.1</f>
        <v>875.77600000000007</v>
      </c>
      <c r="H34" s="216">
        <f>G34+(E34*$O$9)</f>
        <v>998.97600000000011</v>
      </c>
      <c r="I34" s="181">
        <f>VLOOKUP(D34,'Part Master'!A:G,7,FALSE)</f>
        <v>660.81279999999992</v>
      </c>
      <c r="J34" s="181">
        <f>I34*1.1</f>
        <v>726.89408000000003</v>
      </c>
      <c r="K34" s="181">
        <f>J34+($R$9*E34)</f>
        <v>850.09408000000008</v>
      </c>
      <c r="L34" s="621"/>
      <c r="M34" s="654"/>
      <c r="N34" s="122">
        <f t="shared" ref="N34:N35" si="28">IF(L34&gt;0,G34*L34,0)</f>
        <v>0</v>
      </c>
      <c r="O34" s="122">
        <f t="shared" ref="O34:O35" si="29">IF(L34&gt;0,H34*L34,0)</f>
        <v>0</v>
      </c>
      <c r="P34" s="181"/>
      <c r="Q34" s="122">
        <f t="shared" ref="Q34:Q35" si="30">IF(L34&gt;0,J34*L34,0)</f>
        <v>0</v>
      </c>
      <c r="R34" s="122">
        <f t="shared" ref="R34:R35" si="31">IF(L34&gt;0,K34*L34,0)</f>
        <v>0</v>
      </c>
      <c r="S34" s="619"/>
      <c r="T34" s="174">
        <f>IF($L34&gt;0,$L34*$I34*'COVER PAGE'!#REF!,0)</f>
        <v>0</v>
      </c>
      <c r="U34" s="174">
        <f>IF($L34&gt;0,($E34*$R$9*$L34)-($E34*'COVER PAGE'!#REF!*$L34),0)</f>
        <v>0</v>
      </c>
      <c r="V34" s="174">
        <f t="shared" ref="V34:V35" si="32">U34+T34</f>
        <v>0</v>
      </c>
      <c r="W34" s="686"/>
      <c r="X34" s="686"/>
      <c r="Y34" s="686"/>
      <c r="Z34" s="686"/>
      <c r="AA34" s="686"/>
      <c r="AB34" s="686"/>
      <c r="AC34" s="686"/>
      <c r="AD34" s="687"/>
    </row>
    <row r="35" spans="1:30">
      <c r="A35" s="606"/>
      <c r="B35" s="638" t="s">
        <v>1755</v>
      </c>
      <c r="C35" s="638"/>
      <c r="D35" s="579" t="s">
        <v>1778</v>
      </c>
      <c r="E35" s="615">
        <v>1</v>
      </c>
      <c r="F35" s="216">
        <f>VLOOKUP(D35,'Part Master'!A:R, 3,FALSE)</f>
        <v>995.24</v>
      </c>
      <c r="G35" s="216">
        <f>F35*1.1</f>
        <v>1094.7640000000001</v>
      </c>
      <c r="H35" s="216">
        <f>G35+(E35*$O$9)</f>
        <v>1248.7640000000001</v>
      </c>
      <c r="I35" s="181">
        <f>VLOOKUP(D35,'Part Master'!A:G,7,FALSE)</f>
        <v>826.04919999999993</v>
      </c>
      <c r="J35" s="181">
        <f>I35*1.1</f>
        <v>908.65412000000003</v>
      </c>
      <c r="K35" s="181">
        <f>J35+($R$9*E35)</f>
        <v>1062.6541200000001</v>
      </c>
      <c r="L35" s="638"/>
      <c r="M35" s="654"/>
      <c r="N35" s="122">
        <f t="shared" si="28"/>
        <v>0</v>
      </c>
      <c r="O35" s="122">
        <f t="shared" si="29"/>
        <v>0</v>
      </c>
      <c r="P35" s="181"/>
      <c r="Q35" s="122">
        <f t="shared" si="30"/>
        <v>0</v>
      </c>
      <c r="R35" s="122">
        <f t="shared" si="31"/>
        <v>0</v>
      </c>
      <c r="S35" s="619"/>
      <c r="T35" s="174">
        <f>IF($L35&gt;0,$L35*$I35*'COVER PAGE'!#REF!,0)</f>
        <v>0</v>
      </c>
      <c r="U35" s="174">
        <f>IF($L35&gt;0,($E35*$R$9*$L35)-($E35*'COVER PAGE'!#REF!*$L35),0)</f>
        <v>0</v>
      </c>
      <c r="V35" s="174">
        <f t="shared" si="32"/>
        <v>0</v>
      </c>
      <c r="W35" s="686"/>
      <c r="X35" s="686"/>
      <c r="Y35" s="686"/>
      <c r="Z35" s="686"/>
      <c r="AA35" s="686"/>
      <c r="AB35" s="686"/>
      <c r="AC35" s="686"/>
      <c r="AD35" s="687"/>
    </row>
    <row r="36" spans="1:30">
      <c r="A36" s="686"/>
      <c r="B36" s="608" t="s">
        <v>1715</v>
      </c>
      <c r="C36" s="691"/>
      <c r="D36" s="608"/>
      <c r="E36" s="691"/>
      <c r="F36" s="691"/>
      <c r="G36" s="691"/>
      <c r="H36" s="691"/>
      <c r="I36" s="691"/>
      <c r="J36" s="691"/>
      <c r="K36" s="691"/>
      <c r="L36" s="691"/>
      <c r="M36" s="691"/>
      <c r="N36" s="691"/>
      <c r="O36" s="691"/>
      <c r="P36" s="691"/>
      <c r="Q36" s="691"/>
      <c r="R36" s="691"/>
      <c r="S36" s="691"/>
      <c r="T36" s="691"/>
      <c r="U36" s="691"/>
      <c r="V36" s="691"/>
      <c r="W36" s="691"/>
      <c r="X36" s="691"/>
      <c r="Y36" s="691"/>
      <c r="Z36" s="691"/>
      <c r="AA36" s="691"/>
      <c r="AB36" s="691"/>
      <c r="AC36" s="691"/>
      <c r="AD36" s="691"/>
    </row>
    <row r="37" spans="1:30">
      <c r="A37" s="606"/>
      <c r="B37" s="638" t="s">
        <v>1716</v>
      </c>
      <c r="C37" s="597"/>
      <c r="D37" s="579" t="s">
        <v>1707</v>
      </c>
      <c r="E37" s="693">
        <v>0</v>
      </c>
      <c r="F37" s="216">
        <f>VLOOKUP(D37,'Part Master'!A:R, 3,FALSE)</f>
        <v>317.19</v>
      </c>
      <c r="G37" s="216">
        <f t="shared" ref="G37:G42" si="33">F37*1.1</f>
        <v>348.90900000000005</v>
      </c>
      <c r="H37" s="216">
        <f>G37+(E37*$O$9)</f>
        <v>348.90900000000005</v>
      </c>
      <c r="I37" s="181">
        <f>VLOOKUP(D37,'Part Master'!A:G,7,FALSE)</f>
        <v>263.26769999999999</v>
      </c>
      <c r="J37" s="216">
        <f t="shared" ref="J37:J42" si="34">I37*1.1</f>
        <v>289.59447</v>
      </c>
      <c r="K37" s="181">
        <f t="shared" ref="K37:K58" si="35">J37+($R$9*E37)</f>
        <v>289.59447</v>
      </c>
      <c r="L37" s="971"/>
      <c r="M37" s="684"/>
      <c r="N37" s="122">
        <f t="shared" ref="N37:N42" si="36">IF(L37&gt;0,G37*L37,0)</f>
        <v>0</v>
      </c>
      <c r="O37" s="122">
        <f t="shared" ref="O37:O42" si="37">IF(L37&gt;0,H37*L37,0)</f>
        <v>0</v>
      </c>
      <c r="P37" s="181"/>
      <c r="Q37" s="122">
        <f t="shared" ref="Q37:Q42" si="38">IF(L37&gt;0,J37*L37,0)</f>
        <v>0</v>
      </c>
      <c r="R37" s="122">
        <f t="shared" ref="R37:R42" si="39">IF(L37&gt;0,K37*L37,0)</f>
        <v>0</v>
      </c>
      <c r="S37" s="619"/>
      <c r="T37" s="174">
        <f>IF($L37&gt;0,$L37*$I37*'COVER PAGE'!#REF!,0)</f>
        <v>0</v>
      </c>
      <c r="U37" s="174">
        <f>IF($L37&gt;0,($E37*$R$9*$L37)-($E37*'COVER PAGE'!#REF!*$L37),0)</f>
        <v>0</v>
      </c>
      <c r="V37" s="174">
        <f t="shared" ref="V37:V42" si="40">U37+T37</f>
        <v>0</v>
      </c>
      <c r="W37" s="683"/>
      <c r="X37" s="683"/>
      <c r="Y37" s="683"/>
      <c r="Z37" s="683"/>
      <c r="AA37" s="683"/>
      <c r="AB37" s="683"/>
      <c r="AC37" s="683"/>
      <c r="AD37" s="687"/>
    </row>
    <row r="38" spans="1:30">
      <c r="A38" s="609" t="s">
        <v>1718</v>
      </c>
      <c r="B38" s="638" t="s">
        <v>1544</v>
      </c>
      <c r="C38" s="638"/>
      <c r="D38" s="431" t="s">
        <v>67</v>
      </c>
      <c r="E38" s="615">
        <v>0</v>
      </c>
      <c r="F38" s="216">
        <f>VLOOKUP(D38,'Part Master'!A:R, 3,FALSE)</f>
        <v>39.71</v>
      </c>
      <c r="G38" s="216">
        <f t="shared" si="33"/>
        <v>43.681000000000004</v>
      </c>
      <c r="H38" s="216">
        <f t="shared" ref="H38:H40" si="41">G38+(E38*$O$9)</f>
        <v>43.681000000000004</v>
      </c>
      <c r="I38" s="181">
        <f>VLOOKUP(D38,'Part Master'!A:G,7,FALSE)</f>
        <v>32.959299999999999</v>
      </c>
      <c r="J38" s="216">
        <f t="shared" si="34"/>
        <v>36.255230000000005</v>
      </c>
      <c r="K38" s="181">
        <f t="shared" si="35"/>
        <v>36.255230000000005</v>
      </c>
      <c r="L38" s="595"/>
      <c r="M38" s="684"/>
      <c r="N38" s="122">
        <f t="shared" si="36"/>
        <v>0</v>
      </c>
      <c r="O38" s="122">
        <f t="shared" si="37"/>
        <v>0</v>
      </c>
      <c r="P38" s="181"/>
      <c r="Q38" s="122">
        <f t="shared" si="38"/>
        <v>0</v>
      </c>
      <c r="R38" s="122">
        <f t="shared" si="39"/>
        <v>0</v>
      </c>
      <c r="S38" s="619"/>
      <c r="T38" s="174">
        <f>IF($L38&gt;0,$L38*$I38*'COVER PAGE'!#REF!,0)</f>
        <v>0</v>
      </c>
      <c r="U38" s="174">
        <f>IF($L38&gt;0,($E38*$R$9*$L38)-($E38*'COVER PAGE'!#REF!*$L38),0)</f>
        <v>0</v>
      </c>
      <c r="V38" s="174">
        <f t="shared" si="40"/>
        <v>0</v>
      </c>
      <c r="W38" s="683"/>
      <c r="X38" s="683"/>
      <c r="Y38" s="683"/>
      <c r="Z38" s="683"/>
      <c r="AA38" s="683"/>
      <c r="AB38" s="683"/>
      <c r="AC38" s="683"/>
      <c r="AD38" s="687"/>
    </row>
    <row r="39" spans="1:30">
      <c r="A39" s="609" t="s">
        <v>1719</v>
      </c>
      <c r="B39" s="638" t="s">
        <v>1546</v>
      </c>
      <c r="C39" s="638"/>
      <c r="D39" s="431" t="s">
        <v>66</v>
      </c>
      <c r="E39" s="615">
        <v>0</v>
      </c>
      <c r="F39" s="216">
        <f>VLOOKUP(D39,'Part Master'!A:R, 3,FALSE)</f>
        <v>76.16</v>
      </c>
      <c r="G39" s="216">
        <f t="shared" si="33"/>
        <v>83.775999999999996</v>
      </c>
      <c r="H39" s="216">
        <f t="shared" si="41"/>
        <v>83.775999999999996</v>
      </c>
      <c r="I39" s="181">
        <f>VLOOKUP(D39,'Part Master'!A:G,7,FALSE)</f>
        <v>63.212799999999994</v>
      </c>
      <c r="J39" s="216">
        <f t="shared" si="34"/>
        <v>69.534080000000003</v>
      </c>
      <c r="K39" s="181">
        <f t="shared" si="35"/>
        <v>69.534080000000003</v>
      </c>
      <c r="L39" s="595"/>
      <c r="M39" s="684"/>
      <c r="N39" s="122">
        <f t="shared" si="36"/>
        <v>0</v>
      </c>
      <c r="O39" s="122">
        <f t="shared" si="37"/>
        <v>0</v>
      </c>
      <c r="P39" s="181"/>
      <c r="Q39" s="122">
        <f t="shared" si="38"/>
        <v>0</v>
      </c>
      <c r="R39" s="122">
        <f t="shared" si="39"/>
        <v>0</v>
      </c>
      <c r="S39" s="619"/>
      <c r="T39" s="174">
        <f>IF($L39&gt;0,$L39*$I39*'COVER PAGE'!#REF!,0)</f>
        <v>0</v>
      </c>
      <c r="U39" s="174">
        <f>IF($L39&gt;0,($E39*$R$9*$L39)-($E39*'COVER PAGE'!#REF!*$L39),0)</f>
        <v>0</v>
      </c>
      <c r="V39" s="174">
        <f t="shared" si="40"/>
        <v>0</v>
      </c>
      <c r="W39" s="683"/>
      <c r="X39" s="683"/>
      <c r="Y39" s="683"/>
      <c r="Z39" s="683"/>
      <c r="AA39" s="683"/>
      <c r="AB39" s="683"/>
      <c r="AC39" s="683"/>
      <c r="AD39" s="687"/>
    </row>
    <row r="40" spans="1:30">
      <c r="A40" s="609" t="s">
        <v>1549</v>
      </c>
      <c r="B40" s="638" t="s">
        <v>1717</v>
      </c>
      <c r="C40" s="638"/>
      <c r="D40" s="431" t="s">
        <v>1551</v>
      </c>
      <c r="E40" s="611">
        <v>0</v>
      </c>
      <c r="F40" s="216">
        <f>VLOOKUP(D40,'Part Master'!A:R, 3,FALSE)</f>
        <v>79.61</v>
      </c>
      <c r="G40" s="216">
        <f t="shared" si="33"/>
        <v>87.571000000000012</v>
      </c>
      <c r="H40" s="216">
        <f t="shared" si="41"/>
        <v>87.571000000000012</v>
      </c>
      <c r="I40" s="181">
        <f>VLOOKUP(D40,'Part Master'!A:G,7,FALSE)</f>
        <v>66.076300000000003</v>
      </c>
      <c r="J40" s="216">
        <f t="shared" si="34"/>
        <v>72.683930000000004</v>
      </c>
      <c r="K40" s="181">
        <f t="shared" si="35"/>
        <v>72.683930000000004</v>
      </c>
      <c r="L40" s="595"/>
      <c r="M40" s="684"/>
      <c r="N40" s="122">
        <f t="shared" si="36"/>
        <v>0</v>
      </c>
      <c r="O40" s="122">
        <f t="shared" si="37"/>
        <v>0</v>
      </c>
      <c r="P40" s="181"/>
      <c r="Q40" s="122">
        <f t="shared" si="38"/>
        <v>0</v>
      </c>
      <c r="R40" s="122">
        <f t="shared" si="39"/>
        <v>0</v>
      </c>
      <c r="S40" s="619"/>
      <c r="T40" s="174">
        <f>IF($L40&gt;0,$L40*$I40*'COVER PAGE'!#REF!,0)</f>
        <v>0</v>
      </c>
      <c r="U40" s="174">
        <f>IF($L40&gt;0,($E40*$R$9*$L40)-($E40*'COVER PAGE'!#REF!*$L40),0)</f>
        <v>0</v>
      </c>
      <c r="V40" s="174">
        <f t="shared" si="40"/>
        <v>0</v>
      </c>
      <c r="W40" s="683"/>
      <c r="X40" s="683"/>
      <c r="Y40" s="683"/>
      <c r="Z40" s="683"/>
      <c r="AA40" s="683"/>
      <c r="AB40" s="683"/>
      <c r="AC40" s="683"/>
      <c r="AD40" s="687"/>
    </row>
    <row r="41" spans="1:30">
      <c r="A41" s="610" t="s">
        <v>1720</v>
      </c>
      <c r="B41" s="638" t="s">
        <v>1549</v>
      </c>
      <c r="C41" s="597"/>
      <c r="D41" s="431" t="s">
        <v>71</v>
      </c>
      <c r="E41" s="611">
        <v>0.05</v>
      </c>
      <c r="F41" s="216">
        <f>VLOOKUP(D41,'Part Master'!A:R, 3,FALSE)</f>
        <v>301.8</v>
      </c>
      <c r="G41" s="216">
        <f t="shared" si="33"/>
        <v>331.98</v>
      </c>
      <c r="H41" s="216">
        <f>G41+(E41*$O$9)</f>
        <v>339.68</v>
      </c>
      <c r="I41" s="181">
        <f>VLOOKUP(D41,'Part Master'!A:G,7,FALSE)</f>
        <v>250.494</v>
      </c>
      <c r="J41" s="216">
        <f t="shared" si="34"/>
        <v>275.54340000000002</v>
      </c>
      <c r="K41" s="181">
        <f t="shared" si="35"/>
        <v>283.24340000000001</v>
      </c>
      <c r="L41" s="621"/>
      <c r="M41" s="684"/>
      <c r="N41" s="122">
        <f t="shared" si="36"/>
        <v>0</v>
      </c>
      <c r="O41" s="122">
        <f t="shared" si="37"/>
        <v>0</v>
      </c>
      <c r="P41" s="181"/>
      <c r="Q41" s="122">
        <f t="shared" si="38"/>
        <v>0</v>
      </c>
      <c r="R41" s="122">
        <f t="shared" si="39"/>
        <v>0</v>
      </c>
      <c r="S41" s="619"/>
      <c r="T41" s="174">
        <f>IF($L41&gt;0,$L41*$I41*'COVER PAGE'!#REF!,0)</f>
        <v>0</v>
      </c>
      <c r="U41" s="174">
        <f>IF($L41&gt;0,($E41*$R$9*$L41)-($E41*'COVER PAGE'!#REF!*$L41),0)</f>
        <v>0</v>
      </c>
      <c r="V41" s="174">
        <f t="shared" si="40"/>
        <v>0</v>
      </c>
      <c r="W41" s="683"/>
      <c r="X41" s="683"/>
      <c r="Y41" s="683"/>
      <c r="Z41" s="683"/>
      <c r="AA41" s="683"/>
      <c r="AB41" s="683"/>
      <c r="AC41" s="683"/>
      <c r="AD41" s="687"/>
    </row>
    <row r="42" spans="1:30" s="630" customFormat="1">
      <c r="A42" s="685"/>
      <c r="B42" s="638" t="s">
        <v>1756</v>
      </c>
      <c r="C42" s="638"/>
      <c r="D42" s="579" t="s">
        <v>1779</v>
      </c>
      <c r="E42" s="693">
        <v>0.05</v>
      </c>
      <c r="F42" s="216">
        <f>VLOOKUP(D42,'Part Master'!A:R, 3,FALSE)</f>
        <v>173.89</v>
      </c>
      <c r="G42" s="216">
        <f t="shared" si="33"/>
        <v>191.279</v>
      </c>
      <c r="H42" s="216">
        <f>G42+(E42*$O$9)</f>
        <v>198.97899999999998</v>
      </c>
      <c r="I42" s="181">
        <f>VLOOKUP(D42,'Part Master'!A:G,7,FALSE)</f>
        <v>144.3287</v>
      </c>
      <c r="J42" s="216">
        <f t="shared" si="34"/>
        <v>158.76157000000001</v>
      </c>
      <c r="K42" s="181">
        <f t="shared" si="35"/>
        <v>166.46156999999999</v>
      </c>
      <c r="L42" s="653"/>
      <c r="M42" s="685"/>
      <c r="N42" s="122">
        <f t="shared" si="36"/>
        <v>0</v>
      </c>
      <c r="O42" s="122">
        <f t="shared" si="37"/>
        <v>0</v>
      </c>
      <c r="P42" s="181"/>
      <c r="Q42" s="122">
        <f t="shared" si="38"/>
        <v>0</v>
      </c>
      <c r="R42" s="122">
        <f t="shared" si="39"/>
        <v>0</v>
      </c>
      <c r="S42" s="619"/>
      <c r="T42" s="174">
        <f>IF($L42&gt;0,$L42*$I42*'COVER PAGE'!#REF!,0)</f>
        <v>0</v>
      </c>
      <c r="U42" s="174">
        <f>IF($L42&gt;0,($E42*$R$9*$L42)-($E42*'COVER PAGE'!#REF!*$L42),0)</f>
        <v>0</v>
      </c>
      <c r="V42" s="174">
        <f t="shared" si="40"/>
        <v>0</v>
      </c>
      <c r="W42" s="685"/>
      <c r="X42" s="685"/>
      <c r="Y42" s="685"/>
      <c r="Z42" s="685"/>
      <c r="AA42" s="685"/>
      <c r="AB42" s="685"/>
      <c r="AC42" s="685"/>
      <c r="AD42" s="687"/>
    </row>
    <row r="43" spans="1:30">
      <c r="A43" s="686"/>
      <c r="B43" s="608" t="s">
        <v>1757</v>
      </c>
      <c r="C43" s="691"/>
      <c r="D43" s="608"/>
      <c r="E43" s="691"/>
      <c r="F43" s="691"/>
      <c r="G43" s="691"/>
      <c r="H43" s="691"/>
      <c r="I43" s="691"/>
      <c r="J43" s="691"/>
      <c r="K43" s="691"/>
      <c r="L43" s="691"/>
      <c r="M43" s="691"/>
      <c r="N43" s="691">
        <v>0</v>
      </c>
      <c r="O43" s="691">
        <v>0</v>
      </c>
      <c r="P43" s="691"/>
      <c r="Q43" s="691">
        <v>0</v>
      </c>
      <c r="R43" s="691">
        <v>0</v>
      </c>
      <c r="S43" s="691"/>
      <c r="T43" s="691">
        <f>IF($L43&gt;0,$L43*$I43*'COVER PAGE'!#REF!,0)</f>
        <v>0</v>
      </c>
      <c r="U43" s="691">
        <f>IF($L43&gt;0,($E43*$R$9*$L43)-($E43*'COVER PAGE'!#REF!*$L43),0)</f>
        <v>0</v>
      </c>
      <c r="V43" s="691">
        <f>U43+T43</f>
        <v>0</v>
      </c>
      <c r="W43" s="691"/>
      <c r="X43" s="691"/>
      <c r="Y43" s="691"/>
      <c r="Z43" s="691"/>
      <c r="AA43" s="691"/>
      <c r="AB43" s="691"/>
      <c r="AC43" s="691"/>
      <c r="AD43" s="691"/>
    </row>
    <row r="44" spans="1:30" s="599" customFormat="1">
      <c r="A44" s="610"/>
      <c r="B44" s="638" t="s">
        <v>1757</v>
      </c>
      <c r="C44" s="627"/>
      <c r="D44" s="579" t="s">
        <v>1780</v>
      </c>
      <c r="E44" s="693">
        <v>0.75</v>
      </c>
      <c r="F44" s="216">
        <f>VLOOKUP(D44,'Part Master'!A:R, 3,FALSE)</f>
        <v>575.87</v>
      </c>
      <c r="G44" s="216">
        <f>F44*1.1</f>
        <v>633.45700000000011</v>
      </c>
      <c r="H44" s="216">
        <f>G44+(E44*$O$9)</f>
        <v>748.95700000000011</v>
      </c>
      <c r="I44" s="181">
        <f>VLOOKUP(D44,'Part Master'!A:G,7,FALSE)</f>
        <v>477.97210000000001</v>
      </c>
      <c r="J44" s="216">
        <f>I44*1.1</f>
        <v>525.76931000000002</v>
      </c>
      <c r="K44" s="181">
        <f t="shared" si="35"/>
        <v>641.26931000000002</v>
      </c>
      <c r="L44" s="607"/>
      <c r="M44" s="605"/>
      <c r="N44" s="122">
        <f t="shared" ref="N44" si="42">IF(L44&gt;0,G44*L44,0)</f>
        <v>0</v>
      </c>
      <c r="O44" s="122">
        <f t="shared" ref="O44" si="43">IF(L44&gt;0,H44*L44,0)</f>
        <v>0</v>
      </c>
      <c r="P44" s="181"/>
      <c r="Q44" s="122">
        <f t="shared" ref="Q44" si="44">IF(L44&gt;0,J44*L44,0)</f>
        <v>0</v>
      </c>
      <c r="R44" s="122">
        <f t="shared" ref="R44" si="45">IF(L44&gt;0,K44*L44,0)</f>
        <v>0</v>
      </c>
      <c r="S44" s="619"/>
      <c r="T44" s="174">
        <f>IF($L44&gt;0,$L44*$I44*'COVER PAGE'!#REF!,0)</f>
        <v>0</v>
      </c>
      <c r="U44" s="174">
        <f>IF($L44&gt;0,($E44*$R$9*$L44)-($E44*'COVER PAGE'!#REF!*$L44),0)</f>
        <v>0</v>
      </c>
      <c r="V44" s="174">
        <f t="shared" ref="V44" si="46">U44+T44</f>
        <v>0</v>
      </c>
      <c r="W44" s="623"/>
      <c r="X44" s="623"/>
      <c r="Y44" s="623"/>
      <c r="Z44" s="623"/>
      <c r="AA44" s="623"/>
      <c r="AB44" s="623"/>
      <c r="AC44" s="623"/>
      <c r="AD44" s="596"/>
    </row>
    <row r="45" spans="1:30">
      <c r="A45" s="686"/>
      <c r="B45" s="608" t="s">
        <v>1758</v>
      </c>
      <c r="C45" s="691"/>
      <c r="D45" s="608"/>
      <c r="E45" s="691"/>
      <c r="F45" s="691"/>
      <c r="G45" s="691"/>
      <c r="H45" s="691"/>
      <c r="I45" s="691"/>
      <c r="J45" s="691"/>
      <c r="K45" s="691"/>
      <c r="L45" s="691"/>
      <c r="M45" s="691"/>
      <c r="N45" s="691">
        <v>0</v>
      </c>
      <c r="O45" s="691">
        <v>0</v>
      </c>
      <c r="P45" s="691"/>
      <c r="Q45" s="691">
        <v>0</v>
      </c>
      <c r="R45" s="691">
        <v>0</v>
      </c>
      <c r="S45" s="691"/>
      <c r="T45" s="691">
        <f>IF($L45&gt;0,$L45*$I45*'COVER PAGE'!#REF!,0)</f>
        <v>0</v>
      </c>
      <c r="U45" s="691">
        <f>IF($L45&gt;0,($E45*$R$9*$L45)-($E45*'COVER PAGE'!#REF!*$L45),0)</f>
        <v>0</v>
      </c>
      <c r="V45" s="691">
        <f>U45+T45</f>
        <v>0</v>
      </c>
      <c r="W45" s="691"/>
      <c r="X45" s="691"/>
      <c r="Y45" s="691"/>
      <c r="Z45" s="691"/>
      <c r="AA45" s="691"/>
      <c r="AB45" s="691"/>
      <c r="AC45" s="691"/>
      <c r="AD45" s="691"/>
    </row>
    <row r="46" spans="1:30" s="630" customFormat="1">
      <c r="A46" s="686"/>
      <c r="B46" s="638" t="s">
        <v>1705</v>
      </c>
      <c r="C46" s="638"/>
      <c r="D46" s="579" t="s">
        <v>516</v>
      </c>
      <c r="E46" s="693">
        <v>0.5</v>
      </c>
      <c r="F46" s="216">
        <f>VLOOKUP(D46,'Part Master'!A:R, 3,FALSE)</f>
        <v>367.62</v>
      </c>
      <c r="G46" s="216">
        <f>F46*1.1</f>
        <v>404.38200000000006</v>
      </c>
      <c r="H46" s="216">
        <f>G46+(E46*$O$9)</f>
        <v>481.38200000000006</v>
      </c>
      <c r="I46" s="181">
        <f>VLOOKUP(D46,'Part Master'!A:G,7,FALSE)</f>
        <v>305.12459999999999</v>
      </c>
      <c r="J46" s="216">
        <f t="shared" ref="J46:J58" si="47">I46*1.1</f>
        <v>335.63706000000002</v>
      </c>
      <c r="K46" s="181">
        <f t="shared" si="35"/>
        <v>412.63706000000002</v>
      </c>
      <c r="L46" s="653"/>
      <c r="M46" s="685"/>
      <c r="N46" s="122">
        <f t="shared" ref="N46:N48" si="48">IF(L46&gt;0,G46*L46,0)</f>
        <v>0</v>
      </c>
      <c r="O46" s="122">
        <f t="shared" ref="O46:O48" si="49">IF(L46&gt;0,H46*L46,0)</f>
        <v>0</v>
      </c>
      <c r="P46" s="181"/>
      <c r="Q46" s="122">
        <f t="shared" ref="Q46:Q48" si="50">IF(L46&gt;0,J46*L46,0)</f>
        <v>0</v>
      </c>
      <c r="R46" s="122">
        <f t="shared" ref="R46:R48" si="51">IF(L46&gt;0,K46*L46,0)</f>
        <v>0</v>
      </c>
      <c r="S46" s="619"/>
      <c r="T46" s="174">
        <f>IF($L46&gt;0,$L46*$I46*'COVER PAGE'!#REF!,0)</f>
        <v>0</v>
      </c>
      <c r="U46" s="174">
        <f>IF($L46&gt;0,($E46*$R$9*$L46)-($E46*'COVER PAGE'!#REF!*$L46),0)</f>
        <v>0</v>
      </c>
      <c r="V46" s="174">
        <f t="shared" ref="V46:V48" si="52">U46+T46</f>
        <v>0</v>
      </c>
      <c r="W46" s="685"/>
      <c r="X46" s="685"/>
      <c r="Y46" s="685"/>
      <c r="Z46" s="685"/>
      <c r="AA46" s="685"/>
      <c r="AB46" s="685"/>
      <c r="AC46" s="685"/>
      <c r="AD46" s="687"/>
    </row>
    <row r="47" spans="1:30" s="630" customFormat="1">
      <c r="A47" s="686"/>
      <c r="B47" s="638" t="s">
        <v>1726</v>
      </c>
      <c r="C47" s="638"/>
      <c r="D47" s="579" t="s">
        <v>512</v>
      </c>
      <c r="E47" s="693">
        <v>0</v>
      </c>
      <c r="F47" s="216">
        <f>VLOOKUP(D47,'Part Master'!A:R, 3,FALSE)</f>
        <v>23.28</v>
      </c>
      <c r="G47" s="216">
        <f>F47*1.1</f>
        <v>25.608000000000004</v>
      </c>
      <c r="H47" s="216">
        <f>G47+(E47*$O$9)</f>
        <v>25.608000000000004</v>
      </c>
      <c r="I47" s="181">
        <f>VLOOKUP(D47,'Part Master'!A:G,7,FALSE)</f>
        <v>19.322400000000002</v>
      </c>
      <c r="J47" s="216">
        <f t="shared" si="47"/>
        <v>21.254640000000002</v>
      </c>
      <c r="K47" s="181">
        <f t="shared" si="35"/>
        <v>21.254640000000002</v>
      </c>
      <c r="L47" s="653"/>
      <c r="M47" s="685"/>
      <c r="N47" s="122">
        <f t="shared" si="48"/>
        <v>0</v>
      </c>
      <c r="O47" s="122">
        <f t="shared" si="49"/>
        <v>0</v>
      </c>
      <c r="P47" s="181"/>
      <c r="Q47" s="122">
        <f t="shared" si="50"/>
        <v>0</v>
      </c>
      <c r="R47" s="122">
        <f t="shared" si="51"/>
        <v>0</v>
      </c>
      <c r="S47" s="619"/>
      <c r="T47" s="174">
        <f>IF($L47&gt;0,$L47*$I47*'COVER PAGE'!#REF!,0)</f>
        <v>0</v>
      </c>
      <c r="U47" s="174">
        <f>IF($L47&gt;0,($E47*$R$9*$L47)-($E47*'COVER PAGE'!#REF!*$L47),0)</f>
        <v>0</v>
      </c>
      <c r="V47" s="174">
        <f t="shared" si="52"/>
        <v>0</v>
      </c>
      <c r="W47" s="685"/>
      <c r="X47" s="685"/>
      <c r="Y47" s="685"/>
      <c r="Z47" s="685"/>
      <c r="AA47" s="685"/>
      <c r="AB47" s="685"/>
      <c r="AC47" s="685"/>
      <c r="AD47" s="687"/>
    </row>
    <row r="48" spans="1:30" s="630" customFormat="1">
      <c r="A48" s="686"/>
      <c r="B48" s="638" t="s">
        <v>1727</v>
      </c>
      <c r="C48" s="638"/>
      <c r="D48" s="579" t="s">
        <v>86</v>
      </c>
      <c r="E48" s="615">
        <v>0</v>
      </c>
      <c r="F48" s="216">
        <f>VLOOKUP(D48,'Part Master'!A:R, 3,FALSE)</f>
        <v>38.46</v>
      </c>
      <c r="G48" s="216">
        <f>F48*1.1</f>
        <v>42.306000000000004</v>
      </c>
      <c r="H48" s="216">
        <f>G48+(E48*$O$9)</f>
        <v>42.306000000000004</v>
      </c>
      <c r="I48" s="181">
        <f>VLOOKUP(D48,'Part Master'!A:G,7,FALSE)</f>
        <v>31.921800000000001</v>
      </c>
      <c r="J48" s="216">
        <f t="shared" si="47"/>
        <v>35.113980000000005</v>
      </c>
      <c r="K48" s="181">
        <f t="shared" si="35"/>
        <v>35.113980000000005</v>
      </c>
      <c r="L48" s="653"/>
      <c r="M48" s="685"/>
      <c r="N48" s="122">
        <f t="shared" si="48"/>
        <v>0</v>
      </c>
      <c r="O48" s="122">
        <f t="shared" si="49"/>
        <v>0</v>
      </c>
      <c r="P48" s="181"/>
      <c r="Q48" s="122">
        <f t="shared" si="50"/>
        <v>0</v>
      </c>
      <c r="R48" s="122">
        <f t="shared" si="51"/>
        <v>0</v>
      </c>
      <c r="S48" s="619"/>
      <c r="T48" s="174">
        <f>IF($L48&gt;0,$L48*$I48*'COVER PAGE'!#REF!,0)</f>
        <v>0</v>
      </c>
      <c r="U48" s="174">
        <f>IF($L48&gt;0,($E48*$R$9*$L48)-($E48*'COVER PAGE'!#REF!*$L48),0)</f>
        <v>0</v>
      </c>
      <c r="V48" s="174">
        <f t="shared" si="52"/>
        <v>0</v>
      </c>
      <c r="W48" s="685"/>
      <c r="X48" s="685"/>
      <c r="Y48" s="685"/>
      <c r="Z48" s="685"/>
      <c r="AA48" s="685"/>
      <c r="AB48" s="685"/>
      <c r="AC48" s="685"/>
      <c r="AD48" s="687"/>
    </row>
    <row r="49" spans="1:30">
      <c r="A49" s="686"/>
      <c r="B49" s="608" t="s">
        <v>1790</v>
      </c>
      <c r="C49" s="691"/>
      <c r="D49" s="608"/>
      <c r="E49" s="691"/>
      <c r="F49" s="691"/>
      <c r="G49" s="691"/>
      <c r="H49" s="691"/>
      <c r="I49" s="691"/>
      <c r="J49" s="691"/>
      <c r="K49" s="691"/>
      <c r="L49" s="691"/>
      <c r="M49" s="691"/>
      <c r="N49" s="691"/>
      <c r="O49" s="691"/>
      <c r="P49" s="691"/>
      <c r="Q49" s="691"/>
      <c r="R49" s="691"/>
      <c r="S49" s="691"/>
      <c r="T49" s="691"/>
      <c r="U49" s="691"/>
      <c r="V49" s="691"/>
      <c r="W49" s="691"/>
      <c r="X49" s="691"/>
      <c r="Y49" s="691"/>
      <c r="Z49" s="691"/>
      <c r="AA49" s="691"/>
      <c r="AB49" s="691"/>
      <c r="AC49" s="691"/>
      <c r="AD49" s="691"/>
    </row>
    <row r="50" spans="1:30" s="630" customFormat="1" ht="17.25">
      <c r="A50" s="686"/>
      <c r="B50" s="638" t="s">
        <v>2054</v>
      </c>
      <c r="C50" s="638"/>
      <c r="D50" s="579" t="s">
        <v>1786</v>
      </c>
      <c r="E50" s="693">
        <v>1</v>
      </c>
      <c r="F50" s="216">
        <f>VLOOKUP(D50,'Part Master'!A:R, 3,FALSE)</f>
        <v>904.39</v>
      </c>
      <c r="G50" s="216">
        <f>F50*1.1</f>
        <v>994.82900000000006</v>
      </c>
      <c r="H50" s="216">
        <f>G50+(E50*$O$9)</f>
        <v>1148.8290000000002</v>
      </c>
      <c r="I50" s="181">
        <f>VLOOKUP(D50,'Part Master'!A:G,7,FALSE)</f>
        <v>750.64369999999997</v>
      </c>
      <c r="J50" s="216">
        <f t="shared" si="47"/>
        <v>825.70807000000002</v>
      </c>
      <c r="K50" s="181">
        <f t="shared" si="35"/>
        <v>979.70807000000002</v>
      </c>
      <c r="L50" s="653"/>
      <c r="M50" s="685"/>
      <c r="N50" s="122">
        <f t="shared" ref="N50:N51" si="53">IF(L50&gt;0,G50*L50,0)</f>
        <v>0</v>
      </c>
      <c r="O50" s="122">
        <f t="shared" ref="O50:O51" si="54">IF(L50&gt;0,H50*L50,0)</f>
        <v>0</v>
      </c>
      <c r="P50" s="181"/>
      <c r="Q50" s="122">
        <f t="shared" ref="Q50:Q51" si="55">IF(L50&gt;0,J50*L50,0)</f>
        <v>0</v>
      </c>
      <c r="R50" s="122">
        <f t="shared" ref="R50:R51" si="56">IF(L50&gt;0,K50*L50,0)</f>
        <v>0</v>
      </c>
      <c r="S50" s="619"/>
      <c r="T50" s="174">
        <f>IF($L50&gt;0,$L50*$I50*'COVER PAGE'!#REF!,0)</f>
        <v>0</v>
      </c>
      <c r="U50" s="174">
        <f>IF($L50&gt;0,($E50*$R$9*$L50)-($E50*'COVER PAGE'!#REF!*$L50),0)</f>
        <v>0</v>
      </c>
      <c r="V50" s="174">
        <f t="shared" ref="V50:V51" si="57">U50+T50</f>
        <v>0</v>
      </c>
      <c r="W50" s="685"/>
      <c r="X50" s="685"/>
      <c r="Y50" s="685"/>
      <c r="Z50" s="685"/>
      <c r="AA50" s="685"/>
      <c r="AB50" s="685"/>
      <c r="AC50" s="685"/>
      <c r="AD50" s="687"/>
    </row>
    <row r="51" spans="1:30" s="630" customFormat="1">
      <c r="A51" s="686"/>
      <c r="B51" s="638" t="s">
        <v>1598</v>
      </c>
      <c r="C51" s="638"/>
      <c r="D51" s="579" t="s">
        <v>1788</v>
      </c>
      <c r="E51" s="615">
        <v>0.5</v>
      </c>
      <c r="F51" s="216">
        <f>VLOOKUP(D51,'Part Master'!A:R, 3,FALSE)</f>
        <v>156.19</v>
      </c>
      <c r="G51" s="216">
        <f t="shared" ref="G51:G58" si="58">F51*1.1</f>
        <v>171.809</v>
      </c>
      <c r="H51" s="216">
        <f>G51+(E51*$O$9)</f>
        <v>248.809</v>
      </c>
      <c r="I51" s="181">
        <f>VLOOKUP(D51,'Part Master'!A:G,7,FALSE)</f>
        <v>129.6377</v>
      </c>
      <c r="J51" s="216">
        <f t="shared" si="47"/>
        <v>142.60147000000001</v>
      </c>
      <c r="K51" s="181">
        <f t="shared" si="35"/>
        <v>219.60147000000001</v>
      </c>
      <c r="L51" s="653"/>
      <c r="M51" s="685"/>
      <c r="N51" s="122">
        <f t="shared" si="53"/>
        <v>0</v>
      </c>
      <c r="O51" s="122">
        <f t="shared" si="54"/>
        <v>0</v>
      </c>
      <c r="P51" s="181"/>
      <c r="Q51" s="122">
        <f t="shared" si="55"/>
        <v>0</v>
      </c>
      <c r="R51" s="122">
        <f t="shared" si="56"/>
        <v>0</v>
      </c>
      <c r="S51" s="619"/>
      <c r="T51" s="174">
        <f>IF($L51&gt;0,$L51*$I51*'COVER PAGE'!#REF!,0)</f>
        <v>0</v>
      </c>
      <c r="U51" s="174">
        <f>IF($L51&gt;0,($E51*$R$9*$L51)-($E51*'COVER PAGE'!#REF!*$L51),0)</f>
        <v>0</v>
      </c>
      <c r="V51" s="174">
        <f t="shared" si="57"/>
        <v>0</v>
      </c>
      <c r="W51" s="685"/>
      <c r="X51" s="685"/>
      <c r="Y51" s="685"/>
      <c r="Z51" s="685"/>
      <c r="AA51" s="685"/>
      <c r="AB51" s="685"/>
      <c r="AC51" s="685"/>
      <c r="AD51" s="687"/>
    </row>
    <row r="52" spans="1:30" s="630" customFormat="1">
      <c r="A52" s="686"/>
      <c r="B52" s="608" t="s">
        <v>1729</v>
      </c>
      <c r="C52" s="691"/>
      <c r="D52" s="608"/>
      <c r="E52" s="691"/>
      <c r="F52" s="691"/>
      <c r="G52" s="691"/>
      <c r="H52" s="691"/>
      <c r="I52" s="691"/>
      <c r="J52" s="691"/>
      <c r="K52" s="691"/>
      <c r="L52" s="691"/>
      <c r="M52" s="691"/>
      <c r="N52" s="691"/>
      <c r="O52" s="691"/>
      <c r="P52" s="691"/>
      <c r="Q52" s="691"/>
      <c r="R52" s="691"/>
      <c r="S52" s="691"/>
      <c r="T52" s="691"/>
      <c r="U52" s="691"/>
      <c r="V52" s="691"/>
      <c r="W52" s="691"/>
      <c r="X52" s="691"/>
      <c r="Y52" s="691"/>
      <c r="Z52" s="691"/>
      <c r="AA52" s="691"/>
      <c r="AB52" s="691"/>
      <c r="AC52" s="691"/>
      <c r="AD52" s="691"/>
    </row>
    <row r="53" spans="1:30" s="630" customFormat="1">
      <c r="A53" s="686"/>
      <c r="B53" s="638" t="s">
        <v>1599</v>
      </c>
      <c r="C53" s="67"/>
      <c r="D53" s="591" t="s">
        <v>39</v>
      </c>
      <c r="E53" s="637">
        <v>0</v>
      </c>
      <c r="F53" s="216">
        <f>VLOOKUP(D53,'Part Master'!A:R, 3,FALSE)</f>
        <v>31.2</v>
      </c>
      <c r="G53" s="216">
        <f t="shared" si="58"/>
        <v>34.32</v>
      </c>
      <c r="H53" s="216">
        <f t="shared" ref="H53:H58" si="59">G53+(E53*$O$9)</f>
        <v>34.32</v>
      </c>
      <c r="I53" s="181">
        <f>VLOOKUP(D53,'Part Master'!A:G,7,FALSE)</f>
        <v>25.896000000000001</v>
      </c>
      <c r="J53" s="216">
        <f t="shared" si="47"/>
        <v>28.485600000000002</v>
      </c>
      <c r="K53" s="181">
        <f t="shared" si="35"/>
        <v>28.485600000000002</v>
      </c>
      <c r="L53" s="653"/>
      <c r="M53" s="685"/>
      <c r="N53" s="122">
        <f t="shared" ref="N53:N58" si="60">IF(L53&gt;0,G53*L53,0)</f>
        <v>0</v>
      </c>
      <c r="O53" s="122">
        <f t="shared" ref="O53:O58" si="61">IF(L53&gt;0,H53*L53,0)</f>
        <v>0</v>
      </c>
      <c r="P53" s="181"/>
      <c r="Q53" s="122">
        <f t="shared" ref="Q53:Q58" si="62">IF(L53&gt;0,J53*L53,0)</f>
        <v>0</v>
      </c>
      <c r="R53" s="122">
        <f t="shared" ref="R53:R58" si="63">IF(L53&gt;0,K53*L53,0)</f>
        <v>0</v>
      </c>
      <c r="S53" s="619"/>
      <c r="T53" s="174">
        <f>IF($L53&gt;0,$L53*$I53*'COVER PAGE'!#REF!,0)</f>
        <v>0</v>
      </c>
      <c r="U53" s="174">
        <f>IF($L53&gt;0,($E53*$R$9*$L53)-($E53*'COVER PAGE'!#REF!*$L53),0)</f>
        <v>0</v>
      </c>
      <c r="V53" s="174">
        <f t="shared" ref="V53:V58" si="64">U53+T53</f>
        <v>0</v>
      </c>
      <c r="W53" s="685"/>
      <c r="X53" s="685"/>
      <c r="Y53" s="685"/>
      <c r="Z53" s="685"/>
      <c r="AA53" s="685"/>
      <c r="AB53" s="685"/>
      <c r="AC53" s="685"/>
      <c r="AD53" s="687"/>
    </row>
    <row r="54" spans="1:30" s="630" customFormat="1">
      <c r="A54" s="686"/>
      <c r="B54" s="638" t="s">
        <v>651</v>
      </c>
      <c r="C54" s="67"/>
      <c r="D54" s="591" t="s">
        <v>89</v>
      </c>
      <c r="E54" s="637">
        <v>0.1</v>
      </c>
      <c r="F54" s="216">
        <f>VLOOKUP(D54,'Part Master'!A:R, 3,FALSE)</f>
        <v>19.02</v>
      </c>
      <c r="G54" s="216">
        <f t="shared" si="58"/>
        <v>20.922000000000001</v>
      </c>
      <c r="H54" s="216">
        <f t="shared" si="59"/>
        <v>36.322000000000003</v>
      </c>
      <c r="I54" s="181">
        <f>VLOOKUP(D54,'Part Master'!A:G,7,FALSE)</f>
        <v>15.7866</v>
      </c>
      <c r="J54" s="216">
        <f t="shared" si="47"/>
        <v>17.365260000000003</v>
      </c>
      <c r="K54" s="181">
        <f t="shared" si="35"/>
        <v>32.765260000000005</v>
      </c>
      <c r="L54" s="653"/>
      <c r="M54" s="685"/>
      <c r="N54" s="122">
        <f t="shared" si="60"/>
        <v>0</v>
      </c>
      <c r="O54" s="122">
        <f t="shared" si="61"/>
        <v>0</v>
      </c>
      <c r="P54" s="181"/>
      <c r="Q54" s="122">
        <f t="shared" si="62"/>
        <v>0</v>
      </c>
      <c r="R54" s="122">
        <f t="shared" si="63"/>
        <v>0</v>
      </c>
      <c r="S54" s="619"/>
      <c r="T54" s="174">
        <f>IF($L54&gt;0,$L54*$I54*'COVER PAGE'!#REF!,0)</f>
        <v>0</v>
      </c>
      <c r="U54" s="174">
        <f>IF($L54&gt;0,($E54*$R$9*$L54)-($E54*'COVER PAGE'!#REF!*$L54),0)</f>
        <v>0</v>
      </c>
      <c r="V54" s="174">
        <f t="shared" si="64"/>
        <v>0</v>
      </c>
      <c r="W54" s="685"/>
      <c r="X54" s="685"/>
      <c r="Y54" s="685"/>
      <c r="Z54" s="685"/>
      <c r="AA54" s="685"/>
      <c r="AB54" s="685"/>
      <c r="AC54" s="685"/>
      <c r="AD54" s="687"/>
    </row>
    <row r="55" spans="1:30" s="630" customFormat="1">
      <c r="A55" s="686"/>
      <c r="B55" s="638" t="s">
        <v>1600</v>
      </c>
      <c r="C55" s="67"/>
      <c r="D55" s="591" t="s">
        <v>90</v>
      </c>
      <c r="E55" s="637">
        <v>0.1</v>
      </c>
      <c r="F55" s="216">
        <f>VLOOKUP(D55,'Part Master'!A:R, 3,FALSE)</f>
        <v>11.77</v>
      </c>
      <c r="G55" s="216">
        <f t="shared" si="58"/>
        <v>12.947000000000001</v>
      </c>
      <c r="H55" s="216">
        <f t="shared" si="59"/>
        <v>28.347000000000001</v>
      </c>
      <c r="I55" s="181">
        <f>VLOOKUP(D55,'Part Master'!A:G,7,FALSE)</f>
        <v>9.7690999999999999</v>
      </c>
      <c r="J55" s="216">
        <f t="shared" si="47"/>
        <v>10.74601</v>
      </c>
      <c r="K55" s="181">
        <f t="shared" si="35"/>
        <v>26.14601</v>
      </c>
      <c r="L55" s="653"/>
      <c r="M55" s="685"/>
      <c r="N55" s="122">
        <f t="shared" si="60"/>
        <v>0</v>
      </c>
      <c r="O55" s="122">
        <f t="shared" si="61"/>
        <v>0</v>
      </c>
      <c r="P55" s="181"/>
      <c r="Q55" s="122">
        <f t="shared" si="62"/>
        <v>0</v>
      </c>
      <c r="R55" s="122">
        <f t="shared" si="63"/>
        <v>0</v>
      </c>
      <c r="S55" s="619"/>
      <c r="T55" s="174">
        <f>IF($L55&gt;0,$L55*$I55*'COVER PAGE'!#REF!,0)</f>
        <v>0</v>
      </c>
      <c r="U55" s="174">
        <f>IF($L55&gt;0,($E55*$R$9*$L55)-($E55*'COVER PAGE'!#REF!*$L55),0)</f>
        <v>0</v>
      </c>
      <c r="V55" s="174">
        <f t="shared" si="64"/>
        <v>0</v>
      </c>
      <c r="W55" s="685"/>
      <c r="X55" s="685"/>
      <c r="Y55" s="685"/>
      <c r="Z55" s="685"/>
      <c r="AA55" s="685"/>
      <c r="AB55" s="685"/>
      <c r="AC55" s="685"/>
      <c r="AD55" s="687"/>
    </row>
    <row r="56" spans="1:30" s="630" customFormat="1">
      <c r="A56" s="686"/>
      <c r="B56" s="638" t="s">
        <v>1601</v>
      </c>
      <c r="C56" s="67"/>
      <c r="D56" s="591" t="s">
        <v>95</v>
      </c>
      <c r="E56" s="637">
        <v>0</v>
      </c>
      <c r="F56" s="216">
        <f>VLOOKUP(D56,'Part Master'!A:R, 3,FALSE)</f>
        <v>29.81</v>
      </c>
      <c r="G56" s="216">
        <f t="shared" si="58"/>
        <v>32.791000000000004</v>
      </c>
      <c r="H56" s="216">
        <f t="shared" si="59"/>
        <v>32.791000000000004</v>
      </c>
      <c r="I56" s="181">
        <f>VLOOKUP(D56,'Part Master'!A:G,7,FALSE)</f>
        <v>24.7423</v>
      </c>
      <c r="J56" s="216">
        <f t="shared" si="47"/>
        <v>27.216530000000002</v>
      </c>
      <c r="K56" s="181">
        <f t="shared" si="35"/>
        <v>27.216530000000002</v>
      </c>
      <c r="L56" s="653"/>
      <c r="M56" s="685"/>
      <c r="N56" s="122">
        <f t="shared" si="60"/>
        <v>0</v>
      </c>
      <c r="O56" s="122">
        <f t="shared" si="61"/>
        <v>0</v>
      </c>
      <c r="P56" s="181"/>
      <c r="Q56" s="122">
        <f t="shared" si="62"/>
        <v>0</v>
      </c>
      <c r="R56" s="122">
        <f t="shared" si="63"/>
        <v>0</v>
      </c>
      <c r="S56" s="619"/>
      <c r="T56" s="174">
        <f>IF($L56&gt;0,$L56*$I56*'COVER PAGE'!#REF!,0)</f>
        <v>0</v>
      </c>
      <c r="U56" s="174">
        <f>IF($L56&gt;0,($E56*$R$9*$L56)-($E56*'COVER PAGE'!#REF!*$L56),0)</f>
        <v>0</v>
      </c>
      <c r="V56" s="174">
        <f t="shared" si="64"/>
        <v>0</v>
      </c>
      <c r="W56" s="685"/>
      <c r="X56" s="685"/>
      <c r="Y56" s="685"/>
      <c r="Z56" s="685"/>
      <c r="AA56" s="685"/>
      <c r="AB56" s="685"/>
      <c r="AC56" s="685"/>
      <c r="AD56" s="687"/>
    </row>
    <row r="57" spans="1:30" s="630" customFormat="1">
      <c r="A57" s="686"/>
      <c r="B57" s="638" t="s">
        <v>1602</v>
      </c>
      <c r="C57" s="67"/>
      <c r="D57" s="591" t="s">
        <v>96</v>
      </c>
      <c r="E57" s="637">
        <v>0</v>
      </c>
      <c r="F57" s="216">
        <f>VLOOKUP(D57,'Part Master'!A:R, 3,FALSE)</f>
        <v>29.81</v>
      </c>
      <c r="G57" s="216">
        <f t="shared" si="58"/>
        <v>32.791000000000004</v>
      </c>
      <c r="H57" s="216">
        <f t="shared" si="59"/>
        <v>32.791000000000004</v>
      </c>
      <c r="I57" s="181">
        <f>VLOOKUP(D57,'Part Master'!A:G,7,FALSE)</f>
        <v>24.7423</v>
      </c>
      <c r="J57" s="216">
        <f t="shared" si="47"/>
        <v>27.216530000000002</v>
      </c>
      <c r="K57" s="181">
        <f t="shared" si="35"/>
        <v>27.216530000000002</v>
      </c>
      <c r="L57" s="653"/>
      <c r="M57" s="685"/>
      <c r="N57" s="122">
        <f t="shared" si="60"/>
        <v>0</v>
      </c>
      <c r="O57" s="122">
        <f t="shared" si="61"/>
        <v>0</v>
      </c>
      <c r="P57" s="181"/>
      <c r="Q57" s="122">
        <f t="shared" si="62"/>
        <v>0</v>
      </c>
      <c r="R57" s="122">
        <f t="shared" si="63"/>
        <v>0</v>
      </c>
      <c r="S57" s="619"/>
      <c r="T57" s="174">
        <f>IF($L57&gt;0,$L57*$I57*'COVER PAGE'!#REF!,0)</f>
        <v>0</v>
      </c>
      <c r="U57" s="174">
        <f>IF($L57&gt;0,($E57*$R$9*$L57)-($E57*'COVER PAGE'!#REF!*$L57),0)</f>
        <v>0</v>
      </c>
      <c r="V57" s="174">
        <f t="shared" si="64"/>
        <v>0</v>
      </c>
      <c r="W57" s="685"/>
      <c r="X57" s="685"/>
      <c r="Y57" s="685"/>
      <c r="Z57" s="685"/>
      <c r="AA57" s="685"/>
      <c r="AB57" s="685"/>
      <c r="AC57" s="685"/>
      <c r="AD57" s="687"/>
    </row>
    <row r="58" spans="1:30" s="630" customFormat="1">
      <c r="A58" s="686"/>
      <c r="B58" s="638" t="s">
        <v>1603</v>
      </c>
      <c r="C58" s="67"/>
      <c r="D58" s="591" t="s">
        <v>91</v>
      </c>
      <c r="E58" s="637">
        <v>0.1</v>
      </c>
      <c r="F58" s="216">
        <f>VLOOKUP(D58,'Part Master'!A:R, 3,FALSE)</f>
        <v>39.479999999999997</v>
      </c>
      <c r="G58" s="216">
        <f t="shared" si="58"/>
        <v>43.427999999999997</v>
      </c>
      <c r="H58" s="216">
        <f t="shared" si="59"/>
        <v>58.827999999999996</v>
      </c>
      <c r="I58" s="181">
        <f>VLOOKUP(D58,'Part Master'!A:G,7,FALSE)</f>
        <v>32.7684</v>
      </c>
      <c r="J58" s="216">
        <f t="shared" si="47"/>
        <v>36.04524</v>
      </c>
      <c r="K58" s="181">
        <f t="shared" si="35"/>
        <v>51.445239999999998</v>
      </c>
      <c r="L58" s="653"/>
      <c r="M58" s="685"/>
      <c r="N58" s="122">
        <f t="shared" si="60"/>
        <v>0</v>
      </c>
      <c r="O58" s="122">
        <f t="shared" si="61"/>
        <v>0</v>
      </c>
      <c r="P58" s="181"/>
      <c r="Q58" s="122">
        <f t="shared" si="62"/>
        <v>0</v>
      </c>
      <c r="R58" s="122">
        <f t="shared" si="63"/>
        <v>0</v>
      </c>
      <c r="S58" s="619"/>
      <c r="T58" s="174">
        <f>IF($L58&gt;0,$L58*$I58*'COVER PAGE'!#REF!,0)</f>
        <v>0</v>
      </c>
      <c r="U58" s="174">
        <f>IF($L58&gt;0,($E58*$R$9*$L58)-($E58*'COVER PAGE'!#REF!*$L58),0)</f>
        <v>0</v>
      </c>
      <c r="V58" s="174">
        <f t="shared" si="64"/>
        <v>0</v>
      </c>
      <c r="W58" s="685"/>
      <c r="X58" s="685"/>
      <c r="Y58" s="685"/>
      <c r="Z58" s="685"/>
      <c r="AA58" s="685"/>
      <c r="AB58" s="685"/>
      <c r="AC58" s="685"/>
      <c r="AD58" s="687"/>
    </row>
    <row r="59" spans="1:30">
      <c r="A59" s="686"/>
      <c r="B59" s="608" t="s">
        <v>1785</v>
      </c>
      <c r="C59" s="691"/>
      <c r="D59" s="608"/>
      <c r="E59" s="691"/>
      <c r="F59" s="691"/>
      <c r="G59" s="691"/>
      <c r="H59" s="691"/>
      <c r="I59" s="691"/>
      <c r="J59" s="691"/>
      <c r="K59" s="691"/>
      <c r="L59" s="691"/>
      <c r="M59" s="691"/>
      <c r="N59" s="691"/>
      <c r="O59" s="691"/>
      <c r="P59" s="691"/>
      <c r="Q59" s="691"/>
      <c r="R59" s="691"/>
      <c r="S59" s="691"/>
      <c r="T59" s="691"/>
      <c r="U59" s="691"/>
      <c r="V59" s="691"/>
      <c r="W59" s="691"/>
      <c r="X59" s="691"/>
      <c r="Y59" s="691"/>
      <c r="Z59" s="691"/>
      <c r="AA59" s="691"/>
      <c r="AB59" s="691"/>
      <c r="AC59" s="691"/>
      <c r="AD59" s="691"/>
    </row>
    <row r="60" spans="1:30" s="630" customFormat="1">
      <c r="A60" s="686"/>
      <c r="B60" s="638" t="s">
        <v>1547</v>
      </c>
      <c r="C60" s="638"/>
      <c r="D60" s="579" t="s">
        <v>70</v>
      </c>
      <c r="E60" s="693">
        <v>0</v>
      </c>
      <c r="F60" s="216">
        <f>VLOOKUP(D60,'Part Master'!A:R, 3,FALSE)</f>
        <v>57.85</v>
      </c>
      <c r="G60" s="216">
        <f>F60*1.1</f>
        <v>63.635000000000005</v>
      </c>
      <c r="H60" s="216">
        <f t="shared" ref="H60:H62" si="65">G60+(E60*$O$9)</f>
        <v>63.635000000000005</v>
      </c>
      <c r="I60" s="181">
        <f>VLOOKUP(D60,'Part Master'!A:G,7,FALSE)</f>
        <v>48.015500000000003</v>
      </c>
      <c r="J60" s="216">
        <f t="shared" ref="J60:J62" si="66">I60*1.1</f>
        <v>52.817050000000009</v>
      </c>
      <c r="K60" s="181">
        <f t="shared" ref="K60:K62" si="67">J60+($R$9*E60)</f>
        <v>52.817050000000009</v>
      </c>
      <c r="L60" s="653"/>
      <c r="M60" s="685"/>
      <c r="N60" s="122">
        <f t="shared" ref="N60:N62" si="68">IF(L60&gt;0,G60*L60,0)</f>
        <v>0</v>
      </c>
      <c r="O60" s="122">
        <f t="shared" ref="O60:O62" si="69">IF(L60&gt;0,H60*L60,0)</f>
        <v>0</v>
      </c>
      <c r="P60" s="181"/>
      <c r="Q60" s="122">
        <f t="shared" ref="Q60:Q62" si="70">IF(L60&gt;0,J60*L60,0)</f>
        <v>0</v>
      </c>
      <c r="R60" s="122">
        <f t="shared" ref="R60:R62" si="71">IF(L60&gt;0,K60*L60,0)</f>
        <v>0</v>
      </c>
      <c r="S60" s="619"/>
      <c r="T60" s="174">
        <f>IF($L60&gt;0,$L60*$I60*'COVER PAGE'!#REF!,0)</f>
        <v>0</v>
      </c>
      <c r="U60" s="174">
        <f>IF($L60&gt;0,($E60*$R$9*$L60)-($E60*'COVER PAGE'!#REF!*$L60),0)</f>
        <v>0</v>
      </c>
      <c r="V60" s="174">
        <f t="shared" ref="V60:V62" si="72">U60+T60</f>
        <v>0</v>
      </c>
      <c r="W60" s="685"/>
      <c r="X60" s="685"/>
      <c r="Y60" s="685"/>
      <c r="Z60" s="685"/>
      <c r="AA60" s="685"/>
      <c r="AB60" s="685"/>
      <c r="AC60" s="685"/>
      <c r="AD60" s="687"/>
    </row>
    <row r="61" spans="1:30" s="630" customFormat="1">
      <c r="A61" s="686"/>
      <c r="B61" s="638" t="s">
        <v>1759</v>
      </c>
      <c r="C61" s="638"/>
      <c r="D61" s="579" t="s">
        <v>1552</v>
      </c>
      <c r="E61" s="693">
        <v>0</v>
      </c>
      <c r="F61" s="216">
        <f>VLOOKUP(D61,'Part Master'!A:R, 3,FALSE)</f>
        <v>44.47</v>
      </c>
      <c r="G61" s="216">
        <f>F61*1.1</f>
        <v>48.917000000000002</v>
      </c>
      <c r="H61" s="216">
        <f t="shared" si="65"/>
        <v>48.917000000000002</v>
      </c>
      <c r="I61" s="181">
        <f>VLOOKUP(D61,'Part Master'!A:G,7,FALSE)</f>
        <v>36.9101</v>
      </c>
      <c r="J61" s="216">
        <f t="shared" si="66"/>
        <v>40.601110000000006</v>
      </c>
      <c r="K61" s="181">
        <f t="shared" si="67"/>
        <v>40.601110000000006</v>
      </c>
      <c r="L61" s="653"/>
      <c r="M61" s="685"/>
      <c r="N61" s="122">
        <f t="shared" si="68"/>
        <v>0</v>
      </c>
      <c r="O61" s="122">
        <f t="shared" si="69"/>
        <v>0</v>
      </c>
      <c r="P61" s="181"/>
      <c r="Q61" s="122">
        <f t="shared" si="70"/>
        <v>0</v>
      </c>
      <c r="R61" s="122">
        <f t="shared" si="71"/>
        <v>0</v>
      </c>
      <c r="S61" s="619"/>
      <c r="T61" s="174">
        <f>IF($L61&gt;0,$L61*$I61*'COVER PAGE'!#REF!,0)</f>
        <v>0</v>
      </c>
      <c r="U61" s="174">
        <f>IF($L61&gt;0,($E61*$R$9*$L61)-($E61*'COVER PAGE'!#REF!*$L61),0)</f>
        <v>0</v>
      </c>
      <c r="V61" s="174">
        <f t="shared" si="72"/>
        <v>0</v>
      </c>
      <c r="W61" s="685"/>
      <c r="X61" s="685"/>
      <c r="Y61" s="685"/>
      <c r="Z61" s="685"/>
      <c r="AA61" s="685"/>
      <c r="AB61" s="685"/>
      <c r="AC61" s="685"/>
      <c r="AD61" s="687"/>
    </row>
    <row r="62" spans="1:30" s="630" customFormat="1">
      <c r="A62" s="685"/>
      <c r="B62" s="638" t="s">
        <v>1550</v>
      </c>
      <c r="C62" s="636"/>
      <c r="D62" s="579" t="s">
        <v>84</v>
      </c>
      <c r="E62" s="693">
        <v>0</v>
      </c>
      <c r="F62" s="216">
        <f>VLOOKUP(D62,'Part Master'!A:R, 3,FALSE)</f>
        <v>29.45</v>
      </c>
      <c r="G62" s="216">
        <f>F62*1.1</f>
        <v>32.395000000000003</v>
      </c>
      <c r="H62" s="216">
        <f t="shared" si="65"/>
        <v>32.395000000000003</v>
      </c>
      <c r="I62" s="181">
        <f>VLOOKUP(D62,'Part Master'!A:G,7,FALSE)</f>
        <v>24.4435</v>
      </c>
      <c r="J62" s="216">
        <f t="shared" si="66"/>
        <v>26.887850000000004</v>
      </c>
      <c r="K62" s="181">
        <f t="shared" si="67"/>
        <v>26.887850000000004</v>
      </c>
      <c r="L62" s="653"/>
      <c r="M62" s="685"/>
      <c r="N62" s="122">
        <f t="shared" si="68"/>
        <v>0</v>
      </c>
      <c r="O62" s="122">
        <f t="shared" si="69"/>
        <v>0</v>
      </c>
      <c r="P62" s="181"/>
      <c r="Q62" s="122">
        <f t="shared" si="70"/>
        <v>0</v>
      </c>
      <c r="R62" s="122">
        <f t="shared" si="71"/>
        <v>0</v>
      </c>
      <c r="S62" s="619"/>
      <c r="T62" s="174">
        <f>IF($L62&gt;0,$L62*$I62*'COVER PAGE'!#REF!,0)</f>
        <v>0</v>
      </c>
      <c r="U62" s="174">
        <f>IF($L62&gt;0,($E62*$R$9*$L62)-($E62*'COVER PAGE'!#REF!*$L62),0)</f>
        <v>0</v>
      </c>
      <c r="V62" s="174">
        <f t="shared" si="72"/>
        <v>0</v>
      </c>
      <c r="W62" s="685"/>
      <c r="X62" s="685"/>
      <c r="Y62" s="685"/>
      <c r="Z62" s="685"/>
      <c r="AA62" s="685"/>
      <c r="AB62" s="685"/>
      <c r="AC62" s="685"/>
      <c r="AD62" s="687"/>
    </row>
    <row r="63" spans="1:30" s="630" customFormat="1">
      <c r="A63" s="726"/>
      <c r="B63" s="228"/>
      <c r="C63" s="721"/>
      <c r="D63" s="727"/>
      <c r="E63" s="728"/>
      <c r="F63" s="729"/>
      <c r="G63" s="729"/>
      <c r="H63" s="729"/>
      <c r="I63" s="339"/>
      <c r="J63" s="729"/>
      <c r="K63" s="339"/>
      <c r="L63" s="725"/>
      <c r="M63" s="726"/>
      <c r="N63" s="222"/>
      <c r="O63" s="222"/>
      <c r="P63" s="339"/>
      <c r="Q63" s="222"/>
      <c r="R63" s="222"/>
      <c r="S63" s="726"/>
      <c r="T63" s="336"/>
      <c r="U63" s="336"/>
      <c r="V63" s="336"/>
      <c r="W63" s="726"/>
      <c r="X63" s="726"/>
      <c r="Y63" s="726"/>
      <c r="Z63" s="726"/>
      <c r="AA63" s="726"/>
      <c r="AB63" s="726"/>
      <c r="AC63" s="726"/>
      <c r="AD63" s="688"/>
    </row>
    <row r="64" spans="1:30" s="630" customFormat="1" ht="17.25">
      <c r="B64" s="762" t="s">
        <v>1606</v>
      </c>
      <c r="C64" s="762"/>
      <c r="D64" s="762"/>
      <c r="E64" s="762"/>
      <c r="F64" s="762"/>
      <c r="G64" s="762"/>
      <c r="H64" s="762"/>
      <c r="I64" s="677"/>
      <c r="J64" s="677"/>
      <c r="K64" s="677"/>
      <c r="L64" s="668"/>
      <c r="M64" s="629"/>
      <c r="N64" s="629"/>
      <c r="O64" s="629"/>
      <c r="P64" s="629"/>
    </row>
    <row r="65" spans="1:16" s="630" customFormat="1">
      <c r="B65" s="703"/>
      <c r="C65" s="703"/>
      <c r="D65" s="703"/>
      <c r="E65" s="703"/>
      <c r="F65" s="703"/>
      <c r="G65" s="703"/>
      <c r="H65" s="703"/>
      <c r="I65" s="677"/>
      <c r="J65" s="677"/>
      <c r="K65" s="677"/>
      <c r="L65" s="668"/>
      <c r="M65" s="629"/>
      <c r="N65" s="629"/>
      <c r="O65" s="629"/>
      <c r="P65" s="629"/>
    </row>
    <row r="66" spans="1:16">
      <c r="A66" s="630"/>
      <c r="B66" s="763" t="s">
        <v>1395</v>
      </c>
      <c r="C66" s="763"/>
      <c r="D66" s="763"/>
      <c r="E66" s="763"/>
      <c r="F66" s="763"/>
      <c r="G66" s="763"/>
      <c r="H66" s="763"/>
      <c r="I66" s="763"/>
      <c r="J66" s="763"/>
      <c r="K66" s="763"/>
      <c r="L66" s="763"/>
      <c r="M66" s="629"/>
      <c r="N66" s="629"/>
      <c r="O66" s="629"/>
      <c r="P66" s="629"/>
    </row>
    <row r="67" spans="1:16">
      <c r="A67" s="630"/>
      <c r="B67" s="763"/>
      <c r="C67" s="763"/>
      <c r="D67" s="763"/>
      <c r="E67" s="763"/>
      <c r="F67" s="763"/>
      <c r="G67" s="763"/>
      <c r="H67" s="763"/>
      <c r="I67" s="763"/>
      <c r="J67" s="763"/>
      <c r="K67" s="763"/>
      <c r="L67" s="763"/>
      <c r="M67" s="629"/>
      <c r="N67" s="629"/>
      <c r="O67" s="629"/>
      <c r="P67" s="629"/>
    </row>
    <row r="68" spans="1:16" ht="1.1499999999999999" customHeight="1">
      <c r="A68" s="630"/>
      <c r="B68" s="763"/>
      <c r="C68" s="763"/>
      <c r="D68" s="763"/>
      <c r="E68" s="763"/>
      <c r="F68" s="763"/>
      <c r="G68" s="763"/>
      <c r="H68" s="763"/>
      <c r="I68" s="763"/>
      <c r="J68" s="763"/>
      <c r="K68" s="763"/>
      <c r="L68" s="763"/>
      <c r="M68" s="629"/>
      <c r="N68" s="629"/>
      <c r="O68" s="629"/>
      <c r="P68" s="629"/>
    </row>
    <row r="69" spans="1:16">
      <c r="A69" s="630"/>
      <c r="M69" s="629"/>
      <c r="N69" s="629"/>
      <c r="O69" s="629"/>
      <c r="P69" s="629"/>
    </row>
    <row r="70" spans="1:16">
      <c r="A70" s="630"/>
      <c r="M70" s="629"/>
      <c r="N70" s="629"/>
      <c r="O70" s="629"/>
      <c r="P70" s="629"/>
    </row>
    <row r="71" spans="1:16">
      <c r="A71" s="630"/>
      <c r="M71" s="629"/>
      <c r="N71" s="629"/>
      <c r="O71" s="629"/>
      <c r="P71" s="629"/>
    </row>
    <row r="72" spans="1:16">
      <c r="M72" s="629"/>
      <c r="N72" s="629"/>
      <c r="O72" s="629"/>
      <c r="P72" s="629"/>
    </row>
    <row r="73" spans="1:16">
      <c r="A73" s="630"/>
      <c r="M73" s="629"/>
      <c r="N73" s="629"/>
      <c r="O73" s="629"/>
      <c r="P73" s="629"/>
    </row>
    <row r="74" spans="1:16">
      <c r="M74" s="629"/>
      <c r="N74" s="629"/>
      <c r="O74" s="629"/>
      <c r="P74" s="629"/>
    </row>
    <row r="75" spans="1:16">
      <c r="M75" s="629"/>
      <c r="N75" s="629"/>
      <c r="O75" s="629"/>
      <c r="P75" s="629"/>
    </row>
    <row r="76" spans="1:16">
      <c r="M76" s="629"/>
      <c r="N76" s="629"/>
      <c r="O76" s="629"/>
      <c r="P76" s="629"/>
    </row>
    <row r="77" spans="1:16">
      <c r="M77" s="629"/>
      <c r="N77" s="629"/>
      <c r="O77" s="629"/>
      <c r="P77" s="629"/>
    </row>
    <row r="78" spans="1:16">
      <c r="M78" s="629"/>
      <c r="N78" s="629"/>
      <c r="O78" s="629"/>
      <c r="P78" s="629"/>
    </row>
    <row r="79" spans="1:16">
      <c r="M79" s="629"/>
      <c r="N79" s="629"/>
      <c r="O79" s="629"/>
      <c r="P79" s="629"/>
    </row>
    <row r="80" spans="1:16">
      <c r="M80" s="629"/>
      <c r="N80" s="629"/>
      <c r="O80" s="629"/>
      <c r="P80" s="629"/>
    </row>
    <row r="81" spans="13:16">
      <c r="M81" s="629"/>
      <c r="N81" s="629"/>
      <c r="O81" s="629"/>
      <c r="P81" s="629"/>
    </row>
    <row r="82" spans="13:16">
      <c r="M82" s="629"/>
      <c r="N82" s="629"/>
      <c r="O82" s="629"/>
      <c r="P82" s="629"/>
    </row>
    <row r="83" spans="13:16">
      <c r="M83" s="629"/>
      <c r="N83" s="629"/>
      <c r="O83" s="629"/>
      <c r="P83" s="629"/>
    </row>
    <row r="84" spans="13:16">
      <c r="M84" s="629"/>
      <c r="N84" s="629"/>
      <c r="O84" s="629"/>
      <c r="P84" s="629"/>
    </row>
    <row r="85" spans="13:16">
      <c r="M85" s="629"/>
      <c r="N85" s="629"/>
      <c r="O85" s="629"/>
      <c r="P85" s="629"/>
    </row>
    <row r="86" spans="13:16">
      <c r="M86" s="629"/>
      <c r="N86" s="629"/>
      <c r="O86" s="629"/>
      <c r="P86" s="629"/>
    </row>
    <row r="87" spans="13:16">
      <c r="M87" s="629"/>
      <c r="N87" s="629"/>
      <c r="O87" s="629"/>
      <c r="P87" s="629"/>
    </row>
    <row r="88" spans="13:16">
      <c r="M88" s="629"/>
      <c r="N88" s="629"/>
      <c r="O88" s="629"/>
      <c r="P88" s="629"/>
    </row>
    <row r="89" spans="13:16">
      <c r="M89" s="629"/>
      <c r="N89" s="629"/>
      <c r="O89" s="629"/>
      <c r="P89" s="629"/>
    </row>
    <row r="90" spans="13:16">
      <c r="M90" s="629"/>
      <c r="N90" s="629"/>
      <c r="O90" s="629"/>
      <c r="P90" s="629"/>
    </row>
    <row r="91" spans="13:16">
      <c r="M91" s="629"/>
      <c r="N91" s="629"/>
      <c r="O91" s="629"/>
      <c r="P91" s="629"/>
    </row>
    <row r="92" spans="13:16">
      <c r="M92" s="629"/>
      <c r="N92" s="629"/>
      <c r="O92" s="629"/>
      <c r="P92" s="629"/>
    </row>
    <row r="93" spans="13:16">
      <c r="M93" s="629"/>
      <c r="N93" s="629"/>
      <c r="O93" s="629"/>
      <c r="P93" s="629"/>
    </row>
    <row r="94" spans="13:16">
      <c r="M94" s="629"/>
      <c r="N94" s="629"/>
      <c r="O94" s="629"/>
      <c r="P94" s="629"/>
    </row>
    <row r="95" spans="13:16">
      <c r="M95" s="629"/>
      <c r="N95" s="629"/>
      <c r="O95" s="629"/>
      <c r="P95" s="629"/>
    </row>
    <row r="96" spans="13:16">
      <c r="M96" s="630"/>
      <c r="N96" s="630"/>
      <c r="O96" s="630"/>
      <c r="P96" s="629"/>
    </row>
    <row r="97" spans="13:16">
      <c r="M97" s="630"/>
      <c r="N97" s="630"/>
      <c r="O97" s="630"/>
      <c r="P97" s="629"/>
    </row>
    <row r="98" spans="13:16">
      <c r="M98" s="654"/>
      <c r="N98" s="122">
        <f>IF(M98&gt;0,G98*M98,0)</f>
        <v>0</v>
      </c>
      <c r="O98" s="222"/>
      <c r="P98" s="629"/>
    </row>
    <row r="99" spans="13:16">
      <c r="M99" s="654"/>
      <c r="N99" s="122">
        <f>IF(M99&gt;0,G99*M99,0)</f>
        <v>0</v>
      </c>
      <c r="O99" s="222"/>
      <c r="P99" s="629"/>
    </row>
    <row r="100" spans="13:16">
      <c r="M100" s="654"/>
      <c r="N100" s="122">
        <f>IF(M100&gt;0,G100*M100,0)</f>
        <v>0</v>
      </c>
      <c r="O100" s="222"/>
      <c r="P100" s="629"/>
    </row>
    <row r="101" spans="13:16">
      <c r="M101" s="630"/>
      <c r="N101" s="630"/>
      <c r="O101" s="630"/>
      <c r="P101" s="629"/>
    </row>
    <row r="102" spans="13:16">
      <c r="M102" s="654"/>
      <c r="N102" s="122">
        <f>IF(M102&gt;0,G102*M102,0)</f>
        <v>0</v>
      </c>
      <c r="O102" s="222"/>
      <c r="P102" s="629"/>
    </row>
    <row r="103" spans="13:16">
      <c r="M103" s="654"/>
      <c r="N103" s="122">
        <f>IF(M103&gt;0,G103*M103,0)</f>
        <v>0</v>
      </c>
      <c r="O103" s="222"/>
      <c r="P103" s="629"/>
    </row>
    <row r="104" spans="13:16">
      <c r="M104" s="654"/>
      <c r="N104" s="122">
        <f>IF(M104&gt;0,G104*M104,0)</f>
        <v>0</v>
      </c>
      <c r="O104" s="222"/>
      <c r="P104" s="629"/>
    </row>
    <row r="105" spans="13:16">
      <c r="M105" s="630"/>
      <c r="N105" s="630"/>
      <c r="O105" s="630"/>
      <c r="P105" s="629"/>
    </row>
    <row r="106" spans="13:16">
      <c r="M106" s="630"/>
      <c r="N106" s="630"/>
      <c r="O106" s="630"/>
      <c r="P106" s="629"/>
    </row>
    <row r="107" spans="13:16">
      <c r="M107" s="654"/>
      <c r="N107" s="122">
        <f t="shared" ref="N107:N112" si="73">IF(M107&gt;0,G107*M107,0)</f>
        <v>0</v>
      </c>
      <c r="O107" s="222"/>
      <c r="P107" s="629"/>
    </row>
    <row r="108" spans="13:16">
      <c r="M108" s="654"/>
      <c r="N108" s="122">
        <f t="shared" si="73"/>
        <v>0</v>
      </c>
      <c r="O108" s="222"/>
      <c r="P108" s="629"/>
    </row>
    <row r="109" spans="13:16">
      <c r="M109" s="654"/>
      <c r="N109" s="122">
        <f t="shared" si="73"/>
        <v>0</v>
      </c>
      <c r="O109" s="222"/>
      <c r="P109" s="629"/>
    </row>
    <row r="110" spans="13:16">
      <c r="M110" s="654"/>
      <c r="N110" s="122">
        <f t="shared" si="73"/>
        <v>0</v>
      </c>
      <c r="O110" s="222"/>
      <c r="P110" s="629"/>
    </row>
    <row r="111" spans="13:16">
      <c r="M111" s="654"/>
      <c r="N111" s="122">
        <f t="shared" si="73"/>
        <v>0</v>
      </c>
      <c r="O111" s="222"/>
      <c r="P111" s="629"/>
    </row>
    <row r="112" spans="13:16">
      <c r="M112" s="654"/>
      <c r="N112" s="122">
        <f t="shared" si="73"/>
        <v>0</v>
      </c>
      <c r="O112" s="222"/>
      <c r="P112" s="629"/>
    </row>
    <row r="113" spans="13:16">
      <c r="M113" s="630"/>
      <c r="N113" s="630"/>
      <c r="O113" s="630"/>
      <c r="P113" s="629"/>
    </row>
    <row r="114" spans="13:16">
      <c r="M114" s="630"/>
      <c r="N114" s="630"/>
      <c r="O114" s="630"/>
      <c r="P114" s="629"/>
    </row>
    <row r="115" spans="13:16">
      <c r="M115" s="643"/>
      <c r="N115" s="643"/>
      <c r="O115" s="643"/>
      <c r="P115" s="629"/>
    </row>
    <row r="116" spans="13:16">
      <c r="M116" s="643"/>
      <c r="N116" s="643"/>
      <c r="O116" s="643"/>
      <c r="P116" s="629"/>
    </row>
    <row r="117" spans="13:16">
      <c r="M117" s="643"/>
      <c r="N117" s="643"/>
      <c r="O117" s="643"/>
      <c r="P117" s="629"/>
    </row>
    <row r="118" spans="13:16">
      <c r="M118" s="643"/>
      <c r="N118" s="643"/>
      <c r="O118" s="643"/>
      <c r="P118" s="629"/>
    </row>
    <row r="119" spans="13:16">
      <c r="M119" s="643"/>
      <c r="N119" s="643"/>
      <c r="O119" s="643"/>
      <c r="P119" s="629"/>
    </row>
    <row r="120" spans="13:16">
      <c r="M120" s="643"/>
      <c r="N120" s="643"/>
      <c r="O120" s="643"/>
      <c r="P120" s="629"/>
    </row>
    <row r="121" spans="13:16">
      <c r="M121" s="643"/>
      <c r="N121" s="643"/>
      <c r="O121" s="643"/>
      <c r="P121" s="629"/>
    </row>
    <row r="122" spans="13:16">
      <c r="M122" s="643"/>
      <c r="N122" s="643"/>
      <c r="O122" s="643"/>
      <c r="P122" s="629"/>
    </row>
    <row r="123" spans="13:16">
      <c r="M123" s="643"/>
      <c r="N123" s="643"/>
      <c r="O123" s="643"/>
      <c r="P123" s="629"/>
    </row>
    <row r="124" spans="13:16">
      <c r="M124" s="643"/>
      <c r="N124" s="643"/>
      <c r="O124" s="643"/>
      <c r="P124" s="629"/>
    </row>
    <row r="125" spans="13:16">
      <c r="M125" s="643"/>
      <c r="N125" s="643"/>
      <c r="O125" s="643"/>
      <c r="P125" s="629"/>
    </row>
    <row r="126" spans="13:16">
      <c r="M126" s="643"/>
      <c r="N126" s="643"/>
      <c r="O126" s="643"/>
      <c r="P126" s="629"/>
    </row>
    <row r="127" spans="13:16">
      <c r="M127" s="643"/>
      <c r="N127" s="643"/>
      <c r="O127" s="643"/>
      <c r="P127" s="629"/>
    </row>
    <row r="128" spans="13:16">
      <c r="M128" s="643"/>
      <c r="N128" s="643"/>
      <c r="O128" s="643"/>
      <c r="P128" s="629"/>
    </row>
    <row r="129" spans="13:16">
      <c r="M129" s="643"/>
      <c r="N129" s="643"/>
      <c r="O129" s="643"/>
      <c r="P129" s="629"/>
    </row>
    <row r="130" spans="13:16">
      <c r="M130" s="643"/>
      <c r="N130" s="643"/>
      <c r="O130" s="643"/>
      <c r="P130" s="629"/>
    </row>
    <row r="131" spans="13:16">
      <c r="M131" s="643"/>
      <c r="N131" s="643"/>
      <c r="O131" s="643"/>
      <c r="P131" s="629"/>
    </row>
    <row r="132" spans="13:16">
      <c r="M132" s="643"/>
      <c r="N132" s="643"/>
      <c r="O132" s="643"/>
      <c r="P132" s="629"/>
    </row>
    <row r="133" spans="13:16">
      <c r="M133" s="643"/>
      <c r="N133" s="643"/>
      <c r="O133" s="643"/>
      <c r="P133" s="629"/>
    </row>
    <row r="134" spans="13:16">
      <c r="M134" s="643"/>
      <c r="N134" s="643"/>
      <c r="O134" s="643"/>
      <c r="P134" s="629"/>
    </row>
    <row r="135" spans="13:16">
      <c r="M135" s="643"/>
      <c r="N135" s="643"/>
      <c r="O135" s="643"/>
      <c r="P135" s="629"/>
    </row>
    <row r="136" spans="13:16">
      <c r="M136" s="643"/>
      <c r="N136" s="643"/>
      <c r="O136" s="643"/>
      <c r="P136" s="629"/>
    </row>
    <row r="137" spans="13:16">
      <c r="M137" s="643"/>
      <c r="N137" s="643"/>
      <c r="O137" s="643"/>
      <c r="P137" s="629"/>
    </row>
    <row r="138" spans="13:16">
      <c r="M138" s="643"/>
      <c r="N138" s="643"/>
      <c r="O138" s="643"/>
      <c r="P138" s="629"/>
    </row>
    <row r="139" spans="13:16">
      <c r="M139" s="643"/>
      <c r="N139" s="643"/>
      <c r="O139" s="643"/>
      <c r="P139" s="629"/>
    </row>
    <row r="140" spans="13:16">
      <c r="M140" s="643"/>
      <c r="N140" s="643"/>
      <c r="O140" s="643"/>
      <c r="P140" s="629"/>
    </row>
    <row r="141" spans="13:16">
      <c r="M141" s="643"/>
      <c r="N141" s="643"/>
      <c r="O141" s="643"/>
      <c r="P141" s="629"/>
    </row>
    <row r="142" spans="13:16">
      <c r="M142" s="643"/>
      <c r="N142" s="643"/>
      <c r="O142" s="643"/>
      <c r="P142" s="629"/>
    </row>
    <row r="143" spans="13:16">
      <c r="M143" s="643"/>
      <c r="N143" s="643"/>
      <c r="O143" s="643"/>
      <c r="P143" s="629"/>
    </row>
    <row r="144" spans="13:16">
      <c r="M144" s="643"/>
      <c r="N144" s="643"/>
      <c r="O144" s="643"/>
      <c r="P144" s="629"/>
    </row>
    <row r="145" spans="13:16">
      <c r="M145" s="643"/>
      <c r="N145" s="643"/>
      <c r="O145" s="643"/>
      <c r="P145" s="629"/>
    </row>
    <row r="146" spans="13:16">
      <c r="M146" s="643"/>
      <c r="N146" s="643"/>
      <c r="O146" s="643"/>
      <c r="P146" s="629"/>
    </row>
    <row r="147" spans="13:16">
      <c r="M147" s="643"/>
      <c r="N147" s="643"/>
      <c r="O147" s="643"/>
      <c r="P147" s="629"/>
    </row>
    <row r="148" spans="13:16">
      <c r="M148" s="643"/>
      <c r="N148" s="643"/>
      <c r="O148" s="643"/>
      <c r="P148" s="629"/>
    </row>
    <row r="149" spans="13:16">
      <c r="M149" s="643"/>
      <c r="N149" s="643"/>
      <c r="O149" s="643"/>
      <c r="P149" s="629"/>
    </row>
    <row r="150" spans="13:16">
      <c r="M150" s="643"/>
      <c r="N150" s="643"/>
      <c r="O150" s="643"/>
      <c r="P150" s="629"/>
    </row>
    <row r="151" spans="13:16">
      <c r="M151" s="643"/>
      <c r="N151" s="643"/>
      <c r="O151" s="643"/>
      <c r="P151" s="629"/>
    </row>
    <row r="152" spans="13:16">
      <c r="M152" s="643"/>
      <c r="N152" s="643"/>
      <c r="O152" s="643"/>
      <c r="P152" s="629"/>
    </row>
    <row r="153" spans="13:16">
      <c r="M153" s="643"/>
      <c r="N153" s="643"/>
      <c r="O153" s="643"/>
      <c r="P153" s="629"/>
    </row>
    <row r="154" spans="13:16">
      <c r="M154" s="643"/>
      <c r="N154" s="643"/>
      <c r="O154" s="643"/>
      <c r="P154" s="629"/>
    </row>
    <row r="155" spans="13:16">
      <c r="M155" s="643"/>
      <c r="N155" s="643"/>
      <c r="O155" s="643"/>
      <c r="P155" s="629"/>
    </row>
    <row r="156" spans="13:16">
      <c r="M156" s="643"/>
      <c r="N156" s="643"/>
      <c r="O156" s="643"/>
      <c r="P156" s="629"/>
    </row>
    <row r="157" spans="13:16">
      <c r="M157" s="643"/>
      <c r="N157" s="643"/>
      <c r="O157" s="643"/>
      <c r="P157" s="629"/>
    </row>
    <row r="158" spans="13:16">
      <c r="M158" s="643"/>
      <c r="N158" s="643"/>
      <c r="O158" s="643"/>
      <c r="P158" s="629"/>
    </row>
    <row r="159" spans="13:16">
      <c r="M159" s="643"/>
      <c r="N159" s="643"/>
      <c r="O159" s="643"/>
      <c r="P159" s="629"/>
    </row>
    <row r="160" spans="13:16">
      <c r="M160" s="643"/>
      <c r="N160" s="643"/>
      <c r="O160" s="643"/>
      <c r="P160" s="629"/>
    </row>
    <row r="161" spans="13:16">
      <c r="M161" s="643"/>
      <c r="N161" s="643"/>
      <c r="O161" s="643"/>
      <c r="P161" s="629"/>
    </row>
    <row r="162" spans="13:16">
      <c r="M162" s="643"/>
      <c r="N162" s="643"/>
      <c r="O162" s="643"/>
      <c r="P162" s="629"/>
    </row>
    <row r="163" spans="13:16">
      <c r="M163" s="643"/>
      <c r="N163" s="643"/>
      <c r="O163" s="643"/>
      <c r="P163" s="629"/>
    </row>
    <row r="164" spans="13:16">
      <c r="M164" s="643"/>
      <c r="N164" s="643"/>
      <c r="O164" s="643"/>
      <c r="P164" s="629"/>
    </row>
    <row r="165" spans="13:16">
      <c r="M165" s="643"/>
      <c r="N165" s="643"/>
      <c r="O165" s="643"/>
      <c r="P165" s="629"/>
    </row>
    <row r="166" spans="13:16">
      <c r="M166" s="643"/>
      <c r="N166" s="643"/>
      <c r="O166" s="643"/>
      <c r="P166" s="629"/>
    </row>
    <row r="167" spans="13:16">
      <c r="M167" s="643"/>
      <c r="N167" s="643"/>
      <c r="O167" s="643"/>
      <c r="P167" s="629"/>
    </row>
    <row r="168" spans="13:16">
      <c r="M168" s="643"/>
      <c r="N168" s="643"/>
      <c r="O168" s="643"/>
      <c r="P168" s="629"/>
    </row>
    <row r="169" spans="13:16">
      <c r="M169" s="631"/>
      <c r="N169" s="631"/>
      <c r="O169" s="631"/>
      <c r="P169" s="629"/>
    </row>
    <row r="170" spans="13:16">
      <c r="M170" s="631"/>
      <c r="N170" s="631"/>
      <c r="O170" s="631"/>
      <c r="P170" s="629"/>
    </row>
    <row r="171" spans="13:16">
      <c r="M171" s="643"/>
      <c r="N171" s="643"/>
      <c r="O171" s="643"/>
      <c r="P171" s="629"/>
    </row>
    <row r="172" spans="13:16">
      <c r="M172" s="643"/>
      <c r="N172" s="643"/>
      <c r="O172" s="643"/>
      <c r="P172" s="629"/>
    </row>
    <row r="173" spans="13:16">
      <c r="M173" s="643"/>
      <c r="N173" s="643"/>
      <c r="O173" s="643"/>
      <c r="P173" s="629"/>
    </row>
    <row r="174" spans="13:16">
      <c r="M174" s="643"/>
      <c r="N174" s="643"/>
      <c r="O174" s="643"/>
      <c r="P174" s="629"/>
    </row>
    <row r="175" spans="13:16">
      <c r="M175" s="643"/>
      <c r="N175" s="643"/>
      <c r="O175" s="643"/>
      <c r="P175" s="629"/>
    </row>
    <row r="176" spans="13:16">
      <c r="M176" s="643"/>
      <c r="N176" s="643"/>
      <c r="O176" s="643"/>
      <c r="P176" s="629"/>
    </row>
    <row r="177" spans="13:16">
      <c r="M177" s="643"/>
      <c r="N177" s="643"/>
      <c r="O177" s="643"/>
      <c r="P177" s="629"/>
    </row>
    <row r="178" spans="13:16">
      <c r="M178" s="643"/>
      <c r="N178" s="643"/>
      <c r="O178" s="643"/>
      <c r="P178" s="629"/>
    </row>
    <row r="179" spans="13:16">
      <c r="M179" s="643"/>
      <c r="N179" s="643"/>
      <c r="O179" s="643"/>
      <c r="P179" s="629"/>
    </row>
    <row r="180" spans="13:16">
      <c r="M180" s="643"/>
      <c r="N180" s="643"/>
      <c r="O180" s="643"/>
      <c r="P180" s="629"/>
    </row>
    <row r="181" spans="13:16">
      <c r="M181" s="643"/>
      <c r="N181" s="643"/>
      <c r="O181" s="643"/>
      <c r="P181" s="643"/>
    </row>
    <row r="182" spans="13:16">
      <c r="M182" s="643"/>
      <c r="N182" s="643"/>
      <c r="O182" s="643"/>
      <c r="P182" s="643"/>
    </row>
    <row r="183" spans="13:16">
      <c r="M183" s="630"/>
      <c r="N183" s="630"/>
      <c r="O183" s="630"/>
      <c r="P183" s="630"/>
    </row>
    <row r="184" spans="13:16">
      <c r="M184" s="630"/>
      <c r="N184" s="630"/>
      <c r="O184" s="630"/>
      <c r="P184" s="630"/>
    </row>
    <row r="185" spans="13:16">
      <c r="M185" s="630"/>
      <c r="N185" s="630"/>
      <c r="O185" s="630"/>
      <c r="P185" s="630"/>
    </row>
    <row r="186" spans="13:16">
      <c r="M186" s="630"/>
      <c r="N186" s="630"/>
      <c r="O186" s="630"/>
      <c r="P186" s="630"/>
    </row>
    <row r="187" spans="13:16">
      <c r="M187" s="630"/>
      <c r="N187" s="630"/>
      <c r="O187" s="630"/>
      <c r="P187" s="630"/>
    </row>
    <row r="188" spans="13:16">
      <c r="M188" s="630"/>
      <c r="N188" s="630"/>
      <c r="O188" s="630"/>
      <c r="P188" s="630"/>
    </row>
    <row r="196" spans="1:24" s="655" customFormat="1">
      <c r="A196" s="629"/>
      <c r="B196" s="629"/>
      <c r="C196" s="629"/>
      <c r="D196" s="690"/>
      <c r="E196" s="634"/>
      <c r="L196" s="678"/>
      <c r="M196" s="647"/>
      <c r="N196" s="644"/>
      <c r="O196" s="644"/>
      <c r="P196" s="649"/>
      <c r="Q196" s="629"/>
      <c r="R196" s="629"/>
      <c r="S196" s="629"/>
      <c r="T196" s="629"/>
      <c r="U196" s="629"/>
      <c r="V196" s="629"/>
      <c r="W196" s="629"/>
      <c r="X196" s="629"/>
    </row>
  </sheetData>
  <sheetProtection algorithmName="SHA-512" hashValue="rT6vUwkUSvutwJHgal6OQJSjLd4avvKd4lAxTgVCCVRNNt3xCSS9FgOJk0qSHkB3qqciiZLCLCL1t0Yzr9aDZg==" saltValue="uq9Yc2DYRraCaT32ZV4xig==" spinCount="100000" sheet="1" objects="1" scenarios="1"/>
  <mergeCells count="10">
    <mergeCell ref="B11:C11"/>
    <mergeCell ref="B64:H64"/>
    <mergeCell ref="B66:L68"/>
    <mergeCell ref="C2:L2"/>
    <mergeCell ref="C3:L3"/>
    <mergeCell ref="D5:E5"/>
    <mergeCell ref="D6:E6"/>
    <mergeCell ref="D7:E7"/>
    <mergeCell ref="G9:H9"/>
    <mergeCell ref="J9:K9"/>
  </mergeCells>
  <conditionalFormatting sqref="C129:C215 C218:C1048576">
    <cfRule type="duplicateValues" dxfId="638" priority="61"/>
  </conditionalFormatting>
  <conditionalFormatting sqref="C216">
    <cfRule type="duplicateValues" dxfId="637" priority="60"/>
  </conditionalFormatting>
  <conditionalFormatting sqref="C217">
    <cfRule type="duplicateValues" dxfId="636" priority="59"/>
  </conditionalFormatting>
  <conditionalFormatting sqref="P6">
    <cfRule type="cellIs" dxfId="635" priority="56" operator="lessThan">
      <formula>0</formula>
    </cfRule>
    <cfRule type="cellIs" dxfId="634" priority="57" operator="greaterThanOrEqual">
      <formula>0</formula>
    </cfRule>
  </conditionalFormatting>
  <conditionalFormatting sqref="M98:M100 M102:M104 M107:M112 L46:L48 L60:L61 L50:L51 L53:L58">
    <cfRule type="containsText" dxfId="633" priority="58" operator="containsText" text="n">
      <formula>NOT(ISERROR(SEARCH("n",L46)))</formula>
    </cfRule>
  </conditionalFormatting>
  <conditionalFormatting sqref="L38:L39">
    <cfRule type="containsText" dxfId="632" priority="54" operator="containsText" text="n">
      <formula>NOT(ISERROR(SEARCH("n",L38)))</formula>
    </cfRule>
  </conditionalFormatting>
  <conditionalFormatting sqref="C37">
    <cfRule type="duplicateValues" dxfId="631" priority="55"/>
  </conditionalFormatting>
  <conditionalFormatting sqref="L40">
    <cfRule type="containsText" dxfId="630" priority="53" operator="containsText" text="n">
      <formula>NOT(ISERROR(SEARCH("n",L40)))</formula>
    </cfRule>
  </conditionalFormatting>
  <conditionalFormatting sqref="C23">
    <cfRule type="duplicateValues" dxfId="629" priority="52"/>
  </conditionalFormatting>
  <conditionalFormatting sqref="L24 L29:L32">
    <cfRule type="containsText" dxfId="628" priority="51" operator="containsText" text="n">
      <formula>NOT(ISERROR(SEARCH("n",L24)))</formula>
    </cfRule>
  </conditionalFormatting>
  <conditionalFormatting sqref="L13:L21">
    <cfRule type="containsText" dxfId="627" priority="50" operator="containsText" text="n">
      <formula>NOT(ISERROR(SEARCH("n",L13)))</formula>
    </cfRule>
  </conditionalFormatting>
  <conditionalFormatting sqref="C11">
    <cfRule type="duplicateValues" dxfId="626" priority="62"/>
  </conditionalFormatting>
  <conditionalFormatting sqref="C25">
    <cfRule type="duplicateValues" dxfId="625" priority="49"/>
  </conditionalFormatting>
  <conditionalFormatting sqref="L27:L28">
    <cfRule type="containsText" dxfId="624" priority="48" operator="containsText" text="n">
      <formula>NOT(ISERROR(SEARCH("n",L27)))</formula>
    </cfRule>
  </conditionalFormatting>
  <conditionalFormatting sqref="C34">
    <cfRule type="duplicateValues" dxfId="623" priority="47"/>
  </conditionalFormatting>
  <conditionalFormatting sqref="L42">
    <cfRule type="containsText" dxfId="622" priority="46" operator="containsText" text="n">
      <formula>NOT(ISERROR(SEARCH("n",L42)))</formula>
    </cfRule>
  </conditionalFormatting>
  <conditionalFormatting sqref="C41 C44">
    <cfRule type="duplicateValues" dxfId="621" priority="63"/>
  </conditionalFormatting>
  <conditionalFormatting sqref="L62:L63">
    <cfRule type="containsText" dxfId="620" priority="45" operator="containsText" text="n">
      <formula>NOT(ISERROR(SEARCH("n",L62)))</formula>
    </cfRule>
  </conditionalFormatting>
  <conditionalFormatting sqref="C12 E12:AD12">
    <cfRule type="duplicateValues" dxfId="619" priority="44"/>
  </conditionalFormatting>
  <conditionalFormatting sqref="C22 F22:AD22">
    <cfRule type="duplicateValues" dxfId="618" priority="43"/>
  </conditionalFormatting>
  <conditionalFormatting sqref="C26 F26:AD26">
    <cfRule type="duplicateValues" dxfId="617" priority="42"/>
  </conditionalFormatting>
  <conditionalFormatting sqref="C33 F33:AD33">
    <cfRule type="duplicateValues" dxfId="616" priority="41"/>
  </conditionalFormatting>
  <conditionalFormatting sqref="C36 F36:AD36">
    <cfRule type="duplicateValues" dxfId="615" priority="40"/>
  </conditionalFormatting>
  <conditionalFormatting sqref="C43 F43:AD43">
    <cfRule type="duplicateValues" dxfId="614" priority="39"/>
  </conditionalFormatting>
  <conditionalFormatting sqref="C45 F45:AD45">
    <cfRule type="duplicateValues" dxfId="613" priority="38"/>
  </conditionalFormatting>
  <conditionalFormatting sqref="C59 F59:AD59">
    <cfRule type="duplicateValues" dxfId="612" priority="37"/>
  </conditionalFormatting>
  <conditionalFormatting sqref="G13:G21">
    <cfRule type="cellIs" dxfId="611" priority="36" operator="equal">
      <formula>0</formula>
    </cfRule>
  </conditionalFormatting>
  <conditionalFormatting sqref="G23:G25">
    <cfRule type="cellIs" dxfId="610" priority="35" operator="equal">
      <formula>0</formula>
    </cfRule>
  </conditionalFormatting>
  <conditionalFormatting sqref="G27:G32">
    <cfRule type="cellIs" dxfId="609" priority="34" operator="equal">
      <formula>0</formula>
    </cfRule>
  </conditionalFormatting>
  <conditionalFormatting sqref="G34:G35">
    <cfRule type="cellIs" dxfId="608" priority="33" operator="equal">
      <formula>0</formula>
    </cfRule>
  </conditionalFormatting>
  <conditionalFormatting sqref="G37:G42">
    <cfRule type="cellIs" dxfId="607" priority="32" operator="equal">
      <formula>0</formula>
    </cfRule>
  </conditionalFormatting>
  <conditionalFormatting sqref="G44">
    <cfRule type="cellIs" dxfId="606" priority="31" operator="equal">
      <formula>0</formula>
    </cfRule>
  </conditionalFormatting>
  <conditionalFormatting sqref="G46:G48 G50:G51 G53:G58">
    <cfRule type="cellIs" dxfId="605" priority="30" operator="equal">
      <formula>0</formula>
    </cfRule>
  </conditionalFormatting>
  <conditionalFormatting sqref="G60:G62">
    <cfRule type="cellIs" dxfId="604" priority="29" operator="equal">
      <formula>0</formula>
    </cfRule>
  </conditionalFormatting>
  <conditionalFormatting sqref="J37:J42">
    <cfRule type="cellIs" dxfId="603" priority="28" operator="equal">
      <formula>0</formula>
    </cfRule>
  </conditionalFormatting>
  <conditionalFormatting sqref="J44">
    <cfRule type="cellIs" dxfId="602" priority="27" operator="equal">
      <formula>0</formula>
    </cfRule>
  </conditionalFormatting>
  <conditionalFormatting sqref="J46:J48 J50:J51 J53:J58">
    <cfRule type="cellIs" dxfId="601" priority="26" operator="equal">
      <formula>0</formula>
    </cfRule>
  </conditionalFormatting>
  <conditionalFormatting sqref="J60:J63">
    <cfRule type="cellIs" dxfId="600" priority="25" operator="equal">
      <formula>0</formula>
    </cfRule>
  </conditionalFormatting>
  <conditionalFormatting sqref="J13:J21">
    <cfRule type="cellIs" dxfId="599" priority="24" operator="equal">
      <formula>0</formula>
    </cfRule>
  </conditionalFormatting>
  <conditionalFormatting sqref="J23:J25">
    <cfRule type="cellIs" dxfId="598" priority="23" operator="equal">
      <formula>0</formula>
    </cfRule>
  </conditionalFormatting>
  <conditionalFormatting sqref="J27:J32">
    <cfRule type="cellIs" dxfId="597" priority="22" operator="equal">
      <formula>0</formula>
    </cfRule>
  </conditionalFormatting>
  <conditionalFormatting sqref="J34:J35">
    <cfRule type="cellIs" dxfId="596" priority="21" operator="equal">
      <formula>0</formula>
    </cfRule>
  </conditionalFormatting>
  <conditionalFormatting sqref="E22">
    <cfRule type="duplicateValues" dxfId="595" priority="16"/>
  </conditionalFormatting>
  <conditionalFormatting sqref="E26">
    <cfRule type="duplicateValues" dxfId="594" priority="15"/>
  </conditionalFormatting>
  <conditionalFormatting sqref="E33">
    <cfRule type="duplicateValues" dxfId="593" priority="14"/>
  </conditionalFormatting>
  <conditionalFormatting sqref="E36">
    <cfRule type="duplicateValues" dxfId="592" priority="13"/>
  </conditionalFormatting>
  <conditionalFormatting sqref="E43">
    <cfRule type="duplicateValues" dxfId="591" priority="12"/>
  </conditionalFormatting>
  <conditionalFormatting sqref="E45">
    <cfRule type="duplicateValues" dxfId="590" priority="11"/>
  </conditionalFormatting>
  <conditionalFormatting sqref="E59">
    <cfRule type="duplicateValues" dxfId="589" priority="10"/>
  </conditionalFormatting>
  <conditionalFormatting sqref="F49:AD49">
    <cfRule type="duplicateValues" dxfId="588" priority="7"/>
  </conditionalFormatting>
  <conditionalFormatting sqref="E49">
    <cfRule type="duplicateValues" dxfId="587" priority="6"/>
  </conditionalFormatting>
  <conditionalFormatting sqref="C49">
    <cfRule type="duplicateValues" dxfId="586" priority="5"/>
  </conditionalFormatting>
  <conditionalFormatting sqref="F52:AD52">
    <cfRule type="duplicateValues" dxfId="585" priority="4"/>
  </conditionalFormatting>
  <conditionalFormatting sqref="E52">
    <cfRule type="duplicateValues" dxfId="584" priority="3"/>
  </conditionalFormatting>
  <conditionalFormatting sqref="C52">
    <cfRule type="duplicateValues" dxfId="583" priority="2"/>
  </conditionalFormatting>
  <conditionalFormatting sqref="D53:D58">
    <cfRule type="duplicateValues" dxfId="582" priority="1"/>
  </conditionalFormatting>
  <pageMargins left="0.70866141732283472" right="0.70866141732283472" top="0.74803149606299213" bottom="0.74803149606299213" header="0.31496062992125984" footer="0.31496062992125984"/>
  <pageSetup paperSize="9" scale="61" fitToHeight="0" orientation="portrait" r:id="rId1"/>
  <headerFooter>
    <oddFooter>&amp;LDec 2017&amp;CThis guide is for Nissan Dealership internal use only.&amp;RPage &amp;P of &amp;N</oddFooter>
  </headerFooter>
  <rowBreaks count="1" manualBreakCount="1">
    <brk id="40" min="1" max="8"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pageSetUpPr autoPageBreaks="0" fitToPage="1"/>
  </sheetPr>
  <dimension ref="A1:AJ258"/>
  <sheetViews>
    <sheetView showGridLines="0" topLeftCell="B1" zoomScaleNormal="100" workbookViewId="0">
      <pane ySplit="9" topLeftCell="A172" activePane="bottomLeft" state="frozen"/>
      <selection activeCell="AD34" sqref="AD34"/>
      <selection pane="bottomLeft" activeCell="AF186" sqref="AF186"/>
    </sheetView>
  </sheetViews>
  <sheetFormatPr defaultColWidth="9.140625" defaultRowHeight="15"/>
  <cols>
    <col min="1" max="1" width="3.140625" style="4" hidden="1" customWidth="1"/>
    <col min="2" max="2" width="3.140625" style="4" customWidth="1"/>
    <col min="3" max="3" width="53.85546875" style="4" customWidth="1"/>
    <col min="4" max="4" width="17" style="24" bestFit="1" customWidth="1"/>
    <col min="5" max="5" width="13.5703125" style="4" bestFit="1" customWidth="1"/>
    <col min="6" max="6" width="14.140625" style="4" hidden="1" customWidth="1"/>
    <col min="7" max="8" width="9.42578125" style="33" bestFit="1" customWidth="1"/>
    <col min="9" max="9" width="18.85546875" style="33" hidden="1" customWidth="1"/>
    <col min="10" max="10" width="9.42578125" style="33" hidden="1" customWidth="1"/>
    <col min="11" max="11" width="10.140625" style="33" hidden="1" customWidth="1"/>
    <col min="12" max="12" width="8.7109375" style="273" customWidth="1"/>
    <col min="13" max="13" width="41.140625" style="193" hidden="1" customWidth="1"/>
    <col min="14" max="14" width="17.5703125" style="131" hidden="1" customWidth="1"/>
    <col min="15" max="15" width="10.7109375" style="131" hidden="1" customWidth="1"/>
    <col min="16" max="16" width="18.28515625" style="195" hidden="1" customWidth="1"/>
    <col min="17" max="17" width="12.42578125" style="4" hidden="1" customWidth="1"/>
    <col min="18" max="18" width="12.5703125" style="4" hidden="1" customWidth="1"/>
    <col min="19" max="19" width="3.7109375" style="4" hidden="1" customWidth="1"/>
    <col min="20" max="20" width="11.85546875" style="4" hidden="1" customWidth="1"/>
    <col min="21" max="21" width="18.7109375" style="4" hidden="1" customWidth="1"/>
    <col min="22" max="22" width="17.7109375" style="4" hidden="1" customWidth="1"/>
    <col min="23" max="25" width="9.140625" style="4" hidden="1" customWidth="1"/>
    <col min="26" max="29" width="0" style="4" hidden="1" customWidth="1"/>
    <col min="30" max="30" width="12.42578125" style="527" bestFit="1" customWidth="1"/>
    <col min="31" max="31" width="36.85546875" style="4" bestFit="1" customWidth="1"/>
    <col min="32" max="35" width="9.140625" style="4" bestFit="1" customWidth="1"/>
    <col min="36" max="36" width="0" style="4" hidden="1" customWidth="1"/>
    <col min="37" max="16384" width="9.140625" style="4"/>
  </cols>
  <sheetData>
    <row r="1" spans="1:35" s="94" customFormat="1" ht="14.65" customHeight="1">
      <c r="D1" s="406"/>
      <c r="E1" s="90"/>
      <c r="F1" s="123" t="s">
        <v>685</v>
      </c>
      <c r="I1" s="237" t="s">
        <v>685</v>
      </c>
      <c r="J1" s="180"/>
      <c r="K1" s="180"/>
      <c r="L1" s="168"/>
      <c r="M1" s="168"/>
      <c r="N1" s="168"/>
      <c r="O1" s="168"/>
      <c r="P1" s="400"/>
      <c r="Q1" s="247"/>
      <c r="R1" s="247"/>
      <c r="S1" s="248"/>
      <c r="T1" s="248"/>
      <c r="U1" s="248"/>
      <c r="V1" s="248"/>
      <c r="AD1" s="525"/>
    </row>
    <row r="2" spans="1:35" s="200" customFormat="1" ht="23.25">
      <c r="C2" s="747" t="s">
        <v>686</v>
      </c>
      <c r="D2" s="747"/>
      <c r="E2" s="747"/>
      <c r="F2" s="747"/>
      <c r="G2" s="747"/>
      <c r="H2" s="747"/>
      <c r="I2" s="747"/>
      <c r="J2" s="747"/>
      <c r="K2" s="747"/>
      <c r="L2" s="747"/>
      <c r="M2" s="263"/>
      <c r="N2" s="263"/>
      <c r="O2" s="263"/>
      <c r="P2" s="400"/>
      <c r="Q2" s="247"/>
      <c r="R2" s="247"/>
      <c r="S2" s="248"/>
      <c r="T2" s="248"/>
      <c r="U2" s="248"/>
      <c r="V2" s="248"/>
      <c r="AD2" s="526"/>
    </row>
    <row r="3" spans="1:35" s="200" customFormat="1" ht="23.25">
      <c r="C3" s="748" t="s">
        <v>1390</v>
      </c>
      <c r="D3" s="748"/>
      <c r="E3" s="748"/>
      <c r="F3" s="748"/>
      <c r="G3" s="748"/>
      <c r="H3" s="748"/>
      <c r="I3" s="748"/>
      <c r="J3" s="748"/>
      <c r="K3" s="748"/>
      <c r="L3" s="748"/>
      <c r="M3" s="263"/>
      <c r="N3" s="263"/>
      <c r="O3" s="263"/>
      <c r="P3" s="400"/>
      <c r="Q3" s="247"/>
      <c r="R3" s="247"/>
      <c r="S3" s="248"/>
      <c r="T3" s="248"/>
      <c r="U3" s="248"/>
      <c r="V3" s="248"/>
      <c r="AD3" s="526"/>
    </row>
    <row r="4" spans="1:35" s="16" customFormat="1">
      <c r="B4" s="125"/>
      <c r="C4" s="125"/>
      <c r="D4" s="405"/>
      <c r="E4" s="126"/>
      <c r="F4" s="128"/>
      <c r="G4" s="124"/>
      <c r="H4" s="208"/>
      <c r="I4" s="238"/>
      <c r="J4" s="185"/>
      <c r="K4" s="185"/>
      <c r="L4" s="264"/>
      <c r="M4" s="264"/>
      <c r="N4" s="264"/>
      <c r="O4" s="264"/>
      <c r="P4" s="337"/>
      <c r="Q4" s="247"/>
      <c r="R4" s="247"/>
      <c r="S4" s="248"/>
      <c r="T4" s="248"/>
      <c r="U4" s="248"/>
      <c r="V4" s="248"/>
      <c r="AD4" s="527"/>
    </row>
    <row r="5" spans="1:35" s="16" customFormat="1">
      <c r="B5" s="125"/>
      <c r="C5" s="211" t="s">
        <v>1082</v>
      </c>
      <c r="D5" s="749">
        <f ca="1">TODAY()</f>
        <v>45015</v>
      </c>
      <c r="E5" s="750"/>
      <c r="F5" s="128"/>
      <c r="G5" s="187"/>
      <c r="H5" s="185"/>
      <c r="I5" s="238"/>
      <c r="J5" s="185"/>
      <c r="K5" s="185"/>
      <c r="L5" s="193"/>
      <c r="M5" s="124"/>
      <c r="N5" s="196"/>
      <c r="O5" s="196"/>
      <c r="P5" s="194"/>
      <c r="Q5" s="247"/>
      <c r="R5" s="247"/>
      <c r="S5" s="248"/>
      <c r="T5" s="248"/>
      <c r="U5" s="248"/>
      <c r="V5" s="248"/>
      <c r="AD5" s="527"/>
    </row>
    <row r="6" spans="1:35" s="16" customFormat="1">
      <c r="B6" s="125"/>
      <c r="C6" s="224" t="s">
        <v>1077</v>
      </c>
      <c r="D6" s="751"/>
      <c r="E6" s="752"/>
      <c r="F6" s="128"/>
      <c r="I6" s="238"/>
      <c r="L6" s="193"/>
      <c r="M6" s="124"/>
      <c r="N6" s="196" t="s">
        <v>1088</v>
      </c>
      <c r="O6" s="196"/>
      <c r="P6" s="194"/>
      <c r="Q6" s="196" t="s">
        <v>1087</v>
      </c>
      <c r="R6" s="196"/>
      <c r="AD6" s="527"/>
    </row>
    <row r="7" spans="1:35" s="16" customFormat="1" ht="14.65" customHeight="1">
      <c r="B7" s="125"/>
      <c r="C7" s="224" t="s">
        <v>1078</v>
      </c>
      <c r="D7" s="753"/>
      <c r="E7" s="754"/>
      <c r="F7" s="128"/>
      <c r="G7" s="755" t="s">
        <v>1085</v>
      </c>
      <c r="H7" s="756"/>
      <c r="I7" s="243"/>
      <c r="J7" s="757" t="s">
        <v>1086</v>
      </c>
      <c r="K7" s="757"/>
      <c r="L7" s="265"/>
      <c r="M7" s="124"/>
      <c r="N7" s="226" t="s">
        <v>506</v>
      </c>
      <c r="O7" s="209">
        <f>'COVER PAGE'!$C$20</f>
        <v>154</v>
      </c>
      <c r="P7" s="198"/>
      <c r="Q7" s="223" t="s">
        <v>506</v>
      </c>
      <c r="R7" s="186">
        <f>'COVER PAGE'!$C$20</f>
        <v>154</v>
      </c>
      <c r="S7" s="175"/>
      <c r="T7" s="198"/>
      <c r="U7" s="198"/>
      <c r="V7" s="198"/>
      <c r="AD7" s="527"/>
    </row>
    <row r="8" spans="1:35" ht="15" customHeight="1">
      <c r="C8" s="12"/>
      <c r="D8" s="404"/>
      <c r="E8" s="12"/>
      <c r="F8" s="13" t="s">
        <v>1088</v>
      </c>
      <c r="G8" s="245" t="s">
        <v>1081</v>
      </c>
      <c r="H8" s="246">
        <f>O8</f>
        <v>0</v>
      </c>
      <c r="I8" s="240" t="s">
        <v>1087</v>
      </c>
      <c r="J8" s="251" t="s">
        <v>1081</v>
      </c>
      <c r="K8" s="244">
        <f>R8</f>
        <v>0</v>
      </c>
      <c r="L8" s="225">
        <f>SUM(L10:L202)</f>
        <v>0</v>
      </c>
      <c r="M8" s="124"/>
      <c r="N8" s="202">
        <f>SUM(N10:N202)</f>
        <v>0</v>
      </c>
      <c r="O8" s="202">
        <f>SUM(O10:O202)</f>
        <v>0</v>
      </c>
      <c r="P8" s="338"/>
      <c r="Q8" s="201">
        <f>SUM(Q10:Q202)</f>
        <v>0</v>
      </c>
      <c r="R8" s="201">
        <f>SUM(R10:R202)</f>
        <v>0</v>
      </c>
      <c r="S8" s="204"/>
      <c r="T8" s="203">
        <f>SUM(T10:T202)</f>
        <v>0</v>
      </c>
      <c r="U8" s="203">
        <f>SUM(U10:U202)</f>
        <v>0</v>
      </c>
      <c r="V8" s="203">
        <f>SUM(V10:V202)</f>
        <v>0</v>
      </c>
    </row>
    <row r="9" spans="1:35" s="12" customFormat="1" ht="45">
      <c r="A9" s="426" t="s">
        <v>728</v>
      </c>
      <c r="B9" s="743" t="s">
        <v>242</v>
      </c>
      <c r="C9" s="743"/>
      <c r="D9" s="443" t="s">
        <v>1233</v>
      </c>
      <c r="E9" s="444" t="s">
        <v>63</v>
      </c>
      <c r="F9" s="445" t="s">
        <v>455</v>
      </c>
      <c r="G9" s="445" t="s">
        <v>1070</v>
      </c>
      <c r="H9" s="445" t="s">
        <v>1066</v>
      </c>
      <c r="I9" s="446" t="s">
        <v>455</v>
      </c>
      <c r="J9" s="446" t="s">
        <v>1070</v>
      </c>
      <c r="K9" s="446" t="s">
        <v>1066</v>
      </c>
      <c r="L9" s="447" t="s">
        <v>1059</v>
      </c>
      <c r="M9" s="193"/>
      <c r="N9" s="448" t="s">
        <v>684</v>
      </c>
      <c r="O9" s="448" t="s">
        <v>1083</v>
      </c>
      <c r="P9" s="341"/>
      <c r="Q9" s="253" t="s">
        <v>684</v>
      </c>
      <c r="R9" s="253" t="s">
        <v>1076</v>
      </c>
      <c r="S9" s="175"/>
      <c r="T9" s="256" t="s">
        <v>1067</v>
      </c>
      <c r="U9" s="256" t="s">
        <v>1068</v>
      </c>
      <c r="V9" s="257" t="s">
        <v>1069</v>
      </c>
      <c r="AD9" s="528" t="s">
        <v>1629</v>
      </c>
    </row>
    <row r="10" spans="1:35">
      <c r="B10" s="786" t="s">
        <v>1368</v>
      </c>
      <c r="C10" s="787"/>
      <c r="D10" s="787"/>
      <c r="E10" s="787"/>
      <c r="F10" s="787"/>
      <c r="G10" s="787"/>
      <c r="H10" s="787"/>
      <c r="I10" s="787"/>
      <c r="J10" s="787"/>
      <c r="K10" s="787"/>
      <c r="L10" s="787"/>
      <c r="M10" s="787"/>
      <c r="N10" s="787"/>
      <c r="O10" s="787"/>
      <c r="P10" s="787"/>
      <c r="Q10" s="787"/>
      <c r="R10" s="787"/>
      <c r="S10" s="787"/>
      <c r="T10" s="787"/>
      <c r="U10" s="787"/>
      <c r="V10" s="787"/>
      <c r="W10" s="787"/>
      <c r="X10" s="787"/>
      <c r="Y10" s="787"/>
      <c r="Z10" s="787"/>
      <c r="AA10" s="787"/>
      <c r="AB10" s="787"/>
      <c r="AC10" s="787"/>
      <c r="AD10" s="787"/>
    </row>
    <row r="11" spans="1:35" s="9" customFormat="1" hidden="1">
      <c r="B11" s="65" t="s">
        <v>1072</v>
      </c>
      <c r="C11" s="65"/>
      <c r="D11" s="65" t="s">
        <v>522</v>
      </c>
      <c r="E11" s="42">
        <v>0.25</v>
      </c>
      <c r="F11" s="181">
        <f>VLOOKUP(D11,'Part Master'!A:R, 3,FALSE)</f>
        <v>348.32</v>
      </c>
      <c r="G11" s="181">
        <f t="shared" ref="G11:G16" si="0">F11*1.1</f>
        <v>383.15200000000004</v>
      </c>
      <c r="H11" s="393">
        <f>G11+(E11*('COVER PAGE'!$C$20))</f>
        <v>421.65200000000004</v>
      </c>
      <c r="I11" s="181" t="str">
        <f>VLOOKUP(D11,'Part Master'!A:G,5,FALSE)</f>
        <v/>
      </c>
      <c r="J11" s="181" t="e">
        <f t="shared" ref="J11:J16" si="1">I11*1.1</f>
        <v>#VALUE!</v>
      </c>
      <c r="K11" s="181" t="e">
        <f>J11+($R$7*E11)</f>
        <v>#VALUE!</v>
      </c>
      <c r="L11" s="375"/>
      <c r="M11" s="449"/>
      <c r="N11" s="410">
        <f t="shared" ref="N11:N16" si="2">IF(L11&gt;0,G11*L11,0)</f>
        <v>0</v>
      </c>
      <c r="O11" s="410">
        <f t="shared" ref="O11:O16" si="3">IF(L11&gt;0,H11*L11,0)</f>
        <v>0</v>
      </c>
      <c r="P11" s="339"/>
      <c r="Q11" s="410">
        <f>IF(L11&gt;0,J11*L11,0)</f>
        <v>0</v>
      </c>
      <c r="R11" s="410">
        <f>IF(L11&gt;0,K11*L11,0)</f>
        <v>0</v>
      </c>
      <c r="S11" s="171"/>
      <c r="T11" s="411">
        <f>IF($L11&gt;0,$L11*$I11*'COVER PAGE'!#REF!,0)</f>
        <v>0</v>
      </c>
      <c r="U11" s="411">
        <f>IF($L11&gt;0,($E11*$R$7*$L11)-($E11*'COVER PAGE'!#REF!*$L11),0)</f>
        <v>0</v>
      </c>
      <c r="V11" s="411">
        <f t="shared" ref="V11:V16" si="4">U11+T11</f>
        <v>0</v>
      </c>
      <c r="AD11" s="529">
        <f>IFERROR(VLOOKUP(D11,'[2]Part Master'!A:E,5,FALSE)," ")</f>
        <v>313.488</v>
      </c>
    </row>
    <row r="12" spans="1:35" s="9" customFormat="1">
      <c r="B12" s="65" t="s">
        <v>1478</v>
      </c>
      <c r="C12" s="65"/>
      <c r="D12" s="65" t="s">
        <v>1480</v>
      </c>
      <c r="E12" s="42">
        <v>1.25</v>
      </c>
      <c r="F12" s="181">
        <f>VLOOKUP(D12,'Part Master'!A:R, 3,FALSE)</f>
        <v>963.85</v>
      </c>
      <c r="G12" s="181">
        <f t="shared" ref="G12:G13" si="5">F12*1.1</f>
        <v>1060.2350000000001</v>
      </c>
      <c r="H12" s="393">
        <f>G12+(E12*('COVER PAGE'!$C$20))</f>
        <v>1252.7350000000001</v>
      </c>
      <c r="I12" s="181">
        <f>VLOOKUP(D12,'Part Master'!A:G,7,FALSE)</f>
        <v>867.46500000000003</v>
      </c>
      <c r="J12" s="181">
        <f t="shared" ref="J12:J13" si="6">I12*1.1</f>
        <v>954.21150000000011</v>
      </c>
      <c r="K12" s="181">
        <f>J12+($R$7*E12)</f>
        <v>1146.7115000000001</v>
      </c>
      <c r="L12" s="375"/>
      <c r="M12" s="449"/>
      <c r="N12" s="410">
        <f t="shared" ref="N12:N13" si="7">IF(L12&gt;0,G12*L12,0)</f>
        <v>0</v>
      </c>
      <c r="O12" s="410">
        <f t="shared" ref="O12:O13" si="8">IF(L12&gt;0,H12*L12,0)</f>
        <v>0</v>
      </c>
      <c r="P12" s="339"/>
      <c r="Q12" s="410">
        <f t="shared" ref="Q12:Q13" si="9">IF(L12&gt;0,J12*L12,0)</f>
        <v>0</v>
      </c>
      <c r="R12" s="410">
        <f t="shared" ref="R12:R13" si="10">IF(L12&gt;0,K12*L12,0)</f>
        <v>0</v>
      </c>
      <c r="S12" s="171"/>
      <c r="T12" s="411">
        <f>IF($L12&gt;0,$L12*$I12*'COVER PAGE'!#REF!,0)</f>
        <v>0</v>
      </c>
      <c r="U12" s="411">
        <f>IF($L12&gt;0,($E12*$R$7*$L12)-($E12*'COVER PAGE'!#REF!*$L12),0)</f>
        <v>0</v>
      </c>
      <c r="V12" s="411">
        <f t="shared" ref="V12:V13" si="11">U12+T12</f>
        <v>0</v>
      </c>
      <c r="AD12" s="530"/>
    </row>
    <row r="13" spans="1:35" s="9" customFormat="1">
      <c r="B13" s="65" t="s">
        <v>1479</v>
      </c>
      <c r="C13" s="65"/>
      <c r="D13" s="65" t="s">
        <v>1481</v>
      </c>
      <c r="E13" s="42">
        <v>1.25</v>
      </c>
      <c r="F13" s="181">
        <f>VLOOKUP(D13,'Part Master'!A:R, 3,FALSE)</f>
        <v>963.85</v>
      </c>
      <c r="G13" s="181">
        <f t="shared" si="5"/>
        <v>1060.2350000000001</v>
      </c>
      <c r="H13" s="393">
        <f>G13+(E13*('COVER PAGE'!$C$20))</f>
        <v>1252.7350000000001</v>
      </c>
      <c r="I13" s="181">
        <f>VLOOKUP(D13,'Part Master'!A:G,7,FALSE)</f>
        <v>867.46500000000003</v>
      </c>
      <c r="J13" s="181">
        <f t="shared" si="6"/>
        <v>954.21150000000011</v>
      </c>
      <c r="K13" s="181">
        <f>J13+($R$7*E13)</f>
        <v>1146.7115000000001</v>
      </c>
      <c r="L13" s="375"/>
      <c r="M13" s="449"/>
      <c r="N13" s="410">
        <f t="shared" si="7"/>
        <v>0</v>
      </c>
      <c r="O13" s="410">
        <f t="shared" si="8"/>
        <v>0</v>
      </c>
      <c r="P13" s="339"/>
      <c r="Q13" s="410">
        <f t="shared" si="9"/>
        <v>0</v>
      </c>
      <c r="R13" s="410">
        <f t="shared" si="10"/>
        <v>0</v>
      </c>
      <c r="S13" s="171"/>
      <c r="T13" s="411">
        <f>IF($L13&gt;0,$L13*$I13*'COVER PAGE'!#REF!,0)</f>
        <v>0</v>
      </c>
      <c r="U13" s="411">
        <f>IF($L13&gt;0,($E13*$R$7*$L13)-($E13*'COVER PAGE'!#REF!*$L13),0)</f>
        <v>0</v>
      </c>
      <c r="V13" s="411">
        <f t="shared" si="11"/>
        <v>0</v>
      </c>
      <c r="AD13" s="530"/>
    </row>
    <row r="14" spans="1:35" s="9" customFormat="1">
      <c r="B14" s="65" t="s">
        <v>33</v>
      </c>
      <c r="C14" s="65"/>
      <c r="D14" s="407" t="s">
        <v>136</v>
      </c>
      <c r="E14" s="42">
        <v>0.1</v>
      </c>
      <c r="F14" s="181">
        <f>VLOOKUP(D14,'Part Master'!A:R, 3,FALSE)</f>
        <v>123.14</v>
      </c>
      <c r="G14" s="181">
        <f t="shared" si="0"/>
        <v>135.45400000000001</v>
      </c>
      <c r="H14" s="393">
        <f>G14+(E14*('COVER PAGE'!$C$20))</f>
        <v>150.85400000000001</v>
      </c>
      <c r="I14" s="181">
        <f>VLOOKUP(D14,'Part Master'!A:G,7,FALSE)</f>
        <v>107.7475</v>
      </c>
      <c r="J14" s="181">
        <f t="shared" si="1"/>
        <v>118.52225000000001</v>
      </c>
      <c r="K14" s="181">
        <f>J14+($R$7*E14)</f>
        <v>133.92225000000002</v>
      </c>
      <c r="L14" s="375"/>
      <c r="M14" s="449"/>
      <c r="N14" s="410">
        <f t="shared" si="2"/>
        <v>0</v>
      </c>
      <c r="O14" s="410">
        <f t="shared" si="3"/>
        <v>0</v>
      </c>
      <c r="P14" s="339"/>
      <c r="Q14" s="410">
        <f>IF(L14&gt;0,J14*L14,0)</f>
        <v>0</v>
      </c>
      <c r="R14" s="410">
        <f>IF(L14&gt;0,K14*L14,0)</f>
        <v>0</v>
      </c>
      <c r="S14" s="171"/>
      <c r="T14" s="411">
        <f>IF($L14&gt;0,$L14*$I14*'COVER PAGE'!#REF!,0)</f>
        <v>0</v>
      </c>
      <c r="U14" s="411">
        <f>IF($L14&gt;0,($E14*$R$7*$L14)-($E14*'COVER PAGE'!#REF!*$L14),0)</f>
        <v>0</v>
      </c>
      <c r="V14" s="411">
        <f t="shared" si="4"/>
        <v>0</v>
      </c>
      <c r="AD14" s="530"/>
    </row>
    <row r="15" spans="1:35" s="9" customFormat="1">
      <c r="B15" s="65" t="s">
        <v>424</v>
      </c>
      <c r="C15" s="65"/>
      <c r="D15" s="407" t="s">
        <v>1246</v>
      </c>
      <c r="E15" s="42">
        <v>0.33</v>
      </c>
      <c r="F15" s="181">
        <f>VLOOKUP(D15,'Part Master'!A:R, 3,FALSE)</f>
        <v>104.34</v>
      </c>
      <c r="G15" s="181">
        <f t="shared" si="0"/>
        <v>114.77400000000002</v>
      </c>
      <c r="H15" s="393">
        <f>G15+(E15*('COVER PAGE'!$C$20))</f>
        <v>165.59400000000002</v>
      </c>
      <c r="I15" s="181">
        <f>VLOOKUP(D15,'Part Master'!A:G,7,FALSE)</f>
        <v>86.602199999999996</v>
      </c>
      <c r="J15" s="181">
        <f t="shared" si="1"/>
        <v>95.262420000000006</v>
      </c>
      <c r="K15" s="181">
        <f>J15+($R$7*E15)</f>
        <v>146.08242000000001</v>
      </c>
      <c r="L15" s="375"/>
      <c r="M15" s="449"/>
      <c r="N15" s="410">
        <f t="shared" si="2"/>
        <v>0</v>
      </c>
      <c r="O15" s="410">
        <f t="shared" si="3"/>
        <v>0</v>
      </c>
      <c r="P15" s="339"/>
      <c r="Q15" s="410">
        <f>IF(L15&gt;0,J15*L15,0)</f>
        <v>0</v>
      </c>
      <c r="R15" s="410">
        <f>IF(L15&gt;0,K15*L15,0)</f>
        <v>0</v>
      </c>
      <c r="T15" s="411">
        <f>IF($L15&gt;0,$L15*$I15*'COVER PAGE'!#REF!,0)</f>
        <v>0</v>
      </c>
      <c r="U15" s="411">
        <f>IF($L15&gt;0,($E15*$R$7*$L15)-($E15*'COVER PAGE'!#REF!*$L15),0)</f>
        <v>0</v>
      </c>
      <c r="V15" s="411">
        <f t="shared" si="4"/>
        <v>0</v>
      </c>
      <c r="AD15" s="530"/>
    </row>
    <row r="16" spans="1:35" s="9" customFormat="1">
      <c r="B16" s="41" t="s">
        <v>402</v>
      </c>
      <c r="C16" s="65"/>
      <c r="D16" s="407" t="s">
        <v>1247</v>
      </c>
      <c r="E16" s="42">
        <v>0.33</v>
      </c>
      <c r="F16" s="181">
        <f>VLOOKUP(D16,'Part Master'!A:R, 3,FALSE)</f>
        <v>115.92</v>
      </c>
      <c r="G16" s="181">
        <f t="shared" si="0"/>
        <v>127.51200000000001</v>
      </c>
      <c r="H16" s="393">
        <f>G16+(E16*('COVER PAGE'!$C$20))</f>
        <v>178.33200000000002</v>
      </c>
      <c r="I16" s="181">
        <f>VLOOKUP(D16,'Part Master'!A:G,7,FALSE)</f>
        <v>96.2136</v>
      </c>
      <c r="J16" s="181">
        <f t="shared" si="1"/>
        <v>105.83496000000001</v>
      </c>
      <c r="K16" s="181">
        <f>J16+($R$7*E16)</f>
        <v>156.65496000000002</v>
      </c>
      <c r="L16" s="375"/>
      <c r="M16" s="449"/>
      <c r="N16" s="410">
        <f t="shared" si="2"/>
        <v>0</v>
      </c>
      <c r="O16" s="410">
        <f t="shared" si="3"/>
        <v>0</v>
      </c>
      <c r="P16" s="339"/>
      <c r="Q16" s="410">
        <f>IF(L16&gt;0,J16*L16,0)</f>
        <v>0</v>
      </c>
      <c r="R16" s="410">
        <f>IF(L16&gt;0,K16*L16,0)</f>
        <v>0</v>
      </c>
      <c r="T16" s="411">
        <f>IF($L16&gt;0,$L16*$I16*'COVER PAGE'!#REF!,0)</f>
        <v>0</v>
      </c>
      <c r="U16" s="411">
        <f>IF($L16&gt;0,($E16*$R$7*$L16)-($E16*'COVER PAGE'!#REF!*$L16),0)</f>
        <v>0</v>
      </c>
      <c r="V16" s="411">
        <f t="shared" si="4"/>
        <v>0</v>
      </c>
      <c r="AD16" s="530"/>
      <c r="AF16" s="772"/>
      <c r="AG16" s="772"/>
      <c r="AH16" s="772"/>
      <c r="AI16" s="772"/>
    </row>
    <row r="17" spans="1:35" s="9" customFormat="1">
      <c r="B17" s="779"/>
      <c r="C17" s="779"/>
      <c r="D17" s="779"/>
      <c r="E17" s="779"/>
      <c r="F17" s="779"/>
      <c r="G17" s="779"/>
      <c r="H17" s="779"/>
      <c r="I17" s="779"/>
      <c r="J17" s="779"/>
      <c r="K17" s="779"/>
      <c r="L17" s="779"/>
      <c r="M17" s="779"/>
      <c r="N17" s="779"/>
      <c r="O17" s="779"/>
      <c r="P17" s="11"/>
      <c r="Q17" s="11"/>
      <c r="R17" s="11"/>
      <c r="S17" s="11"/>
      <c r="T17" s="11"/>
      <c r="U17" s="11"/>
      <c r="V17" s="11"/>
      <c r="W17" s="11"/>
      <c r="AD17" s="530"/>
      <c r="AF17" s="560"/>
      <c r="AG17" s="560"/>
      <c r="AH17" s="560"/>
      <c r="AI17" s="560"/>
    </row>
    <row r="18" spans="1:35" s="9" customFormat="1" ht="15" hidden="1" customHeight="1">
      <c r="A18" s="9" t="s">
        <v>742</v>
      </c>
      <c r="B18" s="778"/>
      <c r="C18" s="403" t="s">
        <v>1295</v>
      </c>
      <c r="D18" s="408" t="s">
        <v>1282</v>
      </c>
      <c r="E18" s="42">
        <v>3</v>
      </c>
      <c r="F18" s="181">
        <f>VLOOKUP(D18,'Part Master'!A:R, 3,FALSE)</f>
        <v>3577.18</v>
      </c>
      <c r="G18" s="181">
        <f>F18*1.1</f>
        <v>3934.8980000000001</v>
      </c>
      <c r="H18" s="393">
        <f>G18+(E18*('COVER PAGE'!$C$20))</f>
        <v>4396.8980000000001</v>
      </c>
      <c r="I18" s="181" t="str">
        <f>VLOOKUP(D18,'Part Master'!A:G,5,FALSE)</f>
        <v/>
      </c>
      <c r="J18" s="181" t="e">
        <f>I18*1.1</f>
        <v>#VALUE!</v>
      </c>
      <c r="K18" s="181" t="e">
        <f>J18+($R$7*E18)</f>
        <v>#VALUE!</v>
      </c>
      <c r="L18" s="375"/>
      <c r="M18" s="449" t="s">
        <v>1349</v>
      </c>
      <c r="N18" s="410">
        <f t="shared" ref="N18:N26" si="12">IF(L18&gt;0,G18*L18,0)</f>
        <v>0</v>
      </c>
      <c r="O18" s="410">
        <f t="shared" ref="O18:O26" si="13">IF(L18&gt;0,H18*L18,0)</f>
        <v>0</v>
      </c>
      <c r="P18" s="339"/>
      <c r="Q18" s="410">
        <f>IF(L18&gt;0,J18*L18,0)</f>
        <v>0</v>
      </c>
      <c r="R18" s="410">
        <f>IF(L18&gt;0,K18*L18,0)</f>
        <v>0</v>
      </c>
      <c r="T18" s="411">
        <f>IF($L18&gt;0,$L18*$I18*'COVER PAGE'!#REF!,0)</f>
        <v>0</v>
      </c>
      <c r="U18" s="411">
        <f>IF($L18&gt;0,($E18*$R$7*$L18)-($E18*'COVER PAGE'!#REF!*$L18),0)</f>
        <v>0</v>
      </c>
      <c r="V18" s="411">
        <f>U18+T18</f>
        <v>0</v>
      </c>
      <c r="AD18" s="530"/>
      <c r="AF18" s="561"/>
      <c r="AG18" s="561"/>
      <c r="AH18" s="561"/>
      <c r="AI18" s="561"/>
    </row>
    <row r="19" spans="1:35" s="9" customFormat="1">
      <c r="B19" s="778"/>
      <c r="C19" s="403" t="s">
        <v>1382</v>
      </c>
      <c r="D19" s="408" t="s">
        <v>1280</v>
      </c>
      <c r="E19" s="42">
        <v>3</v>
      </c>
      <c r="F19" s="181">
        <f>VLOOKUP(D19,'Part Master'!A:R, 3,FALSE)</f>
        <v>2825.1</v>
      </c>
      <c r="G19" s="181">
        <f>F19*1.1</f>
        <v>3107.61</v>
      </c>
      <c r="H19" s="393">
        <f>G19+(E19*('COVER PAGE'!$C$20))</f>
        <v>3569.61</v>
      </c>
      <c r="I19" s="181">
        <f>VLOOKUP(D19,'Part Master'!A:G,7,FALSE)</f>
        <v>2344.8330000000001</v>
      </c>
      <c r="J19" s="181">
        <f>I19*1.1</f>
        <v>2579.3163000000004</v>
      </c>
      <c r="K19" s="181">
        <f>J19+($R$7*E19)</f>
        <v>3041.3163000000004</v>
      </c>
      <c r="L19" s="375"/>
      <c r="M19" s="449"/>
      <c r="N19" s="410">
        <f t="shared" si="12"/>
        <v>0</v>
      </c>
      <c r="O19" s="410">
        <f t="shared" si="13"/>
        <v>0</v>
      </c>
      <c r="P19" s="339"/>
      <c r="Q19" s="410">
        <f>IF(L19&gt;0,J19*L19,0)</f>
        <v>0</v>
      </c>
      <c r="R19" s="410">
        <f>IF(L19&gt;0,K19*L19,0)</f>
        <v>0</v>
      </c>
      <c r="T19" s="411">
        <f>IF($L19&gt;0,$L19*$I19*'COVER PAGE'!#REF!,0)</f>
        <v>0</v>
      </c>
      <c r="U19" s="411">
        <f>IF($L19&gt;0,($E19*$R$7*$L19)-($E19*'COVER PAGE'!#REF!*$L19),0)</f>
        <v>0</v>
      </c>
      <c r="V19" s="411">
        <f>U19+T19</f>
        <v>0</v>
      </c>
      <c r="AD19" s="530"/>
      <c r="AF19" s="561"/>
      <c r="AG19" s="563"/>
      <c r="AH19" s="562"/>
      <c r="AI19" s="562"/>
    </row>
    <row r="20" spans="1:35" s="9" customFormat="1">
      <c r="B20" s="778"/>
      <c r="C20" s="403" t="s">
        <v>1383</v>
      </c>
      <c r="D20" s="408" t="s">
        <v>1279</v>
      </c>
      <c r="E20" s="42">
        <v>3</v>
      </c>
      <c r="F20" s="181">
        <f>VLOOKUP(D20,'Part Master'!A:R, 3,FALSE)</f>
        <v>2800.75</v>
      </c>
      <c r="G20" s="181">
        <f>F20*1.1</f>
        <v>3080.8250000000003</v>
      </c>
      <c r="H20" s="393">
        <f>G20+(E20*('COVER PAGE'!$C$20))</f>
        <v>3542.8250000000003</v>
      </c>
      <c r="I20" s="181">
        <f>VLOOKUP(D20,'Part Master'!A:G,7,FALSE)</f>
        <v>2324.6224999999999</v>
      </c>
      <c r="J20" s="181">
        <f>I20*1.1</f>
        <v>2557.08475</v>
      </c>
      <c r="K20" s="181">
        <f>J20+($R$7*E20)</f>
        <v>3019.08475</v>
      </c>
      <c r="L20" s="375"/>
      <c r="M20" s="449"/>
      <c r="N20" s="410">
        <f t="shared" si="12"/>
        <v>0</v>
      </c>
      <c r="O20" s="410">
        <f t="shared" si="13"/>
        <v>0</v>
      </c>
      <c r="P20" s="339"/>
      <c r="Q20" s="410">
        <f>IF(L20&gt;0,J20*L20,0)</f>
        <v>0</v>
      </c>
      <c r="R20" s="410">
        <f>IF(L20&gt;0,K20*L20,0)</f>
        <v>0</v>
      </c>
      <c r="T20" s="411">
        <f>IF($L20&gt;0,$L20*$I20*'COVER PAGE'!#REF!,0)</f>
        <v>0</v>
      </c>
      <c r="U20" s="411">
        <f>IF($L20&gt;0,($E20*$R$7*$L20)-($E20*'COVER PAGE'!#REF!*$L20),0)</f>
        <v>0</v>
      </c>
      <c r="V20" s="411">
        <f>U20+T20</f>
        <v>0</v>
      </c>
      <c r="AD20" s="530"/>
      <c r="AF20" s="562"/>
      <c r="AG20" s="562"/>
      <c r="AH20" s="562"/>
      <c r="AI20" s="562"/>
    </row>
    <row r="21" spans="1:35" s="9" customFormat="1">
      <c r="B21" s="778"/>
      <c r="C21" s="403" t="s">
        <v>1384</v>
      </c>
      <c r="D21" s="408" t="s">
        <v>1281</v>
      </c>
      <c r="E21" s="42">
        <v>3</v>
      </c>
      <c r="F21" s="181">
        <f>VLOOKUP(D21,'Part Master'!A:R, 3,FALSE)</f>
        <v>3550.6</v>
      </c>
      <c r="G21" s="181">
        <f>F21*1.1</f>
        <v>3905.6600000000003</v>
      </c>
      <c r="H21" s="393">
        <f>G21+(E21*('COVER PAGE'!$C$20))</f>
        <v>4367.66</v>
      </c>
      <c r="I21" s="181">
        <f>VLOOKUP(D21,'Part Master'!A:G,7,FALSE)</f>
        <v>2946.998</v>
      </c>
      <c r="J21" s="181">
        <f>I21*1.1</f>
        <v>3241.6978000000004</v>
      </c>
      <c r="K21" s="181">
        <f>J21+($R$7*E21)</f>
        <v>3703.6978000000004</v>
      </c>
      <c r="L21" s="375"/>
      <c r="M21" s="449"/>
      <c r="N21" s="410">
        <f t="shared" si="12"/>
        <v>0</v>
      </c>
      <c r="O21" s="410">
        <f t="shared" si="13"/>
        <v>0</v>
      </c>
      <c r="P21" s="339"/>
      <c r="Q21" s="410">
        <f>IF(L21&gt;0,J21*L21,0)</f>
        <v>0</v>
      </c>
      <c r="R21" s="410">
        <f>IF(L21&gt;0,K21*L21,0)</f>
        <v>0</v>
      </c>
      <c r="T21" s="411">
        <f>IF($L21&gt;0,$L21*$I21*'COVER PAGE'!#REF!,0)</f>
        <v>0</v>
      </c>
      <c r="U21" s="411">
        <f>IF($L21&gt;0,($E21*$R$7*$L21)-($E21*'COVER PAGE'!#REF!*$L21),0)</f>
        <v>0</v>
      </c>
      <c r="V21" s="411">
        <f>U21+T21</f>
        <v>0</v>
      </c>
      <c r="AD21" s="530"/>
      <c r="AF21" s="563"/>
      <c r="AG21" s="563"/>
      <c r="AH21" s="563"/>
      <c r="AI21" s="563"/>
    </row>
    <row r="22" spans="1:35" s="9" customFormat="1">
      <c r="B22" s="778"/>
      <c r="C22" s="403" t="s">
        <v>1296</v>
      </c>
      <c r="D22" s="408" t="s">
        <v>1249</v>
      </c>
      <c r="E22" s="42">
        <v>0.2</v>
      </c>
      <c r="F22" s="181">
        <f>VLOOKUP(D22,'Part Master'!A:R, 3,FALSE)</f>
        <v>126.35</v>
      </c>
      <c r="G22" s="181">
        <f t="shared" ref="G22:G26" si="14">F22*1.1</f>
        <v>138.98500000000001</v>
      </c>
      <c r="H22" s="393">
        <f>G22+(E22*('COVER PAGE'!$C$20))</f>
        <v>169.78500000000003</v>
      </c>
      <c r="I22" s="181">
        <f>VLOOKUP(D22,'Part Master'!A:G,7,FALSE)</f>
        <v>104.87049999999999</v>
      </c>
      <c r="J22" s="181">
        <f t="shared" ref="J22:J26" si="15">I22*1.1</f>
        <v>115.35755</v>
      </c>
      <c r="K22" s="181">
        <f>J22+($R$7*E22)</f>
        <v>146.15755000000001</v>
      </c>
      <c r="L22" s="375"/>
      <c r="M22" s="449"/>
      <c r="N22" s="410">
        <f t="shared" si="12"/>
        <v>0</v>
      </c>
      <c r="O22" s="410">
        <f t="shared" si="13"/>
        <v>0</v>
      </c>
      <c r="P22" s="339"/>
      <c r="Q22" s="410">
        <f t="shared" ref="Q22:Q26" si="16">IF(L22&gt;0,J22*L22,0)</f>
        <v>0</v>
      </c>
      <c r="R22" s="410">
        <f t="shared" ref="R22:R26" si="17">IF(L22&gt;0,K22*L22,0)</f>
        <v>0</v>
      </c>
      <c r="T22" s="411">
        <f>IF($L22&gt;0,$L22*$I22*'COVER PAGE'!#REF!,0)</f>
        <v>0</v>
      </c>
      <c r="U22" s="411">
        <f>IF($L22&gt;0,($E22*$R$7*$L22)-($E22*'COVER PAGE'!#REF!*$L22),0)</f>
        <v>0</v>
      </c>
      <c r="V22" s="411">
        <f t="shared" ref="V22:V26" si="18">U22+T22</f>
        <v>0</v>
      </c>
      <c r="AD22" s="530"/>
    </row>
    <row r="23" spans="1:35" s="9" customFormat="1">
      <c r="B23" s="778"/>
      <c r="C23" s="403" t="s">
        <v>1297</v>
      </c>
      <c r="D23" s="408" t="s">
        <v>1248</v>
      </c>
      <c r="E23" s="42">
        <v>0.2</v>
      </c>
      <c r="F23" s="181">
        <f>VLOOKUP(D23,'Part Master'!A:R, 3,FALSE)</f>
        <v>115.11</v>
      </c>
      <c r="G23" s="181">
        <f t="shared" si="14"/>
        <v>126.62100000000001</v>
      </c>
      <c r="H23" s="393">
        <f>G23+(E23*('COVER PAGE'!$C$20))</f>
        <v>157.42100000000002</v>
      </c>
      <c r="I23" s="181">
        <f>VLOOKUP(D23,'Part Master'!A:G,7,FALSE)</f>
        <v>95.541300000000007</v>
      </c>
      <c r="J23" s="181">
        <f t="shared" si="15"/>
        <v>105.09543000000002</v>
      </c>
      <c r="K23" s="181">
        <f>J23+($R$7*E23)</f>
        <v>135.89543000000003</v>
      </c>
      <c r="L23" s="375"/>
      <c r="M23" s="449"/>
      <c r="N23" s="410">
        <f t="shared" si="12"/>
        <v>0</v>
      </c>
      <c r="O23" s="410">
        <f t="shared" si="13"/>
        <v>0</v>
      </c>
      <c r="P23" s="339"/>
      <c r="Q23" s="410">
        <f t="shared" si="16"/>
        <v>0</v>
      </c>
      <c r="R23" s="410">
        <f t="shared" si="17"/>
        <v>0</v>
      </c>
      <c r="T23" s="411">
        <f>IF($L23&gt;0,$L23*$I23*'COVER PAGE'!#REF!,0)</f>
        <v>0</v>
      </c>
      <c r="U23" s="411">
        <f>IF($L23&gt;0,($E23*$R$7*$L23)-($E23*'COVER PAGE'!#REF!*$L23),0)</f>
        <v>0</v>
      </c>
      <c r="V23" s="411">
        <f t="shared" si="18"/>
        <v>0</v>
      </c>
      <c r="AD23" s="530"/>
    </row>
    <row r="24" spans="1:35" s="9" customFormat="1">
      <c r="B24" s="778"/>
      <c r="C24" s="403" t="s">
        <v>1298</v>
      </c>
      <c r="D24" s="408" t="s">
        <v>1254</v>
      </c>
      <c r="E24" s="42">
        <v>0.05</v>
      </c>
      <c r="F24" s="181">
        <f>VLOOKUP(D24,'Part Master'!A:R, 3,FALSE)</f>
        <v>302.10000000000002</v>
      </c>
      <c r="G24" s="181">
        <f t="shared" si="14"/>
        <v>332.31000000000006</v>
      </c>
      <c r="H24" s="393">
        <f>G24+(E24*('COVER PAGE'!$C$20))</f>
        <v>340.01000000000005</v>
      </c>
      <c r="I24" s="181">
        <f>VLOOKUP(D24,'Part Master'!A:G,7,FALSE)</f>
        <v>250.74300000000002</v>
      </c>
      <c r="J24" s="181">
        <f t="shared" si="15"/>
        <v>275.81730000000005</v>
      </c>
      <c r="K24" s="181">
        <f>J24+($R$7*E24)</f>
        <v>283.51730000000003</v>
      </c>
      <c r="L24" s="375"/>
      <c r="M24" s="449"/>
      <c r="N24" s="410">
        <f t="shared" si="12"/>
        <v>0</v>
      </c>
      <c r="O24" s="410">
        <f t="shared" si="13"/>
        <v>0</v>
      </c>
      <c r="P24" s="339"/>
      <c r="Q24" s="410">
        <f t="shared" si="16"/>
        <v>0</v>
      </c>
      <c r="R24" s="410">
        <f t="shared" si="17"/>
        <v>0</v>
      </c>
      <c r="T24" s="411">
        <f>IF($L24&gt;0,$L24*$I24*'COVER PAGE'!#REF!,0)</f>
        <v>0</v>
      </c>
      <c r="U24" s="411">
        <f>IF($L24&gt;0,($E24*$R$7*$L24)-($E24*'COVER PAGE'!#REF!*$L24),0)</f>
        <v>0</v>
      </c>
      <c r="V24" s="411">
        <f t="shared" si="18"/>
        <v>0</v>
      </c>
      <c r="AD24" s="530"/>
    </row>
    <row r="25" spans="1:35" s="9" customFormat="1">
      <c r="B25" s="778"/>
      <c r="C25" s="403" t="s">
        <v>1350</v>
      </c>
      <c r="D25" s="408" t="s">
        <v>1240</v>
      </c>
      <c r="E25" s="42">
        <v>0.2</v>
      </c>
      <c r="F25" s="181">
        <f>VLOOKUP(D25,'Part Master'!A:R, 3,FALSE)</f>
        <v>52.34</v>
      </c>
      <c r="G25" s="181">
        <f t="shared" si="14"/>
        <v>57.574000000000005</v>
      </c>
      <c r="H25" s="393">
        <f>G25+(E25*('COVER PAGE'!$C$20))</f>
        <v>88.374000000000009</v>
      </c>
      <c r="I25" s="181">
        <f>VLOOKUP(D25,'Part Master'!A:G,7,FALSE)</f>
        <v>43.4422</v>
      </c>
      <c r="J25" s="181">
        <f t="shared" si="15"/>
        <v>47.786420000000007</v>
      </c>
      <c r="K25" s="181">
        <f>J25+($R$7*E25)</f>
        <v>78.586420000000004</v>
      </c>
      <c r="L25" s="375"/>
      <c r="M25" s="449"/>
      <c r="N25" s="410">
        <f t="shared" si="12"/>
        <v>0</v>
      </c>
      <c r="O25" s="410">
        <f t="shared" si="13"/>
        <v>0</v>
      </c>
      <c r="P25" s="339"/>
      <c r="Q25" s="410">
        <f t="shared" si="16"/>
        <v>0</v>
      </c>
      <c r="R25" s="410">
        <f t="shared" si="17"/>
        <v>0</v>
      </c>
      <c r="T25" s="411">
        <f>IF($L25&gt;0,$L25*$I25*'COVER PAGE'!#REF!,0)</f>
        <v>0</v>
      </c>
      <c r="U25" s="411">
        <f>IF($L25&gt;0,($E25*$R$7*$L25)-($E25*'COVER PAGE'!#REF!*$L25),0)</f>
        <v>0</v>
      </c>
      <c r="V25" s="411">
        <f t="shared" si="18"/>
        <v>0</v>
      </c>
      <c r="AD25" s="530"/>
    </row>
    <row r="26" spans="1:35" s="9" customFormat="1">
      <c r="B26" s="778"/>
      <c r="C26" s="403" t="s">
        <v>1299</v>
      </c>
      <c r="D26" s="408" t="s">
        <v>1238</v>
      </c>
      <c r="E26" s="42">
        <v>0.2</v>
      </c>
      <c r="F26" s="181">
        <f>VLOOKUP(D26,'Part Master'!A:R, 3,FALSE)</f>
        <v>25.81</v>
      </c>
      <c r="G26" s="181">
        <f t="shared" si="14"/>
        <v>28.391000000000002</v>
      </c>
      <c r="H26" s="393">
        <f>G26+(E26*('COVER PAGE'!$C$20))</f>
        <v>59.191000000000003</v>
      </c>
      <c r="I26" s="181">
        <f>VLOOKUP(D26,'Part Master'!A:G,7,FALSE)</f>
        <v>21.4223</v>
      </c>
      <c r="J26" s="181">
        <f t="shared" si="15"/>
        <v>23.564530000000001</v>
      </c>
      <c r="K26" s="181">
        <f>J26+($R$7*E26)</f>
        <v>54.364530000000002</v>
      </c>
      <c r="L26" s="375"/>
      <c r="M26" s="449"/>
      <c r="N26" s="410">
        <f t="shared" si="12"/>
        <v>0</v>
      </c>
      <c r="O26" s="410">
        <f t="shared" si="13"/>
        <v>0</v>
      </c>
      <c r="P26" s="339"/>
      <c r="Q26" s="410">
        <f t="shared" si="16"/>
        <v>0</v>
      </c>
      <c r="R26" s="410">
        <f t="shared" si="17"/>
        <v>0</v>
      </c>
      <c r="T26" s="411">
        <f>IF($L26&gt;0,$L26*$I26*'COVER PAGE'!#REF!,0)</f>
        <v>0</v>
      </c>
      <c r="U26" s="411">
        <f>IF($L26&gt;0,($E26*$R$7*$L26)-($E26*'COVER PAGE'!#REF!*$L26),0)</f>
        <v>0</v>
      </c>
      <c r="V26" s="411">
        <f t="shared" si="18"/>
        <v>0</v>
      </c>
      <c r="AD26" s="530"/>
    </row>
    <row r="27" spans="1:35" s="9" customFormat="1">
      <c r="B27" s="779"/>
      <c r="C27" s="779"/>
      <c r="D27" s="779"/>
      <c r="E27" s="779"/>
      <c r="F27" s="779"/>
      <c r="G27" s="779"/>
      <c r="H27" s="779"/>
      <c r="I27" s="779"/>
      <c r="J27" s="779"/>
      <c r="K27" s="779"/>
      <c r="L27" s="779"/>
      <c r="M27" s="779"/>
      <c r="N27" s="779"/>
      <c r="O27" s="779"/>
      <c r="P27" s="339"/>
      <c r="AD27" s="530"/>
    </row>
    <row r="28" spans="1:35" s="9" customFormat="1">
      <c r="B28" s="778"/>
      <c r="C28" s="65" t="s">
        <v>1370</v>
      </c>
      <c r="D28" s="409" t="s">
        <v>1278</v>
      </c>
      <c r="E28" s="45">
        <v>0.66</v>
      </c>
      <c r="F28" s="181">
        <f>VLOOKUP(D28,'Part Master'!A:R, 3,FALSE)</f>
        <v>1976.84</v>
      </c>
      <c r="G28" s="181">
        <f t="shared" ref="G28" si="19">F28*1.1</f>
        <v>2174.5239999999999</v>
      </c>
      <c r="H28" s="393">
        <f>G28+(E28*('COVER PAGE'!$C$20))</f>
        <v>2276.1639999999998</v>
      </c>
      <c r="I28" s="181">
        <f>VLOOKUP(D28,'Part Master'!A:G,7,FALSE)</f>
        <v>1640.7772</v>
      </c>
      <c r="J28" s="181">
        <f t="shared" ref="J28" si="20">I28*1.1</f>
        <v>1804.8549200000002</v>
      </c>
      <c r="K28" s="181">
        <f>J28+($R$7*E28)</f>
        <v>1906.4949200000003</v>
      </c>
      <c r="L28" s="375"/>
      <c r="M28" s="449"/>
      <c r="N28" s="410">
        <f>IF(L28&gt;0,G28*L28,0)</f>
        <v>0</v>
      </c>
      <c r="O28" s="410">
        <f>IF(L28&gt;0,H28*L28,0)</f>
        <v>0</v>
      </c>
      <c r="P28" s="339"/>
      <c r="Q28" s="410">
        <f t="shared" ref="Q28:Q29" si="21">IF(L28&gt;0,J28*L28,0)</f>
        <v>0</v>
      </c>
      <c r="R28" s="410">
        <f t="shared" ref="R28:R29" si="22">IF(L28&gt;0,K28*L28,0)</f>
        <v>0</v>
      </c>
      <c r="T28" s="411">
        <f>IF($L28&gt;0,$L28*$I28*'COVER PAGE'!#REF!,0)</f>
        <v>0</v>
      </c>
      <c r="U28" s="411">
        <f>IF($L28&gt;0,($E28*$R$7*$L28)-($E28*'COVER PAGE'!#REF!*$L28),0)</f>
        <v>0</v>
      </c>
      <c r="V28" s="411">
        <f t="shared" ref="V28:V29" si="23">U28+T28</f>
        <v>0</v>
      </c>
      <c r="AD28" s="530"/>
    </row>
    <row r="29" spans="1:35" s="9" customFormat="1">
      <c r="B29" s="778"/>
      <c r="C29" s="65" t="s">
        <v>1317</v>
      </c>
      <c r="D29" s="409" t="s">
        <v>1271</v>
      </c>
      <c r="E29" s="42">
        <v>1</v>
      </c>
      <c r="F29" s="181">
        <f>VLOOKUP(D29,'Part Master'!A:R, 3,FALSE)</f>
        <v>711.21</v>
      </c>
      <c r="G29" s="181">
        <f t="shared" ref="G29" si="24">F29*1.1</f>
        <v>782.33100000000013</v>
      </c>
      <c r="H29" s="393">
        <f>G29+(E29*('COVER PAGE'!$C$20))</f>
        <v>936.33100000000013</v>
      </c>
      <c r="I29" s="181">
        <f>VLOOKUP(D29,'Part Master'!A:G,7,FALSE)</f>
        <v>590.30430000000001</v>
      </c>
      <c r="J29" s="181">
        <f t="shared" ref="J29" si="25">I29*1.1</f>
        <v>649.33473000000004</v>
      </c>
      <c r="K29" s="181">
        <f>J29+($R$7*E29)</f>
        <v>803.33473000000004</v>
      </c>
      <c r="L29" s="375"/>
      <c r="M29" s="449"/>
      <c r="N29" s="410">
        <f>IF(L29&gt;0,G29*L29,0)</f>
        <v>0</v>
      </c>
      <c r="O29" s="410">
        <f>IF(L29&gt;0,H29*L29,0)</f>
        <v>0</v>
      </c>
      <c r="P29" s="339"/>
      <c r="Q29" s="410">
        <f t="shared" si="21"/>
        <v>0</v>
      </c>
      <c r="R29" s="410">
        <f t="shared" si="22"/>
        <v>0</v>
      </c>
      <c r="T29" s="411">
        <f>IF($L29&gt;0,$L29*$I29*'COVER PAGE'!#REF!,0)</f>
        <v>0</v>
      </c>
      <c r="U29" s="411">
        <f>IF($L29&gt;0,($E29*$R$7*$L29)-($E29*'COVER PAGE'!#REF!*$L29),0)</f>
        <v>0</v>
      </c>
      <c r="V29" s="411">
        <f t="shared" si="23"/>
        <v>0</v>
      </c>
      <c r="AD29" s="530"/>
    </row>
    <row r="30" spans="1:35" s="9" customFormat="1">
      <c r="B30" s="779"/>
      <c r="C30" s="779"/>
      <c r="D30" s="779"/>
      <c r="E30" s="779"/>
      <c r="F30" s="779"/>
      <c r="G30" s="779"/>
      <c r="H30" s="779"/>
      <c r="I30" s="779"/>
      <c r="J30" s="779"/>
      <c r="K30" s="779"/>
      <c r="L30" s="779"/>
      <c r="M30" s="779"/>
      <c r="N30" s="779"/>
      <c r="O30" s="779"/>
      <c r="P30" s="11"/>
      <c r="Q30" s="11"/>
      <c r="R30" s="11"/>
      <c r="S30" s="11"/>
      <c r="T30" s="11"/>
      <c r="U30" s="11"/>
      <c r="V30" s="11"/>
      <c r="AD30" s="530"/>
    </row>
    <row r="31" spans="1:35" s="9" customFormat="1">
      <c r="B31" s="778"/>
      <c r="C31" s="408" t="s">
        <v>1362</v>
      </c>
      <c r="D31" s="409" t="s">
        <v>139</v>
      </c>
      <c r="E31" s="42">
        <v>1.2</v>
      </c>
      <c r="F31" s="181">
        <f>VLOOKUP(D31,'Part Master'!A:R, 3,FALSE)</f>
        <v>185.03</v>
      </c>
      <c r="G31" s="181">
        <f>F31*1.1</f>
        <v>203.53300000000002</v>
      </c>
      <c r="H31" s="393">
        <f>G31+(E31*('COVER PAGE'!$C$20))</f>
        <v>388.33299999999997</v>
      </c>
      <c r="I31" s="181">
        <f>VLOOKUP(D31,'Part Master'!A:G,7,FALSE)</f>
        <v>153.57490000000001</v>
      </c>
      <c r="J31" s="181">
        <f>I31*1.1</f>
        <v>168.93239000000003</v>
      </c>
      <c r="K31" s="181">
        <f>J31+($R$7*E31)</f>
        <v>353.73239000000001</v>
      </c>
      <c r="L31" s="375"/>
      <c r="M31" s="449"/>
      <c r="N31" s="410">
        <f>IF(L31&gt;0,G31*L31,0)</f>
        <v>0</v>
      </c>
      <c r="O31" s="410">
        <f>IF(L31&gt;0,H31*L31,0)</f>
        <v>0</v>
      </c>
      <c r="P31" s="339"/>
      <c r="Q31" s="410">
        <f>IF(L31&gt;0,J31*L31,0)</f>
        <v>0</v>
      </c>
      <c r="R31" s="410">
        <f>IF(L31&gt;0,K31*L31,0)</f>
        <v>0</v>
      </c>
      <c r="T31" s="411">
        <f>IF($L31&gt;0,$L31*$I31*'COVER PAGE'!#REF!,0)</f>
        <v>0</v>
      </c>
      <c r="U31" s="411">
        <f>IF($L31&gt;0,($E31*$R$7*$L31)-($E31*'COVER PAGE'!#REF!*$L31),0)</f>
        <v>0</v>
      </c>
      <c r="V31" s="411">
        <f>U31+T31</f>
        <v>0</v>
      </c>
      <c r="AD31" s="530"/>
    </row>
    <row r="32" spans="1:35" s="9" customFormat="1">
      <c r="B32" s="778"/>
      <c r="C32" s="408" t="s">
        <v>1363</v>
      </c>
      <c r="D32" s="409" t="s">
        <v>140</v>
      </c>
      <c r="E32" s="42">
        <v>1.2</v>
      </c>
      <c r="F32" s="181">
        <f>VLOOKUP(D32,'Part Master'!A:R, 3,FALSE)</f>
        <v>186.64</v>
      </c>
      <c r="G32" s="181">
        <f>F32*1.1</f>
        <v>205.304</v>
      </c>
      <c r="H32" s="393">
        <f>G32+(E32*('COVER PAGE'!$C$20))</f>
        <v>390.10399999999998</v>
      </c>
      <c r="I32" s="181">
        <f>VLOOKUP(D32,'Part Master'!A:G,7,FALSE)</f>
        <v>154.91119999999998</v>
      </c>
      <c r="J32" s="181">
        <f>I32*1.1</f>
        <v>170.40232</v>
      </c>
      <c r="K32" s="181">
        <f>J32+($R$7*E32)</f>
        <v>355.20231999999999</v>
      </c>
      <c r="L32" s="375"/>
      <c r="M32" s="449"/>
      <c r="N32" s="410">
        <f>IF(L32&gt;0,G32*L32,0)</f>
        <v>0</v>
      </c>
      <c r="O32" s="410">
        <f>IF(L32&gt;0,H32*L32,0)</f>
        <v>0</v>
      </c>
      <c r="P32" s="339"/>
      <c r="Q32" s="410">
        <f>IF(L32&gt;0,J32*L32,0)</f>
        <v>0</v>
      </c>
      <c r="R32" s="410">
        <f>IF(L32&gt;0,K32*L32,0)</f>
        <v>0</v>
      </c>
      <c r="T32" s="411">
        <f>IF($L32&gt;0,$L32*$I32*'COVER PAGE'!#REF!,0)</f>
        <v>0</v>
      </c>
      <c r="U32" s="411">
        <f>IF($L32&gt;0,($E32*$R$7*$L32)-($E32*'COVER PAGE'!#REF!*$L32),0)</f>
        <v>0</v>
      </c>
      <c r="V32" s="411">
        <f>U32+T32</f>
        <v>0</v>
      </c>
      <c r="AD32" s="530"/>
    </row>
    <row r="33" spans="1:30" s="9" customFormat="1">
      <c r="B33" s="779" t="s">
        <v>1325</v>
      </c>
      <c r="C33" s="779"/>
      <c r="D33" s="779"/>
      <c r="E33" s="779"/>
      <c r="F33" s="779"/>
      <c r="G33" s="779"/>
      <c r="H33" s="779"/>
      <c r="I33" s="779"/>
      <c r="J33" s="779"/>
      <c r="K33" s="779"/>
      <c r="L33" s="779"/>
      <c r="M33" s="779"/>
      <c r="N33" s="779"/>
      <c r="O33" s="779"/>
      <c r="P33" s="339"/>
      <c r="AD33" s="530"/>
    </row>
    <row r="34" spans="1:30" s="9" customFormat="1">
      <c r="B34" s="472"/>
      <c r="C34" s="403" t="s">
        <v>1459</v>
      </c>
      <c r="D34" s="409" t="s">
        <v>1460</v>
      </c>
      <c r="E34" s="42">
        <v>0.85</v>
      </c>
      <c r="F34" s="181">
        <f>VLOOKUP(D34,'Part Master'!A:R, 3,FALSE)</f>
        <v>781.98</v>
      </c>
      <c r="G34" s="181">
        <f>F34*1.1</f>
        <v>860.17800000000011</v>
      </c>
      <c r="H34" s="393">
        <f>G34+(E34*('COVER PAGE'!$C$20))</f>
        <v>991.07800000000009</v>
      </c>
      <c r="I34" s="181">
        <f>VLOOKUP(D34,'Part Master'!A:G,7,FALSE)</f>
        <v>649.04340000000002</v>
      </c>
      <c r="J34" s="181">
        <f>I34*1.1</f>
        <v>713.94774000000007</v>
      </c>
      <c r="K34" s="181">
        <f>J34+($R$7*E34)</f>
        <v>844.84774000000004</v>
      </c>
      <c r="L34" s="375"/>
      <c r="M34" s="449"/>
      <c r="N34" s="410">
        <f>IF(L34&gt;0,G34*L34,0)</f>
        <v>0</v>
      </c>
      <c r="O34" s="410">
        <f>IF(L34&gt;0,H34*L34,0)</f>
        <v>0</v>
      </c>
      <c r="P34" s="339"/>
      <c r="Q34" s="410">
        <f t="shared" ref="Q34" si="26">IF(L34&gt;0,J34*L34,0)</f>
        <v>0</v>
      </c>
      <c r="R34" s="410">
        <f t="shared" ref="R34" si="27">IF(L34&gt;0,K34*L34,0)</f>
        <v>0</v>
      </c>
      <c r="T34" s="411">
        <f>IF($L34&gt;0,$L34*$I34*'COVER PAGE'!#REF!,0)</f>
        <v>0</v>
      </c>
      <c r="U34" s="411">
        <f>IF($L34&gt;0,($E34*$R$7*$L34)-($E34*'COVER PAGE'!#REF!*$L34),0)</f>
        <v>0</v>
      </c>
      <c r="V34" s="411">
        <f t="shared" ref="V34" si="28">U34+T34</f>
        <v>0</v>
      </c>
      <c r="AD34" s="530"/>
    </row>
    <row r="35" spans="1:30" s="9" customFormat="1">
      <c r="A35" s="9" t="s">
        <v>742</v>
      </c>
      <c r="B35" s="472"/>
      <c r="C35" s="403" t="s">
        <v>1324</v>
      </c>
      <c r="D35" s="409" t="s">
        <v>1256</v>
      </c>
      <c r="E35" s="42">
        <v>0.25</v>
      </c>
      <c r="F35" s="181">
        <f>VLOOKUP(D35,'Part Master'!A:R, 3,FALSE)</f>
        <v>450.13</v>
      </c>
      <c r="G35" s="181">
        <f>F35*1.1</f>
        <v>495.14300000000003</v>
      </c>
      <c r="H35" s="393">
        <f>G35+(E35*('COVER PAGE'!$C$20))</f>
        <v>533.64300000000003</v>
      </c>
      <c r="I35" s="181">
        <f>VLOOKUP(D35,'Part Master'!A:G,7,FALSE)</f>
        <v>373.60789999999997</v>
      </c>
      <c r="J35" s="181">
        <f>I35*1.1</f>
        <v>410.96868999999998</v>
      </c>
      <c r="K35" s="181">
        <f>J35+($R$7*E35)</f>
        <v>449.46868999999998</v>
      </c>
      <c r="L35" s="375"/>
      <c r="M35" s="449" t="s">
        <v>685</v>
      </c>
      <c r="N35" s="410">
        <f>IF(L35&gt;0,G35*L35,0)</f>
        <v>0</v>
      </c>
      <c r="O35" s="410">
        <f>IF(L35&gt;0,H35*L35,0)</f>
        <v>0</v>
      </c>
      <c r="P35" s="339"/>
      <c r="Q35" s="410">
        <f t="shared" ref="Q35:Q38" si="29">IF(L35&gt;0,J35*L35,0)</f>
        <v>0</v>
      </c>
      <c r="R35" s="410">
        <f t="shared" ref="R35:R38" si="30">IF(L35&gt;0,K35*L35,0)</f>
        <v>0</v>
      </c>
      <c r="T35" s="411">
        <f>IF($L35&gt;0,$L35*$I35*'COVER PAGE'!#REF!,0)</f>
        <v>0</v>
      </c>
      <c r="U35" s="411">
        <f>IF($L35&gt;0,($E35*$R$7*$L35)-($E35*'COVER PAGE'!#REF!*$L35),0)</f>
        <v>0</v>
      </c>
      <c r="V35" s="411">
        <f t="shared" ref="V35:V38" si="31">U35+T35</f>
        <v>0</v>
      </c>
      <c r="AD35" s="530"/>
    </row>
    <row r="36" spans="1:30" s="9" customFormat="1">
      <c r="A36" s="9" t="s">
        <v>742</v>
      </c>
      <c r="B36" s="487"/>
      <c r="C36" s="403" t="s">
        <v>1461</v>
      </c>
      <c r="D36" s="409" t="s">
        <v>1285</v>
      </c>
      <c r="E36" s="42">
        <v>0.6</v>
      </c>
      <c r="F36" s="181">
        <f>VLOOKUP(D36,'Part Master'!A:R, 3,FALSE)</f>
        <v>436.3</v>
      </c>
      <c r="G36" s="181">
        <f>F36*1.1</f>
        <v>479.93000000000006</v>
      </c>
      <c r="H36" s="393">
        <f>G36+(E36*('COVER PAGE'!$C$20))</f>
        <v>572.33000000000004</v>
      </c>
      <c r="I36" s="181">
        <f>VLOOKUP(D36,'Part Master'!A:G,7,FALSE)</f>
        <v>362.12900000000002</v>
      </c>
      <c r="J36" s="181">
        <f>I36*1.1</f>
        <v>398.34190000000007</v>
      </c>
      <c r="K36" s="181">
        <f>J36+($R$7*E36)</f>
        <v>490.74190000000004</v>
      </c>
      <c r="L36" s="375"/>
      <c r="M36" s="449" t="s">
        <v>685</v>
      </c>
      <c r="N36" s="410">
        <f>IF(L36&gt;0,G36*L36,0)</f>
        <v>0</v>
      </c>
      <c r="O36" s="410">
        <f>IF(L36&gt;0,H36*L36,0)</f>
        <v>0</v>
      </c>
      <c r="P36" s="339"/>
      <c r="Q36" s="410">
        <f t="shared" ref="Q36" si="32">IF(L36&gt;0,J36*L36,0)</f>
        <v>0</v>
      </c>
      <c r="R36" s="410">
        <f t="shared" ref="R36" si="33">IF(L36&gt;0,K36*L36,0)</f>
        <v>0</v>
      </c>
      <c r="T36" s="411">
        <f>IF($L36&gt;0,$L36*$I36*'COVER PAGE'!#REF!,0)</f>
        <v>0</v>
      </c>
      <c r="U36" s="411">
        <f>IF($L36&gt;0,($E36*$R$7*$L36)-($E36*'COVER PAGE'!#REF!*$L36),0)</f>
        <v>0</v>
      </c>
      <c r="V36" s="411">
        <f t="shared" ref="V36" si="34">U36+T36</f>
        <v>0</v>
      </c>
      <c r="AD36" s="530"/>
    </row>
    <row r="37" spans="1:30" s="9" customFormat="1">
      <c r="B37" s="779" t="s">
        <v>1323</v>
      </c>
      <c r="C37" s="779"/>
      <c r="D37" s="779"/>
      <c r="E37" s="779"/>
      <c r="F37" s="779"/>
      <c r="G37" s="779"/>
      <c r="H37" s="779"/>
      <c r="I37" s="779"/>
      <c r="J37" s="779"/>
      <c r="K37" s="779"/>
      <c r="L37" s="779"/>
      <c r="M37" s="779"/>
      <c r="N37" s="779"/>
      <c r="O37" s="779"/>
      <c r="P37" s="339"/>
      <c r="AD37" s="530"/>
    </row>
    <row r="38" spans="1:30" s="9" customFormat="1">
      <c r="B38" s="408"/>
      <c r="C38" s="408" t="s">
        <v>1322</v>
      </c>
      <c r="D38" s="409" t="s">
        <v>1263</v>
      </c>
      <c r="E38" s="42">
        <v>1.5</v>
      </c>
      <c r="F38" s="181">
        <f>VLOOKUP(D38,'Part Master'!A:R, 3,FALSE)</f>
        <v>761.65</v>
      </c>
      <c r="G38" s="181">
        <f>F38*1.1</f>
        <v>837.81500000000005</v>
      </c>
      <c r="H38" s="393">
        <f>G38+(E38*('COVER PAGE'!$C$20))</f>
        <v>1068.8150000000001</v>
      </c>
      <c r="I38" s="181">
        <f>VLOOKUP(D38,'Part Master'!A:G,7,FALSE)</f>
        <v>632.16949999999997</v>
      </c>
      <c r="J38" s="181">
        <f>I38*1.1</f>
        <v>695.38644999999997</v>
      </c>
      <c r="K38" s="181">
        <f>J38+($R$7*E38)</f>
        <v>926.38644999999997</v>
      </c>
      <c r="L38" s="375"/>
      <c r="M38" s="449"/>
      <c r="N38" s="410">
        <f>IF(L38&gt;0,G38*L38,0)</f>
        <v>0</v>
      </c>
      <c r="O38" s="410">
        <f>IF(L38&gt;0,H38*L38,0)</f>
        <v>0</v>
      </c>
      <c r="P38" s="339"/>
      <c r="Q38" s="410">
        <f t="shared" si="29"/>
        <v>0</v>
      </c>
      <c r="R38" s="410">
        <f t="shared" si="30"/>
        <v>0</v>
      </c>
      <c r="T38" s="411">
        <f>IF($L38&gt;0,$L38*$I38*'COVER PAGE'!#REF!,0)</f>
        <v>0</v>
      </c>
      <c r="U38" s="411">
        <f>IF($L38&gt;0,($E38*$R$7*$L38)-($E38*'COVER PAGE'!#REF!*$L38),0)</f>
        <v>0</v>
      </c>
      <c r="V38" s="411">
        <f t="shared" si="31"/>
        <v>0</v>
      </c>
      <c r="AD38" s="530"/>
    </row>
    <row r="39" spans="1:30" s="9" customFormat="1">
      <c r="B39" s="72" t="s">
        <v>32</v>
      </c>
      <c r="C39" s="65"/>
      <c r="D39" s="407" t="s">
        <v>106</v>
      </c>
      <c r="E39" s="42">
        <v>0.25</v>
      </c>
      <c r="F39" s="181">
        <f>VLOOKUP(D39,'Part Master'!A:R, 3,FALSE)</f>
        <v>45.33</v>
      </c>
      <c r="G39" s="181">
        <f>F39*1.1</f>
        <v>49.863</v>
      </c>
      <c r="H39" s="393">
        <f>G39+(E39*('COVER PAGE'!$C$20))</f>
        <v>88.363</v>
      </c>
      <c r="I39" s="181">
        <f>VLOOKUP(D39,'Part Master'!A:G,7,FALSE)</f>
        <v>37.623899999999999</v>
      </c>
      <c r="J39" s="181">
        <f t="shared" ref="J39" si="35">I39*1.1</f>
        <v>41.386290000000002</v>
      </c>
      <c r="K39" s="181">
        <f>J39+($R$7*E39)</f>
        <v>79.886290000000002</v>
      </c>
      <c r="L39" s="375"/>
      <c r="M39" s="449"/>
      <c r="N39" s="410">
        <f t="shared" ref="N39" si="36">IF(L39&gt;0,G39*L39,0)</f>
        <v>0</v>
      </c>
      <c r="O39" s="410">
        <f t="shared" ref="O39" si="37">IF(L39&gt;0,H39*L39,0)</f>
        <v>0</v>
      </c>
      <c r="P39" s="339"/>
      <c r="Q39" s="410">
        <f t="shared" ref="Q39" si="38">IF(L39&gt;0,J39*L39,0)</f>
        <v>0</v>
      </c>
      <c r="R39" s="410">
        <f t="shared" ref="R39" si="39">IF(L39&gt;0,K39*L39,0)</f>
        <v>0</v>
      </c>
      <c r="T39" s="411">
        <f>IF($L39&gt;0,$L39*$I39*'COVER PAGE'!#REF!,0)</f>
        <v>0</v>
      </c>
      <c r="U39" s="411">
        <f>IF($L39&gt;0,($E39*$R$7*$L39)-($E39*'COVER PAGE'!#REF!*$L39),0)</f>
        <v>0</v>
      </c>
      <c r="V39" s="411">
        <f t="shared" ref="V39" si="40">U39+T39</f>
        <v>0</v>
      </c>
      <c r="AD39" s="530"/>
    </row>
    <row r="40" spans="1:30" s="9" customFormat="1">
      <c r="B40" s="779" t="s">
        <v>498</v>
      </c>
      <c r="C40" s="779"/>
      <c r="D40" s="779"/>
      <c r="E40" s="779"/>
      <c r="F40" s="779"/>
      <c r="G40" s="779"/>
      <c r="H40" s="779"/>
      <c r="I40" s="779"/>
      <c r="J40" s="779"/>
      <c r="K40" s="779"/>
      <c r="L40" s="779"/>
      <c r="M40" s="779"/>
      <c r="N40" s="779"/>
      <c r="O40" s="779"/>
      <c r="P40" s="11"/>
      <c r="Q40" s="11"/>
      <c r="R40" s="11"/>
      <c r="S40" s="11"/>
      <c r="T40" s="11"/>
      <c r="U40" s="11"/>
      <c r="V40" s="11"/>
      <c r="AD40" s="530"/>
    </row>
    <row r="41" spans="1:30" s="9" customFormat="1">
      <c r="B41" s="780"/>
      <c r="C41" s="403" t="s">
        <v>1301</v>
      </c>
      <c r="D41" s="408" t="s">
        <v>1265</v>
      </c>
      <c r="E41" s="42">
        <v>0.5</v>
      </c>
      <c r="F41" s="181">
        <f>VLOOKUP(D41,'Part Master'!A:R, 3,FALSE)</f>
        <v>1175.2</v>
      </c>
      <c r="G41" s="181">
        <f t="shared" ref="G41:G60" si="41">F41*1.1</f>
        <v>1292.7200000000003</v>
      </c>
      <c r="H41" s="393">
        <f>G41+(E41*('COVER PAGE'!$C$20))</f>
        <v>1369.7200000000003</v>
      </c>
      <c r="I41" s="181">
        <f>VLOOKUP(D41,'Part Master'!A:G,7,FALSE)</f>
        <v>975.41600000000005</v>
      </c>
      <c r="J41" s="181">
        <f t="shared" ref="J41:J47" si="42">I41*1.1</f>
        <v>1072.9576000000002</v>
      </c>
      <c r="K41" s="181">
        <f>J41+($R$7*E41)</f>
        <v>1149.9576000000002</v>
      </c>
      <c r="L41" s="375"/>
      <c r="M41" s="449"/>
      <c r="N41" s="410">
        <f t="shared" ref="N41:N47" si="43">IF(L41&gt;0,G41*L41,0)</f>
        <v>0</v>
      </c>
      <c r="O41" s="410">
        <f t="shared" ref="O41:O47" si="44">IF(L41&gt;0,H41*L41,0)</f>
        <v>0</v>
      </c>
      <c r="P41" s="339"/>
      <c r="Q41" s="410">
        <f>IF(L41&gt;0,J41*L41,0)</f>
        <v>0</v>
      </c>
      <c r="R41" s="410">
        <f>IF(L41&gt;0,K41*L41,0)</f>
        <v>0</v>
      </c>
      <c r="T41" s="411">
        <f>IF($L41&gt;0,$L41*$I41*'COVER PAGE'!#REF!,0)</f>
        <v>0</v>
      </c>
      <c r="U41" s="411">
        <f>IF($L41&gt;0,($E41*$R$7*$L41)-($E41*'COVER PAGE'!#REF!*$L41),0)</f>
        <v>0</v>
      </c>
      <c r="V41" s="411">
        <f t="shared" ref="V41:V47" si="45">U41+T41</f>
        <v>0</v>
      </c>
      <c r="AD41" s="530"/>
    </row>
    <row r="42" spans="1:30" s="9" customFormat="1">
      <c r="B42" s="780"/>
      <c r="C42" s="403" t="s">
        <v>1404</v>
      </c>
      <c r="D42" s="408" t="s">
        <v>1252</v>
      </c>
      <c r="E42" s="45">
        <v>0.33</v>
      </c>
      <c r="F42" s="181">
        <f>VLOOKUP(D42,'Part Master'!A:R, 3,FALSE)</f>
        <v>623.49</v>
      </c>
      <c r="G42" s="181">
        <f t="shared" ref="G42" si="46">F42*1.1</f>
        <v>685.83900000000006</v>
      </c>
      <c r="H42" s="393">
        <f>G42+(E42*('COVER PAGE'!$C$20))</f>
        <v>736.65900000000011</v>
      </c>
      <c r="I42" s="181">
        <f>VLOOKUP(D42,'Part Master'!A:G,7,FALSE)</f>
        <v>517.49670000000003</v>
      </c>
      <c r="J42" s="181">
        <f t="shared" ref="J42" si="47">I42*1.1</f>
        <v>569.24637000000007</v>
      </c>
      <c r="K42" s="181">
        <f>J42+($R$7*E42)</f>
        <v>620.06637000000012</v>
      </c>
      <c r="L42" s="375"/>
      <c r="M42" s="449"/>
      <c r="N42" s="410">
        <f t="shared" ref="N42:N43" si="48">IF(L42&gt;0,G42*L42,0)</f>
        <v>0</v>
      </c>
      <c r="O42" s="410">
        <f t="shared" ref="O42:O43" si="49">IF(L42&gt;0,H42*L42,0)</f>
        <v>0</v>
      </c>
      <c r="P42" s="339"/>
      <c r="Q42" s="410">
        <f t="shared" ref="Q42:Q43" si="50">IF(L42&gt;0,J42*L42,0)</f>
        <v>0</v>
      </c>
      <c r="R42" s="410">
        <f t="shared" ref="R42:R43" si="51">IF(L42&gt;0,K42*L42,0)</f>
        <v>0</v>
      </c>
      <c r="T42" s="411">
        <f>IF($L42&gt;0,$L42*$I42*'COVER PAGE'!#REF!,0)</f>
        <v>0</v>
      </c>
      <c r="U42" s="411">
        <f>IF($L42&gt;0,($E42*$R$7*$L42)-($E42*'COVER PAGE'!#REF!*$L42),0)</f>
        <v>0</v>
      </c>
      <c r="V42" s="411">
        <f t="shared" ref="V42:V43" si="52">U42+T42</f>
        <v>0</v>
      </c>
      <c r="AD42" s="530"/>
    </row>
    <row r="43" spans="1:30" s="9" customFormat="1">
      <c r="B43" s="780"/>
      <c r="C43" s="403" t="s">
        <v>1405</v>
      </c>
      <c r="D43" s="408" t="s">
        <v>1407</v>
      </c>
      <c r="E43" s="45">
        <v>0.5</v>
      </c>
      <c r="F43" s="181">
        <f>VLOOKUP(D43,'Part Master'!A:R, 3,FALSE)</f>
        <v>1026.51</v>
      </c>
      <c r="G43" s="181">
        <f t="shared" si="41"/>
        <v>1129.1610000000001</v>
      </c>
      <c r="H43" s="393">
        <f>G43+(E43*('COVER PAGE'!$C$20))</f>
        <v>1206.1610000000001</v>
      </c>
      <c r="I43" s="181">
        <f>VLOOKUP(D43,'Part Master'!A:G,7,FALSE)</f>
        <v>852.00329999999997</v>
      </c>
      <c r="J43" s="181">
        <f t="shared" si="42"/>
        <v>937.20363000000009</v>
      </c>
      <c r="K43" s="181">
        <f>J43+($R$7*E43)</f>
        <v>1014.2036300000001</v>
      </c>
      <c r="L43" s="375"/>
      <c r="M43" s="449"/>
      <c r="N43" s="410">
        <f t="shared" si="48"/>
        <v>0</v>
      </c>
      <c r="O43" s="410">
        <f t="shared" si="49"/>
        <v>0</v>
      </c>
      <c r="P43" s="339"/>
      <c r="Q43" s="410">
        <f t="shared" si="50"/>
        <v>0</v>
      </c>
      <c r="R43" s="410">
        <f t="shared" si="51"/>
        <v>0</v>
      </c>
      <c r="T43" s="411">
        <f>IF($L43&gt;0,$L43*$I43*'COVER PAGE'!#REF!,0)</f>
        <v>0</v>
      </c>
      <c r="U43" s="411">
        <f>IF($L43&gt;0,($E43*$R$7*$L43)-($E43*'COVER PAGE'!#REF!*$L43),0)</f>
        <v>0</v>
      </c>
      <c r="V43" s="411">
        <f t="shared" si="52"/>
        <v>0</v>
      </c>
      <c r="AD43" s="530"/>
    </row>
    <row r="44" spans="1:30" s="9" customFormat="1">
      <c r="B44" s="479"/>
      <c r="C44" s="403" t="s">
        <v>1406</v>
      </c>
      <c r="D44" s="408" t="s">
        <v>1408</v>
      </c>
      <c r="E44" s="45">
        <v>0.55000000000000004</v>
      </c>
      <c r="F44" s="181">
        <f>VLOOKUP(D44,'Part Master'!A:R, 3,FALSE)</f>
        <v>665.79</v>
      </c>
      <c r="G44" s="181">
        <f t="shared" ref="G44" si="53">F44*1.1</f>
        <v>732.36900000000003</v>
      </c>
      <c r="H44" s="393">
        <f>G44+(E44*('COVER PAGE'!$C$20))</f>
        <v>817.06900000000007</v>
      </c>
      <c r="I44" s="181">
        <f>VLOOKUP(D44,'Part Master'!A:G,7,FALSE)</f>
        <v>552.60569999999996</v>
      </c>
      <c r="J44" s="181">
        <f t="shared" ref="J44" si="54">I44*1.1</f>
        <v>607.86626999999999</v>
      </c>
      <c r="K44" s="181">
        <f>J44+($R$7*E44)</f>
        <v>692.56627000000003</v>
      </c>
      <c r="L44" s="375"/>
      <c r="M44" s="449"/>
      <c r="N44" s="410">
        <f t="shared" ref="N44" si="55">IF(L44&gt;0,G44*L44,0)</f>
        <v>0</v>
      </c>
      <c r="O44" s="410">
        <f t="shared" ref="O44" si="56">IF(L44&gt;0,H44*L44,0)</f>
        <v>0</v>
      </c>
      <c r="P44" s="339"/>
      <c r="Q44" s="410">
        <f>IF(L44&gt;0,J44*L44,0)</f>
        <v>0</v>
      </c>
      <c r="R44" s="410">
        <f>IF(L44&gt;0,K44*L44,0)</f>
        <v>0</v>
      </c>
      <c r="T44" s="411">
        <f>IF($L44&gt;0,$L44*$I44*'COVER PAGE'!#REF!,0)</f>
        <v>0</v>
      </c>
      <c r="U44" s="411">
        <f>IF($L44&gt;0,($E44*$R$7*$L44)-($E44*'COVER PAGE'!#REF!*$L44),0)</f>
        <v>0</v>
      </c>
      <c r="V44" s="411">
        <f t="shared" ref="V44" si="57">U44+T44</f>
        <v>0</v>
      </c>
      <c r="AD44" s="530"/>
    </row>
    <row r="45" spans="1:30" s="9" customFormat="1">
      <c r="A45" s="9" t="s">
        <v>742</v>
      </c>
      <c r="B45" s="65" t="s">
        <v>425</v>
      </c>
      <c r="C45" s="65"/>
      <c r="D45" s="409" t="s">
        <v>1440</v>
      </c>
      <c r="E45" s="42">
        <v>0.75</v>
      </c>
      <c r="F45" s="183">
        <f>VLOOKUP(D45,'Part Master'!A:R, 3,FALSE)</f>
        <v>1281.68</v>
      </c>
      <c r="G45" s="183">
        <f t="shared" si="41"/>
        <v>1409.8480000000002</v>
      </c>
      <c r="H45" s="434">
        <f>G45+(E45*('COVER PAGE'!$C$20))</f>
        <v>1525.3480000000002</v>
      </c>
      <c r="I45" s="181">
        <f>VLOOKUP(D45,'Part Master'!A:G,7,FALSE)</f>
        <v>1063.7944</v>
      </c>
      <c r="J45" s="183">
        <f t="shared" si="42"/>
        <v>1170.1738400000002</v>
      </c>
      <c r="K45" s="183">
        <f>J45+($R$7*E45)</f>
        <v>1285.6738400000002</v>
      </c>
      <c r="L45" s="427"/>
      <c r="M45" s="449"/>
      <c r="N45" s="410">
        <f t="shared" si="43"/>
        <v>0</v>
      </c>
      <c r="O45" s="410">
        <f t="shared" si="44"/>
        <v>0</v>
      </c>
      <c r="P45" s="339"/>
      <c r="Q45" s="410">
        <f>IF(L45&gt;0,J45*L45,0)</f>
        <v>0</v>
      </c>
      <c r="R45" s="410">
        <f>IF(L45&gt;0,K45*L45,0)</f>
        <v>0</v>
      </c>
      <c r="T45" s="411">
        <f>IF($L45&gt;0,$L45*$I45*'COVER PAGE'!#REF!,0)</f>
        <v>0</v>
      </c>
      <c r="U45" s="411">
        <f>IF($L45&gt;0,($E45*$R$7*$L45)-($E45*'COVER PAGE'!#REF!*$L45),0)</f>
        <v>0</v>
      </c>
      <c r="V45" s="411">
        <f t="shared" si="45"/>
        <v>0</v>
      </c>
      <c r="AD45" s="530"/>
    </row>
    <row r="46" spans="1:30" s="9" customFormat="1">
      <c r="A46" s="9" t="s">
        <v>742</v>
      </c>
      <c r="B46" s="65" t="s">
        <v>1071</v>
      </c>
      <c r="C46" s="65"/>
      <c r="D46" s="408" t="s">
        <v>1274</v>
      </c>
      <c r="E46" s="42">
        <v>0.75</v>
      </c>
      <c r="F46" s="181">
        <f>VLOOKUP(D46,'Part Master'!A:R, 3,FALSE)</f>
        <v>1226.3599999999999</v>
      </c>
      <c r="G46" s="181">
        <f>F46*1.1</f>
        <v>1348.9960000000001</v>
      </c>
      <c r="H46" s="393">
        <f>G46+(E46*('COVER PAGE'!$C$20))</f>
        <v>1464.4960000000001</v>
      </c>
      <c r="I46" s="181">
        <f>VLOOKUP(D46,'Part Master'!A:G,7,FALSE)</f>
        <v>1017.8788</v>
      </c>
      <c r="J46" s="181">
        <f t="shared" si="42"/>
        <v>1119.66668</v>
      </c>
      <c r="K46" s="181">
        <f>J46+($R$7*E46)</f>
        <v>1235.16668</v>
      </c>
      <c r="L46" s="375"/>
      <c r="M46" s="449"/>
      <c r="N46" s="410">
        <f t="shared" si="43"/>
        <v>0</v>
      </c>
      <c r="O46" s="410">
        <f t="shared" si="44"/>
        <v>0</v>
      </c>
      <c r="P46" s="339"/>
      <c r="Q46" s="410">
        <f>IF(L46&gt;0,J46*L46,0)</f>
        <v>0</v>
      </c>
      <c r="R46" s="410">
        <f>IF(L46&gt;0,K46*L46,0)</f>
        <v>0</v>
      </c>
      <c r="T46" s="411">
        <f>IF($L46&gt;0,$L46*$I46*'COVER PAGE'!#REF!,0)</f>
        <v>0</v>
      </c>
      <c r="U46" s="411">
        <f>IF($L46&gt;0,($E46*$R$7*$L46)-($E46*'COVER PAGE'!#REF!*$L46),0)</f>
        <v>0</v>
      </c>
      <c r="V46" s="411">
        <f t="shared" si="45"/>
        <v>0</v>
      </c>
      <c r="AD46" s="530"/>
    </row>
    <row r="47" spans="1:30" s="9" customFormat="1">
      <c r="B47" s="65" t="s">
        <v>1303</v>
      </c>
      <c r="C47" s="65"/>
      <c r="D47" s="407" t="s">
        <v>130</v>
      </c>
      <c r="E47" s="42">
        <v>0.5</v>
      </c>
      <c r="F47" s="181">
        <f>VLOOKUP(D47,'Part Master'!A:R, 3,FALSE)</f>
        <v>84.84</v>
      </c>
      <c r="G47" s="181">
        <f t="shared" si="41"/>
        <v>93.324000000000012</v>
      </c>
      <c r="H47" s="393">
        <f>G47+(E47*('COVER PAGE'!$C$20))</f>
        <v>170.32400000000001</v>
      </c>
      <c r="I47" s="181">
        <f>VLOOKUP(D47,'Part Master'!A:G,7,FALSE)</f>
        <v>70.417200000000008</v>
      </c>
      <c r="J47" s="181">
        <f t="shared" si="42"/>
        <v>77.45892000000002</v>
      </c>
      <c r="K47" s="181">
        <f>J47+($R$7*E47)</f>
        <v>154.45892000000003</v>
      </c>
      <c r="L47" s="375"/>
      <c r="M47" s="449"/>
      <c r="N47" s="410">
        <f t="shared" si="43"/>
        <v>0</v>
      </c>
      <c r="O47" s="410">
        <f t="shared" si="44"/>
        <v>0</v>
      </c>
      <c r="P47" s="339"/>
      <c r="Q47" s="410">
        <f>IF(L47&gt;0,J47*L47,0)</f>
        <v>0</v>
      </c>
      <c r="R47" s="410">
        <f>IF(L47&gt;0,K47*L47,0)</f>
        <v>0</v>
      </c>
      <c r="T47" s="411">
        <f>IF($L47&gt;0,$L47*$I47*'COVER PAGE'!#REF!,0)</f>
        <v>0</v>
      </c>
      <c r="U47" s="411">
        <f>IF($L47&gt;0,($E47*$R$7*$L47)-($E47*'COVER PAGE'!#REF!*$L47),0)</f>
        <v>0</v>
      </c>
      <c r="V47" s="411">
        <f t="shared" si="45"/>
        <v>0</v>
      </c>
      <c r="AD47" s="530"/>
    </row>
    <row r="48" spans="1:30" s="9" customFormat="1">
      <c r="B48" s="65" t="s">
        <v>1302</v>
      </c>
      <c r="C48" s="65"/>
      <c r="D48" s="403" t="s">
        <v>1242</v>
      </c>
      <c r="E48" s="42">
        <v>0.5</v>
      </c>
      <c r="F48" s="181">
        <f>VLOOKUP(D48,'Part Master'!A:R, 3,FALSE)</f>
        <v>87.23</v>
      </c>
      <c r="G48" s="181">
        <f t="shared" ref="G48:G49" si="58">F48*1.1</f>
        <v>95.953000000000017</v>
      </c>
      <c r="H48" s="393">
        <f>G48+(E48*('COVER PAGE'!$C$20))</f>
        <v>172.95300000000003</v>
      </c>
      <c r="I48" s="181">
        <f>VLOOKUP(D48,'Part Master'!A:G,7,FALSE)</f>
        <v>72.400900000000007</v>
      </c>
      <c r="J48" s="181">
        <f t="shared" ref="J48:J49" si="59">I48*1.1</f>
        <v>79.640990000000016</v>
      </c>
      <c r="K48" s="181">
        <f>J48+($R$7*E48)</f>
        <v>156.64099000000002</v>
      </c>
      <c r="L48" s="375"/>
      <c r="M48" s="449"/>
      <c r="N48" s="410">
        <f t="shared" ref="N48" si="60">IF(L48&gt;0,G48*L48,0)</f>
        <v>0</v>
      </c>
      <c r="O48" s="410">
        <f t="shared" ref="O48:O49" si="61">IF(L48&gt;0,H48*L48,0)</f>
        <v>0</v>
      </c>
      <c r="P48" s="339"/>
      <c r="Q48" s="410">
        <f t="shared" ref="Q48:Q49" si="62">IF(L48&gt;0,J48*L48,0)</f>
        <v>0</v>
      </c>
      <c r="R48" s="410">
        <f t="shared" ref="R48:R49" si="63">IF(L48&gt;0,K48*L48,0)</f>
        <v>0</v>
      </c>
      <c r="T48" s="411">
        <f>IF($L48&gt;0,$L48*$I48*'COVER PAGE'!#REF!,0)</f>
        <v>0</v>
      </c>
      <c r="U48" s="411">
        <f>IF($L48&gt;0,($E48*$R$7*$L48)-($E48*'COVER PAGE'!#REF!*$L48),0)</f>
        <v>0</v>
      </c>
      <c r="V48" s="411">
        <f t="shared" ref="V48:V49" si="64">U48+T48</f>
        <v>0</v>
      </c>
      <c r="AD48" s="530"/>
    </row>
    <row r="49" spans="1:35" s="9" customFormat="1">
      <c r="B49" s="450" t="s">
        <v>1304</v>
      </c>
      <c r="C49" s="450"/>
      <c r="D49" s="450"/>
      <c r="E49" s="45">
        <f>E50+E51</f>
        <v>0.6</v>
      </c>
      <c r="F49" s="181">
        <f>SUM(F50:F51)</f>
        <v>807.2</v>
      </c>
      <c r="G49" s="181">
        <f t="shared" si="58"/>
        <v>887.92000000000007</v>
      </c>
      <c r="H49" s="393">
        <f>G49+(E49*('COVER PAGE'!$C$20))</f>
        <v>980.32</v>
      </c>
      <c r="I49" s="181">
        <f>SUM(I50:I51)</f>
        <v>669.976</v>
      </c>
      <c r="J49" s="181">
        <f t="shared" si="59"/>
        <v>736.97360000000003</v>
      </c>
      <c r="K49" s="181">
        <f>J49+($R$7*E49)</f>
        <v>829.37360000000001</v>
      </c>
      <c r="L49" s="450"/>
      <c r="M49" s="450"/>
      <c r="N49" s="410">
        <f>IF(L49&gt;0,G49*L49,0)</f>
        <v>0</v>
      </c>
      <c r="O49" s="410">
        <f t="shared" si="61"/>
        <v>0</v>
      </c>
      <c r="P49" s="339"/>
      <c r="Q49" s="410">
        <f t="shared" si="62"/>
        <v>0</v>
      </c>
      <c r="R49" s="410">
        <f t="shared" si="63"/>
        <v>0</v>
      </c>
      <c r="T49" s="411">
        <f>IF($L49&gt;0,$L49*$I49*'COVER PAGE'!#REF!,0)</f>
        <v>0</v>
      </c>
      <c r="U49" s="411">
        <f>IF($L49&gt;0,($E49*$R$7*$L49)-($E49*'COVER PAGE'!#REF!*$L49),0)</f>
        <v>0</v>
      </c>
      <c r="V49" s="411">
        <f t="shared" si="64"/>
        <v>0</v>
      </c>
      <c r="AD49" s="530"/>
    </row>
    <row r="50" spans="1:35" s="9" customFormat="1">
      <c r="B50" s="778"/>
      <c r="C50" s="60" t="s">
        <v>576</v>
      </c>
      <c r="D50" s="60" t="s">
        <v>577</v>
      </c>
      <c r="E50" s="42">
        <v>0.1</v>
      </c>
      <c r="F50" s="181">
        <f>VLOOKUP(D50,'Part Master'!A:R, 3,FALSE)</f>
        <v>631.61</v>
      </c>
      <c r="G50" s="184">
        <f t="shared" si="41"/>
        <v>694.77100000000007</v>
      </c>
      <c r="H50" s="788"/>
      <c r="I50" s="181">
        <f>VLOOKUP(D50,'Part Master'!A:G,7,FALSE)</f>
        <v>524.23630000000003</v>
      </c>
      <c r="J50" s="184">
        <f t="shared" ref="J50:J60" si="65">I50*1.1</f>
        <v>576.65993000000003</v>
      </c>
      <c r="K50" s="789"/>
      <c r="L50" s="789"/>
      <c r="M50" s="449"/>
      <c r="N50" s="452"/>
      <c r="O50" s="452"/>
      <c r="P50" s="11"/>
      <c r="Q50" s="11"/>
      <c r="R50" s="11"/>
      <c r="S50" s="11"/>
      <c r="T50" s="11"/>
      <c r="U50" s="11"/>
      <c r="V50" s="11"/>
      <c r="AD50" s="530"/>
    </row>
    <row r="51" spans="1:35" s="9" customFormat="1">
      <c r="B51" s="778"/>
      <c r="C51" s="60" t="s">
        <v>571</v>
      </c>
      <c r="D51" s="407" t="s">
        <v>126</v>
      </c>
      <c r="E51" s="42">
        <v>0.5</v>
      </c>
      <c r="F51" s="181">
        <f>VLOOKUP(D51,'Part Master'!A:R, 3,FALSE)</f>
        <v>175.59</v>
      </c>
      <c r="G51" s="184">
        <f t="shared" si="41"/>
        <v>193.14900000000003</v>
      </c>
      <c r="H51" s="788"/>
      <c r="I51" s="181">
        <f>VLOOKUP(D51,'Part Master'!A:G,7,FALSE)</f>
        <v>145.7397</v>
      </c>
      <c r="J51" s="184">
        <f t="shared" si="65"/>
        <v>160.31367</v>
      </c>
      <c r="K51" s="789"/>
      <c r="L51" s="789"/>
      <c r="M51" s="449"/>
      <c r="N51" s="452"/>
      <c r="O51" s="452"/>
      <c r="P51" s="11"/>
      <c r="Q51" s="11"/>
      <c r="R51" s="11"/>
      <c r="S51" s="11"/>
      <c r="T51" s="11"/>
      <c r="U51" s="11"/>
      <c r="V51" s="11"/>
      <c r="AD51" s="530"/>
    </row>
    <row r="52" spans="1:35" s="9" customFormat="1">
      <c r="B52" s="450" t="s">
        <v>1305</v>
      </c>
      <c r="C52" s="450"/>
      <c r="D52" s="450"/>
      <c r="E52" s="45">
        <f>E53+E54</f>
        <v>0.6</v>
      </c>
      <c r="F52" s="181">
        <f>SUM(F53:F54)</f>
        <v>813.64</v>
      </c>
      <c r="G52" s="181">
        <f t="shared" ref="G52" si="66">F52*1.1</f>
        <v>895.00400000000002</v>
      </c>
      <c r="H52" s="393">
        <f>G52+(E52*('COVER PAGE'!$C$20))</f>
        <v>987.404</v>
      </c>
      <c r="I52" s="181">
        <f>SUM(I53:I54)</f>
        <v>675.32120000000009</v>
      </c>
      <c r="J52" s="181">
        <f t="shared" ref="J52" si="67">I52*1.1</f>
        <v>742.85332000000017</v>
      </c>
      <c r="K52" s="181">
        <f>J52+($R$7*E52)</f>
        <v>835.25332000000014</v>
      </c>
      <c r="L52" s="375"/>
      <c r="M52" s="449"/>
      <c r="N52" s="410">
        <f>IF(L52&gt;0,G52*L52,0)</f>
        <v>0</v>
      </c>
      <c r="O52" s="410">
        <f>IF(L52&gt;0,H52*L52,0)</f>
        <v>0</v>
      </c>
      <c r="P52" s="339"/>
      <c r="Q52" s="410">
        <f>IF(L52&gt;0,J52*L52,0)</f>
        <v>0</v>
      </c>
      <c r="R52" s="410">
        <f>IF(L52&gt;0,K52*L52,0)</f>
        <v>0</v>
      </c>
      <c r="T52" s="411">
        <f>IF($L52&gt;0,$L52*$I52*'COVER PAGE'!#REF!,0)</f>
        <v>0</v>
      </c>
      <c r="U52" s="411">
        <f>IF($L52&gt;0,($E52*$R$7*$L52)-($E52*'COVER PAGE'!#REF!*$L52),0)</f>
        <v>0</v>
      </c>
      <c r="V52" s="411">
        <f>U52+T52</f>
        <v>0</v>
      </c>
      <c r="AD52" s="530"/>
    </row>
    <row r="53" spans="1:35" s="9" customFormat="1">
      <c r="B53" s="778"/>
      <c r="C53" s="60" t="s">
        <v>576</v>
      </c>
      <c r="D53" s="60" t="s">
        <v>577</v>
      </c>
      <c r="E53" s="42">
        <v>0.1</v>
      </c>
      <c r="F53" s="181">
        <f>VLOOKUP(D53,'Part Master'!A:R, 3,FALSE)</f>
        <v>631.61</v>
      </c>
      <c r="G53" s="184">
        <f t="shared" si="41"/>
        <v>694.77100000000007</v>
      </c>
      <c r="H53" s="788"/>
      <c r="I53" s="181">
        <f>VLOOKUP(D53,'Part Master'!A:G,7,FALSE)</f>
        <v>524.23630000000003</v>
      </c>
      <c r="J53" s="184">
        <f t="shared" si="65"/>
        <v>576.65993000000003</v>
      </c>
      <c r="K53" s="789"/>
      <c r="L53" s="789"/>
      <c r="M53" s="449"/>
      <c r="N53" s="410"/>
      <c r="O53" s="410"/>
      <c r="P53" s="11"/>
      <c r="Q53" s="11"/>
      <c r="R53" s="11"/>
      <c r="S53" s="11"/>
      <c r="T53" s="11"/>
      <c r="U53" s="11"/>
      <c r="V53" s="11"/>
      <c r="AD53" s="530"/>
    </row>
    <row r="54" spans="1:35" s="9" customFormat="1">
      <c r="B54" s="778"/>
      <c r="C54" s="60" t="s">
        <v>572</v>
      </c>
      <c r="D54" s="407" t="s">
        <v>129</v>
      </c>
      <c r="E54" s="42">
        <v>0.5</v>
      </c>
      <c r="F54" s="181">
        <f>VLOOKUP(D54,'Part Master'!A:R, 3,FALSE)</f>
        <v>182.03</v>
      </c>
      <c r="G54" s="184">
        <f t="shared" si="41"/>
        <v>200.233</v>
      </c>
      <c r="H54" s="788"/>
      <c r="I54" s="181">
        <f>VLOOKUP(D54,'Part Master'!A:G,7,FALSE)</f>
        <v>151.0849</v>
      </c>
      <c r="J54" s="184">
        <f t="shared" si="65"/>
        <v>166.19339000000002</v>
      </c>
      <c r="K54" s="789"/>
      <c r="L54" s="789"/>
      <c r="M54" s="449"/>
      <c r="N54" s="410"/>
      <c r="O54" s="410"/>
      <c r="P54" s="11"/>
      <c r="Q54" s="11"/>
      <c r="R54" s="11"/>
      <c r="S54" s="11"/>
      <c r="T54" s="11"/>
      <c r="U54" s="11"/>
      <c r="V54" s="11"/>
      <c r="AD54" s="530"/>
    </row>
    <row r="55" spans="1:35" s="9" customFormat="1">
      <c r="B55" s="450" t="s">
        <v>1306</v>
      </c>
      <c r="C55" s="450"/>
      <c r="D55" s="450"/>
      <c r="E55" s="45">
        <f>E56+E57</f>
        <v>0.6</v>
      </c>
      <c r="F55" s="181">
        <f>SUM(F56:F57)</f>
        <v>788.07</v>
      </c>
      <c r="G55" s="181">
        <f t="shared" si="41"/>
        <v>866.87700000000018</v>
      </c>
      <c r="H55" s="393">
        <f>G55+(E55*('COVER PAGE'!$C$20))</f>
        <v>959.27700000000016</v>
      </c>
      <c r="I55" s="181">
        <f>SUM(I56:I57)</f>
        <v>654.09810000000004</v>
      </c>
      <c r="J55" s="181">
        <f t="shared" si="65"/>
        <v>719.50791000000015</v>
      </c>
      <c r="K55" s="181">
        <f>J55+($R$7*E55)</f>
        <v>811.90791000000013</v>
      </c>
      <c r="L55" s="450"/>
      <c r="M55" s="450"/>
      <c r="N55" s="410">
        <f t="shared" ref="N55:N58" si="68">IF(L55&gt;0,G55*L55,0)</f>
        <v>0</v>
      </c>
      <c r="O55" s="410">
        <f t="shared" ref="O55:O58" si="69">IF(L55&gt;0,H55*L55,0)</f>
        <v>0</v>
      </c>
      <c r="P55" s="339"/>
      <c r="Q55" s="410">
        <f>IF(L55&gt;0,J55*L55,0)</f>
        <v>0</v>
      </c>
      <c r="R55" s="410">
        <f>IF(L55&gt;0,K55*L55,0)</f>
        <v>0</v>
      </c>
      <c r="T55" s="411">
        <f>IF($L55&gt;0,$L55*$I55*'COVER PAGE'!#REF!,0)</f>
        <v>0</v>
      </c>
      <c r="U55" s="411">
        <f>IF($L55&gt;0,($E55*$R$7*$L55)-($E55*'COVER PAGE'!#REF!*$L55),0)</f>
        <v>0</v>
      </c>
      <c r="V55" s="411">
        <f>U55+T55</f>
        <v>0</v>
      </c>
      <c r="AD55" s="530"/>
    </row>
    <row r="56" spans="1:35" s="9" customFormat="1">
      <c r="B56" s="778"/>
      <c r="C56" s="60" t="s">
        <v>569</v>
      </c>
      <c r="D56" s="60" t="s">
        <v>566</v>
      </c>
      <c r="E56" s="42">
        <v>0.1</v>
      </c>
      <c r="F56" s="181">
        <f>VLOOKUP(D56,'Part Master'!A:R, 3,FALSE)</f>
        <v>612.48</v>
      </c>
      <c r="G56" s="184">
        <f t="shared" si="41"/>
        <v>673.72800000000007</v>
      </c>
      <c r="H56" s="788"/>
      <c r="I56" s="181">
        <f>VLOOKUP(D56,'Part Master'!A:G,7,FALSE)</f>
        <v>508.35840000000002</v>
      </c>
      <c r="J56" s="184">
        <f t="shared" si="65"/>
        <v>559.19424000000004</v>
      </c>
      <c r="K56" s="789"/>
      <c r="L56" s="789"/>
      <c r="M56" s="449"/>
      <c r="N56" s="410"/>
      <c r="O56" s="410"/>
      <c r="P56" s="11"/>
      <c r="Q56" s="11"/>
      <c r="R56" s="11"/>
      <c r="S56" s="11"/>
      <c r="T56" s="11"/>
      <c r="U56" s="11"/>
      <c r="V56" s="11"/>
      <c r="AD56" s="530"/>
    </row>
    <row r="57" spans="1:35" s="9" customFormat="1">
      <c r="B57" s="778"/>
      <c r="C57" s="60" t="s">
        <v>571</v>
      </c>
      <c r="D57" s="407" t="s">
        <v>126</v>
      </c>
      <c r="E57" s="42">
        <v>0.5</v>
      </c>
      <c r="F57" s="181">
        <f>VLOOKUP(D57,'Part Master'!A:R, 3,FALSE)</f>
        <v>175.59</v>
      </c>
      <c r="G57" s="184">
        <f t="shared" si="41"/>
        <v>193.14900000000003</v>
      </c>
      <c r="H57" s="788"/>
      <c r="I57" s="181">
        <f>VLOOKUP(D57,'Part Master'!A:G,7,FALSE)</f>
        <v>145.7397</v>
      </c>
      <c r="J57" s="184">
        <f t="shared" si="65"/>
        <v>160.31367</v>
      </c>
      <c r="K57" s="789"/>
      <c r="L57" s="789"/>
      <c r="M57" s="449"/>
      <c r="N57" s="410"/>
      <c r="O57" s="410"/>
      <c r="P57" s="11"/>
      <c r="Q57" s="11"/>
      <c r="R57" s="11"/>
      <c r="S57" s="11"/>
      <c r="T57" s="11"/>
      <c r="U57" s="11"/>
      <c r="V57" s="11"/>
      <c r="AD57" s="530"/>
    </row>
    <row r="58" spans="1:35" s="9" customFormat="1">
      <c r="B58" s="450" t="s">
        <v>1307</v>
      </c>
      <c r="C58" s="450"/>
      <c r="D58" s="450"/>
      <c r="E58" s="45">
        <f>E59+E60</f>
        <v>0.6</v>
      </c>
      <c r="F58" s="181">
        <f>SUM(F59:F60)</f>
        <v>794.51</v>
      </c>
      <c r="G58" s="181">
        <f t="shared" si="41"/>
        <v>873.96100000000001</v>
      </c>
      <c r="H58" s="393">
        <f>G58+(E58*('COVER PAGE'!$C$20))</f>
        <v>966.36099999999999</v>
      </c>
      <c r="I58" s="181">
        <f>SUM(I59:I60)</f>
        <v>659.44330000000002</v>
      </c>
      <c r="J58" s="181">
        <f t="shared" si="65"/>
        <v>725.38763000000006</v>
      </c>
      <c r="K58" s="181">
        <f>J58+($R$7*E58)</f>
        <v>817.78763000000004</v>
      </c>
      <c r="L58" s="450"/>
      <c r="M58" s="450"/>
      <c r="N58" s="410">
        <f t="shared" si="68"/>
        <v>0</v>
      </c>
      <c r="O58" s="410">
        <f t="shared" si="69"/>
        <v>0</v>
      </c>
      <c r="P58" s="339"/>
      <c r="Q58" s="410">
        <f>IF(L58&gt;0,J58*L58,0)</f>
        <v>0</v>
      </c>
      <c r="R58" s="410">
        <f>IF(L58&gt;0,K58*L58,0)</f>
        <v>0</v>
      </c>
      <c r="T58" s="411">
        <f>IF($L58&gt;0,$L58*$I58*'COVER PAGE'!#REF!,0)</f>
        <v>0</v>
      </c>
      <c r="U58" s="411">
        <f>IF($L58&gt;0,($E58*$R$7*$L58)-($E58*'COVER PAGE'!#REF!*$L58),0)</f>
        <v>0</v>
      </c>
      <c r="V58" s="411">
        <f>U58+T58</f>
        <v>0</v>
      </c>
      <c r="AD58" s="530"/>
    </row>
    <row r="59" spans="1:35" s="9" customFormat="1">
      <c r="B59" s="778"/>
      <c r="C59" s="60" t="s">
        <v>569</v>
      </c>
      <c r="D59" s="60" t="s">
        <v>566</v>
      </c>
      <c r="E59" s="42">
        <v>0.1</v>
      </c>
      <c r="F59" s="181">
        <f>VLOOKUP(D59,'Part Master'!A:R, 3,FALSE)</f>
        <v>612.48</v>
      </c>
      <c r="G59" s="184">
        <f t="shared" si="41"/>
        <v>673.72800000000007</v>
      </c>
      <c r="H59" s="788"/>
      <c r="I59" s="181">
        <f>VLOOKUP(D59,'Part Master'!A:G,7,FALSE)</f>
        <v>508.35840000000002</v>
      </c>
      <c r="J59" s="184">
        <f t="shared" si="65"/>
        <v>559.19424000000004</v>
      </c>
      <c r="K59" s="789"/>
      <c r="L59" s="789"/>
      <c r="M59" s="449"/>
      <c r="N59" s="452"/>
      <c r="O59" s="452"/>
      <c r="P59" s="11"/>
      <c r="Q59" s="11"/>
      <c r="R59" s="11"/>
      <c r="S59" s="11"/>
      <c r="T59" s="11"/>
      <c r="U59" s="11"/>
      <c r="V59" s="11"/>
      <c r="AD59" s="530"/>
      <c r="AF59" s="560"/>
      <c r="AG59" s="560"/>
      <c r="AH59" s="560"/>
      <c r="AI59" s="560"/>
    </row>
    <row r="60" spans="1:35" s="9" customFormat="1">
      <c r="B60" s="778"/>
      <c r="C60" s="60" t="s">
        <v>572</v>
      </c>
      <c r="D60" s="407" t="s">
        <v>129</v>
      </c>
      <c r="E60" s="42">
        <v>0.5</v>
      </c>
      <c r="F60" s="181">
        <f>VLOOKUP(D60,'Part Master'!A:R, 3,FALSE)</f>
        <v>182.03</v>
      </c>
      <c r="G60" s="184">
        <f t="shared" si="41"/>
        <v>200.233</v>
      </c>
      <c r="H60" s="788"/>
      <c r="I60" s="181">
        <f>VLOOKUP(D60,'Part Master'!A:G,7,FALSE)</f>
        <v>151.0849</v>
      </c>
      <c r="J60" s="184">
        <f t="shared" si="65"/>
        <v>166.19339000000002</v>
      </c>
      <c r="K60" s="789"/>
      <c r="L60" s="789"/>
      <c r="M60" s="449"/>
      <c r="N60" s="452"/>
      <c r="O60" s="452"/>
      <c r="P60" s="11"/>
      <c r="Q60" s="11"/>
      <c r="R60" s="11"/>
      <c r="S60" s="11"/>
      <c r="T60" s="11"/>
      <c r="U60" s="11"/>
      <c r="V60" s="11"/>
      <c r="AD60" s="530"/>
      <c r="AF60" s="772"/>
      <c r="AG60" s="772"/>
      <c r="AH60" s="772"/>
      <c r="AI60" s="772"/>
    </row>
    <row r="61" spans="1:35" s="9" customFormat="1">
      <c r="B61" s="65" t="s">
        <v>1411</v>
      </c>
      <c r="C61" s="65"/>
      <c r="D61" s="407" t="s">
        <v>1272</v>
      </c>
      <c r="E61" s="42">
        <v>1.5</v>
      </c>
      <c r="F61" s="181">
        <f>VLOOKUP(D61,'Part Master'!A:R, 3,FALSE)</f>
        <v>869.15</v>
      </c>
      <c r="G61" s="181">
        <f>F61*1.1</f>
        <v>956.06500000000005</v>
      </c>
      <c r="H61" s="393">
        <f>G61+(E61*('COVER PAGE'!$C$20))</f>
        <v>1187.0650000000001</v>
      </c>
      <c r="I61" s="181">
        <f>VLOOKUP(D61,'Part Master'!A:G,7,FALSE)</f>
        <v>721.39449999999999</v>
      </c>
      <c r="J61" s="181">
        <f>I61*1.1</f>
        <v>793.53395</v>
      </c>
      <c r="K61" s="181">
        <f>J61+($R$7*E61)</f>
        <v>1024.53395</v>
      </c>
      <c r="L61" s="375"/>
      <c r="M61" s="449"/>
      <c r="N61" s="410">
        <f t="shared" ref="N61:N67" si="70">IF(L61&gt;0,G61*L61,0)</f>
        <v>0</v>
      </c>
      <c r="O61" s="410">
        <f t="shared" ref="O61:O67" si="71">IF(L61&gt;0,H61*L61,0)</f>
        <v>0</v>
      </c>
      <c r="P61" s="339"/>
      <c r="Q61" s="410">
        <f>IF(L61&gt;0,J61*L61,0)</f>
        <v>0</v>
      </c>
      <c r="R61" s="410">
        <f>IF(L61&gt;0,K61*L61,0)</f>
        <v>0</v>
      </c>
      <c r="S61" s="430"/>
      <c r="T61" s="411">
        <f>IF($L61&gt;0,$L61*$I61*'COVER PAGE'!#REF!,0)</f>
        <v>0</v>
      </c>
      <c r="U61" s="411">
        <f>IF($L61&gt;0,($E61*$R$7*$L61)-($E61*'COVER PAGE'!#REF!*$L61),0)</f>
        <v>0</v>
      </c>
      <c r="V61" s="411">
        <f>U61+T61</f>
        <v>0</v>
      </c>
      <c r="AD61" s="530"/>
      <c r="AF61" s="564"/>
      <c r="AG61" s="563"/>
      <c r="AH61" s="562"/>
      <c r="AI61" s="562"/>
    </row>
    <row r="62" spans="1:35" s="9" customFormat="1">
      <c r="B62" s="65" t="s">
        <v>1413</v>
      </c>
      <c r="C62" s="65"/>
      <c r="D62" s="408" t="s">
        <v>1273</v>
      </c>
      <c r="E62" s="42">
        <v>1.5</v>
      </c>
      <c r="F62" s="181">
        <f>VLOOKUP(D62,'Part Master'!A:R, 3,FALSE)</f>
        <v>880.66</v>
      </c>
      <c r="G62" s="181">
        <f t="shared" ref="G62" si="72">F62*1.1</f>
        <v>968.726</v>
      </c>
      <c r="H62" s="393">
        <f>G62+(E62*('COVER PAGE'!$C$20))</f>
        <v>1199.7260000000001</v>
      </c>
      <c r="I62" s="181">
        <f>VLOOKUP(D62,'Part Master'!A:G,7,FALSE)</f>
        <v>730.94779999999992</v>
      </c>
      <c r="J62" s="181">
        <f t="shared" ref="J62" si="73">I62*1.1</f>
        <v>804.04257999999993</v>
      </c>
      <c r="K62" s="181">
        <f>J62+($R$7*E62)</f>
        <v>1035.0425799999998</v>
      </c>
      <c r="L62" s="375"/>
      <c r="M62" s="449"/>
      <c r="N62" s="410">
        <f t="shared" ref="N62:N64" si="74">IF(L62&gt;0,G62*L62,0)</f>
        <v>0</v>
      </c>
      <c r="O62" s="410">
        <f t="shared" ref="O62:O64" si="75">IF(L62&gt;0,H62*L62,0)</f>
        <v>0</v>
      </c>
      <c r="P62" s="339"/>
      <c r="Q62" s="410">
        <f t="shared" ref="Q62:Q64" si="76">IF(L62&gt;0,J62*L62,0)</f>
        <v>0</v>
      </c>
      <c r="R62" s="410">
        <f t="shared" ref="R62:R64" si="77">IF(L62&gt;0,K62*L62,0)</f>
        <v>0</v>
      </c>
      <c r="S62" s="430"/>
      <c r="T62" s="411">
        <f>IF($L62&gt;0,$L62*$I62*'COVER PAGE'!#REF!,0)</f>
        <v>0</v>
      </c>
      <c r="U62" s="411">
        <f>IF($L62&gt;0,($E62*$R$7*$L62)-($E62*'COVER PAGE'!#REF!*$L62),0)</f>
        <v>0</v>
      </c>
      <c r="V62" s="411">
        <f t="shared" ref="V62:V64" si="78">U62+T62</f>
        <v>0</v>
      </c>
      <c r="AD62" s="530"/>
      <c r="AE62" s="379"/>
      <c r="AF62" s="564"/>
      <c r="AG62" s="562"/>
      <c r="AH62" s="562"/>
      <c r="AI62" s="562"/>
    </row>
    <row r="63" spans="1:35" s="9" customFormat="1">
      <c r="A63" s="9" t="s">
        <v>742</v>
      </c>
      <c r="B63" s="65" t="s">
        <v>1412</v>
      </c>
      <c r="C63" s="65"/>
      <c r="D63" s="407" t="s">
        <v>1357</v>
      </c>
      <c r="E63" s="42">
        <v>1.5</v>
      </c>
      <c r="F63" s="181">
        <f>VLOOKUP(D63,'Part Master'!A:R, 3,FALSE)</f>
        <v>861.04</v>
      </c>
      <c r="G63" s="181">
        <f t="shared" ref="G63:G64" si="79">F63*1.1</f>
        <v>947.14400000000001</v>
      </c>
      <c r="H63" s="393">
        <f>G63+(E63*('COVER PAGE'!$C$20))</f>
        <v>1178.144</v>
      </c>
      <c r="I63" s="181">
        <f>VLOOKUP(D63,'Part Master'!A:G,7,FALSE)</f>
        <v>714.66319999999996</v>
      </c>
      <c r="J63" s="181">
        <f t="shared" ref="J63:J64" si="80">I63*1.1</f>
        <v>786.12952000000007</v>
      </c>
      <c r="K63" s="181">
        <f>J63+($R$7*E63)</f>
        <v>1017.1295200000001</v>
      </c>
      <c r="L63" s="375"/>
      <c r="M63" s="449"/>
      <c r="N63" s="410">
        <f t="shared" si="74"/>
        <v>0</v>
      </c>
      <c r="O63" s="410">
        <f t="shared" si="75"/>
        <v>0</v>
      </c>
      <c r="P63" s="339"/>
      <c r="Q63" s="410">
        <f t="shared" si="76"/>
        <v>0</v>
      </c>
      <c r="R63" s="410">
        <f t="shared" si="77"/>
        <v>0</v>
      </c>
      <c r="S63" s="430"/>
      <c r="T63" s="411">
        <f>IF($L63&gt;0,$L63*$I63*'COVER PAGE'!#REF!,0)</f>
        <v>0</v>
      </c>
      <c r="U63" s="411">
        <f>IF($L63&gt;0,($E63*$R$7*$L63)-($E63*'COVER PAGE'!#REF!*$L63),0)</f>
        <v>0</v>
      </c>
      <c r="V63" s="411">
        <f t="shared" si="78"/>
        <v>0</v>
      </c>
      <c r="AD63" s="530"/>
      <c r="AE63" s="379"/>
      <c r="AF63" s="564"/>
      <c r="AG63" s="562"/>
      <c r="AH63" s="562"/>
      <c r="AI63" s="562"/>
    </row>
    <row r="64" spans="1:35" s="9" customFormat="1">
      <c r="A64" s="9" t="s">
        <v>742</v>
      </c>
      <c r="B64" s="65" t="s">
        <v>1414</v>
      </c>
      <c r="C64" s="65"/>
      <c r="D64" s="408" t="s">
        <v>1358</v>
      </c>
      <c r="E64" s="42">
        <v>1.5</v>
      </c>
      <c r="F64" s="181">
        <f>VLOOKUP(D64,'Part Master'!A:R, 3,FALSE)</f>
        <v>880.81</v>
      </c>
      <c r="G64" s="181">
        <f t="shared" si="79"/>
        <v>968.89099999999996</v>
      </c>
      <c r="H64" s="393">
        <f>G64+(E64*('COVER PAGE'!$C$20))</f>
        <v>1199.8910000000001</v>
      </c>
      <c r="I64" s="181">
        <f>VLOOKUP(D64,'Part Master'!A:G,7,FALSE)</f>
        <v>770.70875000000001</v>
      </c>
      <c r="J64" s="181">
        <f t="shared" si="80"/>
        <v>847.77962500000012</v>
      </c>
      <c r="K64" s="181">
        <f>J64+($R$7*E64)</f>
        <v>1078.7796250000001</v>
      </c>
      <c r="L64" s="375"/>
      <c r="M64" s="449"/>
      <c r="N64" s="410">
        <f t="shared" si="74"/>
        <v>0</v>
      </c>
      <c r="O64" s="410">
        <f t="shared" si="75"/>
        <v>0</v>
      </c>
      <c r="P64" s="339"/>
      <c r="Q64" s="410">
        <f t="shared" si="76"/>
        <v>0</v>
      </c>
      <c r="R64" s="410">
        <f t="shared" si="77"/>
        <v>0</v>
      </c>
      <c r="S64" s="430"/>
      <c r="T64" s="411">
        <f>IF($L64&gt;0,$L64*$I64*'COVER PAGE'!#REF!,0)</f>
        <v>0</v>
      </c>
      <c r="U64" s="411">
        <f>IF($L64&gt;0,($E64*$R$7*$L64)-($E64*'COVER PAGE'!#REF!*$L64),0)</f>
        <v>0</v>
      </c>
      <c r="V64" s="411">
        <f t="shared" si="78"/>
        <v>0</v>
      </c>
      <c r="AD64" s="530"/>
      <c r="AF64" s="563"/>
      <c r="AG64" s="563"/>
      <c r="AH64" s="563"/>
      <c r="AI64" s="563"/>
    </row>
    <row r="65" spans="1:30" s="9" customFormat="1">
      <c r="B65" s="65" t="s">
        <v>1283</v>
      </c>
      <c r="C65" s="65"/>
      <c r="D65" s="431" t="s">
        <v>1320</v>
      </c>
      <c r="E65" s="42">
        <v>0.5</v>
      </c>
      <c r="F65" s="181">
        <f>VLOOKUP(D65,'Part Master'!A:R, 3,FALSE)</f>
        <v>1091.04</v>
      </c>
      <c r="G65" s="181">
        <f>F65*1.1</f>
        <v>1200.144</v>
      </c>
      <c r="H65" s="393">
        <f>G65+(E65*('COVER PAGE'!$C$20))</f>
        <v>1277.144</v>
      </c>
      <c r="I65" s="181">
        <f>VLOOKUP(D65,'Part Master'!A:G,7,FALSE)</f>
        <v>905.56319999999994</v>
      </c>
      <c r="J65" s="181">
        <f>I65*1.1</f>
        <v>996.11951999999997</v>
      </c>
      <c r="K65" s="181">
        <f>J65+($R$7*E65)</f>
        <v>1073.11952</v>
      </c>
      <c r="L65" s="375"/>
      <c r="M65" s="449"/>
      <c r="N65" s="410">
        <f t="shared" si="70"/>
        <v>0</v>
      </c>
      <c r="O65" s="410">
        <f t="shared" si="71"/>
        <v>0</v>
      </c>
      <c r="P65" s="339"/>
      <c r="Q65" s="410">
        <f>IF(L65&gt;0,J65*L65,0)</f>
        <v>0</v>
      </c>
      <c r="R65" s="410">
        <f>IF(L65&gt;0,K65*L65,0)</f>
        <v>0</v>
      </c>
      <c r="T65" s="411">
        <f>IF($L65&gt;0,$L65*$I65*'COVER PAGE'!#REF!,0)</f>
        <v>0</v>
      </c>
      <c r="U65" s="411">
        <f>IF($L65&gt;0,($E65*$R$7*$L65)-($E65*'COVER PAGE'!#REF!*$L65),0)</f>
        <v>0</v>
      </c>
      <c r="V65" s="411">
        <f>U65+T65</f>
        <v>0</v>
      </c>
      <c r="AD65" s="530"/>
    </row>
    <row r="66" spans="1:30" s="9" customFormat="1">
      <c r="B66" s="65" t="s">
        <v>1308</v>
      </c>
      <c r="C66" s="65"/>
      <c r="D66" s="403" t="s">
        <v>1261</v>
      </c>
      <c r="E66" s="42">
        <v>0.75</v>
      </c>
      <c r="F66" s="181">
        <f>VLOOKUP(D66,'Part Master'!A:R, 3,FALSE)</f>
        <v>594.92999999999995</v>
      </c>
      <c r="G66" s="181">
        <f>F66*1.1</f>
        <v>654.423</v>
      </c>
      <c r="H66" s="393">
        <f>G66+(E66*('COVER PAGE'!$C$20))</f>
        <v>769.923</v>
      </c>
      <c r="I66" s="181">
        <f>VLOOKUP(D66,'Part Master'!A:G,7,FALSE)</f>
        <v>493.79189999999994</v>
      </c>
      <c r="J66" s="181">
        <f>I66*1.1</f>
        <v>543.17108999999994</v>
      </c>
      <c r="K66" s="181">
        <f>J66+($R$7*E66)</f>
        <v>658.67108999999994</v>
      </c>
      <c r="L66" s="375"/>
      <c r="M66" s="449"/>
      <c r="N66" s="410">
        <f t="shared" si="70"/>
        <v>0</v>
      </c>
      <c r="O66" s="410">
        <f t="shared" si="71"/>
        <v>0</v>
      </c>
      <c r="P66" s="339"/>
      <c r="Q66" s="410">
        <f>IF(L66&gt;0,J66*L66,0)</f>
        <v>0</v>
      </c>
      <c r="R66" s="410">
        <f>IF(L66&gt;0,K66*L66,0)</f>
        <v>0</v>
      </c>
      <c r="T66" s="411">
        <f>IF($L66&gt;0,$L66*$I66*'COVER PAGE'!#REF!,0)</f>
        <v>0</v>
      </c>
      <c r="U66" s="411">
        <f>IF($L66&gt;0,($E66*$R$7*$L66)-($E66*'COVER PAGE'!#REF!*$L66),0)</f>
        <v>0</v>
      </c>
      <c r="V66" s="411">
        <f>U66+T66</f>
        <v>0</v>
      </c>
      <c r="AD66" s="530"/>
    </row>
    <row r="67" spans="1:30" s="9" customFormat="1">
      <c r="B67" s="65" t="s">
        <v>1309</v>
      </c>
      <c r="C67" s="65"/>
      <c r="D67" s="403" t="s">
        <v>1260</v>
      </c>
      <c r="E67" s="42">
        <v>0.75</v>
      </c>
      <c r="F67" s="181">
        <f>VLOOKUP(D67,'Part Master'!A:R, 3,FALSE)</f>
        <v>585.11</v>
      </c>
      <c r="G67" s="181">
        <f>F67*1.1</f>
        <v>643.62100000000009</v>
      </c>
      <c r="H67" s="393">
        <f>G67+(E67*('COVER PAGE'!$C$20))</f>
        <v>759.12100000000009</v>
      </c>
      <c r="I67" s="181">
        <f>VLOOKUP(D67,'Part Master'!A:G,7,FALSE)</f>
        <v>485.6413</v>
      </c>
      <c r="J67" s="181">
        <f>I67*1.1</f>
        <v>534.20543000000009</v>
      </c>
      <c r="K67" s="181">
        <f>J67+($R$7*E67)</f>
        <v>649.70543000000009</v>
      </c>
      <c r="L67" s="375"/>
      <c r="M67" s="449"/>
      <c r="N67" s="410">
        <f t="shared" si="70"/>
        <v>0</v>
      </c>
      <c r="O67" s="410">
        <f t="shared" si="71"/>
        <v>0</v>
      </c>
      <c r="P67" s="339"/>
      <c r="Q67" s="410">
        <f>IF(L67&gt;0,J67*L67,0)</f>
        <v>0</v>
      </c>
      <c r="R67" s="410">
        <f>IF(L67&gt;0,K67*L67,0)</f>
        <v>0</v>
      </c>
      <c r="T67" s="411">
        <f>IF($L67&gt;0,$L67*$I67*'COVER PAGE'!#REF!,0)</f>
        <v>0</v>
      </c>
      <c r="U67" s="411">
        <f>IF($L67&gt;0,($E67*$R$7*$L67)-($E67*'COVER PAGE'!#REF!*$L67),0)</f>
        <v>0</v>
      </c>
      <c r="V67" s="411">
        <f>U67+T67</f>
        <v>0</v>
      </c>
      <c r="AD67" s="530"/>
    </row>
    <row r="68" spans="1:30" s="9" customFormat="1">
      <c r="B68" s="65" t="s">
        <v>1310</v>
      </c>
      <c r="C68" s="65"/>
      <c r="D68" s="408" t="s">
        <v>1259</v>
      </c>
      <c r="E68" s="42">
        <v>0.75</v>
      </c>
      <c r="F68" s="181">
        <f>VLOOKUP(D68,'Part Master'!A:R, 3,FALSE)</f>
        <v>595.16</v>
      </c>
      <c r="G68" s="181">
        <f>F68*1.1</f>
        <v>654.67600000000004</v>
      </c>
      <c r="H68" s="393">
        <f>G68+(E68*('COVER PAGE'!$C$20))</f>
        <v>770.17600000000004</v>
      </c>
      <c r="I68" s="181">
        <f>VLOOKUP(D68,'Part Master'!A:G,7,FALSE)</f>
        <v>493.9828</v>
      </c>
      <c r="J68" s="181">
        <f>I68*1.1</f>
        <v>543.38108</v>
      </c>
      <c r="K68" s="181">
        <f>J68+($R$7*E68)</f>
        <v>658.88108</v>
      </c>
      <c r="L68" s="375"/>
      <c r="M68" s="449"/>
      <c r="N68" s="410">
        <f t="shared" ref="N68" si="81">IF(L68&gt;0,G68*L68,0)</f>
        <v>0</v>
      </c>
      <c r="O68" s="410">
        <f t="shared" ref="O68" si="82">IF(L68&gt;0,H68*L68,0)</f>
        <v>0</v>
      </c>
      <c r="P68" s="339"/>
      <c r="Q68" s="410">
        <f>IF(L68&gt;0,J68*L68,0)</f>
        <v>0</v>
      </c>
      <c r="R68" s="410">
        <f>IF(L68&gt;0,K68*L68,0)</f>
        <v>0</v>
      </c>
      <c r="T68" s="411">
        <f>IF($L68&gt;0,$L68*$I68*'COVER PAGE'!#REF!,0)</f>
        <v>0</v>
      </c>
      <c r="U68" s="411">
        <f>IF($L68&gt;0,($E68*$R$7*$L68)-($E68*'COVER PAGE'!#REF!*$L68),0)</f>
        <v>0</v>
      </c>
      <c r="V68" s="411">
        <f>U68+T68</f>
        <v>0</v>
      </c>
      <c r="AD68" s="530"/>
    </row>
    <row r="69" spans="1:30" s="9" customFormat="1">
      <c r="A69" s="9" t="s">
        <v>742</v>
      </c>
      <c r="B69" s="779" t="s">
        <v>396</v>
      </c>
      <c r="C69" s="779"/>
      <c r="D69" s="779" t="s">
        <v>1300</v>
      </c>
      <c r="E69" s="779" t="e">
        <v>#N/A</v>
      </c>
      <c r="F69" s="779" t="e">
        <f>VLOOKUP(D69,'Part Master'!A:R, 3,FALSE)</f>
        <v>#N/A</v>
      </c>
      <c r="G69" s="779"/>
      <c r="H69" s="779"/>
      <c r="I69" s="779" t="e">
        <f>VLOOKUP(D69,'Part Master'!A:G,5,FALSE)</f>
        <v>#N/A</v>
      </c>
      <c r="J69" s="779"/>
      <c r="K69" s="779"/>
      <c r="L69" s="779"/>
      <c r="M69" s="779"/>
      <c r="N69" s="779"/>
      <c r="O69" s="779"/>
      <c r="P69" s="11"/>
      <c r="Q69" s="11"/>
      <c r="R69" s="11"/>
      <c r="S69" s="11"/>
      <c r="T69" s="11"/>
      <c r="U69" s="11"/>
      <c r="V69" s="11"/>
      <c r="AD69" s="530"/>
    </row>
    <row r="70" spans="1:30" s="9" customFormat="1">
      <c r="A70" s="9" t="s">
        <v>742</v>
      </c>
      <c r="B70" s="778"/>
      <c r="C70" s="65" t="s">
        <v>1423</v>
      </c>
      <c r="D70" s="3" t="s">
        <v>1415</v>
      </c>
      <c r="E70" s="42">
        <v>1.5</v>
      </c>
      <c r="F70" s="181">
        <f>VLOOKUP(D70,'Part Master'!A:R, 3,FALSE)</f>
        <v>3119.11</v>
      </c>
      <c r="G70" s="181">
        <f>F70*1.1</f>
        <v>3431.0210000000006</v>
      </c>
      <c r="H70" s="393">
        <f>G70+(E70*('COVER PAGE'!$C$20))</f>
        <v>3662.0210000000006</v>
      </c>
      <c r="I70" s="181">
        <f>VLOOKUP(D70,'Part Master'!A:G,7,FALSE)</f>
        <v>2588.8613</v>
      </c>
      <c r="J70" s="181">
        <f>I70*1.1</f>
        <v>2847.7474300000003</v>
      </c>
      <c r="K70" s="181">
        <f>J70+($R$7*E70)</f>
        <v>3078.7474300000003</v>
      </c>
      <c r="L70" s="375"/>
      <c r="M70" s="449"/>
      <c r="N70" s="410">
        <f>IF(L70&gt;0,G70*L70,0)</f>
        <v>0</v>
      </c>
      <c r="O70" s="410">
        <f>IF(L70&gt;0,H70*L70,0)</f>
        <v>0</v>
      </c>
      <c r="P70" s="339"/>
      <c r="Q70" s="410">
        <f>IF(L70&gt;0,J70*L70,0)</f>
        <v>0</v>
      </c>
      <c r="R70" s="410">
        <f>IF(L70&gt;0,K70*L70,0)</f>
        <v>0</v>
      </c>
      <c r="T70" s="411">
        <f>IF($L70&gt;0,$L70*$I70*'COVER PAGE'!#REF!,0)</f>
        <v>0</v>
      </c>
      <c r="U70" s="411">
        <f>IF($L70&gt;0,($E70*$R$7*$L70)-($E70*'COVER PAGE'!#REF!*$L70),0)</f>
        <v>0</v>
      </c>
      <c r="V70" s="411">
        <f>U70+T70</f>
        <v>0</v>
      </c>
      <c r="AD70" s="530"/>
    </row>
    <row r="71" spans="1:30" s="9" customFormat="1">
      <c r="A71" s="9" t="s">
        <v>742</v>
      </c>
      <c r="B71" s="778"/>
      <c r="C71" s="65" t="s">
        <v>1424</v>
      </c>
      <c r="D71" s="3" t="s">
        <v>1416</v>
      </c>
      <c r="E71" s="42">
        <v>1.5</v>
      </c>
      <c r="F71" s="181">
        <f>VLOOKUP(D71,'Part Master'!A:R, 3,FALSE)</f>
        <v>3119.11</v>
      </c>
      <c r="G71" s="181">
        <f>F71*1.1</f>
        <v>3431.0210000000006</v>
      </c>
      <c r="H71" s="393">
        <f>G71+(E71*('COVER PAGE'!$C$20))</f>
        <v>3662.0210000000006</v>
      </c>
      <c r="I71" s="181">
        <f>VLOOKUP(D71,'Part Master'!A:G,7,FALSE)</f>
        <v>2588.8613</v>
      </c>
      <c r="J71" s="181">
        <f>I71*1.1</f>
        <v>2847.7474300000003</v>
      </c>
      <c r="K71" s="181">
        <f>J71+($R$7*E71)</f>
        <v>3078.7474300000003</v>
      </c>
      <c r="L71" s="375"/>
      <c r="M71" s="449"/>
      <c r="N71" s="410">
        <f>IF(L71&gt;0,G71*L71,0)</f>
        <v>0</v>
      </c>
      <c r="O71" s="410">
        <f>IF(L71&gt;0,H71*L71,0)</f>
        <v>0</v>
      </c>
      <c r="P71" s="339"/>
      <c r="Q71" s="410">
        <f>IF(L71&gt;0,J71*L71,0)</f>
        <v>0</v>
      </c>
      <c r="R71" s="410">
        <f>IF(L71&gt;0,K71*L71,0)</f>
        <v>0</v>
      </c>
      <c r="T71" s="411">
        <f>IF($L71&gt;0,$L71*$I71*'COVER PAGE'!#REF!,0)</f>
        <v>0</v>
      </c>
      <c r="U71" s="411">
        <f>IF($L71&gt;0,($E71*$R$7*$L71)-($E71*'COVER PAGE'!#REF!*$L71),0)</f>
        <v>0</v>
      </c>
      <c r="V71" s="411">
        <f>U71+T71</f>
        <v>0</v>
      </c>
      <c r="AD71" s="530"/>
    </row>
    <row r="72" spans="1:30" s="9" customFormat="1">
      <c r="A72" s="9" t="s">
        <v>742</v>
      </c>
      <c r="B72" s="778"/>
      <c r="C72" s="65" t="s">
        <v>1425</v>
      </c>
      <c r="D72" s="3" t="s">
        <v>1417</v>
      </c>
      <c r="E72" s="42">
        <v>1.5</v>
      </c>
      <c r="F72" s="181">
        <f>VLOOKUP(D72,'Part Master'!A:R, 3,FALSE)</f>
        <v>3119.11</v>
      </c>
      <c r="G72" s="181">
        <f>F72*1.1</f>
        <v>3431.0210000000006</v>
      </c>
      <c r="H72" s="393">
        <f>G72+(E72*('COVER PAGE'!$C$20))</f>
        <v>3662.0210000000006</v>
      </c>
      <c r="I72" s="181">
        <f>VLOOKUP(D72,'Part Master'!A:G,7,FALSE)</f>
        <v>2588.8613</v>
      </c>
      <c r="J72" s="181">
        <f>I72*1.1</f>
        <v>2847.7474300000003</v>
      </c>
      <c r="K72" s="181">
        <f>J72+($R$7*E72)</f>
        <v>3078.7474300000003</v>
      </c>
      <c r="L72" s="375"/>
      <c r="M72" s="449"/>
      <c r="N72" s="410">
        <f>IF(L72&gt;0,G72*L72,0)</f>
        <v>0</v>
      </c>
      <c r="O72" s="410">
        <f>IF(L72&gt;0,H72*L72,0)</f>
        <v>0</v>
      </c>
      <c r="P72" s="339"/>
      <c r="Q72" s="410">
        <f>IF(L72&gt;0,J72*L72,0)</f>
        <v>0</v>
      </c>
      <c r="R72" s="410">
        <f>IF(L72&gt;0,K72*L72,0)</f>
        <v>0</v>
      </c>
      <c r="T72" s="411">
        <f>IF($L72&gt;0,$L72*$I72*'COVER PAGE'!#REF!,0)</f>
        <v>0</v>
      </c>
      <c r="U72" s="411">
        <f>IF($L72&gt;0,($E72*$R$7*$L72)-($E72*'COVER PAGE'!#REF!*$L72),0)</f>
        <v>0</v>
      </c>
      <c r="V72" s="411">
        <f>U72+T72</f>
        <v>0</v>
      </c>
      <c r="AD72" s="530"/>
    </row>
    <row r="73" spans="1:30" s="9" customFormat="1">
      <c r="A73" s="9" t="s">
        <v>742</v>
      </c>
      <c r="B73" s="778"/>
      <c r="C73" s="65" t="s">
        <v>1426</v>
      </c>
      <c r="D73" s="3" t="s">
        <v>1418</v>
      </c>
      <c r="E73" s="42">
        <v>1.5</v>
      </c>
      <c r="F73" s="181">
        <f>VLOOKUP(D73,'Part Master'!A:R, 3,FALSE)</f>
        <v>3119.11</v>
      </c>
      <c r="G73" s="181">
        <f>F73*1.1</f>
        <v>3431.0210000000006</v>
      </c>
      <c r="H73" s="393">
        <f>G73+(E73*('COVER PAGE'!$C$20))</f>
        <v>3662.0210000000006</v>
      </c>
      <c r="I73" s="181">
        <f>VLOOKUP(D73,'Part Master'!A:G,7,FALSE)</f>
        <v>2588.8613</v>
      </c>
      <c r="J73" s="181">
        <f>I73*1.1</f>
        <v>2847.7474300000003</v>
      </c>
      <c r="K73" s="181">
        <f>J73+($R$7*E73)</f>
        <v>3078.7474300000003</v>
      </c>
      <c r="L73" s="375"/>
      <c r="M73" s="449"/>
      <c r="N73" s="410">
        <f>IF(L73&gt;0,G73*L73,0)</f>
        <v>0</v>
      </c>
      <c r="O73" s="410">
        <f>IF(L73&gt;0,H73*L73,0)</f>
        <v>0</v>
      </c>
      <c r="P73" s="339"/>
      <c r="Q73" s="410">
        <f>IF(L73&gt;0,J73*L73,0)</f>
        <v>0</v>
      </c>
      <c r="R73" s="410">
        <f>IF(L73&gt;0,K73*L73,0)</f>
        <v>0</v>
      </c>
      <c r="T73" s="411">
        <f>IF($L73&gt;0,$L73*$I73*'COVER PAGE'!#REF!,0)</f>
        <v>0</v>
      </c>
      <c r="U73" s="411">
        <f>IF($L73&gt;0,($E73*$R$7*$L73)-($E73*'COVER PAGE'!#REF!*$L73),0)</f>
        <v>0</v>
      </c>
      <c r="V73" s="411">
        <f>U73+T73</f>
        <v>0</v>
      </c>
      <c r="AD73" s="530"/>
    </row>
    <row r="74" spans="1:30" s="9" customFormat="1">
      <c r="B74" s="778"/>
      <c r="C74" s="65" t="s">
        <v>1427</v>
      </c>
      <c r="D74" s="3" t="s">
        <v>1419</v>
      </c>
      <c r="E74" s="42">
        <v>1.5</v>
      </c>
      <c r="F74" s="181">
        <f>VLOOKUP(D74,'Part Master'!A:R, 3,FALSE)</f>
        <v>3119.11</v>
      </c>
      <c r="G74" s="181">
        <f t="shared" ref="G74:G77" si="83">F74*1.1</f>
        <v>3431.0210000000006</v>
      </c>
      <c r="H74" s="393">
        <f>G74+(E74*('COVER PAGE'!$C$20))</f>
        <v>3662.0210000000006</v>
      </c>
      <c r="I74" s="181">
        <f>VLOOKUP(D74,'Part Master'!A:G,7,FALSE)</f>
        <v>2588.8613</v>
      </c>
      <c r="J74" s="181">
        <f t="shared" ref="J74:J77" si="84">I74*1.1</f>
        <v>2847.7474300000003</v>
      </c>
      <c r="K74" s="181">
        <f>J74+($R$7*E74)</f>
        <v>3078.7474300000003</v>
      </c>
      <c r="L74" s="375"/>
      <c r="M74" s="449"/>
      <c r="N74" s="410">
        <f t="shared" ref="N74:N77" si="85">IF(L74&gt;0,G74*L74,0)</f>
        <v>0</v>
      </c>
      <c r="O74" s="410">
        <f t="shared" ref="O74:O77" si="86">IF(L74&gt;0,H74*L74,0)</f>
        <v>0</v>
      </c>
      <c r="P74" s="339"/>
      <c r="Q74" s="410">
        <f t="shared" ref="Q74:Q77" si="87">IF(L74&gt;0,J74*L74,0)</f>
        <v>0</v>
      </c>
      <c r="R74" s="410">
        <f t="shared" ref="R74:R77" si="88">IF(L74&gt;0,K74*L74,0)</f>
        <v>0</v>
      </c>
      <c r="T74" s="411">
        <f>IF($L74&gt;0,$L74*$I74*'COVER PAGE'!#REF!,0)</f>
        <v>0</v>
      </c>
      <c r="U74" s="411">
        <f>IF($L74&gt;0,($E74*$R$7*$L74)-($E74*'COVER PAGE'!#REF!*$L74),0)</f>
        <v>0</v>
      </c>
      <c r="V74" s="411">
        <f t="shared" ref="V74:V77" si="89">U74+T74</f>
        <v>0</v>
      </c>
      <c r="AD74" s="530"/>
    </row>
    <row r="75" spans="1:30" s="9" customFormat="1">
      <c r="B75" s="778"/>
      <c r="C75" s="65" t="s">
        <v>1428</v>
      </c>
      <c r="D75" s="3" t="s">
        <v>1420</v>
      </c>
      <c r="E75" s="42">
        <v>1.5</v>
      </c>
      <c r="F75" s="181">
        <f>VLOOKUP(D75,'Part Master'!A:R, 3,FALSE)</f>
        <v>3119.11</v>
      </c>
      <c r="G75" s="181">
        <f t="shared" si="83"/>
        <v>3431.0210000000006</v>
      </c>
      <c r="H75" s="393">
        <f>G75+(E75*('COVER PAGE'!$C$20))</f>
        <v>3662.0210000000006</v>
      </c>
      <c r="I75" s="181">
        <f>VLOOKUP(D75,'Part Master'!A:G,7,FALSE)</f>
        <v>2588.8613</v>
      </c>
      <c r="J75" s="181">
        <f t="shared" si="84"/>
        <v>2847.7474300000003</v>
      </c>
      <c r="K75" s="181">
        <f>J75+($R$7*E75)</f>
        <v>3078.7474300000003</v>
      </c>
      <c r="L75" s="375"/>
      <c r="M75" s="449"/>
      <c r="N75" s="410">
        <f t="shared" si="85"/>
        <v>0</v>
      </c>
      <c r="O75" s="410">
        <f t="shared" si="86"/>
        <v>0</v>
      </c>
      <c r="P75" s="339"/>
      <c r="Q75" s="410">
        <f t="shared" si="87"/>
        <v>0</v>
      </c>
      <c r="R75" s="410">
        <f t="shared" si="88"/>
        <v>0</v>
      </c>
      <c r="T75" s="411">
        <f>IF($L75&gt;0,$L75*$I75*'COVER PAGE'!#REF!,0)</f>
        <v>0</v>
      </c>
      <c r="U75" s="411">
        <f>IF($L75&gt;0,($E75*$R$7*$L75)-($E75*'COVER PAGE'!#REF!*$L75),0)</f>
        <v>0</v>
      </c>
      <c r="V75" s="411">
        <f t="shared" si="89"/>
        <v>0</v>
      </c>
      <c r="AD75" s="530"/>
    </row>
    <row r="76" spans="1:30" s="9" customFormat="1">
      <c r="B76" s="778"/>
      <c r="C76" s="65" t="s">
        <v>1429</v>
      </c>
      <c r="D76" s="3" t="s">
        <v>1421</v>
      </c>
      <c r="E76" s="42">
        <v>1.5</v>
      </c>
      <c r="F76" s="181">
        <f>VLOOKUP(D76,'Part Master'!A:R, 3,FALSE)</f>
        <v>3119.11</v>
      </c>
      <c r="G76" s="181">
        <f t="shared" si="83"/>
        <v>3431.0210000000006</v>
      </c>
      <c r="H76" s="393">
        <f>G76+(E76*('COVER PAGE'!$C$20))</f>
        <v>3662.0210000000006</v>
      </c>
      <c r="I76" s="181">
        <f>VLOOKUP(D76,'Part Master'!A:G,7,FALSE)</f>
        <v>2588.8613</v>
      </c>
      <c r="J76" s="181">
        <f t="shared" si="84"/>
        <v>2847.7474300000003</v>
      </c>
      <c r="K76" s="181">
        <f>J76+($R$7*E76)</f>
        <v>3078.7474300000003</v>
      </c>
      <c r="L76" s="375"/>
      <c r="M76" s="449"/>
      <c r="N76" s="410">
        <f t="shared" si="85"/>
        <v>0</v>
      </c>
      <c r="O76" s="410">
        <f t="shared" si="86"/>
        <v>0</v>
      </c>
      <c r="P76" s="339"/>
      <c r="Q76" s="410">
        <f t="shared" si="87"/>
        <v>0</v>
      </c>
      <c r="R76" s="410">
        <f t="shared" si="88"/>
        <v>0</v>
      </c>
      <c r="T76" s="411">
        <f>IF($L76&gt;0,$L76*$I76*'COVER PAGE'!#REF!,0)</f>
        <v>0</v>
      </c>
      <c r="U76" s="411">
        <f>IF($L76&gt;0,($E76*$R$7*$L76)-($E76*'COVER PAGE'!#REF!*$L76),0)</f>
        <v>0</v>
      </c>
      <c r="V76" s="411">
        <f t="shared" si="89"/>
        <v>0</v>
      </c>
      <c r="AD76" s="530"/>
    </row>
    <row r="77" spans="1:30" s="9" customFormat="1">
      <c r="A77" s="9" t="s">
        <v>742</v>
      </c>
      <c r="B77" s="778"/>
      <c r="C77" s="65" t="s">
        <v>1430</v>
      </c>
      <c r="D77" s="3" t="s">
        <v>1422</v>
      </c>
      <c r="E77" s="42">
        <v>1.5</v>
      </c>
      <c r="F77" s="181">
        <f>VLOOKUP(D77,'Part Master'!A:R, 3,FALSE)</f>
        <v>3119.11</v>
      </c>
      <c r="G77" s="181">
        <f t="shared" si="83"/>
        <v>3431.0210000000006</v>
      </c>
      <c r="H77" s="393">
        <f>G77+(E77*('COVER PAGE'!$C$20))</f>
        <v>3662.0210000000006</v>
      </c>
      <c r="I77" s="181">
        <f>VLOOKUP(D77,'Part Master'!A:G,7,FALSE)</f>
        <v>2588.8613</v>
      </c>
      <c r="J77" s="181">
        <f t="shared" si="84"/>
        <v>2847.7474300000003</v>
      </c>
      <c r="K77" s="181">
        <f>J77+($R$7*E77)</f>
        <v>3078.7474300000003</v>
      </c>
      <c r="L77" s="375"/>
      <c r="M77" s="449"/>
      <c r="N77" s="410">
        <f t="shared" si="85"/>
        <v>0</v>
      </c>
      <c r="O77" s="410">
        <f t="shared" si="86"/>
        <v>0</v>
      </c>
      <c r="P77" s="339"/>
      <c r="Q77" s="410">
        <f t="shared" si="87"/>
        <v>0</v>
      </c>
      <c r="R77" s="410">
        <f t="shared" si="88"/>
        <v>0</v>
      </c>
      <c r="T77" s="411">
        <f>IF($L77&gt;0,$L77*$I77*'COVER PAGE'!#REF!,0)</f>
        <v>0</v>
      </c>
      <c r="U77" s="411">
        <f>IF($L77&gt;0,($E77*$R$7*$L77)-($E77*'COVER PAGE'!#REF!*$L77),0)</f>
        <v>0</v>
      </c>
      <c r="V77" s="411">
        <f t="shared" si="89"/>
        <v>0</v>
      </c>
      <c r="AD77" s="530"/>
    </row>
    <row r="78" spans="1:30" s="9" customFormat="1">
      <c r="A78" s="9" t="s">
        <v>742</v>
      </c>
      <c r="B78" s="779" t="s">
        <v>397</v>
      </c>
      <c r="C78" s="779"/>
      <c r="D78" s="779" t="s">
        <v>1300</v>
      </c>
      <c r="E78" s="779" t="e">
        <v>#N/A</v>
      </c>
      <c r="F78" s="779" t="e">
        <f>VLOOKUP(D78,'Part Master'!A:R, 3,FALSE)</f>
        <v>#N/A</v>
      </c>
      <c r="G78" s="779"/>
      <c r="H78" s="779"/>
      <c r="I78" s="779" t="e">
        <f>VLOOKUP(D78,'Part Master'!A:G,5,FALSE)</f>
        <v>#N/A</v>
      </c>
      <c r="J78" s="779"/>
      <c r="K78" s="779"/>
      <c r="L78" s="779"/>
      <c r="M78" s="779"/>
      <c r="N78" s="779"/>
      <c r="O78" s="779"/>
      <c r="P78" s="11"/>
      <c r="Q78" s="11"/>
      <c r="R78" s="11"/>
      <c r="S78" s="11"/>
      <c r="T78" s="11"/>
      <c r="U78" s="11"/>
      <c r="V78" s="11"/>
      <c r="AD78" s="530"/>
    </row>
    <row r="79" spans="1:30" s="9" customFormat="1">
      <c r="A79" s="9" t="s">
        <v>742</v>
      </c>
      <c r="B79" s="778"/>
      <c r="C79" s="65" t="s">
        <v>1423</v>
      </c>
      <c r="D79" s="3" t="s">
        <v>1431</v>
      </c>
      <c r="E79" s="42">
        <v>2</v>
      </c>
      <c r="F79" s="181">
        <f>VLOOKUP(D79,'Part Master'!A:R, 3,FALSE)</f>
        <v>3444.43</v>
      </c>
      <c r="G79" s="181">
        <f t="shared" ref="G79:G136" si="90">F79*1.1</f>
        <v>3788.873</v>
      </c>
      <c r="H79" s="393">
        <f>G79+(E79*('COVER PAGE'!$C$20))</f>
        <v>4096.8729999999996</v>
      </c>
      <c r="I79" s="181">
        <f>VLOOKUP(D79,'Part Master'!A:G,7,FALSE)</f>
        <v>2858.8768999999998</v>
      </c>
      <c r="J79" s="181">
        <f t="shared" ref="J79:J136" si="91">I79*1.1</f>
        <v>3144.7645899999998</v>
      </c>
      <c r="K79" s="181">
        <f>J79+($R$7*E79)</f>
        <v>3452.7645899999998</v>
      </c>
      <c r="L79" s="375"/>
      <c r="M79" s="449"/>
      <c r="N79" s="410">
        <f t="shared" ref="N79:N136" si="92">IF(L79&gt;0,G79*L79,0)</f>
        <v>0</v>
      </c>
      <c r="O79" s="410">
        <f t="shared" ref="O79:O136" si="93">IF(L79&gt;0,H79*L79,0)</f>
        <v>0</v>
      </c>
      <c r="P79" s="339"/>
      <c r="Q79" s="410">
        <f t="shared" ref="Q79:Q132" si="94">IF(L79&gt;0,J79*L79,0)</f>
        <v>0</v>
      </c>
      <c r="R79" s="410">
        <f t="shared" ref="R79:R132" si="95">IF(L79&gt;0,K79*L79,0)</f>
        <v>0</v>
      </c>
      <c r="T79" s="411">
        <f>IF($L79&gt;0,$L79*$I79*'COVER PAGE'!#REF!,0)</f>
        <v>0</v>
      </c>
      <c r="U79" s="411">
        <f>IF($L79&gt;0,($E79*$R$7*$L79)-($E79*'COVER PAGE'!#REF!*$L79),0)</f>
        <v>0</v>
      </c>
      <c r="V79" s="411">
        <f>U79+T79</f>
        <v>0</v>
      </c>
      <c r="AD79" s="530"/>
    </row>
    <row r="80" spans="1:30" s="9" customFormat="1">
      <c r="A80" s="9" t="s">
        <v>742</v>
      </c>
      <c r="B80" s="778"/>
      <c r="C80" s="65" t="s">
        <v>1424</v>
      </c>
      <c r="D80" s="3" t="s">
        <v>1432</v>
      </c>
      <c r="E80" s="42">
        <v>2</v>
      </c>
      <c r="F80" s="181">
        <f>VLOOKUP(D80,'Part Master'!A:R, 3,FALSE)</f>
        <v>3444.43</v>
      </c>
      <c r="G80" s="181">
        <f t="shared" si="90"/>
        <v>3788.873</v>
      </c>
      <c r="H80" s="393">
        <f>G80+(E80*('COVER PAGE'!$C$20))</f>
        <v>4096.8729999999996</v>
      </c>
      <c r="I80" s="181">
        <f>VLOOKUP(D80,'Part Master'!A:G,7,FALSE)</f>
        <v>2858.8768999999998</v>
      </c>
      <c r="J80" s="181">
        <f t="shared" si="91"/>
        <v>3144.7645899999998</v>
      </c>
      <c r="K80" s="181">
        <f>J80+($R$7*E80)</f>
        <v>3452.7645899999998</v>
      </c>
      <c r="L80" s="375"/>
      <c r="M80" s="449"/>
      <c r="N80" s="410">
        <f t="shared" si="92"/>
        <v>0</v>
      </c>
      <c r="O80" s="410">
        <f t="shared" si="93"/>
        <v>0</v>
      </c>
      <c r="P80" s="339"/>
      <c r="Q80" s="410">
        <f t="shared" si="94"/>
        <v>0</v>
      </c>
      <c r="R80" s="410">
        <f t="shared" si="95"/>
        <v>0</v>
      </c>
      <c r="T80" s="411">
        <f>IF($L80&gt;0,$L80*$I80*'COVER PAGE'!#REF!,0)</f>
        <v>0</v>
      </c>
      <c r="U80" s="411">
        <f>IF($L80&gt;0,($E80*$R$7*$L80)-($E80*'COVER PAGE'!#REF!*$L80),0)</f>
        <v>0</v>
      </c>
      <c r="V80" s="411">
        <f t="shared" ref="V80:V202" si="96">U80+T80</f>
        <v>0</v>
      </c>
      <c r="AD80" s="530"/>
    </row>
    <row r="81" spans="1:30" s="9" customFormat="1">
      <c r="A81" s="9" t="s">
        <v>742</v>
      </c>
      <c r="B81" s="778"/>
      <c r="C81" s="65" t="s">
        <v>1425</v>
      </c>
      <c r="D81" s="3" t="s">
        <v>1433</v>
      </c>
      <c r="E81" s="42">
        <v>2</v>
      </c>
      <c r="F81" s="181">
        <f>VLOOKUP(D81,'Part Master'!A:R, 3,FALSE)</f>
        <v>3444.43</v>
      </c>
      <c r="G81" s="181">
        <f t="shared" si="90"/>
        <v>3788.873</v>
      </c>
      <c r="H81" s="393">
        <f>G81+(E81*('COVER PAGE'!$C$20))</f>
        <v>4096.8729999999996</v>
      </c>
      <c r="I81" s="181">
        <f>VLOOKUP(D81,'Part Master'!A:G,7,FALSE)</f>
        <v>2858.8768999999998</v>
      </c>
      <c r="J81" s="181">
        <f t="shared" si="91"/>
        <v>3144.7645899999998</v>
      </c>
      <c r="K81" s="181">
        <f>J81+($R$7*E81)</f>
        <v>3452.7645899999998</v>
      </c>
      <c r="L81" s="375"/>
      <c r="M81" s="449"/>
      <c r="N81" s="410">
        <f t="shared" si="92"/>
        <v>0</v>
      </c>
      <c r="O81" s="410">
        <f t="shared" si="93"/>
        <v>0</v>
      </c>
      <c r="P81" s="339"/>
      <c r="Q81" s="410">
        <f t="shared" si="94"/>
        <v>0</v>
      </c>
      <c r="R81" s="410">
        <f t="shared" si="95"/>
        <v>0</v>
      </c>
      <c r="T81" s="411">
        <f>IF($L81&gt;0,$L81*$I81*'COVER PAGE'!#REF!,0)</f>
        <v>0</v>
      </c>
      <c r="U81" s="411">
        <f>IF($L81&gt;0,($E81*$R$7*$L81)-($E81*'COVER PAGE'!#REF!*$L81),0)</f>
        <v>0</v>
      </c>
      <c r="V81" s="411">
        <f t="shared" si="96"/>
        <v>0</v>
      </c>
      <c r="AD81" s="530"/>
    </row>
    <row r="82" spans="1:30" s="9" customFormat="1">
      <c r="A82" s="9" t="s">
        <v>742</v>
      </c>
      <c r="B82" s="778"/>
      <c r="C82" s="65" t="s">
        <v>1426</v>
      </c>
      <c r="D82" s="3" t="s">
        <v>1434</v>
      </c>
      <c r="E82" s="42">
        <v>2</v>
      </c>
      <c r="F82" s="181">
        <f>VLOOKUP(D82,'Part Master'!A:R, 3,FALSE)</f>
        <v>3444.43</v>
      </c>
      <c r="G82" s="181">
        <f t="shared" si="90"/>
        <v>3788.873</v>
      </c>
      <c r="H82" s="393">
        <f>G82+(E82*('COVER PAGE'!$C$20))</f>
        <v>4096.8729999999996</v>
      </c>
      <c r="I82" s="181">
        <f>VLOOKUP(D82,'Part Master'!A:G,7,FALSE)</f>
        <v>2858.8768999999998</v>
      </c>
      <c r="J82" s="181">
        <f t="shared" si="91"/>
        <v>3144.7645899999998</v>
      </c>
      <c r="K82" s="181">
        <f>J82+($R$7*E82)</f>
        <v>3452.7645899999998</v>
      </c>
      <c r="L82" s="375"/>
      <c r="M82" s="449"/>
      <c r="N82" s="410">
        <f t="shared" si="92"/>
        <v>0</v>
      </c>
      <c r="O82" s="410">
        <f t="shared" si="93"/>
        <v>0</v>
      </c>
      <c r="P82" s="339"/>
      <c r="Q82" s="410">
        <f t="shared" si="94"/>
        <v>0</v>
      </c>
      <c r="R82" s="410">
        <f t="shared" si="95"/>
        <v>0</v>
      </c>
      <c r="T82" s="411">
        <f>IF($L82&gt;0,$L82*$I82*'COVER PAGE'!#REF!,0)</f>
        <v>0</v>
      </c>
      <c r="U82" s="411">
        <f>IF($L82&gt;0,($E82*$R$7*$L82)-($E82*'COVER PAGE'!#REF!*$L82),0)</f>
        <v>0</v>
      </c>
      <c r="V82" s="411">
        <f t="shared" si="96"/>
        <v>0</v>
      </c>
      <c r="AD82" s="530"/>
    </row>
    <row r="83" spans="1:30" s="9" customFormat="1">
      <c r="A83" s="9" t="s">
        <v>742</v>
      </c>
      <c r="B83" s="778"/>
      <c r="C83" s="65" t="s">
        <v>1427</v>
      </c>
      <c r="D83" s="3" t="s">
        <v>1435</v>
      </c>
      <c r="E83" s="42">
        <v>2</v>
      </c>
      <c r="F83" s="181">
        <f>VLOOKUP(D83,'Part Master'!A:R, 3,FALSE)</f>
        <v>3444.43</v>
      </c>
      <c r="G83" s="181">
        <f t="shared" si="90"/>
        <v>3788.873</v>
      </c>
      <c r="H83" s="393">
        <f>G83+(E83*('COVER PAGE'!$C$20))</f>
        <v>4096.8729999999996</v>
      </c>
      <c r="I83" s="181">
        <f>VLOOKUP(D83,'Part Master'!A:G,7,FALSE)</f>
        <v>2858.8768999999998</v>
      </c>
      <c r="J83" s="181">
        <f t="shared" si="91"/>
        <v>3144.7645899999998</v>
      </c>
      <c r="K83" s="181">
        <f>J83+($R$7*E83)</f>
        <v>3452.7645899999998</v>
      </c>
      <c r="L83" s="375"/>
      <c r="M83" s="449"/>
      <c r="N83" s="410">
        <f t="shared" si="92"/>
        <v>0</v>
      </c>
      <c r="O83" s="410">
        <f t="shared" si="93"/>
        <v>0</v>
      </c>
      <c r="P83" s="339"/>
      <c r="Q83" s="410">
        <f t="shared" si="94"/>
        <v>0</v>
      </c>
      <c r="R83" s="410">
        <f t="shared" si="95"/>
        <v>0</v>
      </c>
      <c r="T83" s="411">
        <f>IF($L83&gt;0,$L83*$I83*'COVER PAGE'!#REF!,0)</f>
        <v>0</v>
      </c>
      <c r="U83" s="411">
        <f>IF($L83&gt;0,($E83*$R$7*$L83)-($E83*'COVER PAGE'!#REF!*$L83),0)</f>
        <v>0</v>
      </c>
      <c r="V83" s="411">
        <f t="shared" si="96"/>
        <v>0</v>
      </c>
      <c r="AD83" s="530"/>
    </row>
    <row r="84" spans="1:30" s="9" customFormat="1">
      <c r="A84" s="9" t="s">
        <v>742</v>
      </c>
      <c r="B84" s="778"/>
      <c r="C84" s="65" t="s">
        <v>1428</v>
      </c>
      <c r="D84" s="3" t="s">
        <v>1436</v>
      </c>
      <c r="E84" s="42">
        <v>2</v>
      </c>
      <c r="F84" s="181">
        <f>VLOOKUP(D84,'Part Master'!A:R, 3,FALSE)</f>
        <v>3444.43</v>
      </c>
      <c r="G84" s="181">
        <f t="shared" si="90"/>
        <v>3788.873</v>
      </c>
      <c r="H84" s="393">
        <f>G84+(E84*('COVER PAGE'!$C$20))</f>
        <v>4096.8729999999996</v>
      </c>
      <c r="I84" s="181">
        <f>VLOOKUP(D84,'Part Master'!A:G,7,FALSE)</f>
        <v>2858.8768999999998</v>
      </c>
      <c r="J84" s="181">
        <f t="shared" si="91"/>
        <v>3144.7645899999998</v>
      </c>
      <c r="K84" s="181">
        <f>J84+($R$7*E84)</f>
        <v>3452.7645899999998</v>
      </c>
      <c r="L84" s="375"/>
      <c r="M84" s="449"/>
      <c r="N84" s="410">
        <f t="shared" si="92"/>
        <v>0</v>
      </c>
      <c r="O84" s="410">
        <f t="shared" si="93"/>
        <v>0</v>
      </c>
      <c r="P84" s="339"/>
      <c r="Q84" s="410">
        <f t="shared" si="94"/>
        <v>0</v>
      </c>
      <c r="R84" s="410">
        <f t="shared" si="95"/>
        <v>0</v>
      </c>
      <c r="T84" s="411">
        <f>IF($L84&gt;0,$L84*$I84*'COVER PAGE'!#REF!,0)</f>
        <v>0</v>
      </c>
      <c r="U84" s="411">
        <f>IF($L84&gt;0,($E84*$R$7*$L84)-($E84*'COVER PAGE'!#REF!*$L84),0)</f>
        <v>0</v>
      </c>
      <c r="V84" s="411">
        <f t="shared" si="96"/>
        <v>0</v>
      </c>
      <c r="AD84" s="530"/>
    </row>
    <row r="85" spans="1:30" s="9" customFormat="1">
      <c r="A85" s="9" t="s">
        <v>742</v>
      </c>
      <c r="B85" s="778"/>
      <c r="C85" s="65" t="s">
        <v>1429</v>
      </c>
      <c r="D85" s="3" t="s">
        <v>1437</v>
      </c>
      <c r="E85" s="42">
        <v>2</v>
      </c>
      <c r="F85" s="181">
        <f>VLOOKUP(D85,'Part Master'!A:R, 3,FALSE)</f>
        <v>3444.43</v>
      </c>
      <c r="G85" s="181">
        <f t="shared" si="90"/>
        <v>3788.873</v>
      </c>
      <c r="H85" s="393">
        <f>G85+(E85*('COVER PAGE'!$C$20))</f>
        <v>4096.8729999999996</v>
      </c>
      <c r="I85" s="181">
        <f>VLOOKUP(D85,'Part Master'!A:G,7,FALSE)</f>
        <v>2858.8768999999998</v>
      </c>
      <c r="J85" s="181">
        <f t="shared" si="91"/>
        <v>3144.7645899999998</v>
      </c>
      <c r="K85" s="181">
        <f>J85+($R$7*E85)</f>
        <v>3452.7645899999998</v>
      </c>
      <c r="L85" s="375"/>
      <c r="M85" s="449"/>
      <c r="N85" s="410">
        <f t="shared" si="92"/>
        <v>0</v>
      </c>
      <c r="O85" s="410">
        <f t="shared" si="93"/>
        <v>0</v>
      </c>
      <c r="P85" s="339"/>
      <c r="Q85" s="410">
        <f t="shared" si="94"/>
        <v>0</v>
      </c>
      <c r="R85" s="410">
        <f t="shared" si="95"/>
        <v>0</v>
      </c>
      <c r="T85" s="411">
        <f>IF($L85&gt;0,$L85*$I85*'COVER PAGE'!#REF!,0)</f>
        <v>0</v>
      </c>
      <c r="U85" s="411">
        <f>IF($L85&gt;0,($E85*$R$7*$L85)-($E85*'COVER PAGE'!#REF!*$L85),0)</f>
        <v>0</v>
      </c>
      <c r="V85" s="411">
        <f t="shared" si="96"/>
        <v>0</v>
      </c>
      <c r="AD85" s="530"/>
    </row>
    <row r="86" spans="1:30" s="9" customFormat="1">
      <c r="A86" s="9" t="s">
        <v>742</v>
      </c>
      <c r="B86" s="781"/>
      <c r="C86" s="115" t="s">
        <v>1430</v>
      </c>
      <c r="D86" s="3" t="s">
        <v>1438</v>
      </c>
      <c r="E86" s="389">
        <v>2</v>
      </c>
      <c r="F86" s="214">
        <f>VLOOKUP(D86,'Part Master'!A:R, 3,FALSE)</f>
        <v>3444.43</v>
      </c>
      <c r="G86" s="214">
        <f t="shared" si="90"/>
        <v>3788.873</v>
      </c>
      <c r="H86" s="499">
        <f>G86+(E86*('COVER PAGE'!$C$20))</f>
        <v>4096.8729999999996</v>
      </c>
      <c r="I86" s="181">
        <f>VLOOKUP(D86,'Part Master'!A:G,7,FALSE)</f>
        <v>2858.8768999999998</v>
      </c>
      <c r="J86" s="214">
        <f t="shared" si="91"/>
        <v>3144.7645899999998</v>
      </c>
      <c r="K86" s="214">
        <f>J86+($R$7*E86)</f>
        <v>3452.7645899999998</v>
      </c>
      <c r="L86" s="500"/>
      <c r="M86" s="501"/>
      <c r="N86" s="502">
        <f t="shared" si="92"/>
        <v>0</v>
      </c>
      <c r="O86" s="502">
        <f t="shared" si="93"/>
        <v>0</v>
      </c>
      <c r="P86" s="339"/>
      <c r="Q86" s="410">
        <f t="shared" si="94"/>
        <v>0</v>
      </c>
      <c r="R86" s="410">
        <f t="shared" si="95"/>
        <v>0</v>
      </c>
      <c r="T86" s="411">
        <f>IF($L86&gt;0,$L86*$I86*'COVER PAGE'!#REF!,0)</f>
        <v>0</v>
      </c>
      <c r="U86" s="411">
        <f>IF($L86&gt;0,($E86*$R$7*$L86)-($E86*'COVER PAGE'!#REF!*$L86),0)</f>
        <v>0</v>
      </c>
      <c r="V86" s="411">
        <f t="shared" si="96"/>
        <v>0</v>
      </c>
      <c r="AD86" s="530"/>
    </row>
    <row r="87" spans="1:30" s="9" customFormat="1">
      <c r="B87" s="949" t="s">
        <v>2062</v>
      </c>
      <c r="C87" s="949"/>
      <c r="D87" s="949" t="s">
        <v>1300</v>
      </c>
      <c r="E87" s="949" t="e">
        <v>#N/A</v>
      </c>
      <c r="F87" s="949" t="e">
        <v>#N/A</v>
      </c>
      <c r="G87" s="949"/>
      <c r="H87" s="949"/>
      <c r="I87" s="949" t="e">
        <v>#N/A</v>
      </c>
      <c r="J87" s="949"/>
      <c r="K87" s="949"/>
      <c r="L87" s="949"/>
      <c r="M87" s="949"/>
      <c r="N87" s="949"/>
      <c r="O87" s="949"/>
      <c r="P87" s="631"/>
      <c r="Q87" s="631"/>
      <c r="R87" s="631"/>
      <c r="S87" s="631"/>
      <c r="T87" s="631"/>
      <c r="U87" s="631"/>
      <c r="V87" s="631"/>
      <c r="AD87" s="963"/>
    </row>
    <row r="88" spans="1:30" s="9" customFormat="1">
      <c r="B88" s="950"/>
      <c r="C88" s="951" t="s">
        <v>2056</v>
      </c>
      <c r="D88" s="952" t="s">
        <v>2057</v>
      </c>
      <c r="E88" s="953">
        <v>2</v>
      </c>
      <c r="F88" s="973">
        <f>VLOOKUP(D88,'Part Master'!A:R, 3,FALSE)</f>
        <v>3074.55</v>
      </c>
      <c r="G88" s="973">
        <f t="shared" ref="G88" si="97">F88*1.1</f>
        <v>3382.0050000000006</v>
      </c>
      <c r="H88" s="974">
        <f>G88+(E88*('COVER PAGE'!$C$20))</f>
        <v>3690.0050000000006</v>
      </c>
      <c r="I88" s="954">
        <f>VLOOKUP(D88,'Part Master'!A:G,7,FALSE)</f>
        <v>2690.2312500000003</v>
      </c>
      <c r="J88" s="973">
        <f t="shared" ref="J88" si="98">I88*1.1</f>
        <v>2959.2543750000004</v>
      </c>
      <c r="K88" s="973">
        <f>J88+($R$7*E88)</f>
        <v>3267.2543750000004</v>
      </c>
      <c r="L88" s="961"/>
      <c r="M88" s="956"/>
      <c r="N88" s="957">
        <f t="shared" ref="N88:N91" si="99">IF(L88&gt;0,G88*L88,0)</f>
        <v>0</v>
      </c>
      <c r="O88" s="957">
        <f t="shared" ref="O88:O91" si="100">IF(L88&gt;0,H88*L88,0)</f>
        <v>0</v>
      </c>
      <c r="P88" s="339"/>
      <c r="Q88" s="410">
        <f t="shared" ref="Q88:Q90" si="101">IF(L88&gt;0,J88*L88,0)</f>
        <v>0</v>
      </c>
      <c r="R88" s="410">
        <f t="shared" ref="R88:R90" si="102">IF(L88&gt;0,K88*L88,0)</f>
        <v>0</v>
      </c>
      <c r="T88" s="411">
        <f>IF($L88&gt;0,$L88*$I88*'[4]COVER PAGE'!#REF!,0)</f>
        <v>0</v>
      </c>
      <c r="U88" s="411">
        <f>IF($L88&gt;0,($E88*$R$7*$L88)-($E88*'[4]COVER PAGE'!#REF!*$L88),0)</f>
        <v>0</v>
      </c>
      <c r="V88" s="411">
        <f>U88+T88</f>
        <v>0</v>
      </c>
      <c r="AD88" s="963"/>
    </row>
    <row r="89" spans="1:30" s="9" customFormat="1">
      <c r="B89" s="950"/>
      <c r="C89" s="951" t="s">
        <v>2058</v>
      </c>
      <c r="D89" s="952" t="s">
        <v>2059</v>
      </c>
      <c r="E89" s="953">
        <v>2</v>
      </c>
      <c r="F89" s="973">
        <f>VLOOKUP(D89,'Part Master'!A:R, 3,FALSE)</f>
        <v>3256.36</v>
      </c>
      <c r="G89" s="973">
        <f t="shared" ref="G89" si="103">F89*1.1</f>
        <v>3581.9960000000005</v>
      </c>
      <c r="H89" s="974">
        <f>G89+(E89*('COVER PAGE'!$C$20))</f>
        <v>3889.9960000000005</v>
      </c>
      <c r="I89" s="954">
        <f>VLOOKUP(D89,'Part Master'!A:G,7,FALSE)</f>
        <v>2849.3150000000001</v>
      </c>
      <c r="J89" s="973">
        <f t="shared" ref="J89" si="104">I89*1.1</f>
        <v>3134.2465000000002</v>
      </c>
      <c r="K89" s="973">
        <f>J89+($R$7*E89)</f>
        <v>3442.2465000000002</v>
      </c>
      <c r="L89" s="961"/>
      <c r="M89" s="956"/>
      <c r="N89" s="958">
        <f t="shared" si="99"/>
        <v>0</v>
      </c>
      <c r="O89" s="958">
        <f t="shared" si="100"/>
        <v>0</v>
      </c>
      <c r="P89" s="339"/>
      <c r="Q89" s="410">
        <f t="shared" si="101"/>
        <v>0</v>
      </c>
      <c r="R89" s="410">
        <f t="shared" si="102"/>
        <v>0</v>
      </c>
      <c r="T89" s="411">
        <f>IF($L89&gt;0,$L89*$I89*'[4]COVER PAGE'!#REF!,0)</f>
        <v>0</v>
      </c>
      <c r="U89" s="411">
        <f>IF($L89&gt;0,($E89*$R$7*$L89)-($E89*'[4]COVER PAGE'!#REF!*$L89),0)</f>
        <v>0</v>
      </c>
      <c r="V89" s="411">
        <f t="shared" ref="V89:V90" si="105">U89+T89</f>
        <v>0</v>
      </c>
      <c r="AD89" s="963"/>
    </row>
    <row r="90" spans="1:30" s="9" customFormat="1">
      <c r="B90" s="949" t="s">
        <v>2063</v>
      </c>
      <c r="C90" s="949"/>
      <c r="D90" s="949" t="s">
        <v>1300</v>
      </c>
      <c r="E90" s="949" t="e">
        <v>#N/A</v>
      </c>
      <c r="F90" s="949" t="e">
        <v>#N/A</v>
      </c>
      <c r="G90" s="949"/>
      <c r="H90" s="949"/>
      <c r="I90" s="949" t="e">
        <v>#N/A</v>
      </c>
      <c r="J90" s="949"/>
      <c r="K90" s="949"/>
      <c r="L90" s="949"/>
      <c r="M90" s="949"/>
      <c r="N90" s="949"/>
      <c r="O90" s="949"/>
      <c r="P90" s="339"/>
      <c r="Q90" s="410">
        <f t="shared" si="101"/>
        <v>0</v>
      </c>
      <c r="R90" s="410">
        <f t="shared" si="102"/>
        <v>0</v>
      </c>
      <c r="T90" s="411">
        <f>IF($L90&gt;0,$L90*$I90*'[4]COVER PAGE'!#REF!,0)</f>
        <v>0</v>
      </c>
      <c r="U90" s="411">
        <f>IF($L90&gt;0,($E90*$R$7*$L90)-($E90*'[4]COVER PAGE'!#REF!*$L90),0)</f>
        <v>0</v>
      </c>
      <c r="V90" s="411">
        <f t="shared" si="105"/>
        <v>0</v>
      </c>
      <c r="AD90" s="963"/>
    </row>
    <row r="91" spans="1:30" s="9" customFormat="1" ht="15.75" thickBot="1">
      <c r="B91" s="950"/>
      <c r="C91" s="962" t="s">
        <v>2066</v>
      </c>
      <c r="D91" s="959" t="s">
        <v>2060</v>
      </c>
      <c r="E91" s="960">
        <v>0.75</v>
      </c>
      <c r="F91" s="973">
        <f>VLOOKUP(D91,'Part Master'!A:R, 3,FALSE)</f>
        <v>285.91000000000003</v>
      </c>
      <c r="G91" s="973">
        <f t="shared" ref="G91" si="106">F91*1.1</f>
        <v>314.50100000000003</v>
      </c>
      <c r="H91" s="974">
        <f>G91+(E91*('COVER PAGE'!$C$20))</f>
        <v>430.00100000000003</v>
      </c>
      <c r="I91" s="954">
        <f>VLOOKUP(D91,'Part Master'!A:G,7,FALSE)</f>
        <v>237.30530000000002</v>
      </c>
      <c r="J91" s="973">
        <f t="shared" ref="J91" si="107">I91*1.1</f>
        <v>261.03583000000003</v>
      </c>
      <c r="K91" s="973">
        <f>J91+($R$7*E91)</f>
        <v>376.53583000000003</v>
      </c>
      <c r="L91" s="955"/>
      <c r="M91" s="956"/>
      <c r="N91" s="958">
        <f t="shared" si="99"/>
        <v>0</v>
      </c>
      <c r="O91" s="958">
        <f t="shared" si="100"/>
        <v>0</v>
      </c>
      <c r="P91" s="339"/>
      <c r="Q91" s="542"/>
      <c r="R91" s="542"/>
      <c r="T91" s="543"/>
      <c r="U91" s="543"/>
      <c r="V91" s="543"/>
      <c r="AD91" s="965"/>
    </row>
    <row r="92" spans="1:30" s="9" customFormat="1">
      <c r="A92" s="9" t="s">
        <v>742</v>
      </c>
      <c r="B92" s="967" t="s">
        <v>1509</v>
      </c>
      <c r="C92" s="968"/>
      <c r="D92" s="968"/>
      <c r="E92" s="968"/>
      <c r="F92" s="968"/>
      <c r="G92" s="968"/>
      <c r="H92" s="968"/>
      <c r="I92" s="968"/>
      <c r="J92" s="968"/>
      <c r="K92" s="968"/>
      <c r="L92" s="969"/>
      <c r="M92" s="730"/>
      <c r="N92" s="730"/>
      <c r="O92" s="731"/>
      <c r="P92" s="631"/>
      <c r="Q92" s="631"/>
      <c r="R92" s="631"/>
      <c r="S92" s="631"/>
      <c r="T92" s="631"/>
      <c r="U92" s="631"/>
      <c r="V92" s="631"/>
      <c r="AD92" s="964" t="str">
        <f>IFERROR(VLOOKUP(D92,'Part Master'!A:E,5,FALSE)," ")</f>
        <v xml:space="preserve"> </v>
      </c>
    </row>
    <row r="93" spans="1:30" s="9" customFormat="1">
      <c r="A93" s="9" t="s">
        <v>742</v>
      </c>
      <c r="B93" s="970" t="s">
        <v>1688</v>
      </c>
      <c r="C93" s="869"/>
      <c r="D93" s="869"/>
      <c r="E93" s="869"/>
      <c r="F93" s="869"/>
      <c r="G93" s="869"/>
      <c r="H93" s="869"/>
      <c r="I93" s="869"/>
      <c r="J93" s="869"/>
      <c r="K93" s="869"/>
      <c r="L93" s="777"/>
      <c r="M93" s="732"/>
      <c r="N93" s="732"/>
      <c r="O93" s="732"/>
      <c r="P93" s="631"/>
      <c r="Q93" s="631"/>
      <c r="R93" s="631"/>
      <c r="S93" s="631"/>
      <c r="T93" s="631"/>
      <c r="U93" s="631"/>
      <c r="V93" s="631"/>
      <c r="AD93" s="687" t="str">
        <f>IFERROR(VLOOKUP(D93,'Part Master'!A:E,5,FALSE)," ")</f>
        <v xml:space="preserve"> </v>
      </c>
    </row>
    <row r="94" spans="1:30" s="9" customFormat="1">
      <c r="A94" s="9" t="s">
        <v>742</v>
      </c>
      <c r="B94" s="785"/>
      <c r="C94" s="638" t="s">
        <v>1423</v>
      </c>
      <c r="D94" s="508" t="s">
        <v>1443</v>
      </c>
      <c r="E94" s="42">
        <v>1.25</v>
      </c>
      <c r="F94" s="181">
        <f>VLOOKUP(D94,'Part Master'!A:R, 3,FALSE)</f>
        <v>4357.3999999999996</v>
      </c>
      <c r="G94" s="181">
        <f>F94*1.1</f>
        <v>4793.1400000000003</v>
      </c>
      <c r="H94" s="393">
        <f>G94+(E94*('COVER PAGE'!$C$20))</f>
        <v>4985.6400000000003</v>
      </c>
      <c r="I94" s="181">
        <f>VLOOKUP(D94,'Part Master'!A:G,7,FALSE)</f>
        <v>4139.53</v>
      </c>
      <c r="J94" s="181">
        <f>I94*1.1</f>
        <v>4553.4830000000002</v>
      </c>
      <c r="K94" s="181">
        <f>J94+($R$7*E94)</f>
        <v>4745.9830000000002</v>
      </c>
      <c r="L94" s="375"/>
      <c r="M94" s="683"/>
      <c r="N94" s="410">
        <f>IF(L94&gt;0,G94*L94,0)</f>
        <v>0</v>
      </c>
      <c r="O94" s="509">
        <f>IF(L94&gt;0,H94*L94,0)</f>
        <v>0</v>
      </c>
      <c r="P94" s="339"/>
      <c r="Q94" s="410">
        <f>IF(L94&gt;0,J94*L94,0)</f>
        <v>0</v>
      </c>
      <c r="R94" s="410">
        <f>IF(L94&gt;0,K94*L94,0)</f>
        <v>0</v>
      </c>
      <c r="T94" s="411">
        <f>IF($L94&gt;0,$L94*$I94*'COVER PAGE'!#REF!,0)</f>
        <v>0</v>
      </c>
      <c r="U94" s="411">
        <f>IF($L94&gt;0,($E94*$R$7*$L94)-($E94*'COVER PAGE'!#REF!*$L94),0)</f>
        <v>0</v>
      </c>
      <c r="V94" s="411">
        <f>U94+T94</f>
        <v>0</v>
      </c>
      <c r="AD94" s="687"/>
    </row>
    <row r="95" spans="1:30" s="9" customFormat="1">
      <c r="A95" s="9" t="s">
        <v>742</v>
      </c>
      <c r="B95" s="785"/>
      <c r="C95" s="638" t="s">
        <v>1424</v>
      </c>
      <c r="D95" s="508" t="s">
        <v>1444</v>
      </c>
      <c r="E95" s="42">
        <v>1.25</v>
      </c>
      <c r="F95" s="181">
        <f>VLOOKUP(D95,'Part Master'!A:R, 3,FALSE)</f>
        <v>4357.3999999999996</v>
      </c>
      <c r="G95" s="181">
        <f>F95*1.1</f>
        <v>4793.1400000000003</v>
      </c>
      <c r="H95" s="393">
        <f>G95+(E95*('COVER PAGE'!$C$20))</f>
        <v>4985.6400000000003</v>
      </c>
      <c r="I95" s="181">
        <f>VLOOKUP(D95,'Part Master'!A:G,7,FALSE)</f>
        <v>4139.53</v>
      </c>
      <c r="J95" s="181">
        <f>I95*1.1</f>
        <v>4553.4830000000002</v>
      </c>
      <c r="K95" s="181">
        <f>J95+($R$7*E95)</f>
        <v>4745.9830000000002</v>
      </c>
      <c r="L95" s="375"/>
      <c r="M95" s="683"/>
      <c r="N95" s="410">
        <f>IF(L95&gt;0,G95*L95,0)</f>
        <v>0</v>
      </c>
      <c r="O95" s="509">
        <f>IF(L95&gt;0,H95*L95,0)</f>
        <v>0</v>
      </c>
      <c r="P95" s="339"/>
      <c r="Q95" s="410">
        <f>IF(L95&gt;0,J95*L95,0)</f>
        <v>0</v>
      </c>
      <c r="R95" s="410">
        <f>IF(L95&gt;0,K95*L95,0)</f>
        <v>0</v>
      </c>
      <c r="T95" s="411">
        <f>IF($L95&gt;0,$L95*$I95*'COVER PAGE'!#REF!,0)</f>
        <v>0</v>
      </c>
      <c r="U95" s="411">
        <f>IF($L95&gt;0,($E95*$R$7*$L95)-($E95*'COVER PAGE'!#REF!*$L95),0)</f>
        <v>0</v>
      </c>
      <c r="V95" s="411">
        <f>U95+T95</f>
        <v>0</v>
      </c>
      <c r="AD95" s="687"/>
    </row>
    <row r="96" spans="1:30" s="9" customFormat="1">
      <c r="A96" s="9" t="s">
        <v>742</v>
      </c>
      <c r="B96" s="785"/>
      <c r="C96" s="638" t="s">
        <v>1425</v>
      </c>
      <c r="D96" s="508" t="s">
        <v>1445</v>
      </c>
      <c r="E96" s="42">
        <v>1.25</v>
      </c>
      <c r="F96" s="181">
        <f>VLOOKUP(D96,'Part Master'!A:R, 3,FALSE)</f>
        <v>4357.3999999999996</v>
      </c>
      <c r="G96" s="181">
        <f>F96*1.1</f>
        <v>4793.1400000000003</v>
      </c>
      <c r="H96" s="393">
        <f>G96+(E96*('COVER PAGE'!$C$20))</f>
        <v>4985.6400000000003</v>
      </c>
      <c r="I96" s="181">
        <f>VLOOKUP(D96,'Part Master'!A:G,7,FALSE)</f>
        <v>4139.53</v>
      </c>
      <c r="J96" s="181">
        <f>I96*1.1</f>
        <v>4553.4830000000002</v>
      </c>
      <c r="K96" s="181">
        <f>J96+($R$7*E96)</f>
        <v>4745.9830000000002</v>
      </c>
      <c r="L96" s="375"/>
      <c r="M96" s="683"/>
      <c r="N96" s="410">
        <f>IF(L96&gt;0,G96*L96,0)</f>
        <v>0</v>
      </c>
      <c r="O96" s="509">
        <f>IF(L96&gt;0,H96*L96,0)</f>
        <v>0</v>
      </c>
      <c r="P96" s="339"/>
      <c r="Q96" s="410">
        <f>IF(L96&gt;0,J96*L96,0)</f>
        <v>0</v>
      </c>
      <c r="R96" s="410">
        <f>IF(L96&gt;0,K96*L96,0)</f>
        <v>0</v>
      </c>
      <c r="T96" s="411">
        <f>IF($L96&gt;0,$L96*$I96*'COVER PAGE'!#REF!,0)</f>
        <v>0</v>
      </c>
      <c r="U96" s="411">
        <f>IF($L96&gt;0,($E96*$R$7*$L96)-($E96*'COVER PAGE'!#REF!*$L96),0)</f>
        <v>0</v>
      </c>
      <c r="V96" s="411">
        <f>U96+T96</f>
        <v>0</v>
      </c>
      <c r="AD96" s="687"/>
    </row>
    <row r="97" spans="1:30" s="9" customFormat="1">
      <c r="A97" s="9" t="s">
        <v>742</v>
      </c>
      <c r="B97" s="785"/>
      <c r="C97" s="65" t="s">
        <v>1426</v>
      </c>
      <c r="D97" s="508" t="s">
        <v>1446</v>
      </c>
      <c r="E97" s="42">
        <v>1.25</v>
      </c>
      <c r="F97" s="181">
        <f>VLOOKUP(D97,'Part Master'!A:R, 3,FALSE)</f>
        <v>4357.3999999999996</v>
      </c>
      <c r="G97" s="181">
        <f>F97*1.1</f>
        <v>4793.1400000000003</v>
      </c>
      <c r="H97" s="393">
        <f>G97+(E97*('COVER PAGE'!$C$20))</f>
        <v>4985.6400000000003</v>
      </c>
      <c r="I97" s="181">
        <f>VLOOKUP(D97,'Part Master'!A:G,7,FALSE)</f>
        <v>4139.53</v>
      </c>
      <c r="J97" s="181">
        <f>I97*1.1</f>
        <v>4553.4830000000002</v>
      </c>
      <c r="K97" s="181">
        <f>J97+($R$7*E97)</f>
        <v>4745.9830000000002</v>
      </c>
      <c r="L97" s="375"/>
      <c r="M97" s="449"/>
      <c r="N97" s="410">
        <f>IF(L97&gt;0,G97*L97,0)</f>
        <v>0</v>
      </c>
      <c r="O97" s="509">
        <f>IF(L97&gt;0,H97*L97,0)</f>
        <v>0</v>
      </c>
      <c r="P97" s="339"/>
      <c r="Q97" s="410">
        <f>IF(L97&gt;0,J97*L97,0)</f>
        <v>0</v>
      </c>
      <c r="R97" s="410">
        <f>IF(L97&gt;0,K97*L97,0)</f>
        <v>0</v>
      </c>
      <c r="T97" s="411">
        <f>IF($L97&gt;0,$L97*$I97*'COVER PAGE'!#REF!,0)</f>
        <v>0</v>
      </c>
      <c r="U97" s="411">
        <f>IF($L97&gt;0,($E97*$R$7*$L97)-($E97*'COVER PAGE'!#REF!*$L97),0)</f>
        <v>0</v>
      </c>
      <c r="V97" s="411">
        <f>U97+T97</f>
        <v>0</v>
      </c>
      <c r="AD97" s="530"/>
    </row>
    <row r="98" spans="1:30" s="9" customFormat="1">
      <c r="B98" s="785"/>
      <c r="C98" s="65" t="s">
        <v>1427</v>
      </c>
      <c r="D98" s="508" t="s">
        <v>1447</v>
      </c>
      <c r="E98" s="42">
        <v>1.25</v>
      </c>
      <c r="F98" s="181">
        <f>VLOOKUP(D98,'Part Master'!A:R, 3,FALSE)</f>
        <v>4357.3999999999996</v>
      </c>
      <c r="G98" s="181">
        <f t="shared" ref="G98:G101" si="108">F98*1.1</f>
        <v>4793.1400000000003</v>
      </c>
      <c r="H98" s="393">
        <f>G98+(E98*('COVER PAGE'!$C$20))</f>
        <v>4985.6400000000003</v>
      </c>
      <c r="I98" s="181">
        <f>VLOOKUP(D98,'Part Master'!A:G,7,FALSE)</f>
        <v>4139.53</v>
      </c>
      <c r="J98" s="181">
        <f t="shared" ref="J98:J101" si="109">I98*1.1</f>
        <v>4553.4830000000002</v>
      </c>
      <c r="K98" s="181">
        <f>J98+($R$7*E98)</f>
        <v>4745.9830000000002</v>
      </c>
      <c r="L98" s="375"/>
      <c r="M98" s="449"/>
      <c r="N98" s="410">
        <f t="shared" ref="N98:N101" si="110">IF(L98&gt;0,G98*L98,0)</f>
        <v>0</v>
      </c>
      <c r="O98" s="509">
        <f t="shared" ref="O98:O101" si="111">IF(L98&gt;0,H98*L98,0)</f>
        <v>0</v>
      </c>
      <c r="P98" s="339"/>
      <c r="Q98" s="410">
        <f t="shared" ref="Q98:Q101" si="112">IF(L98&gt;0,J98*L98,0)</f>
        <v>0</v>
      </c>
      <c r="R98" s="410">
        <f t="shared" ref="R98:R101" si="113">IF(L98&gt;0,K98*L98,0)</f>
        <v>0</v>
      </c>
      <c r="T98" s="411">
        <f>IF($L98&gt;0,$L98*$I98*'COVER PAGE'!#REF!,0)</f>
        <v>0</v>
      </c>
      <c r="U98" s="411">
        <f>IF($L98&gt;0,($E98*$R$7*$L98)-($E98*'COVER PAGE'!#REF!*$L98),0)</f>
        <v>0</v>
      </c>
      <c r="V98" s="411">
        <f t="shared" ref="V98:V101" si="114">U98+T98</f>
        <v>0</v>
      </c>
      <c r="AD98" s="530"/>
    </row>
    <row r="99" spans="1:30" s="9" customFormat="1">
      <c r="B99" s="785"/>
      <c r="C99" s="65" t="s">
        <v>1428</v>
      </c>
      <c r="D99" s="508" t="s">
        <v>1448</v>
      </c>
      <c r="E99" s="42">
        <v>1.25</v>
      </c>
      <c r="F99" s="181">
        <f>VLOOKUP(D99,'Part Master'!A:R, 3,FALSE)</f>
        <v>4357.3999999999996</v>
      </c>
      <c r="G99" s="181">
        <f t="shared" si="108"/>
        <v>4793.1400000000003</v>
      </c>
      <c r="H99" s="393">
        <f>G99+(E99*('COVER PAGE'!$C$20))</f>
        <v>4985.6400000000003</v>
      </c>
      <c r="I99" s="181">
        <f>VLOOKUP(D99,'Part Master'!A:G,7,FALSE)</f>
        <v>4139.53</v>
      </c>
      <c r="J99" s="181">
        <f t="shared" si="109"/>
        <v>4553.4830000000002</v>
      </c>
      <c r="K99" s="181">
        <f>J99+($R$7*E99)</f>
        <v>4745.9830000000002</v>
      </c>
      <c r="L99" s="375"/>
      <c r="M99" s="449"/>
      <c r="N99" s="410">
        <f t="shared" si="110"/>
        <v>0</v>
      </c>
      <c r="O99" s="509">
        <f t="shared" si="111"/>
        <v>0</v>
      </c>
      <c r="P99" s="339"/>
      <c r="Q99" s="410">
        <f t="shared" si="112"/>
        <v>0</v>
      </c>
      <c r="R99" s="410">
        <f t="shared" si="113"/>
        <v>0</v>
      </c>
      <c r="T99" s="411">
        <f>IF($L99&gt;0,$L99*$I99*'COVER PAGE'!#REF!,0)</f>
        <v>0</v>
      </c>
      <c r="U99" s="411">
        <f>IF($L99&gt;0,($E99*$R$7*$L99)-($E99*'COVER PAGE'!#REF!*$L99),0)</f>
        <v>0</v>
      </c>
      <c r="V99" s="411">
        <f t="shared" si="114"/>
        <v>0</v>
      </c>
      <c r="AD99" s="530"/>
    </row>
    <row r="100" spans="1:30" s="9" customFormat="1">
      <c r="B100" s="785"/>
      <c r="C100" s="65" t="s">
        <v>1429</v>
      </c>
      <c r="D100" s="508" t="s">
        <v>1449</v>
      </c>
      <c r="E100" s="42">
        <v>1.25</v>
      </c>
      <c r="F100" s="181">
        <f>VLOOKUP(D100,'Part Master'!A:R, 3,FALSE)</f>
        <v>4357.3999999999996</v>
      </c>
      <c r="G100" s="181">
        <f t="shared" si="108"/>
        <v>4793.1400000000003</v>
      </c>
      <c r="H100" s="393">
        <f>G100+(E100*('COVER PAGE'!$C$20))</f>
        <v>4985.6400000000003</v>
      </c>
      <c r="I100" s="181">
        <f>VLOOKUP(D100,'Part Master'!A:G,7,FALSE)</f>
        <v>4139.53</v>
      </c>
      <c r="J100" s="181">
        <f t="shared" si="109"/>
        <v>4553.4830000000002</v>
      </c>
      <c r="K100" s="181">
        <f>J100+($R$7*E100)</f>
        <v>4745.9830000000002</v>
      </c>
      <c r="L100" s="375"/>
      <c r="M100" s="449"/>
      <c r="N100" s="410">
        <f t="shared" si="110"/>
        <v>0</v>
      </c>
      <c r="O100" s="509">
        <f t="shared" si="111"/>
        <v>0</v>
      </c>
      <c r="P100" s="339"/>
      <c r="Q100" s="410">
        <f t="shared" si="112"/>
        <v>0</v>
      </c>
      <c r="R100" s="410">
        <f t="shared" si="113"/>
        <v>0</v>
      </c>
      <c r="T100" s="411">
        <f>IF($L100&gt;0,$L100*$I100*'COVER PAGE'!#REF!,0)</f>
        <v>0</v>
      </c>
      <c r="U100" s="411">
        <f>IF($L100&gt;0,($E100*$R$7*$L100)-($E100*'COVER PAGE'!#REF!*$L100),0)</f>
        <v>0</v>
      </c>
      <c r="V100" s="411">
        <f t="shared" si="114"/>
        <v>0</v>
      </c>
      <c r="AD100" s="530"/>
    </row>
    <row r="101" spans="1:30" s="9" customFormat="1">
      <c r="A101" s="9" t="s">
        <v>742</v>
      </c>
      <c r="B101" s="785"/>
      <c r="C101" s="65" t="s">
        <v>1430</v>
      </c>
      <c r="D101" s="508" t="s">
        <v>1450</v>
      </c>
      <c r="E101" s="42">
        <v>1.25</v>
      </c>
      <c r="F101" s="181">
        <f>VLOOKUP(D101,'Part Master'!A:R, 3,FALSE)</f>
        <v>4357.3999999999996</v>
      </c>
      <c r="G101" s="181">
        <f t="shared" si="108"/>
        <v>4793.1400000000003</v>
      </c>
      <c r="H101" s="393">
        <f>G101+(E101*('COVER PAGE'!$C$20))</f>
        <v>4985.6400000000003</v>
      </c>
      <c r="I101" s="181">
        <f>VLOOKUP(D101,'Part Master'!A:G,7,FALSE)</f>
        <v>4139.53</v>
      </c>
      <c r="J101" s="181">
        <f t="shared" si="109"/>
        <v>4553.4830000000002</v>
      </c>
      <c r="K101" s="181">
        <f>J101+($R$7*E101)</f>
        <v>4745.9830000000002</v>
      </c>
      <c r="L101" s="375"/>
      <c r="M101" s="449"/>
      <c r="N101" s="410">
        <f t="shared" si="110"/>
        <v>0</v>
      </c>
      <c r="O101" s="509">
        <f t="shared" si="111"/>
        <v>0</v>
      </c>
      <c r="P101" s="339"/>
      <c r="Q101" s="410">
        <f t="shared" si="112"/>
        <v>0</v>
      </c>
      <c r="R101" s="410">
        <f t="shared" si="113"/>
        <v>0</v>
      </c>
      <c r="T101" s="411">
        <f>IF($L101&gt;0,$L101*$I101*'COVER PAGE'!#REF!,0)</f>
        <v>0</v>
      </c>
      <c r="U101" s="411">
        <f>IF($L101&gt;0,($E101*$R$7*$L101)-($E101*'COVER PAGE'!#REF!*$L101),0)</f>
        <v>0</v>
      </c>
      <c r="V101" s="411">
        <f t="shared" si="114"/>
        <v>0</v>
      </c>
      <c r="AD101" s="530"/>
    </row>
    <row r="102" spans="1:30" s="9" customFormat="1">
      <c r="A102" s="9" t="s">
        <v>742</v>
      </c>
      <c r="B102" s="783" t="s">
        <v>1689</v>
      </c>
      <c r="C102" s="779"/>
      <c r="D102" s="779" t="s">
        <v>1300</v>
      </c>
      <c r="E102" s="779" t="e">
        <v>#N/A</v>
      </c>
      <c r="F102" s="779" t="e">
        <f>VLOOKUP(D102,'Part Master'!A:R, 3,FALSE)</f>
        <v>#N/A</v>
      </c>
      <c r="G102" s="779"/>
      <c r="H102" s="779"/>
      <c r="I102" s="779" t="e">
        <f>VLOOKUP(D102,'Part Master'!A:G,5,FALSE)</f>
        <v>#N/A</v>
      </c>
      <c r="J102" s="779"/>
      <c r="K102" s="779"/>
      <c r="L102" s="779"/>
      <c r="M102" s="779"/>
      <c r="N102" s="779"/>
      <c r="O102" s="784"/>
      <c r="P102" s="11"/>
      <c r="Q102" s="11"/>
      <c r="R102" s="11"/>
      <c r="S102" s="11"/>
      <c r="T102" s="11"/>
      <c r="U102" s="11"/>
      <c r="V102" s="11"/>
      <c r="AD102" s="530"/>
    </row>
    <row r="103" spans="1:30" s="9" customFormat="1">
      <c r="A103" s="9" t="s">
        <v>742</v>
      </c>
      <c r="B103" s="785"/>
      <c r="C103" s="65" t="s">
        <v>1423</v>
      </c>
      <c r="D103" s="508" t="s">
        <v>1451</v>
      </c>
      <c r="E103" s="42">
        <v>1.25</v>
      </c>
      <c r="F103" s="181">
        <f>VLOOKUP(D103,'Part Master'!A:R, 3,FALSE)</f>
        <v>4205.24</v>
      </c>
      <c r="G103" s="181">
        <f t="shared" ref="G103:G110" si="115">F103*1.1</f>
        <v>4625.7640000000001</v>
      </c>
      <c r="H103" s="393">
        <f>G103+(E103*('COVER PAGE'!$C$20))</f>
        <v>4818.2640000000001</v>
      </c>
      <c r="I103" s="181">
        <f>VLOOKUP(D103,'Part Master'!A:G,7,FALSE)</f>
        <v>3994.9779999999996</v>
      </c>
      <c r="J103" s="181">
        <f t="shared" ref="J103:J130" si="116">I103*1.1</f>
        <v>4394.4758000000002</v>
      </c>
      <c r="K103" s="181">
        <f>J103+($R$7*E103)</f>
        <v>4586.9758000000002</v>
      </c>
      <c r="L103" s="375"/>
      <c r="M103" s="449"/>
      <c r="N103" s="410">
        <f t="shared" ref="N103:N130" si="117">IF(L103&gt;0,G103*L103,0)</f>
        <v>0</v>
      </c>
      <c r="O103" s="509">
        <f t="shared" ref="O103:O130" si="118">IF(L103&gt;0,H103*L103,0)</f>
        <v>0</v>
      </c>
      <c r="P103" s="339"/>
      <c r="Q103" s="410">
        <f t="shared" ref="Q103:Q130" si="119">IF(L103&gt;0,J103*L103,0)</f>
        <v>0</v>
      </c>
      <c r="R103" s="410">
        <f t="shared" ref="R103:R130" si="120">IF(L103&gt;0,K103*L103,0)</f>
        <v>0</v>
      </c>
      <c r="T103" s="411">
        <f>IF($L103&gt;0,$L103*$I103*'COVER PAGE'!#REF!,0)</f>
        <v>0</v>
      </c>
      <c r="U103" s="411">
        <f>IF($L103&gt;0,($E103*$R$7*$L103)-($E103*'COVER PAGE'!#REF!*$L103),0)</f>
        <v>0</v>
      </c>
      <c r="V103" s="411">
        <f>U103+T103</f>
        <v>0</v>
      </c>
      <c r="AD103" s="530"/>
    </row>
    <row r="104" spans="1:30" s="9" customFormat="1">
      <c r="A104" s="9" t="s">
        <v>742</v>
      </c>
      <c r="B104" s="785"/>
      <c r="C104" s="65" t="s">
        <v>1424</v>
      </c>
      <c r="D104" s="508" t="s">
        <v>1452</v>
      </c>
      <c r="E104" s="42">
        <v>1.25</v>
      </c>
      <c r="F104" s="181">
        <f>VLOOKUP(D104,'Part Master'!A:R, 3,FALSE)</f>
        <v>4205.24</v>
      </c>
      <c r="G104" s="181">
        <f t="shared" si="115"/>
        <v>4625.7640000000001</v>
      </c>
      <c r="H104" s="393">
        <f>G104+(E104*('COVER PAGE'!$C$20))</f>
        <v>4818.2640000000001</v>
      </c>
      <c r="I104" s="181">
        <f>VLOOKUP(D104,'Part Master'!A:G,7,FALSE)</f>
        <v>3994.9779999999996</v>
      </c>
      <c r="J104" s="181">
        <f t="shared" si="116"/>
        <v>4394.4758000000002</v>
      </c>
      <c r="K104" s="181">
        <f>J104+($R$7*E104)</f>
        <v>4586.9758000000002</v>
      </c>
      <c r="L104" s="375"/>
      <c r="M104" s="449"/>
      <c r="N104" s="410">
        <f t="shared" si="117"/>
        <v>0</v>
      </c>
      <c r="O104" s="509">
        <f t="shared" si="118"/>
        <v>0</v>
      </c>
      <c r="P104" s="339"/>
      <c r="Q104" s="410">
        <f t="shared" si="119"/>
        <v>0</v>
      </c>
      <c r="R104" s="410">
        <f t="shared" si="120"/>
        <v>0</v>
      </c>
      <c r="T104" s="411">
        <f>IF($L104&gt;0,$L104*$I104*'COVER PAGE'!#REF!,0)</f>
        <v>0</v>
      </c>
      <c r="U104" s="411">
        <f>IF($L104&gt;0,($E104*$R$7*$L104)-($E104*'COVER PAGE'!#REF!*$L104),0)</f>
        <v>0</v>
      </c>
      <c r="V104" s="411">
        <f t="shared" ref="V104:V130" si="121">U104+T104</f>
        <v>0</v>
      </c>
      <c r="AD104" s="530"/>
    </row>
    <row r="105" spans="1:30" s="9" customFormat="1">
      <c r="A105" s="9" t="s">
        <v>742</v>
      </c>
      <c r="B105" s="785"/>
      <c r="C105" s="65" t="s">
        <v>1425</v>
      </c>
      <c r="D105" s="508" t="s">
        <v>1453</v>
      </c>
      <c r="E105" s="42">
        <v>1.25</v>
      </c>
      <c r="F105" s="181">
        <f>VLOOKUP(D105,'Part Master'!A:R, 3,FALSE)</f>
        <v>4205.24</v>
      </c>
      <c r="G105" s="181">
        <f t="shared" si="115"/>
        <v>4625.7640000000001</v>
      </c>
      <c r="H105" s="393">
        <f>G105+(E105*('COVER PAGE'!$C$20))</f>
        <v>4818.2640000000001</v>
      </c>
      <c r="I105" s="181">
        <f>VLOOKUP(D105,'Part Master'!A:G,7,FALSE)</f>
        <v>3994.9779999999996</v>
      </c>
      <c r="J105" s="181">
        <f t="shared" si="116"/>
        <v>4394.4758000000002</v>
      </c>
      <c r="K105" s="181">
        <f>J105+($R$7*E105)</f>
        <v>4586.9758000000002</v>
      </c>
      <c r="L105" s="375"/>
      <c r="M105" s="449"/>
      <c r="N105" s="410">
        <f t="shared" si="117"/>
        <v>0</v>
      </c>
      <c r="O105" s="509">
        <f t="shared" si="118"/>
        <v>0</v>
      </c>
      <c r="P105" s="339"/>
      <c r="Q105" s="410">
        <f t="shared" si="119"/>
        <v>0</v>
      </c>
      <c r="R105" s="410">
        <f t="shared" si="120"/>
        <v>0</v>
      </c>
      <c r="T105" s="411">
        <f>IF($L105&gt;0,$L105*$I105*'COVER PAGE'!#REF!,0)</f>
        <v>0</v>
      </c>
      <c r="U105" s="411">
        <f>IF($L105&gt;0,($E105*$R$7*$L105)-($E105*'COVER PAGE'!#REF!*$L105),0)</f>
        <v>0</v>
      </c>
      <c r="V105" s="411">
        <f t="shared" si="121"/>
        <v>0</v>
      </c>
      <c r="AD105" s="530"/>
    </row>
    <row r="106" spans="1:30" s="9" customFormat="1">
      <c r="A106" s="9" t="s">
        <v>742</v>
      </c>
      <c r="B106" s="785"/>
      <c r="C106" s="65" t="s">
        <v>1426</v>
      </c>
      <c r="D106" s="508" t="s">
        <v>1454</v>
      </c>
      <c r="E106" s="42">
        <v>1.25</v>
      </c>
      <c r="F106" s="181">
        <f>VLOOKUP(D106,'Part Master'!A:R, 3,FALSE)</f>
        <v>4205.24</v>
      </c>
      <c r="G106" s="181">
        <f t="shared" si="115"/>
        <v>4625.7640000000001</v>
      </c>
      <c r="H106" s="393">
        <f>G106+(E106*('COVER PAGE'!$C$20))</f>
        <v>4818.2640000000001</v>
      </c>
      <c r="I106" s="181">
        <f>VLOOKUP(D106,'Part Master'!A:G,7,FALSE)</f>
        <v>3994.9779999999996</v>
      </c>
      <c r="J106" s="181">
        <f t="shared" si="116"/>
        <v>4394.4758000000002</v>
      </c>
      <c r="K106" s="181">
        <f>J106+($R$7*E106)</f>
        <v>4586.9758000000002</v>
      </c>
      <c r="L106" s="375"/>
      <c r="M106" s="449"/>
      <c r="N106" s="410">
        <f t="shared" si="117"/>
        <v>0</v>
      </c>
      <c r="O106" s="509">
        <f t="shared" si="118"/>
        <v>0</v>
      </c>
      <c r="P106" s="339"/>
      <c r="Q106" s="410">
        <f t="shared" si="119"/>
        <v>0</v>
      </c>
      <c r="R106" s="410">
        <f t="shared" si="120"/>
        <v>0</v>
      </c>
      <c r="T106" s="411">
        <f>IF($L106&gt;0,$L106*$I106*'COVER PAGE'!#REF!,0)</f>
        <v>0</v>
      </c>
      <c r="U106" s="411">
        <f>IF($L106&gt;0,($E106*$R$7*$L106)-($E106*'COVER PAGE'!#REF!*$L106),0)</f>
        <v>0</v>
      </c>
      <c r="V106" s="411">
        <f t="shared" si="121"/>
        <v>0</v>
      </c>
      <c r="AD106" s="530"/>
    </row>
    <row r="107" spans="1:30" s="9" customFormat="1">
      <c r="A107" s="9" t="s">
        <v>742</v>
      </c>
      <c r="B107" s="785"/>
      <c r="C107" s="65" t="s">
        <v>1427</v>
      </c>
      <c r="D107" s="508" t="s">
        <v>1455</v>
      </c>
      <c r="E107" s="42">
        <v>1.25</v>
      </c>
      <c r="F107" s="181">
        <f>VLOOKUP(D107,'Part Master'!A:R, 3,FALSE)</f>
        <v>4205.24</v>
      </c>
      <c r="G107" s="181">
        <f t="shared" si="115"/>
        <v>4625.7640000000001</v>
      </c>
      <c r="H107" s="393">
        <f>G107+(E107*('COVER PAGE'!$C$20))</f>
        <v>4818.2640000000001</v>
      </c>
      <c r="I107" s="181">
        <f>VLOOKUP(D107,'Part Master'!A:G,7,FALSE)</f>
        <v>3994.9779999999996</v>
      </c>
      <c r="J107" s="181">
        <f t="shared" si="116"/>
        <v>4394.4758000000002</v>
      </c>
      <c r="K107" s="181">
        <f>J107+($R$7*E107)</f>
        <v>4586.9758000000002</v>
      </c>
      <c r="L107" s="375"/>
      <c r="M107" s="449"/>
      <c r="N107" s="410">
        <f t="shared" si="117"/>
        <v>0</v>
      </c>
      <c r="O107" s="509">
        <f t="shared" si="118"/>
        <v>0</v>
      </c>
      <c r="P107" s="339"/>
      <c r="Q107" s="410">
        <f t="shared" si="119"/>
        <v>0</v>
      </c>
      <c r="R107" s="410">
        <f t="shared" si="120"/>
        <v>0</v>
      </c>
      <c r="T107" s="411">
        <f>IF($L107&gt;0,$L107*$I107*'COVER PAGE'!#REF!,0)</f>
        <v>0</v>
      </c>
      <c r="U107" s="411">
        <f>IF($L107&gt;0,($E107*$R$7*$L107)-($E107*'COVER PAGE'!#REF!*$L107),0)</f>
        <v>0</v>
      </c>
      <c r="V107" s="411">
        <f t="shared" si="121"/>
        <v>0</v>
      </c>
      <c r="AD107" s="530"/>
    </row>
    <row r="108" spans="1:30" s="9" customFormat="1">
      <c r="A108" s="9" t="s">
        <v>742</v>
      </c>
      <c r="B108" s="785"/>
      <c r="C108" s="65" t="s">
        <v>1428</v>
      </c>
      <c r="D108" s="508" t="s">
        <v>1456</v>
      </c>
      <c r="E108" s="42">
        <v>1.25</v>
      </c>
      <c r="F108" s="181">
        <f>VLOOKUP(D108,'Part Master'!A:R, 3,FALSE)</f>
        <v>4205.24</v>
      </c>
      <c r="G108" s="181">
        <f t="shared" si="115"/>
        <v>4625.7640000000001</v>
      </c>
      <c r="H108" s="393">
        <f>G108+(E108*('COVER PAGE'!$C$20))</f>
        <v>4818.2640000000001</v>
      </c>
      <c r="I108" s="181">
        <f>VLOOKUP(D108,'Part Master'!A:G,7,FALSE)</f>
        <v>3994.9779999999996</v>
      </c>
      <c r="J108" s="181">
        <f t="shared" si="116"/>
        <v>4394.4758000000002</v>
      </c>
      <c r="K108" s="181">
        <f>J108+($R$7*E108)</f>
        <v>4586.9758000000002</v>
      </c>
      <c r="L108" s="375"/>
      <c r="M108" s="449"/>
      <c r="N108" s="410">
        <f t="shared" si="117"/>
        <v>0</v>
      </c>
      <c r="O108" s="509">
        <f t="shared" si="118"/>
        <v>0</v>
      </c>
      <c r="P108" s="339"/>
      <c r="Q108" s="410">
        <f t="shared" si="119"/>
        <v>0</v>
      </c>
      <c r="R108" s="410">
        <f t="shared" si="120"/>
        <v>0</v>
      </c>
      <c r="T108" s="411">
        <f>IF($L108&gt;0,$L108*$I108*'COVER PAGE'!#REF!,0)</f>
        <v>0</v>
      </c>
      <c r="U108" s="411">
        <f>IF($L108&gt;0,($E108*$R$7*$L108)-($E108*'COVER PAGE'!#REF!*$L108),0)</f>
        <v>0</v>
      </c>
      <c r="V108" s="411">
        <f t="shared" si="121"/>
        <v>0</v>
      </c>
      <c r="AD108" s="530"/>
    </row>
    <row r="109" spans="1:30" s="9" customFormat="1">
      <c r="A109" s="9" t="s">
        <v>742</v>
      </c>
      <c r="B109" s="785"/>
      <c r="C109" s="65" t="s">
        <v>1429</v>
      </c>
      <c r="D109" s="508" t="s">
        <v>1457</v>
      </c>
      <c r="E109" s="42">
        <v>1.25</v>
      </c>
      <c r="F109" s="181">
        <f>VLOOKUP(D109,'Part Master'!A:R, 3,FALSE)</f>
        <v>4205.24</v>
      </c>
      <c r="G109" s="181">
        <f t="shared" si="115"/>
        <v>4625.7640000000001</v>
      </c>
      <c r="H109" s="393">
        <f>G109+(E109*('COVER PAGE'!$C$20))</f>
        <v>4818.2640000000001</v>
      </c>
      <c r="I109" s="181">
        <f>VLOOKUP(D109,'Part Master'!A:G,7,FALSE)</f>
        <v>3994.9779999999996</v>
      </c>
      <c r="J109" s="181">
        <f t="shared" si="116"/>
        <v>4394.4758000000002</v>
      </c>
      <c r="K109" s="181">
        <f>J109+($R$7*E109)</f>
        <v>4586.9758000000002</v>
      </c>
      <c r="L109" s="375"/>
      <c r="M109" s="449"/>
      <c r="N109" s="410">
        <f t="shared" si="117"/>
        <v>0</v>
      </c>
      <c r="O109" s="509">
        <f t="shared" si="118"/>
        <v>0</v>
      </c>
      <c r="P109" s="339"/>
      <c r="Q109" s="410">
        <f t="shared" si="119"/>
        <v>0</v>
      </c>
      <c r="R109" s="410">
        <f t="shared" si="120"/>
        <v>0</v>
      </c>
      <c r="T109" s="411">
        <f>IF($L109&gt;0,$L109*$I109*'COVER PAGE'!#REF!,0)</f>
        <v>0</v>
      </c>
      <c r="U109" s="411">
        <f>IF($L109&gt;0,($E109*$R$7*$L109)-($E109*'COVER PAGE'!#REF!*$L109),0)</f>
        <v>0</v>
      </c>
      <c r="V109" s="411">
        <f t="shared" si="121"/>
        <v>0</v>
      </c>
      <c r="AD109" s="530"/>
    </row>
    <row r="110" spans="1:30" s="9" customFormat="1" ht="15.75" thickBot="1">
      <c r="A110" s="9" t="s">
        <v>742</v>
      </c>
      <c r="B110" s="796"/>
      <c r="C110" s="510" t="s">
        <v>1430</v>
      </c>
      <c r="D110" s="511" t="s">
        <v>1458</v>
      </c>
      <c r="E110" s="512">
        <v>1.25</v>
      </c>
      <c r="F110" s="513">
        <f>VLOOKUP(D110,'Part Master'!A:R, 3,FALSE)</f>
        <v>4205.24</v>
      </c>
      <c r="G110" s="513">
        <f t="shared" si="115"/>
        <v>4625.7640000000001</v>
      </c>
      <c r="H110" s="514">
        <f>G110+(E110*('COVER PAGE'!$C$20))</f>
        <v>4818.2640000000001</v>
      </c>
      <c r="I110" s="181">
        <f>VLOOKUP(D110,'Part Master'!A:G,7,FALSE)</f>
        <v>3994.9779999999996</v>
      </c>
      <c r="J110" s="513">
        <f t="shared" si="116"/>
        <v>4394.4758000000002</v>
      </c>
      <c r="K110" s="513">
        <f>J110+($R$7*E110)</f>
        <v>4586.9758000000002</v>
      </c>
      <c r="L110" s="515"/>
      <c r="M110" s="516"/>
      <c r="N110" s="517">
        <f t="shared" si="117"/>
        <v>0</v>
      </c>
      <c r="O110" s="518">
        <f t="shared" si="118"/>
        <v>0</v>
      </c>
      <c r="P110" s="339"/>
      <c r="Q110" s="410">
        <f t="shared" si="119"/>
        <v>0</v>
      </c>
      <c r="R110" s="410">
        <f t="shared" si="120"/>
        <v>0</v>
      </c>
      <c r="T110" s="411">
        <f>IF($L110&gt;0,$L110*$I110*'COVER PAGE'!#REF!,0)</f>
        <v>0</v>
      </c>
      <c r="U110" s="411">
        <f>IF($L110&gt;0,($E110*$R$7*$L110)-($E110*'COVER PAGE'!#REF!*$L110),0)</f>
        <v>0</v>
      </c>
      <c r="V110" s="411">
        <f t="shared" si="121"/>
        <v>0</v>
      </c>
      <c r="AD110" s="966"/>
    </row>
    <row r="111" spans="1:30" s="9" customFormat="1">
      <c r="A111" s="9" t="s">
        <v>742</v>
      </c>
      <c r="B111" s="790" t="s">
        <v>1510</v>
      </c>
      <c r="C111" s="791"/>
      <c r="D111" s="791" t="s">
        <v>1300</v>
      </c>
      <c r="E111" s="791" t="e">
        <v>#N/A</v>
      </c>
      <c r="F111" s="791" t="e">
        <f>VLOOKUP(D111,'Part Master'!A:R, 3,FALSE)</f>
        <v>#N/A</v>
      </c>
      <c r="G111" s="791"/>
      <c r="H111" s="791"/>
      <c r="I111" s="791" t="e">
        <f>VLOOKUP(D111,'Part Master'!A:G,5,FALSE)</f>
        <v>#N/A</v>
      </c>
      <c r="J111" s="791"/>
      <c r="K111" s="791"/>
      <c r="L111" s="791"/>
      <c r="M111" s="791"/>
      <c r="N111" s="791"/>
      <c r="O111" s="792"/>
      <c r="P111" s="11"/>
      <c r="Q111" s="11"/>
      <c r="R111" s="11"/>
      <c r="S111" s="11"/>
      <c r="T111" s="11"/>
      <c r="U111" s="11"/>
      <c r="V111" s="11"/>
      <c r="AD111" s="964"/>
    </row>
    <row r="112" spans="1:30" s="9" customFormat="1">
      <c r="A112" s="9" t="s">
        <v>742</v>
      </c>
      <c r="B112" s="783" t="s">
        <v>1688</v>
      </c>
      <c r="C112" s="779"/>
      <c r="D112" s="779" t="s">
        <v>1300</v>
      </c>
      <c r="E112" s="779" t="e">
        <v>#N/A</v>
      </c>
      <c r="F112" s="779" t="e">
        <f>VLOOKUP(D112,'Part Master'!A:R, 3,FALSE)</f>
        <v>#N/A</v>
      </c>
      <c r="G112" s="779"/>
      <c r="H112" s="779"/>
      <c r="I112" s="779" t="e">
        <f>VLOOKUP(D112,'Part Master'!A:G,5,FALSE)</f>
        <v>#N/A</v>
      </c>
      <c r="J112" s="779"/>
      <c r="K112" s="779"/>
      <c r="L112" s="779"/>
      <c r="M112" s="779"/>
      <c r="N112" s="779"/>
      <c r="O112" s="784"/>
      <c r="P112" s="11"/>
      <c r="Q112" s="11"/>
      <c r="R112" s="11"/>
      <c r="S112" s="11"/>
      <c r="T112" s="11"/>
      <c r="U112" s="11"/>
      <c r="V112" s="11"/>
      <c r="AD112" s="530"/>
    </row>
    <row r="113" spans="1:30" s="9" customFormat="1">
      <c r="A113" s="9" t="s">
        <v>742</v>
      </c>
      <c r="B113" s="785"/>
      <c r="C113" s="65" t="s">
        <v>1423</v>
      </c>
      <c r="D113" s="508" t="s">
        <v>1443</v>
      </c>
      <c r="E113" s="42">
        <v>1.83</v>
      </c>
      <c r="F113" s="181">
        <f>VLOOKUP(D113,'Part Master'!A:R, 3,FALSE)</f>
        <v>4357.3999999999996</v>
      </c>
      <c r="G113" s="181">
        <f>F113*1.1</f>
        <v>4793.1400000000003</v>
      </c>
      <c r="H113" s="393">
        <f>G113+(E113*('COVER PAGE'!$C$20))</f>
        <v>5074.96</v>
      </c>
      <c r="I113" s="181">
        <f>VLOOKUP(D113,'Part Master'!A:G,7,FALSE)</f>
        <v>4139.53</v>
      </c>
      <c r="J113" s="181">
        <f>I113*1.1</f>
        <v>4553.4830000000002</v>
      </c>
      <c r="K113" s="181">
        <f>J113+($R$7*E113)</f>
        <v>4835.3029999999999</v>
      </c>
      <c r="L113" s="375"/>
      <c r="M113" s="449"/>
      <c r="N113" s="410">
        <f>IF(L113&gt;0,G113*L113,0)</f>
        <v>0</v>
      </c>
      <c r="O113" s="509">
        <f>IF(L113&gt;0,H113*L113,0)</f>
        <v>0</v>
      </c>
      <c r="P113" s="339"/>
      <c r="Q113" s="410">
        <f>IF(L113&gt;0,J113*L113,0)</f>
        <v>0</v>
      </c>
      <c r="R113" s="410">
        <f>IF(L113&gt;0,K113*L113,0)</f>
        <v>0</v>
      </c>
      <c r="T113" s="411">
        <f>IF($L113&gt;0,$L113*$I113*'COVER PAGE'!#REF!,0)</f>
        <v>0</v>
      </c>
      <c r="U113" s="411">
        <f>IF($L113&gt;0,($E113*$R$7*$L113)-($E113*'COVER PAGE'!#REF!*$L113),0)</f>
        <v>0</v>
      </c>
      <c r="V113" s="411">
        <f>U113+T113</f>
        <v>0</v>
      </c>
      <c r="AD113" s="530"/>
    </row>
    <row r="114" spans="1:30" s="9" customFormat="1">
      <c r="A114" s="9" t="s">
        <v>742</v>
      </c>
      <c r="B114" s="785"/>
      <c r="C114" s="65" t="s">
        <v>1424</v>
      </c>
      <c r="D114" s="508" t="s">
        <v>1444</v>
      </c>
      <c r="E114" s="42">
        <v>1.83</v>
      </c>
      <c r="F114" s="181">
        <f>VLOOKUP(D114,'Part Master'!A:R, 3,FALSE)</f>
        <v>4357.3999999999996</v>
      </c>
      <c r="G114" s="181">
        <f>F114*1.1</f>
        <v>4793.1400000000003</v>
      </c>
      <c r="H114" s="393">
        <f>G114+(E114*('COVER PAGE'!$C$20))</f>
        <v>5074.96</v>
      </c>
      <c r="I114" s="181">
        <f>VLOOKUP(D114,'Part Master'!A:G,7,FALSE)</f>
        <v>4139.53</v>
      </c>
      <c r="J114" s="181">
        <f>I114*1.1</f>
        <v>4553.4830000000002</v>
      </c>
      <c r="K114" s="181">
        <f>J114+($R$7*E114)</f>
        <v>4835.3029999999999</v>
      </c>
      <c r="L114" s="375"/>
      <c r="M114" s="449"/>
      <c r="N114" s="410">
        <f>IF(L114&gt;0,G114*L114,0)</f>
        <v>0</v>
      </c>
      <c r="O114" s="509">
        <f>IF(L114&gt;0,H114*L114,0)</f>
        <v>0</v>
      </c>
      <c r="P114" s="339"/>
      <c r="Q114" s="410">
        <f>IF(L114&gt;0,J114*L114,0)</f>
        <v>0</v>
      </c>
      <c r="R114" s="410">
        <f>IF(L114&gt;0,K114*L114,0)</f>
        <v>0</v>
      </c>
      <c r="T114" s="411">
        <f>IF($L114&gt;0,$L114*$I114*'COVER PAGE'!#REF!,0)</f>
        <v>0</v>
      </c>
      <c r="U114" s="411">
        <f>IF($L114&gt;0,($E114*$R$7*$L114)-($E114*'COVER PAGE'!#REF!*$L114),0)</f>
        <v>0</v>
      </c>
      <c r="V114" s="411">
        <f>U114+T114</f>
        <v>0</v>
      </c>
      <c r="AD114" s="530"/>
    </row>
    <row r="115" spans="1:30" s="9" customFormat="1">
      <c r="A115" s="9" t="s">
        <v>742</v>
      </c>
      <c r="B115" s="785"/>
      <c r="C115" s="65" t="s">
        <v>1425</v>
      </c>
      <c r="D115" s="508" t="s">
        <v>1445</v>
      </c>
      <c r="E115" s="42">
        <v>1.83</v>
      </c>
      <c r="F115" s="181">
        <f>VLOOKUP(D115,'Part Master'!A:R, 3,FALSE)</f>
        <v>4357.3999999999996</v>
      </c>
      <c r="G115" s="181">
        <f>F115*1.1</f>
        <v>4793.1400000000003</v>
      </c>
      <c r="H115" s="393">
        <f>G115+(E115*('COVER PAGE'!$C$20))</f>
        <v>5074.96</v>
      </c>
      <c r="I115" s="181">
        <f>VLOOKUP(D115,'Part Master'!A:G,7,FALSE)</f>
        <v>4139.53</v>
      </c>
      <c r="J115" s="181">
        <f>I115*1.1</f>
        <v>4553.4830000000002</v>
      </c>
      <c r="K115" s="181">
        <f>J115+($R$7*E115)</f>
        <v>4835.3029999999999</v>
      </c>
      <c r="L115" s="375"/>
      <c r="M115" s="449"/>
      <c r="N115" s="410">
        <f>IF(L115&gt;0,G115*L115,0)</f>
        <v>0</v>
      </c>
      <c r="O115" s="509">
        <f>IF(L115&gt;0,H115*L115,0)</f>
        <v>0</v>
      </c>
      <c r="P115" s="339"/>
      <c r="Q115" s="410">
        <f>IF(L115&gt;0,J115*L115,0)</f>
        <v>0</v>
      </c>
      <c r="R115" s="410">
        <f>IF(L115&gt;0,K115*L115,0)</f>
        <v>0</v>
      </c>
      <c r="T115" s="411">
        <f>IF($L115&gt;0,$L115*$I115*'COVER PAGE'!#REF!,0)</f>
        <v>0</v>
      </c>
      <c r="U115" s="411">
        <f>IF($L115&gt;0,($E115*$R$7*$L115)-($E115*'COVER PAGE'!#REF!*$L115),0)</f>
        <v>0</v>
      </c>
      <c r="V115" s="411">
        <f>U115+T115</f>
        <v>0</v>
      </c>
      <c r="AD115" s="530"/>
    </row>
    <row r="116" spans="1:30" s="9" customFormat="1">
      <c r="A116" s="9" t="s">
        <v>742</v>
      </c>
      <c r="B116" s="785"/>
      <c r="C116" s="65" t="s">
        <v>1426</v>
      </c>
      <c r="D116" s="508" t="s">
        <v>1446</v>
      </c>
      <c r="E116" s="42">
        <v>1.83</v>
      </c>
      <c r="F116" s="181">
        <f>VLOOKUP(D116,'Part Master'!A:R, 3,FALSE)</f>
        <v>4357.3999999999996</v>
      </c>
      <c r="G116" s="181">
        <f>F116*1.1</f>
        <v>4793.1400000000003</v>
      </c>
      <c r="H116" s="393">
        <f>G116+(E116*('COVER PAGE'!$C$20))</f>
        <v>5074.96</v>
      </c>
      <c r="I116" s="181">
        <f>VLOOKUP(D116,'Part Master'!A:G,7,FALSE)</f>
        <v>4139.53</v>
      </c>
      <c r="J116" s="181">
        <f>I116*1.1</f>
        <v>4553.4830000000002</v>
      </c>
      <c r="K116" s="181">
        <f>J116+($R$7*E116)</f>
        <v>4835.3029999999999</v>
      </c>
      <c r="L116" s="375"/>
      <c r="M116" s="449"/>
      <c r="N116" s="410">
        <f>IF(L116&gt;0,G116*L116,0)</f>
        <v>0</v>
      </c>
      <c r="O116" s="509">
        <f>IF(L116&gt;0,H116*L116,0)</f>
        <v>0</v>
      </c>
      <c r="P116" s="339"/>
      <c r="Q116" s="410">
        <f>IF(L116&gt;0,J116*L116,0)</f>
        <v>0</v>
      </c>
      <c r="R116" s="410">
        <f>IF(L116&gt;0,K116*L116,0)</f>
        <v>0</v>
      </c>
      <c r="T116" s="411">
        <f>IF($L116&gt;0,$L116*$I116*'COVER PAGE'!#REF!,0)</f>
        <v>0</v>
      </c>
      <c r="U116" s="411">
        <f>IF($L116&gt;0,($E116*$R$7*$L116)-($E116*'COVER PAGE'!#REF!*$L116),0)</f>
        <v>0</v>
      </c>
      <c r="V116" s="411">
        <f>U116+T116</f>
        <v>0</v>
      </c>
      <c r="AD116" s="530"/>
    </row>
    <row r="117" spans="1:30" s="9" customFormat="1">
      <c r="B117" s="785"/>
      <c r="C117" s="65" t="s">
        <v>1427</v>
      </c>
      <c r="D117" s="508" t="s">
        <v>1447</v>
      </c>
      <c r="E117" s="42">
        <v>1.83</v>
      </c>
      <c r="F117" s="181">
        <f>VLOOKUP(D117,'Part Master'!A:R, 3,FALSE)</f>
        <v>4357.3999999999996</v>
      </c>
      <c r="G117" s="181">
        <f t="shared" ref="G117:G120" si="122">F117*1.1</f>
        <v>4793.1400000000003</v>
      </c>
      <c r="H117" s="393">
        <f>G117+(E117*('COVER PAGE'!$C$20))</f>
        <v>5074.96</v>
      </c>
      <c r="I117" s="181">
        <f>VLOOKUP(D117,'Part Master'!A:G,7,FALSE)</f>
        <v>4139.53</v>
      </c>
      <c r="J117" s="181">
        <f t="shared" ref="J117:J120" si="123">I117*1.1</f>
        <v>4553.4830000000002</v>
      </c>
      <c r="K117" s="181">
        <f>J117+($R$7*E117)</f>
        <v>4835.3029999999999</v>
      </c>
      <c r="L117" s="375"/>
      <c r="M117" s="449"/>
      <c r="N117" s="410">
        <f t="shared" ref="N117:N120" si="124">IF(L117&gt;0,G117*L117,0)</f>
        <v>0</v>
      </c>
      <c r="O117" s="509">
        <f t="shared" ref="O117:O120" si="125">IF(L117&gt;0,H117*L117,0)</f>
        <v>0</v>
      </c>
      <c r="P117" s="339"/>
      <c r="Q117" s="410">
        <f t="shared" ref="Q117:Q120" si="126">IF(L117&gt;0,J117*L117,0)</f>
        <v>0</v>
      </c>
      <c r="R117" s="410">
        <f t="shared" ref="R117:R120" si="127">IF(L117&gt;0,K117*L117,0)</f>
        <v>0</v>
      </c>
      <c r="T117" s="411">
        <f>IF($L117&gt;0,$L117*$I117*'COVER PAGE'!#REF!,0)</f>
        <v>0</v>
      </c>
      <c r="U117" s="411">
        <f>IF($L117&gt;0,($E117*$R$7*$L117)-($E117*'COVER PAGE'!#REF!*$L117),0)</f>
        <v>0</v>
      </c>
      <c r="V117" s="411">
        <f t="shared" ref="V117:V120" si="128">U117+T117</f>
        <v>0</v>
      </c>
      <c r="AD117" s="530"/>
    </row>
    <row r="118" spans="1:30" s="9" customFormat="1">
      <c r="B118" s="785"/>
      <c r="C118" s="65" t="s">
        <v>1428</v>
      </c>
      <c r="D118" s="508" t="s">
        <v>1448</v>
      </c>
      <c r="E118" s="42">
        <v>1.83</v>
      </c>
      <c r="F118" s="181">
        <f>VLOOKUP(D118,'Part Master'!A:R, 3,FALSE)</f>
        <v>4357.3999999999996</v>
      </c>
      <c r="G118" s="181">
        <f t="shared" si="122"/>
        <v>4793.1400000000003</v>
      </c>
      <c r="H118" s="393">
        <f>G118+(E118*('COVER PAGE'!$C$20))</f>
        <v>5074.96</v>
      </c>
      <c r="I118" s="181">
        <f>VLOOKUP(D118,'Part Master'!A:G,7,FALSE)</f>
        <v>4139.53</v>
      </c>
      <c r="J118" s="181">
        <f t="shared" si="123"/>
        <v>4553.4830000000002</v>
      </c>
      <c r="K118" s="181">
        <f>J118+($R$7*E118)</f>
        <v>4835.3029999999999</v>
      </c>
      <c r="L118" s="375"/>
      <c r="M118" s="449"/>
      <c r="N118" s="410">
        <f t="shared" si="124"/>
        <v>0</v>
      </c>
      <c r="O118" s="509">
        <f t="shared" si="125"/>
        <v>0</v>
      </c>
      <c r="P118" s="339"/>
      <c r="Q118" s="410">
        <f t="shared" si="126"/>
        <v>0</v>
      </c>
      <c r="R118" s="410">
        <f t="shared" si="127"/>
        <v>0</v>
      </c>
      <c r="T118" s="411">
        <f>IF($L118&gt;0,$L118*$I118*'COVER PAGE'!#REF!,0)</f>
        <v>0</v>
      </c>
      <c r="U118" s="411">
        <f>IF($L118&gt;0,($E118*$R$7*$L118)-($E118*'COVER PAGE'!#REF!*$L118),0)</f>
        <v>0</v>
      </c>
      <c r="V118" s="411">
        <f t="shared" si="128"/>
        <v>0</v>
      </c>
      <c r="AD118" s="530"/>
    </row>
    <row r="119" spans="1:30" s="9" customFormat="1">
      <c r="B119" s="785"/>
      <c r="C119" s="65" t="s">
        <v>1429</v>
      </c>
      <c r="D119" s="508" t="s">
        <v>1449</v>
      </c>
      <c r="E119" s="42">
        <v>1.83</v>
      </c>
      <c r="F119" s="181">
        <f>VLOOKUP(D119,'Part Master'!A:R, 3,FALSE)</f>
        <v>4357.3999999999996</v>
      </c>
      <c r="G119" s="181">
        <f t="shared" si="122"/>
        <v>4793.1400000000003</v>
      </c>
      <c r="H119" s="393">
        <f>G119+(E119*('COVER PAGE'!$C$20))</f>
        <v>5074.96</v>
      </c>
      <c r="I119" s="181">
        <f>VLOOKUP(D119,'Part Master'!A:G,7,FALSE)</f>
        <v>4139.53</v>
      </c>
      <c r="J119" s="181">
        <f t="shared" si="123"/>
        <v>4553.4830000000002</v>
      </c>
      <c r="K119" s="181">
        <f>J119+($R$7*E119)</f>
        <v>4835.3029999999999</v>
      </c>
      <c r="L119" s="375"/>
      <c r="M119" s="449"/>
      <c r="N119" s="410">
        <f t="shared" si="124"/>
        <v>0</v>
      </c>
      <c r="O119" s="509">
        <f t="shared" si="125"/>
        <v>0</v>
      </c>
      <c r="P119" s="339"/>
      <c r="Q119" s="410">
        <f t="shared" si="126"/>
        <v>0</v>
      </c>
      <c r="R119" s="410">
        <f t="shared" si="127"/>
        <v>0</v>
      </c>
      <c r="T119" s="411">
        <f>IF($L119&gt;0,$L119*$I119*'COVER PAGE'!#REF!,0)</f>
        <v>0</v>
      </c>
      <c r="U119" s="411">
        <f>IF($L119&gt;0,($E119*$R$7*$L119)-($E119*'COVER PAGE'!#REF!*$L119),0)</f>
        <v>0</v>
      </c>
      <c r="V119" s="411">
        <f t="shared" si="128"/>
        <v>0</v>
      </c>
      <c r="AD119" s="530"/>
    </row>
    <row r="120" spans="1:30" s="9" customFormat="1">
      <c r="A120" s="9" t="s">
        <v>742</v>
      </c>
      <c r="B120" s="785"/>
      <c r="C120" s="65" t="s">
        <v>1430</v>
      </c>
      <c r="D120" s="508" t="s">
        <v>1450</v>
      </c>
      <c r="E120" s="42">
        <v>1.83</v>
      </c>
      <c r="F120" s="181">
        <f>VLOOKUP(D120,'Part Master'!A:R, 3,FALSE)</f>
        <v>4357.3999999999996</v>
      </c>
      <c r="G120" s="181">
        <f t="shared" si="122"/>
        <v>4793.1400000000003</v>
      </c>
      <c r="H120" s="393">
        <f>G120+(E120*('COVER PAGE'!$C$20))</f>
        <v>5074.96</v>
      </c>
      <c r="I120" s="181">
        <f>VLOOKUP(D120,'Part Master'!A:G,7,FALSE)</f>
        <v>4139.53</v>
      </c>
      <c r="J120" s="181">
        <f t="shared" si="123"/>
        <v>4553.4830000000002</v>
      </c>
      <c r="K120" s="181">
        <f>J120+($R$7*E120)</f>
        <v>4835.3029999999999</v>
      </c>
      <c r="L120" s="375"/>
      <c r="M120" s="449"/>
      <c r="N120" s="410">
        <f t="shared" si="124"/>
        <v>0</v>
      </c>
      <c r="O120" s="509">
        <f t="shared" si="125"/>
        <v>0</v>
      </c>
      <c r="P120" s="339"/>
      <c r="Q120" s="410">
        <f t="shared" si="126"/>
        <v>0</v>
      </c>
      <c r="R120" s="410">
        <f t="shared" si="127"/>
        <v>0</v>
      </c>
      <c r="T120" s="411">
        <f>IF($L120&gt;0,$L120*$I120*'COVER PAGE'!#REF!,0)</f>
        <v>0</v>
      </c>
      <c r="U120" s="411">
        <f>IF($L120&gt;0,($E120*$R$7*$L120)-($E120*'COVER PAGE'!#REF!*$L120),0)</f>
        <v>0</v>
      </c>
      <c r="V120" s="411">
        <f t="shared" si="128"/>
        <v>0</v>
      </c>
      <c r="AD120" s="530"/>
    </row>
    <row r="121" spans="1:30" s="9" customFormat="1">
      <c r="A121" s="9" t="s">
        <v>742</v>
      </c>
      <c r="B121" s="783" t="s">
        <v>1689</v>
      </c>
      <c r="C121" s="779"/>
      <c r="D121" s="779" t="s">
        <v>1300</v>
      </c>
      <c r="E121" s="779" t="e">
        <v>#N/A</v>
      </c>
      <c r="F121" s="779" t="e">
        <f>VLOOKUP(D121,'Part Master'!A:R, 3,FALSE)</f>
        <v>#N/A</v>
      </c>
      <c r="G121" s="779"/>
      <c r="H121" s="779"/>
      <c r="I121" s="779" t="e">
        <f>VLOOKUP(D121,'Part Master'!A:G,5,FALSE)</f>
        <v>#N/A</v>
      </c>
      <c r="J121" s="779"/>
      <c r="K121" s="779"/>
      <c r="L121" s="779"/>
      <c r="M121" s="779"/>
      <c r="N121" s="779"/>
      <c r="O121" s="784"/>
      <c r="P121" s="11"/>
      <c r="Q121" s="11"/>
      <c r="R121" s="11"/>
      <c r="S121" s="11"/>
      <c r="T121" s="11"/>
      <c r="U121" s="11"/>
      <c r="V121" s="11"/>
      <c r="AD121" s="530"/>
    </row>
    <row r="122" spans="1:30" s="9" customFormat="1">
      <c r="A122" s="9" t="s">
        <v>742</v>
      </c>
      <c r="B122" s="785"/>
      <c r="C122" s="65" t="s">
        <v>1423</v>
      </c>
      <c r="D122" s="508" t="s">
        <v>1451</v>
      </c>
      <c r="E122" s="42">
        <v>1.83</v>
      </c>
      <c r="F122" s="181">
        <f>VLOOKUP(D122,'Part Master'!A:R, 3,FALSE)</f>
        <v>4205.24</v>
      </c>
      <c r="G122" s="181">
        <f t="shared" ref="G122:G129" si="129">F122*1.1</f>
        <v>4625.7640000000001</v>
      </c>
      <c r="H122" s="393">
        <f>G122+(E122*('COVER PAGE'!$C$20))</f>
        <v>4907.5839999999998</v>
      </c>
      <c r="I122" s="181">
        <f>VLOOKUP(D122,'Part Master'!A:G,7,FALSE)</f>
        <v>3994.9779999999996</v>
      </c>
      <c r="J122" s="181">
        <f t="shared" ref="J122:J129" si="130">I122*1.1</f>
        <v>4394.4758000000002</v>
      </c>
      <c r="K122" s="181">
        <f>J122+($R$7*E122)</f>
        <v>4676.2957999999999</v>
      </c>
      <c r="L122" s="375"/>
      <c r="M122" s="449"/>
      <c r="N122" s="410">
        <f t="shared" ref="N122:N129" si="131">IF(L122&gt;0,G122*L122,0)</f>
        <v>0</v>
      </c>
      <c r="O122" s="509">
        <f t="shared" ref="O122:O129" si="132">IF(L122&gt;0,H122*L122,0)</f>
        <v>0</v>
      </c>
      <c r="P122" s="339"/>
      <c r="Q122" s="410">
        <f t="shared" ref="Q122:Q129" si="133">IF(L122&gt;0,J122*L122,0)</f>
        <v>0</v>
      </c>
      <c r="R122" s="410">
        <f t="shared" ref="R122:R129" si="134">IF(L122&gt;0,K122*L122,0)</f>
        <v>0</v>
      </c>
      <c r="T122" s="411">
        <f>IF($L122&gt;0,$L122*$I122*'COVER PAGE'!#REF!,0)</f>
        <v>0</v>
      </c>
      <c r="U122" s="411">
        <f>IF($L122&gt;0,($E122*$R$7*$L122)-($E122*'COVER PAGE'!#REF!*$L122),0)</f>
        <v>0</v>
      </c>
      <c r="V122" s="411">
        <f>U122+T122</f>
        <v>0</v>
      </c>
      <c r="AD122" s="530"/>
    </row>
    <row r="123" spans="1:30" s="9" customFormat="1">
      <c r="A123" s="9" t="s">
        <v>742</v>
      </c>
      <c r="B123" s="785"/>
      <c r="C123" s="65" t="s">
        <v>1424</v>
      </c>
      <c r="D123" s="508" t="s">
        <v>1452</v>
      </c>
      <c r="E123" s="42">
        <v>1.83</v>
      </c>
      <c r="F123" s="181">
        <f>VLOOKUP(D123,'Part Master'!A:R, 3,FALSE)</f>
        <v>4205.24</v>
      </c>
      <c r="G123" s="181">
        <f t="shared" si="129"/>
        <v>4625.7640000000001</v>
      </c>
      <c r="H123" s="393">
        <f>G123+(E123*('COVER PAGE'!$C$20))</f>
        <v>4907.5839999999998</v>
      </c>
      <c r="I123" s="181">
        <f>VLOOKUP(D123,'Part Master'!A:G,7,FALSE)</f>
        <v>3994.9779999999996</v>
      </c>
      <c r="J123" s="181">
        <f t="shared" si="130"/>
        <v>4394.4758000000002</v>
      </c>
      <c r="K123" s="181">
        <f>J123+($R$7*E123)</f>
        <v>4676.2957999999999</v>
      </c>
      <c r="L123" s="375"/>
      <c r="M123" s="449"/>
      <c r="N123" s="410">
        <f t="shared" si="131"/>
        <v>0</v>
      </c>
      <c r="O123" s="509">
        <f t="shared" si="132"/>
        <v>0</v>
      </c>
      <c r="P123" s="339"/>
      <c r="Q123" s="410">
        <f t="shared" si="133"/>
        <v>0</v>
      </c>
      <c r="R123" s="410">
        <f t="shared" si="134"/>
        <v>0</v>
      </c>
      <c r="T123" s="411">
        <f>IF($L123&gt;0,$L123*$I123*'COVER PAGE'!#REF!,0)</f>
        <v>0</v>
      </c>
      <c r="U123" s="411">
        <f>IF($L123&gt;0,($E123*$R$7*$L123)-($E123*'COVER PAGE'!#REF!*$L123),0)</f>
        <v>0</v>
      </c>
      <c r="V123" s="411">
        <f t="shared" ref="V123:V129" si="135">U123+T123</f>
        <v>0</v>
      </c>
      <c r="AD123" s="530"/>
    </row>
    <row r="124" spans="1:30" s="9" customFormat="1">
      <c r="A124" s="9" t="s">
        <v>742</v>
      </c>
      <c r="B124" s="785"/>
      <c r="C124" s="65" t="s">
        <v>1425</v>
      </c>
      <c r="D124" s="508" t="s">
        <v>1453</v>
      </c>
      <c r="E124" s="42">
        <v>1.83</v>
      </c>
      <c r="F124" s="181">
        <f>VLOOKUP(D124,'Part Master'!A:R, 3,FALSE)</f>
        <v>4205.24</v>
      </c>
      <c r="G124" s="181">
        <f t="shared" si="129"/>
        <v>4625.7640000000001</v>
      </c>
      <c r="H124" s="393">
        <f>G124+(E124*('COVER PAGE'!$C$20))</f>
        <v>4907.5839999999998</v>
      </c>
      <c r="I124" s="181">
        <f>VLOOKUP(D124,'Part Master'!A:G,7,FALSE)</f>
        <v>3994.9779999999996</v>
      </c>
      <c r="J124" s="181">
        <f t="shared" si="130"/>
        <v>4394.4758000000002</v>
      </c>
      <c r="K124" s="181">
        <f>J124+($R$7*E124)</f>
        <v>4676.2957999999999</v>
      </c>
      <c r="L124" s="375"/>
      <c r="M124" s="449"/>
      <c r="N124" s="410">
        <f t="shared" si="131"/>
        <v>0</v>
      </c>
      <c r="O124" s="509">
        <f t="shared" si="132"/>
        <v>0</v>
      </c>
      <c r="P124" s="339"/>
      <c r="Q124" s="410">
        <f t="shared" si="133"/>
        <v>0</v>
      </c>
      <c r="R124" s="410">
        <f t="shared" si="134"/>
        <v>0</v>
      </c>
      <c r="T124" s="411">
        <f>IF($L124&gt;0,$L124*$I124*'COVER PAGE'!#REF!,0)</f>
        <v>0</v>
      </c>
      <c r="U124" s="411">
        <f>IF($L124&gt;0,($E124*$R$7*$L124)-($E124*'COVER PAGE'!#REF!*$L124),0)</f>
        <v>0</v>
      </c>
      <c r="V124" s="411">
        <f t="shared" si="135"/>
        <v>0</v>
      </c>
      <c r="AD124" s="530"/>
    </row>
    <row r="125" spans="1:30" s="9" customFormat="1">
      <c r="A125" s="9" t="s">
        <v>742</v>
      </c>
      <c r="B125" s="785"/>
      <c r="C125" s="65" t="s">
        <v>1426</v>
      </c>
      <c r="D125" s="508" t="s">
        <v>1454</v>
      </c>
      <c r="E125" s="42">
        <v>1.83</v>
      </c>
      <c r="F125" s="181">
        <f>VLOOKUP(D125,'Part Master'!A:R, 3,FALSE)</f>
        <v>4205.24</v>
      </c>
      <c r="G125" s="181">
        <f t="shared" si="129"/>
        <v>4625.7640000000001</v>
      </c>
      <c r="H125" s="393">
        <f>G125+(E125*('COVER PAGE'!$C$20))</f>
        <v>4907.5839999999998</v>
      </c>
      <c r="I125" s="181">
        <f>VLOOKUP(D125,'Part Master'!A:G,7,FALSE)</f>
        <v>3994.9779999999996</v>
      </c>
      <c r="J125" s="181">
        <f t="shared" si="130"/>
        <v>4394.4758000000002</v>
      </c>
      <c r="K125" s="181">
        <f>J125+($R$7*E125)</f>
        <v>4676.2957999999999</v>
      </c>
      <c r="L125" s="375"/>
      <c r="M125" s="449"/>
      <c r="N125" s="410">
        <f t="shared" si="131"/>
        <v>0</v>
      </c>
      <c r="O125" s="509">
        <f t="shared" si="132"/>
        <v>0</v>
      </c>
      <c r="P125" s="339"/>
      <c r="Q125" s="410">
        <f t="shared" si="133"/>
        <v>0</v>
      </c>
      <c r="R125" s="410">
        <f t="shared" si="134"/>
        <v>0</v>
      </c>
      <c r="T125" s="411">
        <f>IF($L125&gt;0,$L125*$I125*'COVER PAGE'!#REF!,0)</f>
        <v>0</v>
      </c>
      <c r="U125" s="411">
        <f>IF($L125&gt;0,($E125*$R$7*$L125)-($E125*'COVER PAGE'!#REF!*$L125),0)</f>
        <v>0</v>
      </c>
      <c r="V125" s="411">
        <f t="shared" si="135"/>
        <v>0</v>
      </c>
      <c r="AD125" s="530"/>
    </row>
    <row r="126" spans="1:30" s="9" customFormat="1">
      <c r="A126" s="9" t="s">
        <v>742</v>
      </c>
      <c r="B126" s="785"/>
      <c r="C126" s="65" t="s">
        <v>1427</v>
      </c>
      <c r="D126" s="508" t="s">
        <v>1455</v>
      </c>
      <c r="E126" s="42">
        <v>1.83</v>
      </c>
      <c r="F126" s="181">
        <f>VLOOKUP(D126,'Part Master'!A:R, 3,FALSE)</f>
        <v>4205.24</v>
      </c>
      <c r="G126" s="181">
        <f t="shared" si="129"/>
        <v>4625.7640000000001</v>
      </c>
      <c r="H126" s="393">
        <f>G126+(E126*('COVER PAGE'!$C$20))</f>
        <v>4907.5839999999998</v>
      </c>
      <c r="I126" s="181">
        <f>VLOOKUP(D126,'Part Master'!A:G,7,FALSE)</f>
        <v>3994.9779999999996</v>
      </c>
      <c r="J126" s="181">
        <f t="shared" si="130"/>
        <v>4394.4758000000002</v>
      </c>
      <c r="K126" s="181">
        <f>J126+($R$7*E126)</f>
        <v>4676.2957999999999</v>
      </c>
      <c r="L126" s="375"/>
      <c r="M126" s="449"/>
      <c r="N126" s="410">
        <f t="shared" si="131"/>
        <v>0</v>
      </c>
      <c r="O126" s="509">
        <f t="shared" si="132"/>
        <v>0</v>
      </c>
      <c r="P126" s="339"/>
      <c r="Q126" s="410">
        <f t="shared" si="133"/>
        <v>0</v>
      </c>
      <c r="R126" s="410">
        <f t="shared" si="134"/>
        <v>0</v>
      </c>
      <c r="T126" s="411">
        <f>IF($L126&gt;0,$L126*$I126*'COVER PAGE'!#REF!,0)</f>
        <v>0</v>
      </c>
      <c r="U126" s="411">
        <f>IF($L126&gt;0,($E126*$R$7*$L126)-($E126*'COVER PAGE'!#REF!*$L126),0)</f>
        <v>0</v>
      </c>
      <c r="V126" s="411">
        <f t="shared" si="135"/>
        <v>0</v>
      </c>
      <c r="AD126" s="530"/>
    </row>
    <row r="127" spans="1:30" s="9" customFormat="1">
      <c r="A127" s="9" t="s">
        <v>742</v>
      </c>
      <c r="B127" s="785"/>
      <c r="C127" s="65" t="s">
        <v>1428</v>
      </c>
      <c r="D127" s="508" t="s">
        <v>1456</v>
      </c>
      <c r="E127" s="42">
        <v>1.83</v>
      </c>
      <c r="F127" s="181">
        <f>VLOOKUP(D127,'Part Master'!A:R, 3,FALSE)</f>
        <v>4205.24</v>
      </c>
      <c r="G127" s="181">
        <f t="shared" si="129"/>
        <v>4625.7640000000001</v>
      </c>
      <c r="H127" s="393">
        <f>G127+(E127*('COVER PAGE'!$C$20))</f>
        <v>4907.5839999999998</v>
      </c>
      <c r="I127" s="181">
        <f>VLOOKUP(D127,'Part Master'!A:G,7,FALSE)</f>
        <v>3994.9779999999996</v>
      </c>
      <c r="J127" s="181">
        <f t="shared" si="130"/>
        <v>4394.4758000000002</v>
      </c>
      <c r="K127" s="181">
        <f>J127+($R$7*E127)</f>
        <v>4676.2957999999999</v>
      </c>
      <c r="L127" s="375"/>
      <c r="M127" s="449"/>
      <c r="N127" s="410">
        <f t="shared" si="131"/>
        <v>0</v>
      </c>
      <c r="O127" s="509">
        <f t="shared" si="132"/>
        <v>0</v>
      </c>
      <c r="P127" s="339"/>
      <c r="Q127" s="410">
        <f t="shared" si="133"/>
        <v>0</v>
      </c>
      <c r="R127" s="410">
        <f t="shared" si="134"/>
        <v>0</v>
      </c>
      <c r="T127" s="411">
        <f>IF($L127&gt;0,$L127*$I127*'COVER PAGE'!#REF!,0)</f>
        <v>0</v>
      </c>
      <c r="U127" s="411">
        <f>IF($L127&gt;0,($E127*$R$7*$L127)-($E127*'COVER PAGE'!#REF!*$L127),0)</f>
        <v>0</v>
      </c>
      <c r="V127" s="411">
        <f t="shared" si="135"/>
        <v>0</v>
      </c>
      <c r="AD127" s="530"/>
    </row>
    <row r="128" spans="1:30" s="9" customFormat="1">
      <c r="A128" s="9" t="s">
        <v>742</v>
      </c>
      <c r="B128" s="785"/>
      <c r="C128" s="65" t="s">
        <v>1429</v>
      </c>
      <c r="D128" s="508" t="s">
        <v>1457</v>
      </c>
      <c r="E128" s="42">
        <v>1.83</v>
      </c>
      <c r="F128" s="181">
        <f>VLOOKUP(D128,'Part Master'!A:R, 3,FALSE)</f>
        <v>4205.24</v>
      </c>
      <c r="G128" s="181">
        <f t="shared" si="129"/>
        <v>4625.7640000000001</v>
      </c>
      <c r="H128" s="393">
        <f>G128+(E128*('COVER PAGE'!$C$20))</f>
        <v>4907.5839999999998</v>
      </c>
      <c r="I128" s="181">
        <f>VLOOKUP(D128,'Part Master'!A:G,7,FALSE)</f>
        <v>3994.9779999999996</v>
      </c>
      <c r="J128" s="181">
        <f t="shared" si="130"/>
        <v>4394.4758000000002</v>
      </c>
      <c r="K128" s="181">
        <f>J128+($R$7*E128)</f>
        <v>4676.2957999999999</v>
      </c>
      <c r="L128" s="375"/>
      <c r="M128" s="449"/>
      <c r="N128" s="410">
        <f t="shared" si="131"/>
        <v>0</v>
      </c>
      <c r="O128" s="509">
        <f t="shared" si="132"/>
        <v>0</v>
      </c>
      <c r="P128" s="339"/>
      <c r="Q128" s="410">
        <f t="shared" si="133"/>
        <v>0</v>
      </c>
      <c r="R128" s="410">
        <f t="shared" si="134"/>
        <v>0</v>
      </c>
      <c r="T128" s="411">
        <f>IF($L128&gt;0,$L128*$I128*'COVER PAGE'!#REF!,0)</f>
        <v>0</v>
      </c>
      <c r="U128" s="411">
        <f>IF($L128&gt;0,($E128*$R$7*$L128)-($E128*'COVER PAGE'!#REF!*$L128),0)</f>
        <v>0</v>
      </c>
      <c r="V128" s="411">
        <f t="shared" si="135"/>
        <v>0</v>
      </c>
      <c r="AD128" s="530"/>
    </row>
    <row r="129" spans="1:30" s="9" customFormat="1" ht="15.75" thickBot="1">
      <c r="A129" s="9" t="s">
        <v>742</v>
      </c>
      <c r="B129" s="796"/>
      <c r="C129" s="510" t="s">
        <v>1430</v>
      </c>
      <c r="D129" s="511" t="s">
        <v>1458</v>
      </c>
      <c r="E129" s="512">
        <v>1.83</v>
      </c>
      <c r="F129" s="513">
        <f>VLOOKUP(D129,'Part Master'!A:R, 3,FALSE)</f>
        <v>4205.24</v>
      </c>
      <c r="G129" s="513">
        <f t="shared" si="129"/>
        <v>4625.7640000000001</v>
      </c>
      <c r="H129" s="514">
        <f>G129+(E129*('COVER PAGE'!$C$20))</f>
        <v>4907.5839999999998</v>
      </c>
      <c r="I129" s="181">
        <f>VLOOKUP(D129,'Part Master'!A:G,7,FALSE)</f>
        <v>3994.9779999999996</v>
      </c>
      <c r="J129" s="513">
        <f t="shared" si="130"/>
        <v>4394.4758000000002</v>
      </c>
      <c r="K129" s="513">
        <f>J129+($R$7*E129)</f>
        <v>4676.2957999999999</v>
      </c>
      <c r="L129" s="515"/>
      <c r="M129" s="516"/>
      <c r="N129" s="517">
        <f t="shared" si="131"/>
        <v>0</v>
      </c>
      <c r="O129" s="518">
        <f t="shared" si="132"/>
        <v>0</v>
      </c>
      <c r="P129" s="339"/>
      <c r="Q129" s="410">
        <f t="shared" si="133"/>
        <v>0</v>
      </c>
      <c r="R129" s="410">
        <f t="shared" si="134"/>
        <v>0</v>
      </c>
      <c r="T129" s="411">
        <f>IF($L129&gt;0,$L129*$I129*'COVER PAGE'!#REF!,0)</f>
        <v>0</v>
      </c>
      <c r="U129" s="411">
        <f>IF($L129&gt;0,($E129*$R$7*$L129)-($E129*'COVER PAGE'!#REF!*$L129),0)</f>
        <v>0</v>
      </c>
      <c r="V129" s="411">
        <f t="shared" si="135"/>
        <v>0</v>
      </c>
      <c r="AD129" s="966"/>
    </row>
    <row r="130" spans="1:30" s="9" customFormat="1">
      <c r="A130" s="9" t="s">
        <v>742</v>
      </c>
      <c r="B130" s="117" t="s">
        <v>334</v>
      </c>
      <c r="C130" s="117"/>
      <c r="D130" s="117" t="s">
        <v>315</v>
      </c>
      <c r="E130" s="503">
        <v>0.5</v>
      </c>
      <c r="F130" s="215">
        <f>VLOOKUP(D130,'Part Master'!A:R, 3,FALSE)</f>
        <v>108.56</v>
      </c>
      <c r="G130" s="215">
        <f>F130*1.1</f>
        <v>119.41600000000001</v>
      </c>
      <c r="H130" s="504">
        <f>G130+(E130*('COVER PAGE'!$C$20))</f>
        <v>196.416</v>
      </c>
      <c r="I130" s="181">
        <f>VLOOKUP(D130,'Part Master'!A:G,7,FALSE)</f>
        <v>90.104799999999997</v>
      </c>
      <c r="J130" s="215">
        <f t="shared" si="116"/>
        <v>99.115279999999998</v>
      </c>
      <c r="K130" s="215">
        <f>J130+($R$7*E130)</f>
        <v>176.11527999999998</v>
      </c>
      <c r="L130" s="505"/>
      <c r="M130" s="506" t="s">
        <v>685</v>
      </c>
      <c r="N130" s="507">
        <f t="shared" si="117"/>
        <v>0</v>
      </c>
      <c r="O130" s="507">
        <f t="shared" si="118"/>
        <v>0</v>
      </c>
      <c r="P130" s="339"/>
      <c r="Q130" s="410">
        <f t="shared" si="119"/>
        <v>0</v>
      </c>
      <c r="R130" s="410">
        <f t="shared" si="120"/>
        <v>0</v>
      </c>
      <c r="T130" s="411">
        <f>IF($L130&gt;0,$L130*$I130*'COVER PAGE'!#REF!,0)</f>
        <v>0</v>
      </c>
      <c r="U130" s="411">
        <f>IF($L130&gt;0,($E130*$R$7*$L130)-($E130*'COVER PAGE'!#REF!*$L130),0)</f>
        <v>0</v>
      </c>
      <c r="V130" s="411">
        <f t="shared" si="121"/>
        <v>0</v>
      </c>
      <c r="AD130" s="964"/>
    </row>
    <row r="131" spans="1:30" s="9" customFormat="1">
      <c r="A131" s="9" t="s">
        <v>742</v>
      </c>
      <c r="B131" s="65" t="s">
        <v>1508</v>
      </c>
      <c r="C131" s="65"/>
      <c r="D131" s="65" t="s">
        <v>1264</v>
      </c>
      <c r="E131" s="45">
        <v>1</v>
      </c>
      <c r="F131" s="181">
        <f>VLOOKUP(D131,'Part Master'!A:R, 3,FALSE)</f>
        <v>503</v>
      </c>
      <c r="G131" s="181">
        <f>F131*1.1</f>
        <v>553.30000000000007</v>
      </c>
      <c r="H131" s="393">
        <f>G131+(E131*('COVER PAGE'!$C$20))</f>
        <v>707.30000000000007</v>
      </c>
      <c r="I131" s="181">
        <f>VLOOKUP(D131,'Part Master'!A:G,7,FALSE)</f>
        <v>417.49</v>
      </c>
      <c r="J131" s="181">
        <f t="shared" ref="J131" si="136">I131*1.1</f>
        <v>459.23900000000003</v>
      </c>
      <c r="K131" s="181">
        <f>J131+($R$7*E131)</f>
        <v>613.23900000000003</v>
      </c>
      <c r="L131" s="375"/>
      <c r="M131" s="455" t="s">
        <v>685</v>
      </c>
      <c r="N131" s="410">
        <f t="shared" ref="N131" si="137">IF(L131&gt;0,G131*L131,0)</f>
        <v>0</v>
      </c>
      <c r="O131" s="410">
        <f t="shared" ref="O131" si="138">IF(L131&gt;0,H131*L131,0)</f>
        <v>0</v>
      </c>
      <c r="P131" s="339"/>
      <c r="Q131" s="410">
        <f t="shared" ref="Q131" si="139">IF(L131&gt;0,J131*L131,0)</f>
        <v>0</v>
      </c>
      <c r="R131" s="410">
        <f t="shared" ref="R131" si="140">IF(L131&gt;0,K131*L131,0)</f>
        <v>0</v>
      </c>
      <c r="T131" s="411">
        <f>IF($L131&gt;0,$L131*$I131*'COVER PAGE'!#REF!,0)</f>
        <v>0</v>
      </c>
      <c r="U131" s="411">
        <f>IF($L131&gt;0,($E131*$R$7*$L131)-($E131*'COVER PAGE'!#REF!*$L131),0)</f>
        <v>0</v>
      </c>
      <c r="V131" s="411">
        <f t="shared" ref="V131" si="141">U131+T131</f>
        <v>0</v>
      </c>
      <c r="AD131" s="530"/>
    </row>
    <row r="132" spans="1:30" s="9" customFormat="1">
      <c r="B132" s="41" t="s">
        <v>1311</v>
      </c>
      <c r="C132" s="65"/>
      <c r="D132" s="403" t="s">
        <v>1288</v>
      </c>
      <c r="E132" s="42">
        <v>0.5</v>
      </c>
      <c r="F132" s="181">
        <f>VLOOKUP(D132,'Part Master'!A:R, 3,FALSE)</f>
        <v>624.03</v>
      </c>
      <c r="G132" s="181">
        <f t="shared" si="90"/>
        <v>686.43299999999999</v>
      </c>
      <c r="H132" s="393">
        <f>G132+(E132*('COVER PAGE'!$C$20))</f>
        <v>763.43299999999999</v>
      </c>
      <c r="I132" s="181">
        <f>VLOOKUP(D132,'Part Master'!A:G,7,FALSE)</f>
        <v>517.94489999999996</v>
      </c>
      <c r="J132" s="181">
        <f t="shared" si="91"/>
        <v>569.73938999999996</v>
      </c>
      <c r="K132" s="181">
        <f>J132+($R$7*E132)</f>
        <v>646.73938999999996</v>
      </c>
      <c r="L132" s="375"/>
      <c r="M132" s="449"/>
      <c r="N132" s="410">
        <f t="shared" si="92"/>
        <v>0</v>
      </c>
      <c r="O132" s="410">
        <f t="shared" si="93"/>
        <v>0</v>
      </c>
      <c r="P132" s="339"/>
      <c r="Q132" s="410">
        <f t="shared" si="94"/>
        <v>0</v>
      </c>
      <c r="R132" s="410">
        <f t="shared" si="95"/>
        <v>0</v>
      </c>
      <c r="T132" s="411">
        <f>IF($L132&gt;0,$L132*$I132*'COVER PAGE'!#REF!,0)</f>
        <v>0</v>
      </c>
      <c r="U132" s="411">
        <f>IF($L132&gt;0,($E132*$R$7*$L132)-($E132*'COVER PAGE'!#REF!*$L132),0)</f>
        <v>0</v>
      </c>
      <c r="V132" s="411">
        <f t="shared" si="96"/>
        <v>0</v>
      </c>
      <c r="AD132" s="530"/>
    </row>
    <row r="133" spans="1:30" s="9" customFormat="1">
      <c r="A133" s="9" t="s">
        <v>742</v>
      </c>
      <c r="B133" s="41" t="s">
        <v>1507</v>
      </c>
      <c r="C133" s="65"/>
      <c r="D133" s="409" t="s">
        <v>1286</v>
      </c>
      <c r="E133" s="42">
        <v>0.5</v>
      </c>
      <c r="F133" s="181">
        <f>VLOOKUP(D133,'Part Master'!A:R, 3,FALSE)</f>
        <v>479.02</v>
      </c>
      <c r="G133" s="181">
        <f t="shared" ref="G133" si="142">F133*1.1</f>
        <v>526.92200000000003</v>
      </c>
      <c r="H133" s="393">
        <f>G133+(E133*('COVER PAGE'!$C$20))</f>
        <v>603.92200000000003</v>
      </c>
      <c r="I133" s="181">
        <f>VLOOKUP(D133,'Part Master'!A:G,7,FALSE)</f>
        <v>397.58659999999998</v>
      </c>
      <c r="J133" s="181">
        <f t="shared" ref="J133" si="143">I133*1.1</f>
        <v>437.34526</v>
      </c>
      <c r="K133" s="181">
        <f>J133+($R$7*E133)</f>
        <v>514.34526000000005</v>
      </c>
      <c r="L133" s="375"/>
      <c r="M133" s="449"/>
      <c r="N133" s="410">
        <f t="shared" ref="N133:N135" si="144">IF(L133&gt;0,G133*L133,0)</f>
        <v>0</v>
      </c>
      <c r="O133" s="410">
        <f t="shared" ref="O133:O135" si="145">IF(L133&gt;0,H133*L133,0)</f>
        <v>0</v>
      </c>
      <c r="P133" s="339"/>
      <c r="Q133" s="410">
        <f t="shared" ref="Q133:Q135" si="146">IF(L133&gt;0,J133*L133,0)</f>
        <v>0</v>
      </c>
      <c r="R133" s="410">
        <f t="shared" ref="R133:R135" si="147">IF(L133&gt;0,K133*L133,0)</f>
        <v>0</v>
      </c>
      <c r="T133" s="411">
        <f>IF($L133&gt;0,$L133*$I133*'COVER PAGE'!#REF!,0)</f>
        <v>0</v>
      </c>
      <c r="U133" s="411">
        <f>IF($L133&gt;0,($E133*$R$7*$L133)-($E133*'COVER PAGE'!#REF!*$L133),0)</f>
        <v>0</v>
      </c>
      <c r="V133" s="411">
        <f t="shared" ref="V133:V135" si="148">U133+T133</f>
        <v>0</v>
      </c>
      <c r="AD133" s="530"/>
    </row>
    <row r="134" spans="1:30" s="9" customFormat="1">
      <c r="B134" s="41" t="s">
        <v>1379</v>
      </c>
      <c r="C134" s="65"/>
      <c r="D134" s="370" t="s">
        <v>1359</v>
      </c>
      <c r="E134" s="42">
        <v>0.5</v>
      </c>
      <c r="F134" s="181">
        <f>VLOOKUP(D134,'Part Master'!A:R, 3,FALSE)</f>
        <v>665.55</v>
      </c>
      <c r="G134" s="181">
        <f t="shared" ref="G134:G135" si="149">F134*1.1</f>
        <v>732.10500000000002</v>
      </c>
      <c r="H134" s="393">
        <f>G134+(E134*('COVER PAGE'!$C$20))</f>
        <v>809.10500000000002</v>
      </c>
      <c r="I134" s="181">
        <f>VLOOKUP(D134,'Part Master'!A:G,7,FALSE)</f>
        <v>552.40649999999994</v>
      </c>
      <c r="J134" s="181">
        <f t="shared" ref="J134:J135" si="150">I134*1.1</f>
        <v>607.64715000000001</v>
      </c>
      <c r="K134" s="181">
        <f>J134+($R$7*E134)</f>
        <v>684.64715000000001</v>
      </c>
      <c r="L134" s="375"/>
      <c r="M134" s="455" t="s">
        <v>1351</v>
      </c>
      <c r="N134" s="410">
        <f t="shared" si="144"/>
        <v>0</v>
      </c>
      <c r="O134" s="410">
        <f t="shared" si="145"/>
        <v>0</v>
      </c>
      <c r="P134" s="339"/>
      <c r="Q134" s="410">
        <f t="shared" si="146"/>
        <v>0</v>
      </c>
      <c r="R134" s="410">
        <f t="shared" si="147"/>
        <v>0</v>
      </c>
      <c r="T134" s="411">
        <f>IF($L134&gt;0,$L134*$I134*'COVER PAGE'!#REF!,0)</f>
        <v>0</v>
      </c>
      <c r="U134" s="411">
        <f>IF($L134&gt;0,($E134*$R$7*$L134)-($E134*'COVER PAGE'!#REF!*$L134),0)</f>
        <v>0</v>
      </c>
      <c r="V134" s="411">
        <f t="shared" si="148"/>
        <v>0</v>
      </c>
      <c r="AD134" s="530"/>
    </row>
    <row r="135" spans="1:30" s="9" customFormat="1">
      <c r="B135" s="41" t="s">
        <v>1380</v>
      </c>
      <c r="C135" s="65"/>
      <c r="D135" s="370" t="s">
        <v>1262</v>
      </c>
      <c r="E135" s="42">
        <v>0.42</v>
      </c>
      <c r="F135" s="181">
        <f>VLOOKUP(D135,'Part Master'!A:R, 3,FALSE)</f>
        <v>457.84</v>
      </c>
      <c r="G135" s="181">
        <f t="shared" si="149"/>
        <v>503.62400000000002</v>
      </c>
      <c r="H135" s="393">
        <f>G135+(E135*('COVER PAGE'!$C$20))</f>
        <v>568.30399999999997</v>
      </c>
      <c r="I135" s="181">
        <f>VLOOKUP(D135,'Part Master'!A:G,7,FALSE)</f>
        <v>380.00719999999995</v>
      </c>
      <c r="J135" s="181">
        <f t="shared" si="150"/>
        <v>418.00791999999996</v>
      </c>
      <c r="K135" s="181">
        <f>J135+($R$7*E135)</f>
        <v>482.68791999999996</v>
      </c>
      <c r="L135" s="375"/>
      <c r="M135" s="455" t="s">
        <v>1351</v>
      </c>
      <c r="N135" s="410">
        <f t="shared" si="144"/>
        <v>0</v>
      </c>
      <c r="O135" s="410">
        <f t="shared" si="145"/>
        <v>0</v>
      </c>
      <c r="P135" s="339"/>
      <c r="Q135" s="410">
        <f t="shared" si="146"/>
        <v>0</v>
      </c>
      <c r="R135" s="410">
        <f t="shared" si="147"/>
        <v>0</v>
      </c>
      <c r="T135" s="411">
        <f>IF($L135&gt;0,$L135*$I135*'COVER PAGE'!#REF!,0)</f>
        <v>0</v>
      </c>
      <c r="U135" s="411">
        <f>IF($L135&gt;0,($E135*$R$7*$L135)-($E135*'COVER PAGE'!#REF!*$L135),0)</f>
        <v>0</v>
      </c>
      <c r="V135" s="411">
        <f t="shared" si="148"/>
        <v>0</v>
      </c>
      <c r="AD135" s="530"/>
    </row>
    <row r="136" spans="1:30" s="9" customFormat="1">
      <c r="B136" s="41" t="s">
        <v>1312</v>
      </c>
      <c r="C136" s="65"/>
      <c r="D136" s="403" t="s">
        <v>1251</v>
      </c>
      <c r="E136" s="42">
        <v>0.45</v>
      </c>
      <c r="F136" s="181">
        <f>VLOOKUP(D136,'Part Master'!A:R, 3,FALSE)</f>
        <v>163.44999999999999</v>
      </c>
      <c r="G136" s="181">
        <f t="shared" si="90"/>
        <v>179.79500000000002</v>
      </c>
      <c r="H136" s="393">
        <f>G136+(E136*('COVER PAGE'!$C$20))</f>
        <v>249.09500000000003</v>
      </c>
      <c r="I136" s="181">
        <f>VLOOKUP(D136,'Part Master'!A:G,7,FALSE)</f>
        <v>135.6635</v>
      </c>
      <c r="J136" s="181">
        <f t="shared" si="91"/>
        <v>149.22985</v>
      </c>
      <c r="K136" s="181">
        <f>J136+($R$7*E136)</f>
        <v>218.52985000000001</v>
      </c>
      <c r="L136" s="375"/>
      <c r="M136" s="449"/>
      <c r="N136" s="410">
        <f t="shared" si="92"/>
        <v>0</v>
      </c>
      <c r="O136" s="410">
        <f t="shared" si="93"/>
        <v>0</v>
      </c>
      <c r="P136" s="339"/>
      <c r="Q136" s="410">
        <f>IF(L136&gt;0,J136*L136,0)</f>
        <v>0</v>
      </c>
      <c r="R136" s="410">
        <f>IF(L136&gt;0,K136*L136,0)</f>
        <v>0</v>
      </c>
      <c r="T136" s="411">
        <f>IF($L136&gt;0,$L136*$I136*'COVER PAGE'!#REF!,0)</f>
        <v>0</v>
      </c>
      <c r="U136" s="411">
        <f>IF($L136&gt;0,($E136*$R$7*$L136)-($E136*'COVER PAGE'!#REF!*$L136),0)</f>
        <v>0</v>
      </c>
      <c r="V136" s="411">
        <f t="shared" si="96"/>
        <v>0</v>
      </c>
      <c r="AD136" s="530"/>
    </row>
    <row r="137" spans="1:30" s="9" customFormat="1">
      <c r="B137" s="41" t="s">
        <v>1313</v>
      </c>
      <c r="C137" s="65"/>
      <c r="D137" s="403" t="s">
        <v>1250</v>
      </c>
      <c r="E137" s="42">
        <v>0.45</v>
      </c>
      <c r="F137" s="181">
        <f>VLOOKUP(D137,'Part Master'!A:R, 3,FALSE)</f>
        <v>172.47</v>
      </c>
      <c r="G137" s="181">
        <f t="shared" ref="G137:G139" si="151">F137*1.1</f>
        <v>189.71700000000001</v>
      </c>
      <c r="H137" s="393">
        <f>G137+(E137*('COVER PAGE'!$C$20))</f>
        <v>259.017</v>
      </c>
      <c r="I137" s="181">
        <f>VLOOKUP(D137,'Part Master'!A:G,7,FALSE)</f>
        <v>143.15010000000001</v>
      </c>
      <c r="J137" s="181">
        <f t="shared" ref="J137:J138" si="152">I137*1.1</f>
        <v>157.46511000000001</v>
      </c>
      <c r="K137" s="181">
        <f>J137+($R$7*E137)</f>
        <v>226.76510999999999</v>
      </c>
      <c r="L137" s="375"/>
      <c r="M137" s="449"/>
      <c r="N137" s="410">
        <f t="shared" ref="N137:N139" si="153">IF(L137&gt;0,G137*L137,0)</f>
        <v>0</v>
      </c>
      <c r="O137" s="410">
        <f t="shared" ref="O137:O139" si="154">IF(L137&gt;0,H137*L137,0)</f>
        <v>0</v>
      </c>
      <c r="P137" s="339"/>
      <c r="Q137" s="410">
        <f t="shared" ref="Q137:Q139" si="155">IF(L137&gt;0,J137*L137,0)</f>
        <v>0</v>
      </c>
      <c r="R137" s="410">
        <f t="shared" ref="R137:R139" si="156">IF(L137&gt;0,K137*L137,0)</f>
        <v>0</v>
      </c>
      <c r="T137" s="411">
        <f>IF($L137&gt;0,$L137*$I137*'COVER PAGE'!#REF!,0)</f>
        <v>0</v>
      </c>
      <c r="U137" s="411">
        <f>IF($L137&gt;0,($E137*$R$7*$L137)-($E137*'COVER PAGE'!#REF!*$L137),0)</f>
        <v>0</v>
      </c>
      <c r="V137" s="411">
        <f t="shared" ref="V137:V139" si="157">U137+T137</f>
        <v>0</v>
      </c>
      <c r="AD137" s="530"/>
    </row>
    <row r="138" spans="1:30" s="9" customFormat="1">
      <c r="B138" s="41" t="s">
        <v>1338</v>
      </c>
      <c r="C138" s="65"/>
      <c r="D138" s="409" t="s">
        <v>1089</v>
      </c>
      <c r="E138" s="42">
        <v>0.33</v>
      </c>
      <c r="F138" s="181">
        <f>VLOOKUP(D138,'Part Master'!A:R, 3,FALSE)</f>
        <v>138.15</v>
      </c>
      <c r="G138" s="181">
        <f t="shared" si="151"/>
        <v>151.96500000000003</v>
      </c>
      <c r="H138" s="393">
        <f>G138+(E138*('COVER PAGE'!$C$20))</f>
        <v>202.78500000000003</v>
      </c>
      <c r="I138" s="181">
        <f>VLOOKUP(D138,'Part Master'!A:G,7,FALSE)</f>
        <v>114.6645</v>
      </c>
      <c r="J138" s="181">
        <f t="shared" si="152"/>
        <v>126.13095000000001</v>
      </c>
      <c r="K138" s="181">
        <f>J138+($R$7*E138)</f>
        <v>176.95095000000001</v>
      </c>
      <c r="L138" s="375"/>
      <c r="M138" s="449"/>
      <c r="N138" s="410">
        <f t="shared" si="153"/>
        <v>0</v>
      </c>
      <c r="O138" s="410">
        <f t="shared" si="154"/>
        <v>0</v>
      </c>
      <c r="P138" s="339"/>
      <c r="Q138" s="410">
        <f t="shared" si="155"/>
        <v>0</v>
      </c>
      <c r="R138" s="410">
        <f t="shared" si="156"/>
        <v>0</v>
      </c>
      <c r="T138" s="411">
        <f>IF($L138&gt;0,$L138*$I138*'COVER PAGE'!#REF!,0)</f>
        <v>0</v>
      </c>
      <c r="U138" s="411">
        <f>IF($L138&gt;0,($E138*$R$7*$L138)-($E138*'COVER PAGE'!#REF!*$L138),0)</f>
        <v>0</v>
      </c>
      <c r="V138" s="411">
        <f t="shared" si="157"/>
        <v>0</v>
      </c>
      <c r="AD138" s="530"/>
    </row>
    <row r="139" spans="1:30" s="9" customFormat="1">
      <c r="A139" s="9" t="s">
        <v>1387</v>
      </c>
      <c r="B139" s="776" t="s">
        <v>1386</v>
      </c>
      <c r="C139" s="777"/>
      <c r="D139" s="408" t="s">
        <v>1385</v>
      </c>
      <c r="E139" s="42">
        <v>0.2</v>
      </c>
      <c r="F139" s="181">
        <f>VLOOKUP(D139,'[3]Part Master'!A:Q, 3,FALSE)</f>
        <v>154.72999999999999</v>
      </c>
      <c r="G139" s="181">
        <f t="shared" si="151"/>
        <v>170.203</v>
      </c>
      <c r="H139" s="393">
        <f>G139+(E139*('[3]COVER PAGE'!$F$22))</f>
        <v>201.00300000000001</v>
      </c>
      <c r="I139" s="181">
        <f>VLOOKUP(D139,'Part Master'!A:G,7,FALSE)</f>
        <v>147.61249999999998</v>
      </c>
      <c r="J139" s="181">
        <f>I139*1.1</f>
        <v>162.37375</v>
      </c>
      <c r="K139" s="181">
        <f>J139+($R$7*E139)</f>
        <v>193.17375000000001</v>
      </c>
      <c r="L139" s="375"/>
      <c r="M139" s="449"/>
      <c r="N139" s="410">
        <f t="shared" si="153"/>
        <v>0</v>
      </c>
      <c r="O139" s="410">
        <f t="shared" si="154"/>
        <v>0</v>
      </c>
      <c r="P139" s="339"/>
      <c r="Q139" s="410">
        <f t="shared" si="155"/>
        <v>0</v>
      </c>
      <c r="R139" s="410">
        <f t="shared" si="156"/>
        <v>0</v>
      </c>
      <c r="T139" s="411">
        <f>IF($L139&gt;0,$L139*$I139*'COVER PAGE'!#REF!,0)</f>
        <v>0</v>
      </c>
      <c r="U139" s="411">
        <f>IF($L139&gt;0,($E139*$R$7*$L139)-($E139*'COVER PAGE'!#REF!*$L139),0)</f>
        <v>0</v>
      </c>
      <c r="V139" s="411">
        <f t="shared" si="157"/>
        <v>0</v>
      </c>
      <c r="AD139" s="530"/>
    </row>
    <row r="140" spans="1:30" s="9" customFormat="1">
      <c r="B140" s="786" t="s">
        <v>1367</v>
      </c>
      <c r="C140" s="787"/>
      <c r="D140" s="787"/>
      <c r="E140" s="787"/>
      <c r="F140" s="787"/>
      <c r="G140" s="787"/>
      <c r="H140" s="787"/>
      <c r="I140" s="787"/>
      <c r="J140" s="787"/>
      <c r="K140" s="787"/>
      <c r="L140" s="787"/>
      <c r="M140" s="787"/>
      <c r="N140" s="787"/>
      <c r="O140" s="787"/>
      <c r="P140" s="787"/>
      <c r="Q140" s="787"/>
      <c r="R140" s="787"/>
      <c r="S140" s="787"/>
      <c r="T140" s="787"/>
      <c r="U140" s="787"/>
      <c r="V140" s="787"/>
      <c r="W140" s="787"/>
      <c r="X140" s="787"/>
      <c r="Y140" s="787"/>
      <c r="Z140" s="787"/>
      <c r="AA140" s="787"/>
      <c r="AB140" s="787"/>
      <c r="AC140" s="787"/>
      <c r="AD140" s="797"/>
    </row>
    <row r="141" spans="1:30" s="9" customFormat="1">
      <c r="B141" s="779" t="s">
        <v>433</v>
      </c>
      <c r="C141" s="779"/>
      <c r="D141" s="779"/>
      <c r="E141" s="779"/>
      <c r="F141" s="779"/>
      <c r="G141" s="779"/>
      <c r="H141" s="779"/>
      <c r="I141" s="779"/>
      <c r="J141" s="779"/>
      <c r="K141" s="779"/>
      <c r="L141" s="779"/>
      <c r="M141" s="779"/>
      <c r="N141" s="779"/>
      <c r="O141" s="779"/>
      <c r="P141" s="11"/>
      <c r="Q141" s="11"/>
      <c r="R141" s="11"/>
      <c r="S141" s="11"/>
      <c r="T141" s="11"/>
      <c r="U141" s="11"/>
      <c r="V141" s="11"/>
      <c r="AD141" s="530" t="str">
        <f>IFERROR(VLOOKUP(D141,'Part Master'!A:E,5,FALSE)," ")</f>
        <v xml:space="preserve"> </v>
      </c>
    </row>
    <row r="142" spans="1:30" s="9" customFormat="1">
      <c r="B142" s="778"/>
      <c r="C142" s="65" t="s">
        <v>1093</v>
      </c>
      <c r="D142" s="407" t="s">
        <v>513</v>
      </c>
      <c r="E142" s="42">
        <v>0.1</v>
      </c>
      <c r="F142" s="181">
        <f>VLOOKUP(D142,'Part Master'!A:R, 3,FALSE)</f>
        <v>100.62</v>
      </c>
      <c r="G142" s="181">
        <f t="shared" ref="G142:G152" si="158">F142*1.1</f>
        <v>110.68200000000002</v>
      </c>
      <c r="H142" s="393">
        <f>G142+(E142*('COVER PAGE'!$C$20))</f>
        <v>126.08200000000002</v>
      </c>
      <c r="I142" s="181">
        <f>VLOOKUP(D142,'Part Master'!A:G,7,FALSE)</f>
        <v>83.514600000000002</v>
      </c>
      <c r="J142" s="181">
        <f t="shared" ref="J142:J152" si="159">I142*1.1</f>
        <v>91.866060000000004</v>
      </c>
      <c r="K142" s="181">
        <f>J142+($R$7*E142)</f>
        <v>107.26606000000001</v>
      </c>
      <c r="L142" s="375"/>
      <c r="M142" s="451"/>
      <c r="N142" s="410">
        <f>IF(L142&gt;0,G142*L142,0)</f>
        <v>0</v>
      </c>
      <c r="O142" s="410">
        <f>IF(L142&gt;0,H142*L142,0)</f>
        <v>0</v>
      </c>
      <c r="P142" s="339"/>
      <c r="Q142" s="410">
        <f>IF(L142&gt;0,J142*L142,0)</f>
        <v>0</v>
      </c>
      <c r="R142" s="410">
        <f>IF(L142&gt;0,K142*L142,0)</f>
        <v>0</v>
      </c>
      <c r="T142" s="411">
        <f>IF($L142&gt;0,$L142*$I142*'COVER PAGE'!#REF!,0)</f>
        <v>0</v>
      </c>
      <c r="U142" s="411">
        <f>IF($L142&gt;0,($E142*$R$7*$L142)-($E142*'COVER PAGE'!#REF!*$L142),0)</f>
        <v>0</v>
      </c>
      <c r="V142" s="411">
        <f t="shared" si="96"/>
        <v>0</v>
      </c>
      <c r="AD142" s="530" t="str">
        <f>IFERROR(VLOOKUP(D142,'Part Master'!A:E,5,FALSE)," ")</f>
        <v/>
      </c>
    </row>
    <row r="143" spans="1:30" s="9" customFormat="1">
      <c r="B143" s="778"/>
      <c r="C143" s="65" t="s">
        <v>1094</v>
      </c>
      <c r="D143" s="407" t="s">
        <v>665</v>
      </c>
      <c r="E143" s="42">
        <v>0.1</v>
      </c>
      <c r="F143" s="181">
        <f>VLOOKUP(D143,'Part Master'!A:R, 3,FALSE)</f>
        <v>100.62</v>
      </c>
      <c r="G143" s="181">
        <f t="shared" si="158"/>
        <v>110.68200000000002</v>
      </c>
      <c r="H143" s="393">
        <f>G143+(E143*('COVER PAGE'!$C$20))</f>
        <v>126.08200000000002</v>
      </c>
      <c r="I143" s="181">
        <f>VLOOKUP(D143,'Part Master'!A:G,7,FALSE)</f>
        <v>83.514600000000002</v>
      </c>
      <c r="J143" s="181">
        <f t="shared" si="159"/>
        <v>91.866060000000004</v>
      </c>
      <c r="K143" s="181">
        <f>J143+($R$7*E143)</f>
        <v>107.26606000000001</v>
      </c>
      <c r="L143" s="375"/>
      <c r="M143" s="451"/>
      <c r="N143" s="410">
        <f>IF(L143&gt;0,G143*L143,0)</f>
        <v>0</v>
      </c>
      <c r="O143" s="410">
        <f>IF(L143&gt;0,H143*L143,0)</f>
        <v>0</v>
      </c>
      <c r="P143" s="339"/>
      <c r="Q143" s="410">
        <f>IF(L143&gt;0,J143*L143,0)</f>
        <v>0</v>
      </c>
      <c r="R143" s="410">
        <f>IF(L143&gt;0,K143*L143,0)</f>
        <v>0</v>
      </c>
      <c r="T143" s="411">
        <f>IF($L143&gt;0,$L143*$I143*'COVER PAGE'!#REF!,0)</f>
        <v>0</v>
      </c>
      <c r="U143" s="411">
        <f>IF($L143&gt;0,($E143*$R$7*$L143)-($E143*'COVER PAGE'!#REF!*$L143),0)</f>
        <v>0</v>
      </c>
      <c r="V143" s="411">
        <f t="shared" si="96"/>
        <v>0</v>
      </c>
      <c r="AD143" s="530" t="str">
        <f>IFERROR(VLOOKUP(D143,'Part Master'!A:E,5,FALSE)," ")</f>
        <v/>
      </c>
    </row>
    <row r="144" spans="1:30" s="9" customFormat="1">
      <c r="B144" s="778"/>
      <c r="C144" s="65" t="s">
        <v>1095</v>
      </c>
      <c r="D144" s="407" t="s">
        <v>1239</v>
      </c>
      <c r="E144" s="42">
        <v>0.1</v>
      </c>
      <c r="F144" s="181">
        <f>VLOOKUP(D144,'Part Master'!A:R, 3,FALSE)</f>
        <v>85.47</v>
      </c>
      <c r="G144" s="181">
        <f t="shared" si="158"/>
        <v>94.01700000000001</v>
      </c>
      <c r="H144" s="393">
        <f>G144+(E144*('COVER PAGE'!$C$20))</f>
        <v>109.41700000000002</v>
      </c>
      <c r="I144" s="181">
        <f>VLOOKUP(D144,'Part Master'!A:G,7,FALSE)</f>
        <v>70.940100000000001</v>
      </c>
      <c r="J144" s="181">
        <f t="shared" si="159"/>
        <v>78.034110000000013</v>
      </c>
      <c r="K144" s="181">
        <f>J144+($R$7*E144)</f>
        <v>93.434110000000018</v>
      </c>
      <c r="L144" s="375"/>
      <c r="M144" s="451"/>
      <c r="N144" s="410">
        <f>IF(L144&gt;0,G144*L144,0)</f>
        <v>0</v>
      </c>
      <c r="O144" s="410">
        <f>IF(L144&gt;0,H144*L144,0)</f>
        <v>0</v>
      </c>
      <c r="P144" s="339"/>
      <c r="Q144" s="410">
        <f>IF(L144&gt;0,J144*L144,0)</f>
        <v>0</v>
      </c>
      <c r="R144" s="410">
        <f>IF(L144&gt;0,K144*L144,0)</f>
        <v>0</v>
      </c>
      <c r="T144" s="411">
        <f>IF($L144&gt;0,$L144*$I144*'COVER PAGE'!#REF!,0)</f>
        <v>0</v>
      </c>
      <c r="U144" s="411">
        <f>IF($L144&gt;0,($E144*$R$7*$L144)-($E144*'COVER PAGE'!#REF!*$L144),0)</f>
        <v>0</v>
      </c>
      <c r="V144" s="411">
        <f t="shared" si="96"/>
        <v>0</v>
      </c>
      <c r="AD144" s="530" t="str">
        <f>IFERROR(VLOOKUP(D144,'Part Master'!A:E,5,FALSE)," ")</f>
        <v/>
      </c>
    </row>
    <row r="145" spans="1:30" s="9" customFormat="1">
      <c r="B145" s="778"/>
      <c r="C145" s="65" t="s">
        <v>1096</v>
      </c>
      <c r="D145" s="407" t="s">
        <v>597</v>
      </c>
      <c r="E145" s="42">
        <v>0.1</v>
      </c>
      <c r="F145" s="181">
        <f>VLOOKUP(D145,'Part Master'!A:R, 3,FALSE)</f>
        <v>74.06</v>
      </c>
      <c r="G145" s="181">
        <f t="shared" si="158"/>
        <v>81.466000000000008</v>
      </c>
      <c r="H145" s="393">
        <f>G145+(E145*('COVER PAGE'!$C$20))</f>
        <v>96.866000000000014</v>
      </c>
      <c r="I145" s="181">
        <f>VLOOKUP(D145,'Part Master'!A:G,7,FALSE)</f>
        <v>61.469799999999999</v>
      </c>
      <c r="J145" s="181">
        <f t="shared" si="159"/>
        <v>67.616780000000006</v>
      </c>
      <c r="K145" s="181">
        <f>J145+($R$7*E145)</f>
        <v>83.016780000000011</v>
      </c>
      <c r="L145" s="375"/>
      <c r="M145" s="451"/>
      <c r="N145" s="410">
        <f>IF(L145&gt;0,G145*L145,0)</f>
        <v>0</v>
      </c>
      <c r="O145" s="410">
        <f>IF(L145&gt;0,H145*L145,0)</f>
        <v>0</v>
      </c>
      <c r="P145" s="339"/>
      <c r="Q145" s="410">
        <f>IF(L145&gt;0,J145*L145,0)</f>
        <v>0</v>
      </c>
      <c r="R145" s="410">
        <f>IF(L145&gt;0,K145*L145,0)</f>
        <v>0</v>
      </c>
      <c r="T145" s="411">
        <f>IF($L145&gt;0,$L145*$I145*'COVER PAGE'!#REF!,0)</f>
        <v>0</v>
      </c>
      <c r="U145" s="411">
        <f>IF($L145&gt;0,($E145*$R$7*$L145)-($E145*'COVER PAGE'!#REF!*$L145),0)</f>
        <v>0</v>
      </c>
      <c r="V145" s="411">
        <f t="shared" si="96"/>
        <v>0</v>
      </c>
      <c r="AD145" s="530" t="str">
        <f>IFERROR(VLOOKUP(D145,'Part Master'!A:E,5,FALSE)," ")</f>
        <v/>
      </c>
    </row>
    <row r="146" spans="1:30" s="9" customFormat="1">
      <c r="B146" s="779" t="s">
        <v>1335</v>
      </c>
      <c r="C146" s="779"/>
      <c r="D146" s="779"/>
      <c r="E146" s="779"/>
      <c r="F146" s="779"/>
      <c r="G146" s="779"/>
      <c r="H146" s="779"/>
      <c r="I146" s="779"/>
      <c r="J146" s="779"/>
      <c r="K146" s="779"/>
      <c r="L146" s="779"/>
      <c r="M146" s="779"/>
      <c r="N146" s="779"/>
      <c r="O146" s="779"/>
      <c r="P146" s="339"/>
      <c r="AD146" s="530" t="str">
        <f>IFERROR(VLOOKUP(D146,'Part Master'!A:E,5,FALSE)," ")</f>
        <v xml:space="preserve"> </v>
      </c>
    </row>
    <row r="147" spans="1:30" s="9" customFormat="1">
      <c r="B147" s="778"/>
      <c r="C147" s="408" t="s">
        <v>1332</v>
      </c>
      <c r="D147" s="409" t="s">
        <v>1258</v>
      </c>
      <c r="E147" s="42">
        <v>0.4</v>
      </c>
      <c r="F147" s="181">
        <f>VLOOKUP(D147,'Part Master'!A:R, 3,FALSE)</f>
        <v>408.53</v>
      </c>
      <c r="G147" s="181">
        <f t="shared" ref="G147:G149" si="160">F147*1.1</f>
        <v>449.38299999999998</v>
      </c>
      <c r="H147" s="393">
        <f>G147+(E147*('COVER PAGE'!$C$20))</f>
        <v>510.983</v>
      </c>
      <c r="I147" s="181">
        <f>VLOOKUP(D147,'Part Master'!A:G,7,FALSE)</f>
        <v>339.07989999999995</v>
      </c>
      <c r="J147" s="181">
        <f t="shared" ref="J147:J149" si="161">I147*1.1</f>
        <v>372.98788999999999</v>
      </c>
      <c r="K147" s="181">
        <f>J147+($R$7*E147)</f>
        <v>434.58789000000002</v>
      </c>
      <c r="L147" s="375"/>
      <c r="M147" s="451"/>
      <c r="N147" s="410">
        <f t="shared" ref="N147:N152" si="162">IF(L147&gt;0,G147*L147,0)</f>
        <v>0</v>
      </c>
      <c r="O147" s="410">
        <f t="shared" ref="O147:O152" si="163">IF(L147&gt;0,H147*L147,0)</f>
        <v>0</v>
      </c>
      <c r="P147" s="339"/>
      <c r="Q147" s="410">
        <f t="shared" ref="Q147:Q150" si="164">IF(L147&gt;0,J147*L147,0)</f>
        <v>0</v>
      </c>
      <c r="R147" s="410">
        <f t="shared" ref="R147:R150" si="165">IF(L147&gt;0,K147*L147,0)</f>
        <v>0</v>
      </c>
      <c r="T147" s="411">
        <f>IF($L147&gt;0,$L147*$I147*'COVER PAGE'!#REF!,0)</f>
        <v>0</v>
      </c>
      <c r="U147" s="411">
        <f>IF($L147&gt;0,($E147*$R$7*$L147)-($E147*'COVER PAGE'!#REF!*$L147),0)</f>
        <v>0</v>
      </c>
      <c r="V147" s="411">
        <f t="shared" ref="V147:V150" si="166">U147+T147</f>
        <v>0</v>
      </c>
      <c r="AD147" s="530" t="str">
        <f>IFERROR(VLOOKUP(D147,'Part Master'!A:E,5,FALSE)," ")</f>
        <v/>
      </c>
    </row>
    <row r="148" spans="1:30" s="9" customFormat="1">
      <c r="B148" s="778"/>
      <c r="C148" s="408" t="s">
        <v>1333</v>
      </c>
      <c r="D148" s="409" t="s">
        <v>1257</v>
      </c>
      <c r="E148" s="42">
        <v>0.4</v>
      </c>
      <c r="F148" s="181">
        <f>VLOOKUP(D148,'Part Master'!A:R, 3,FALSE)</f>
        <v>387.31</v>
      </c>
      <c r="G148" s="181">
        <f t="shared" si="160"/>
        <v>426.04100000000005</v>
      </c>
      <c r="H148" s="393">
        <f>G148+(E148*('COVER PAGE'!$C$20))</f>
        <v>487.64100000000008</v>
      </c>
      <c r="I148" s="181">
        <f>VLOOKUP(D148,'Part Master'!A:G,7,FALSE)</f>
        <v>321.46730000000002</v>
      </c>
      <c r="J148" s="181">
        <f t="shared" si="161"/>
        <v>353.61403000000007</v>
      </c>
      <c r="K148" s="181">
        <f>J148+($R$7*E148)</f>
        <v>415.21403000000009</v>
      </c>
      <c r="L148" s="375"/>
      <c r="M148" s="451"/>
      <c r="N148" s="410">
        <f t="shared" si="162"/>
        <v>0</v>
      </c>
      <c r="O148" s="410">
        <f t="shared" si="163"/>
        <v>0</v>
      </c>
      <c r="P148" s="339"/>
      <c r="Q148" s="410">
        <f t="shared" si="164"/>
        <v>0</v>
      </c>
      <c r="R148" s="410">
        <f t="shared" si="165"/>
        <v>0</v>
      </c>
      <c r="T148" s="411">
        <f>IF($L148&gt;0,$L148*$I148*'COVER PAGE'!#REF!,0)</f>
        <v>0</v>
      </c>
      <c r="U148" s="411">
        <f>IF($L148&gt;0,($E148*$R$7*$L148)-($E148*'COVER PAGE'!#REF!*$L148),0)</f>
        <v>0</v>
      </c>
      <c r="V148" s="411">
        <f t="shared" si="166"/>
        <v>0</v>
      </c>
      <c r="AD148" s="530" t="str">
        <f>IFERROR(VLOOKUP(D148,'Part Master'!A:E,5,FALSE)," ")</f>
        <v/>
      </c>
    </row>
    <row r="149" spans="1:30" s="9" customFormat="1">
      <c r="B149" s="778"/>
      <c r="C149" s="408" t="s">
        <v>1334</v>
      </c>
      <c r="D149" s="409" t="s">
        <v>1253</v>
      </c>
      <c r="E149" s="42">
        <v>0.4</v>
      </c>
      <c r="F149" s="181">
        <f>VLOOKUP(D149,'Part Master'!A:R, 3,FALSE)</f>
        <v>314.72000000000003</v>
      </c>
      <c r="G149" s="181">
        <f t="shared" si="160"/>
        <v>346.19200000000006</v>
      </c>
      <c r="H149" s="393">
        <f>G149+(E149*('COVER PAGE'!$C$20))</f>
        <v>407.79200000000009</v>
      </c>
      <c r="I149" s="181">
        <f>VLOOKUP(D149,'Part Master'!A:G,7,FALSE)</f>
        <v>261.2176</v>
      </c>
      <c r="J149" s="181">
        <f t="shared" si="161"/>
        <v>287.33936000000006</v>
      </c>
      <c r="K149" s="181">
        <f>J149+($R$7*E149)</f>
        <v>348.93936000000008</v>
      </c>
      <c r="L149" s="375"/>
      <c r="M149" s="451"/>
      <c r="N149" s="410">
        <f t="shared" si="162"/>
        <v>0</v>
      </c>
      <c r="O149" s="410">
        <f t="shared" si="163"/>
        <v>0</v>
      </c>
      <c r="P149" s="339"/>
      <c r="Q149" s="410">
        <f t="shared" si="164"/>
        <v>0</v>
      </c>
      <c r="R149" s="410">
        <f t="shared" si="165"/>
        <v>0</v>
      </c>
      <c r="T149" s="411">
        <f>IF($L149&gt;0,$L149*$I149*'COVER PAGE'!#REF!,0)</f>
        <v>0</v>
      </c>
      <c r="U149" s="411">
        <f>IF($L149&gt;0,($E149*$R$7*$L149)-($E149*'COVER PAGE'!#REF!*$L149),0)</f>
        <v>0</v>
      </c>
      <c r="V149" s="411">
        <f t="shared" si="166"/>
        <v>0</v>
      </c>
      <c r="AD149" s="530" t="str">
        <f>IFERROR(VLOOKUP(D149,'Part Master'!A:E,5,FALSE)," ")</f>
        <v/>
      </c>
    </row>
    <row r="150" spans="1:30" s="9" customFormat="1" ht="15" customHeight="1">
      <c r="B150" s="65" t="s">
        <v>560</v>
      </c>
      <c r="C150" s="65"/>
      <c r="D150" s="431" t="s">
        <v>1224</v>
      </c>
      <c r="E150" s="42">
        <v>0.25</v>
      </c>
      <c r="F150" s="181">
        <f>VLOOKUP(D150,'Part Master'!A:R, 3,FALSE)</f>
        <v>142.62</v>
      </c>
      <c r="G150" s="181">
        <f>F150*1.1</f>
        <v>156.88200000000001</v>
      </c>
      <c r="H150" s="393">
        <f>G150+(E150*('COVER PAGE'!$C$20))</f>
        <v>195.38200000000001</v>
      </c>
      <c r="I150" s="181">
        <f>VLOOKUP(D150,'Part Master'!A:G,7,FALSE)</f>
        <v>118.3746</v>
      </c>
      <c r="J150" s="181">
        <f t="shared" ref="J150" si="167">I150*1.1</f>
        <v>130.21206000000001</v>
      </c>
      <c r="K150" s="181">
        <f>J150+($R$7*E150)</f>
        <v>168.71206000000001</v>
      </c>
      <c r="L150" s="375"/>
      <c r="M150" s="449"/>
      <c r="N150" s="410">
        <f t="shared" si="162"/>
        <v>0</v>
      </c>
      <c r="O150" s="410">
        <f t="shared" si="163"/>
        <v>0</v>
      </c>
      <c r="P150" s="339"/>
      <c r="Q150" s="410">
        <f t="shared" si="164"/>
        <v>0</v>
      </c>
      <c r="R150" s="410">
        <f t="shared" si="165"/>
        <v>0</v>
      </c>
      <c r="T150" s="411">
        <f>IF($L150&gt;0,$L150*$I150*'COVER PAGE'!#REF!,0)</f>
        <v>0</v>
      </c>
      <c r="U150" s="411">
        <f>IF($L150&gt;0,($E150*$R$7*$L150)-($E150*'COVER PAGE'!#REF!*$L150),0)</f>
        <v>0</v>
      </c>
      <c r="V150" s="411">
        <f t="shared" si="166"/>
        <v>0</v>
      </c>
      <c r="AD150" s="530" t="str">
        <f>IFERROR(VLOOKUP(D150,'Part Master'!A:E,5,FALSE)," ")</f>
        <v/>
      </c>
    </row>
    <row r="151" spans="1:30" s="9" customFormat="1">
      <c r="B151" s="72" t="s">
        <v>463</v>
      </c>
      <c r="C151" s="65"/>
      <c r="D151" s="407" t="s">
        <v>131</v>
      </c>
      <c r="E151" s="42">
        <v>0.5</v>
      </c>
      <c r="F151" s="181">
        <f>VLOOKUP(D151,'Part Master'!A:R, 3,FALSE)</f>
        <v>217.17</v>
      </c>
      <c r="G151" s="181">
        <f t="shared" si="158"/>
        <v>238.887</v>
      </c>
      <c r="H151" s="393">
        <f>G151+(E151*('COVER PAGE'!$C$20))</f>
        <v>315.887</v>
      </c>
      <c r="I151" s="181">
        <f>VLOOKUP(D151,'Part Master'!A:G,7,FALSE)</f>
        <v>180.25109999999998</v>
      </c>
      <c r="J151" s="181">
        <f t="shared" si="159"/>
        <v>198.27620999999999</v>
      </c>
      <c r="K151" s="181">
        <f>J151+($R$7*E151)</f>
        <v>275.27620999999999</v>
      </c>
      <c r="L151" s="375"/>
      <c r="M151" s="449"/>
      <c r="N151" s="410">
        <f t="shared" si="162"/>
        <v>0</v>
      </c>
      <c r="O151" s="410">
        <f t="shared" si="163"/>
        <v>0</v>
      </c>
      <c r="P151" s="339"/>
      <c r="Q151" s="410">
        <f>IF(L151&gt;0,J151*L151,0)</f>
        <v>0</v>
      </c>
      <c r="R151" s="410">
        <f>IF(L151&gt;0,K151*L151,0)</f>
        <v>0</v>
      </c>
      <c r="T151" s="411">
        <f>IF($L151&gt;0,$L151*$I151*'COVER PAGE'!#REF!,0)</f>
        <v>0</v>
      </c>
      <c r="U151" s="411">
        <f>IF($L151&gt;0,($E151*$R$7*$L151)-($E151*'COVER PAGE'!#REF!*$L151),0)</f>
        <v>0</v>
      </c>
      <c r="V151" s="411">
        <f t="shared" si="96"/>
        <v>0</v>
      </c>
      <c r="AD151" s="530" t="str">
        <f>IFERROR(VLOOKUP(D151,'Part Master'!A:E,5,FALSE)," ")</f>
        <v/>
      </c>
    </row>
    <row r="152" spans="1:30" s="9" customFormat="1" ht="15" customHeight="1">
      <c r="B152" s="65" t="s">
        <v>1314</v>
      </c>
      <c r="C152" s="65"/>
      <c r="D152" s="407" t="s">
        <v>664</v>
      </c>
      <c r="E152" s="42">
        <v>0.08</v>
      </c>
      <c r="F152" s="181">
        <f>VLOOKUP(D152,'Part Master'!A:R, 3,FALSE)</f>
        <v>77.66</v>
      </c>
      <c r="G152" s="181">
        <f t="shared" si="158"/>
        <v>85.426000000000002</v>
      </c>
      <c r="H152" s="393">
        <f>G152+(E152*('COVER PAGE'!$C$20))</f>
        <v>97.746000000000009</v>
      </c>
      <c r="I152" s="181">
        <f>VLOOKUP(D152,'Part Master'!A:G,7,FALSE)</f>
        <v>64.457799999999992</v>
      </c>
      <c r="J152" s="181">
        <f t="shared" si="159"/>
        <v>70.903579999999991</v>
      </c>
      <c r="K152" s="181">
        <f>J152+($R$7*E152)</f>
        <v>83.223579999999998</v>
      </c>
      <c r="L152" s="375"/>
      <c r="M152" s="449"/>
      <c r="N152" s="410">
        <f t="shared" si="162"/>
        <v>0</v>
      </c>
      <c r="O152" s="410">
        <f t="shared" si="163"/>
        <v>0</v>
      </c>
      <c r="P152" s="339"/>
      <c r="Q152" s="410">
        <f>IF(L152&gt;0,J152*L152,0)</f>
        <v>0</v>
      </c>
      <c r="R152" s="410">
        <f>IF(L152&gt;0,K152*L152,0)</f>
        <v>0</v>
      </c>
      <c r="T152" s="411">
        <f>IF($L152&gt;0,$L152*$I152*'COVER PAGE'!#REF!,0)</f>
        <v>0</v>
      </c>
      <c r="U152" s="411">
        <f>IF($L152&gt;0,($E152*$R$7*$L152)-($E152*'COVER PAGE'!#REF!*$L152),0)</f>
        <v>0</v>
      </c>
      <c r="V152" s="411">
        <f t="shared" si="96"/>
        <v>0</v>
      </c>
      <c r="AD152" s="530" t="str">
        <f>IFERROR(VLOOKUP(D152,'Part Master'!A:E,5,FALSE)," ")</f>
        <v/>
      </c>
    </row>
    <row r="153" spans="1:30" s="9" customFormat="1">
      <c r="B153" s="793" t="s">
        <v>1336</v>
      </c>
      <c r="C153" s="794"/>
      <c r="D153" s="794"/>
      <c r="E153" s="794"/>
      <c r="F153" s="794"/>
      <c r="G153" s="794"/>
      <c r="H153" s="794"/>
      <c r="I153" s="794"/>
      <c r="J153" s="794"/>
      <c r="K153" s="794"/>
      <c r="L153" s="794"/>
      <c r="M153" s="794"/>
      <c r="N153" s="794"/>
      <c r="O153" s="794"/>
      <c r="P153" s="794"/>
      <c r="Q153" s="794"/>
      <c r="R153" s="794"/>
      <c r="S153" s="794"/>
      <c r="T153" s="794"/>
      <c r="U153" s="794"/>
      <c r="V153" s="794"/>
      <c r="W153" s="794"/>
      <c r="X153" s="794"/>
      <c r="Y153" s="794"/>
      <c r="Z153" s="794"/>
      <c r="AA153" s="794"/>
      <c r="AB153" s="794"/>
      <c r="AC153" s="794"/>
      <c r="AD153" s="795"/>
    </row>
    <row r="154" spans="1:30" s="9" customFormat="1">
      <c r="B154" s="65" t="s">
        <v>5</v>
      </c>
      <c r="C154" s="65"/>
      <c r="D154" s="407" t="s">
        <v>85</v>
      </c>
      <c r="E154" s="42">
        <v>0</v>
      </c>
      <c r="F154" s="181">
        <f>VLOOKUP(D154,'Part Master'!A:R, 3,FALSE)</f>
        <v>19.43</v>
      </c>
      <c r="G154" s="181">
        <f>F154*1.1</f>
        <v>21.373000000000001</v>
      </c>
      <c r="H154" s="393">
        <f>G154+(E154*('COVER PAGE'!$C$20))</f>
        <v>21.373000000000001</v>
      </c>
      <c r="I154" s="181">
        <f>VLOOKUP(D154,'Part Master'!A:G,7,FALSE)</f>
        <v>16.126899999999999</v>
      </c>
      <c r="J154" s="181">
        <f>I154*1.1</f>
        <v>17.73959</v>
      </c>
      <c r="K154" s="181">
        <f>J154+($R$7*E154)</f>
        <v>17.73959</v>
      </c>
      <c r="L154" s="375"/>
      <c r="M154" s="449"/>
      <c r="N154" s="410">
        <f>IF(L154&gt;0,G154*L154,0)</f>
        <v>0</v>
      </c>
      <c r="O154" s="410">
        <f>IF(L154&gt;0,H154*L154,0)</f>
        <v>0</v>
      </c>
      <c r="P154" s="339"/>
      <c r="Q154" s="410">
        <f>IF(L154&gt;0,J154*L154,0)</f>
        <v>0</v>
      </c>
      <c r="R154" s="410">
        <f>IF(L154&gt;0,K154*L154,0)</f>
        <v>0</v>
      </c>
      <c r="T154" s="411">
        <f>IF($L154&gt;0,$L154*$I154*'COVER PAGE'!#REF!,0)</f>
        <v>0</v>
      </c>
      <c r="U154" s="411">
        <f>IF($L154&gt;0,($E154*$R$7*$L154)-($E154*'COVER PAGE'!#REF!*$L154),0)</f>
        <v>0</v>
      </c>
      <c r="V154" s="411">
        <f t="shared" si="96"/>
        <v>0</v>
      </c>
      <c r="AD154" s="530" t="str">
        <f>IFERROR(VLOOKUP(D154,'Part Master'!A:E,5,FALSE)," ")</f>
        <v/>
      </c>
    </row>
    <row r="155" spans="1:30" s="9" customFormat="1">
      <c r="B155" s="481" t="s">
        <v>1400</v>
      </c>
      <c r="C155" s="65"/>
      <c r="D155" s="407" t="s">
        <v>1401</v>
      </c>
      <c r="E155" s="42">
        <v>0.5</v>
      </c>
      <c r="F155" s="181">
        <f>VLOOKUP(D155,'Part Master'!A:R, 3,FALSE)</f>
        <v>360.44</v>
      </c>
      <c r="G155" s="181">
        <f>F155*1.1</f>
        <v>396.48400000000004</v>
      </c>
      <c r="H155" s="393">
        <f>G155+(E155*('COVER PAGE'!$C$20))</f>
        <v>473.48400000000004</v>
      </c>
      <c r="I155" s="181">
        <f>VLOOKUP(D155,'Part Master'!A:G,7,FALSE)</f>
        <v>315.38499999999999</v>
      </c>
      <c r="J155" s="181">
        <f>I155*1.1</f>
        <v>346.92349999999999</v>
      </c>
      <c r="K155" s="181">
        <f>J155+($R$7*E155)</f>
        <v>423.92349999999999</v>
      </c>
      <c r="L155" s="375"/>
      <c r="M155" s="449"/>
      <c r="N155" s="410">
        <f>IF(L155&gt;0,G155*L155,0)</f>
        <v>0</v>
      </c>
      <c r="O155" s="410">
        <f>IF(L155&gt;0,H155*L155,0)</f>
        <v>0</v>
      </c>
      <c r="P155" s="339"/>
      <c r="Q155" s="410">
        <f>IF(L155&gt;0,J155*L155,0)</f>
        <v>0</v>
      </c>
      <c r="R155" s="410">
        <f>IF(L155&gt;0,K155*L155,0)</f>
        <v>0</v>
      </c>
      <c r="T155" s="411">
        <f>IF($L155&gt;0,$L155*$I155*'COVER PAGE'!#REF!,0)</f>
        <v>0</v>
      </c>
      <c r="U155" s="411">
        <f>IF($L155&gt;0,($E155*$R$7*$L155)-($E155*'COVER PAGE'!#REF!*$L155),0)</f>
        <v>0</v>
      </c>
      <c r="V155" s="411">
        <f t="shared" ref="V155" si="168">U155+T155</f>
        <v>0</v>
      </c>
      <c r="AD155" s="530" t="str">
        <f>IFERROR(VLOOKUP(D155,'Part Master'!A:E,5,FALSE)," ")</f>
        <v/>
      </c>
    </row>
    <row r="156" spans="1:30" s="9" customFormat="1">
      <c r="B156" s="793" t="s">
        <v>1369</v>
      </c>
      <c r="C156" s="794"/>
      <c r="D156" s="794"/>
      <c r="E156" s="794"/>
      <c r="F156" s="794"/>
      <c r="G156" s="794"/>
      <c r="H156" s="794"/>
      <c r="I156" s="794"/>
      <c r="J156" s="794"/>
      <c r="K156" s="794"/>
      <c r="L156" s="794"/>
      <c r="M156" s="794"/>
      <c r="N156" s="794"/>
      <c r="O156" s="794"/>
      <c r="P156" s="794"/>
      <c r="Q156" s="794"/>
      <c r="R156" s="794"/>
      <c r="S156" s="794"/>
      <c r="T156" s="794"/>
      <c r="U156" s="794"/>
      <c r="V156" s="794"/>
      <c r="W156" s="794"/>
      <c r="X156" s="794"/>
      <c r="Y156" s="794"/>
      <c r="Z156" s="794"/>
      <c r="AA156" s="794"/>
      <c r="AB156" s="794"/>
      <c r="AC156" s="794"/>
      <c r="AD156" s="795"/>
    </row>
    <row r="157" spans="1:30" s="9" customFormat="1">
      <c r="B157" s="65" t="s">
        <v>2</v>
      </c>
      <c r="C157" s="65"/>
      <c r="D157" s="407" t="s">
        <v>71</v>
      </c>
      <c r="E157" s="42">
        <v>0.2</v>
      </c>
      <c r="F157" s="181">
        <f>VLOOKUP(D157,'Part Master'!A:R, 3,FALSE)</f>
        <v>301.8</v>
      </c>
      <c r="G157" s="181">
        <f t="shared" ref="G157:G190" si="169">F157*1.1</f>
        <v>331.98</v>
      </c>
      <c r="H157" s="393">
        <f>G157+(E157*('COVER PAGE'!$C$20))</f>
        <v>362.78000000000003</v>
      </c>
      <c r="I157" s="181">
        <f>VLOOKUP(D157,'Part Master'!A:G,7,FALSE)</f>
        <v>250.494</v>
      </c>
      <c r="J157" s="181">
        <f>I157*1.1</f>
        <v>275.54340000000002</v>
      </c>
      <c r="K157" s="181">
        <f>J157+($R$7*E157)</f>
        <v>306.34340000000003</v>
      </c>
      <c r="L157" s="375"/>
      <c r="M157" s="449"/>
      <c r="N157" s="410">
        <f>IF(L157&gt;0,G157*L157,0)</f>
        <v>0</v>
      </c>
      <c r="O157" s="410">
        <f>IF(L157&gt;0,H157*L157,0)</f>
        <v>0</v>
      </c>
      <c r="P157" s="339"/>
      <c r="Q157" s="410">
        <f>IF(L157&gt;0,J157*L157,0)</f>
        <v>0</v>
      </c>
      <c r="R157" s="410">
        <f>IF(L157&gt;0,K157*L157,0)</f>
        <v>0</v>
      </c>
      <c r="T157" s="411">
        <f>IF($L157&gt;0,$L157*$I157*'COVER PAGE'!#REF!,0)</f>
        <v>0</v>
      </c>
      <c r="U157" s="411">
        <f>IF($L157&gt;0,($E157*$R$7*$L157)-($E157*'COVER PAGE'!#REF!*$L157),0)</f>
        <v>0</v>
      </c>
      <c r="V157" s="411">
        <f t="shared" si="96"/>
        <v>0</v>
      </c>
      <c r="AD157" s="530" t="str">
        <f>IFERROR(VLOOKUP(D157,'Part Master'!A:E,5,FALSE)," ")</f>
        <v/>
      </c>
    </row>
    <row r="158" spans="1:30" s="9" customFormat="1">
      <c r="B158" s="779" t="s">
        <v>409</v>
      </c>
      <c r="C158" s="779"/>
      <c r="D158" s="779" t="s">
        <v>1300</v>
      </c>
      <c r="E158" s="779" t="e">
        <v>#N/A</v>
      </c>
      <c r="F158" s="779" t="e">
        <f>VLOOKUP(D158,'Part Master'!A:R, 3,FALSE)</f>
        <v>#N/A</v>
      </c>
      <c r="G158" s="779"/>
      <c r="H158" s="779"/>
      <c r="I158" s="779" t="e">
        <f>VLOOKUP(D158,'Part Master'!A:G,5,FALSE)</f>
        <v>#N/A</v>
      </c>
      <c r="J158" s="779"/>
      <c r="K158" s="779"/>
      <c r="L158" s="779"/>
      <c r="M158" s="779"/>
      <c r="N158" s="779"/>
      <c r="O158" s="779"/>
      <c r="P158" s="11"/>
      <c r="Q158" s="11"/>
      <c r="R158" s="11"/>
      <c r="S158" s="11"/>
      <c r="T158" s="11"/>
      <c r="U158" s="11"/>
      <c r="V158" s="11"/>
      <c r="AD158" s="530" t="str">
        <f>IFERROR(VLOOKUP(D158,'Part Master'!A:E,5,FALSE)," ")</f>
        <v xml:space="preserve"> </v>
      </c>
    </row>
    <row r="159" spans="1:30" s="9" customFormat="1" hidden="1">
      <c r="A159" s="9" t="s">
        <v>742</v>
      </c>
      <c r="B159" s="778"/>
      <c r="C159" s="408" t="s">
        <v>1326</v>
      </c>
      <c r="D159" s="403" t="s">
        <v>135</v>
      </c>
      <c r="E159" s="42">
        <v>0.5</v>
      </c>
      <c r="F159" s="181">
        <f>VLOOKUP(D159,'Part Master'!A:R, 3,FALSE)</f>
        <v>713.05</v>
      </c>
      <c r="G159" s="181">
        <f t="shared" si="169"/>
        <v>784.35500000000002</v>
      </c>
      <c r="H159" s="393">
        <f>G159+(E159*('COVER PAGE'!$C$20))</f>
        <v>861.35500000000002</v>
      </c>
      <c r="I159" s="181" t="str">
        <f>VLOOKUP(D159,'Part Master'!A:G,5,FALSE)</f>
        <v>Price Update</v>
      </c>
      <c r="J159" s="181" t="e">
        <f>I159*1.1</f>
        <v>#VALUE!</v>
      </c>
      <c r="K159" s="181" t="e">
        <f>J159+($R$7*E159)</f>
        <v>#VALUE!</v>
      </c>
      <c r="L159" s="375"/>
      <c r="M159" s="449" t="s">
        <v>1364</v>
      </c>
      <c r="N159" s="410">
        <f>IF(L159&gt;0,G159*L159,0)</f>
        <v>0</v>
      </c>
      <c r="O159" s="410">
        <f>IF(L159&gt;0,H159*L159,0)</f>
        <v>0</v>
      </c>
      <c r="P159" s="339"/>
      <c r="Q159" s="410">
        <f>IF(L159&gt;0,J159*L159,0)</f>
        <v>0</v>
      </c>
      <c r="R159" s="410">
        <f>IF(L159&gt;0,K159*L159,0)</f>
        <v>0</v>
      </c>
      <c r="T159" s="411">
        <f>IF($L159&gt;0,$L159*$I159*'COVER PAGE'!#REF!,0)</f>
        <v>0</v>
      </c>
      <c r="U159" s="411">
        <f>IF($L159&gt;0,($E159*$R$7*$L159)-($E159*'COVER PAGE'!#REF!*$L159),0)</f>
        <v>0</v>
      </c>
      <c r="V159" s="411">
        <f t="shared" si="96"/>
        <v>0</v>
      </c>
      <c r="AD159" s="530" t="str">
        <f>IFERROR(VLOOKUP(D159,'Part Master'!A:E,5,FALSE)," ")</f>
        <v>Price Update</v>
      </c>
    </row>
    <row r="160" spans="1:30" s="9" customFormat="1">
      <c r="B160" s="778"/>
      <c r="C160" s="408" t="s">
        <v>1327</v>
      </c>
      <c r="D160" s="403" t="s">
        <v>132</v>
      </c>
      <c r="E160" s="42">
        <v>2</v>
      </c>
      <c r="F160" s="181">
        <f>VLOOKUP(D160,'Part Master'!A:R, 3,FALSE)</f>
        <v>520.77</v>
      </c>
      <c r="G160" s="181">
        <f t="shared" si="169"/>
        <v>572.84699999999998</v>
      </c>
      <c r="H160" s="393">
        <f>G160+(E160*('COVER PAGE'!$C$20))</f>
        <v>880.84699999999998</v>
      </c>
      <c r="I160" s="181">
        <f>VLOOKUP(D160,'Part Master'!A:G,7,FALSE)</f>
        <v>432.23910000000001</v>
      </c>
      <c r="J160" s="181">
        <f>I160*1.1</f>
        <v>475.46301000000005</v>
      </c>
      <c r="K160" s="181">
        <f>J160+($R$7*E160)</f>
        <v>783.46301000000005</v>
      </c>
      <c r="L160" s="375"/>
      <c r="M160" s="449"/>
      <c r="N160" s="410">
        <f>IF(L160&gt;0,G160*L160,0)</f>
        <v>0</v>
      </c>
      <c r="O160" s="410">
        <f>IF(L160&gt;0,H160*L160,0)</f>
        <v>0</v>
      </c>
      <c r="P160" s="339"/>
      <c r="Q160" s="410">
        <f>IF(L160&gt;0,J160*L160,0)</f>
        <v>0</v>
      </c>
      <c r="R160" s="410">
        <f>IF(L160&gt;0,K160*L160,0)</f>
        <v>0</v>
      </c>
      <c r="T160" s="411">
        <f>IF($L160&gt;0,$L160*$I160*'COVER PAGE'!#REF!,0)</f>
        <v>0</v>
      </c>
      <c r="U160" s="411">
        <f>IF($L160&gt;0,($E160*$R$7*$L160)-($E160*'COVER PAGE'!#REF!*$L160),0)</f>
        <v>0</v>
      </c>
      <c r="V160" s="411">
        <f t="shared" si="96"/>
        <v>0</v>
      </c>
      <c r="AD160" s="530" t="str">
        <f>IFERROR(VLOOKUP(D160,'Part Master'!A:E,5,FALSE)," ")</f>
        <v/>
      </c>
    </row>
    <row r="161" spans="1:36" s="9" customFormat="1">
      <c r="B161" s="778"/>
      <c r="C161" s="408" t="s">
        <v>1365</v>
      </c>
      <c r="D161" s="403" t="s">
        <v>133</v>
      </c>
      <c r="E161" s="42">
        <v>0.25</v>
      </c>
      <c r="F161" s="181">
        <f>VLOOKUP(D161,'Part Master'!A:R, 3,FALSE)</f>
        <v>297.8</v>
      </c>
      <c r="G161" s="181">
        <f t="shared" ref="G161" si="170">F161*1.1</f>
        <v>327.58000000000004</v>
      </c>
      <c r="H161" s="393">
        <f>G161+(E161*('COVER PAGE'!$C$20))</f>
        <v>366.08000000000004</v>
      </c>
      <c r="I161" s="181">
        <f>VLOOKUP(D161,'Part Master'!A:G,7,FALSE)</f>
        <v>247.17400000000001</v>
      </c>
      <c r="J161" s="181">
        <f>I161*1.1</f>
        <v>271.89140000000003</v>
      </c>
      <c r="K161" s="181">
        <f>J161+($R$7*E161)</f>
        <v>310.39140000000003</v>
      </c>
      <c r="L161" s="375"/>
      <c r="M161" s="449"/>
      <c r="N161" s="410">
        <f>IF(L161&gt;0,G161*L161,0)</f>
        <v>0</v>
      </c>
      <c r="O161" s="410">
        <f>IF(L161&gt;0,H161*L161,0)</f>
        <v>0</v>
      </c>
      <c r="P161" s="339"/>
      <c r="Q161" s="410">
        <f>IF(L161&gt;0,J161*L161,0)</f>
        <v>0</v>
      </c>
      <c r="R161" s="410">
        <f>IF(L161&gt;0,K161*L161,0)</f>
        <v>0</v>
      </c>
      <c r="T161" s="411">
        <f>IF($L161&gt;0,$L161*$I161*'COVER PAGE'!#REF!,0)</f>
        <v>0</v>
      </c>
      <c r="U161" s="411">
        <f>IF($L161&gt;0,($E161*$R$7*$L161)-($E161*'COVER PAGE'!#REF!*$L161),0)</f>
        <v>0</v>
      </c>
      <c r="V161" s="411">
        <f t="shared" ref="V161" si="171">U161+T161</f>
        <v>0</v>
      </c>
      <c r="AD161" s="530" t="str">
        <f>IFERROR(VLOOKUP(D161,'Part Master'!A:E,5,FALSE)," ")</f>
        <v/>
      </c>
    </row>
    <row r="162" spans="1:36" s="9" customFormat="1">
      <c r="A162" s="9" t="s">
        <v>742</v>
      </c>
      <c r="B162" s="778"/>
      <c r="C162" s="408" t="s">
        <v>1328</v>
      </c>
      <c r="D162" s="403" t="s">
        <v>1255</v>
      </c>
      <c r="E162" s="42">
        <v>0.25</v>
      </c>
      <c r="F162" s="181">
        <f>VLOOKUP(D162,'Part Master'!A:R, 3,FALSE)</f>
        <v>327.72</v>
      </c>
      <c r="G162" s="181">
        <f t="shared" ref="G162:G164" si="172">F162*1.1</f>
        <v>360.49200000000008</v>
      </c>
      <c r="H162" s="393">
        <f>G162+(E162*('COVER PAGE'!$C$20))</f>
        <v>398.99200000000008</v>
      </c>
      <c r="I162" s="181">
        <f>VLOOKUP(D162,'Part Master'!A:G,7,FALSE)</f>
        <v>272.00760000000002</v>
      </c>
      <c r="J162" s="181">
        <f t="shared" ref="J162:J164" si="173">I162*1.1</f>
        <v>299.20836000000003</v>
      </c>
      <c r="K162" s="181">
        <f t="shared" ref="K162:K164" si="174">J162+($R$7*E162)</f>
        <v>337.70836000000003</v>
      </c>
      <c r="L162" s="375"/>
      <c r="M162" s="683"/>
      <c r="N162" s="410">
        <f t="shared" ref="N162:N164" si="175">IF(L162&gt;0,G162*L162,0)</f>
        <v>0</v>
      </c>
      <c r="O162" s="410">
        <f t="shared" ref="O162:O164" si="176">IF(L162&gt;0,H162*L162,0)</f>
        <v>0</v>
      </c>
      <c r="P162" s="339"/>
      <c r="Q162" s="410">
        <f t="shared" ref="Q162:Q164" si="177">IF(L162&gt;0,J162*L162,0)</f>
        <v>0</v>
      </c>
      <c r="R162" s="410">
        <f t="shared" ref="R162:R164" si="178">IF(L162&gt;0,K162*L162,0)</f>
        <v>0</v>
      </c>
      <c r="T162" s="411">
        <f>IF($L162&gt;0,$L162*$I162*'COVER PAGE'!#REF!,0)</f>
        <v>0</v>
      </c>
      <c r="U162" s="411">
        <f>IF($L162&gt;0,($E162*$R$7*$L162)-($E162*'COVER PAGE'!#REF!*$L162),0)</f>
        <v>0</v>
      </c>
      <c r="V162" s="411">
        <f t="shared" ref="V162:V164" si="179">U162+T162</f>
        <v>0</v>
      </c>
      <c r="AD162" s="530" t="str">
        <f>IFERROR(VLOOKUP(D162,'Part Master'!A:E,5,FALSE)," ")</f>
        <v>Price Update</v>
      </c>
      <c r="AE162" s="118"/>
      <c r="AF162" s="118"/>
      <c r="AG162" s="118"/>
      <c r="AH162" s="118"/>
      <c r="AI162" s="118"/>
      <c r="AJ162" s="118"/>
    </row>
    <row r="163" spans="1:36" s="9" customFormat="1">
      <c r="B163" s="733"/>
      <c r="C163" s="408" t="s">
        <v>2068</v>
      </c>
      <c r="D163" s="403" t="s">
        <v>1266</v>
      </c>
      <c r="E163" s="42">
        <v>2</v>
      </c>
      <c r="F163" s="181">
        <f>VLOOKUP(D163,'Part Master'!A:R, 3,FALSE)</f>
        <v>582.52</v>
      </c>
      <c r="G163" s="181">
        <f t="shared" si="172"/>
        <v>640.77200000000005</v>
      </c>
      <c r="H163" s="393">
        <f>G163+(E163*('COVER PAGE'!$C$20))</f>
        <v>948.77200000000005</v>
      </c>
      <c r="I163" s="181">
        <f>VLOOKUP(D163,'Part Master'!A:G,7,FALSE)</f>
        <v>483.49159999999995</v>
      </c>
      <c r="J163" s="181">
        <f t="shared" si="173"/>
        <v>531.84075999999993</v>
      </c>
      <c r="K163" s="181">
        <f t="shared" si="174"/>
        <v>839.84075999999993</v>
      </c>
      <c r="L163" s="375"/>
      <c r="M163" s="683"/>
      <c r="N163" s="410">
        <f t="shared" si="175"/>
        <v>0</v>
      </c>
      <c r="O163" s="410">
        <f t="shared" si="176"/>
        <v>0</v>
      </c>
      <c r="P163" s="339"/>
      <c r="Q163" s="410">
        <f t="shared" si="177"/>
        <v>0</v>
      </c>
      <c r="R163" s="410">
        <f t="shared" si="178"/>
        <v>0</v>
      </c>
      <c r="T163" s="411">
        <f>IF($L163&gt;0,$L163*$I163*'COVER PAGE'!#REF!,0)</f>
        <v>0</v>
      </c>
      <c r="U163" s="411">
        <f>IF($L163&gt;0,($E163*$R$7*$L163)-($E163*'COVER PAGE'!#REF!*$L163),0)</f>
        <v>0</v>
      </c>
      <c r="V163" s="411">
        <f t="shared" si="179"/>
        <v>0</v>
      </c>
      <c r="AD163" s="687"/>
      <c r="AE163" s="118"/>
      <c r="AF163" s="118"/>
      <c r="AG163" s="118"/>
      <c r="AH163" s="118"/>
      <c r="AI163" s="118"/>
      <c r="AJ163" s="118"/>
    </row>
    <row r="164" spans="1:36" s="9" customFormat="1">
      <c r="B164" s="733"/>
      <c r="C164" s="408" t="s">
        <v>2069</v>
      </c>
      <c r="D164" s="403" t="s">
        <v>2067</v>
      </c>
      <c r="E164" s="42">
        <v>1</v>
      </c>
      <c r="F164" s="181">
        <f>VLOOKUP(D164,'Part Master'!A:R, 3,FALSE)</f>
        <v>582.52</v>
      </c>
      <c r="G164" s="181">
        <f t="shared" si="172"/>
        <v>640.77200000000005</v>
      </c>
      <c r="H164" s="393">
        <f>G164+(E164*('COVER PAGE'!$C$20))</f>
        <v>794.77200000000005</v>
      </c>
      <c r="I164" s="181">
        <f>VLOOKUP(D164,'Part Master'!A:G,7,FALSE)</f>
        <v>483.49159999999995</v>
      </c>
      <c r="J164" s="181">
        <f t="shared" si="173"/>
        <v>531.84075999999993</v>
      </c>
      <c r="K164" s="181">
        <f t="shared" si="174"/>
        <v>685.84075999999993</v>
      </c>
      <c r="L164" s="375"/>
      <c r="M164" s="683"/>
      <c r="N164" s="410">
        <f t="shared" si="175"/>
        <v>0</v>
      </c>
      <c r="O164" s="410">
        <f t="shared" si="176"/>
        <v>0</v>
      </c>
      <c r="P164" s="339"/>
      <c r="Q164" s="410">
        <f t="shared" si="177"/>
        <v>0</v>
      </c>
      <c r="R164" s="410">
        <f t="shared" si="178"/>
        <v>0</v>
      </c>
      <c r="T164" s="411">
        <f>IF($L164&gt;0,$L164*$I164*'COVER PAGE'!#REF!,0)</f>
        <v>0</v>
      </c>
      <c r="U164" s="411">
        <f>IF($L164&gt;0,($E164*$R$7*$L164)-($E164*'COVER PAGE'!#REF!*$L164),0)</f>
        <v>0</v>
      </c>
      <c r="V164" s="411">
        <f t="shared" si="179"/>
        <v>0</v>
      </c>
      <c r="AD164" s="687"/>
      <c r="AE164" s="118"/>
      <c r="AF164" s="118"/>
      <c r="AG164" s="118"/>
      <c r="AH164" s="118"/>
      <c r="AI164" s="118"/>
      <c r="AJ164" s="118"/>
    </row>
    <row r="165" spans="1:36" s="9" customFormat="1">
      <c r="B165" s="779" t="s">
        <v>8</v>
      </c>
      <c r="C165" s="779"/>
      <c r="D165" s="779"/>
      <c r="E165" s="779"/>
      <c r="F165" s="779"/>
      <c r="G165" s="779"/>
      <c r="H165" s="779"/>
      <c r="I165" s="779"/>
      <c r="J165" s="779"/>
      <c r="K165" s="779"/>
      <c r="L165" s="779"/>
      <c r="M165" s="779"/>
      <c r="N165" s="779"/>
      <c r="O165" s="779"/>
      <c r="P165" s="11"/>
      <c r="Q165" s="11"/>
      <c r="R165" s="11"/>
      <c r="S165" s="11"/>
      <c r="T165" s="11"/>
      <c r="U165" s="11"/>
      <c r="V165" s="11"/>
      <c r="AC165" s="475"/>
      <c r="AD165" s="530" t="str">
        <f>IFERROR(VLOOKUP(D165,'Part Master'!A:E,5,FALSE)," ")</f>
        <v xml:space="preserve"> </v>
      </c>
      <c r="AE165" s="118"/>
      <c r="AF165" s="118"/>
      <c r="AG165" s="118"/>
      <c r="AH165" s="118"/>
      <c r="AI165" s="118"/>
      <c r="AJ165" s="118"/>
    </row>
    <row r="166" spans="1:36" s="118" customFormat="1">
      <c r="B166" s="778"/>
      <c r="C166" s="428" t="s">
        <v>34</v>
      </c>
      <c r="D166" s="408" t="s">
        <v>516</v>
      </c>
      <c r="E166" s="42">
        <v>0.5</v>
      </c>
      <c r="F166" s="181">
        <f>VLOOKUP(D166,'Part Master'!A:R, 3,FALSE)</f>
        <v>367.62</v>
      </c>
      <c r="G166" s="181">
        <f t="shared" si="169"/>
        <v>404.38200000000006</v>
      </c>
      <c r="H166" s="393">
        <f>G166+(E166*('COVER PAGE'!$C$20))</f>
        <v>481.38200000000006</v>
      </c>
      <c r="I166" s="181">
        <f>VLOOKUP(D166,'Part Master'!A:G,7,FALSE)</f>
        <v>305.12459999999999</v>
      </c>
      <c r="J166" s="181">
        <f t="shared" ref="J166:J188" si="180">I166*1.1</f>
        <v>335.63706000000002</v>
      </c>
      <c r="K166" s="181">
        <f>J166+($R$7*E166)</f>
        <v>412.63706000000002</v>
      </c>
      <c r="L166" s="375"/>
      <c r="M166" s="453" t="s">
        <v>1352</v>
      </c>
      <c r="N166" s="410">
        <f t="shared" ref="N166:N169" si="181">IF(L166&gt;0,G166*L166,0)</f>
        <v>0</v>
      </c>
      <c r="O166" s="410">
        <f t="shared" ref="O166:O169" si="182">IF(L166&gt;0,H166*L166,0)</f>
        <v>0</v>
      </c>
      <c r="P166" s="339"/>
      <c r="Q166" s="410">
        <f>IF(L166&gt;0,J166*L166,0)</f>
        <v>0</v>
      </c>
      <c r="R166" s="410">
        <f>IF(L166&gt;0,K166*L166,0)</f>
        <v>0</v>
      </c>
      <c r="T166" s="411">
        <f>IF($L166&gt;0,$L166*$I166*'COVER PAGE'!#REF!,0)</f>
        <v>0</v>
      </c>
      <c r="U166" s="411">
        <f>IF($L166&gt;0,($E166*$R$7*$L166)-($E166*'COVER PAGE'!#REF!*$L166),0)</f>
        <v>0</v>
      </c>
      <c r="V166" s="411">
        <f t="shared" si="96"/>
        <v>0</v>
      </c>
      <c r="AC166" s="476"/>
      <c r="AD166" s="530" t="str">
        <f>IFERROR(VLOOKUP(D166,'Part Master'!A:E,5,FALSE)," ")</f>
        <v/>
      </c>
      <c r="AE166" s="9"/>
      <c r="AF166" s="9"/>
      <c r="AG166" s="9"/>
      <c r="AH166" s="9"/>
      <c r="AI166" s="9"/>
      <c r="AJ166" s="9"/>
    </row>
    <row r="167" spans="1:36" s="118" customFormat="1">
      <c r="A167" s="118" t="s">
        <v>742</v>
      </c>
      <c r="B167" s="778"/>
      <c r="C167" s="429" t="s">
        <v>510</v>
      </c>
      <c r="D167" s="403" t="s">
        <v>509</v>
      </c>
      <c r="E167" s="42">
        <v>0.25</v>
      </c>
      <c r="F167" s="181">
        <f>VLOOKUP(D167,'Part Master'!A:R, 3,FALSE)</f>
        <v>214.31</v>
      </c>
      <c r="G167" s="181">
        <f>F167*1.1</f>
        <v>235.74100000000001</v>
      </c>
      <c r="H167" s="393">
        <f>G167+(E167*('COVER PAGE'!$C$20))</f>
        <v>274.24099999999999</v>
      </c>
      <c r="I167" s="181">
        <f>VLOOKUP(D167,'Part Master'!A:G,7,FALSE)</f>
        <v>177.87729999999999</v>
      </c>
      <c r="J167" s="181">
        <f t="shared" si="180"/>
        <v>195.66503</v>
      </c>
      <c r="K167" s="181">
        <f>J167+($R$7*E167)</f>
        <v>234.16503</v>
      </c>
      <c r="L167" s="375"/>
      <c r="M167" s="453" t="s">
        <v>1360</v>
      </c>
      <c r="N167" s="410">
        <f t="shared" si="181"/>
        <v>0</v>
      </c>
      <c r="O167" s="410">
        <f t="shared" si="182"/>
        <v>0</v>
      </c>
      <c r="P167" s="339"/>
      <c r="Q167" s="410">
        <f>IF(L167&gt;0,J167*L167,0)</f>
        <v>0</v>
      </c>
      <c r="R167" s="410">
        <f>IF(L167&gt;0,K167*L167,0)</f>
        <v>0</v>
      </c>
      <c r="T167" s="411">
        <f>IF($L167&gt;0,$L167*$I167*'COVER PAGE'!#REF!,0)</f>
        <v>0</v>
      </c>
      <c r="U167" s="411">
        <f>IF($L167&gt;0,($E167*$R$7*$L167)-($E167*'COVER PAGE'!#REF!*$L167),0)</f>
        <v>0</v>
      </c>
      <c r="V167" s="411">
        <f t="shared" si="96"/>
        <v>0</v>
      </c>
      <c r="AC167" s="476"/>
      <c r="AD167" s="530" t="str">
        <f>IFERROR(VLOOKUP(D167,'Part Master'!A:E,5,FALSE)," ")</f>
        <v/>
      </c>
      <c r="AE167" s="9"/>
      <c r="AF167" s="9"/>
      <c r="AG167" s="9"/>
      <c r="AH167" s="9"/>
      <c r="AI167" s="9"/>
      <c r="AJ167" s="9"/>
    </row>
    <row r="168" spans="1:36" s="9" customFormat="1">
      <c r="A168" s="9" t="s">
        <v>742</v>
      </c>
      <c r="B168" s="778"/>
      <c r="C168" s="429" t="s">
        <v>1315</v>
      </c>
      <c r="D168" s="408" t="s">
        <v>512</v>
      </c>
      <c r="E168" s="42">
        <v>0</v>
      </c>
      <c r="F168" s="181">
        <f>VLOOKUP(D168,'Part Master'!A:R, 3,FALSE)</f>
        <v>23.28</v>
      </c>
      <c r="G168" s="181">
        <f t="shared" si="169"/>
        <v>25.608000000000004</v>
      </c>
      <c r="H168" s="393">
        <f>G168+(E168*('COVER PAGE'!$C$20))</f>
        <v>25.608000000000004</v>
      </c>
      <c r="I168" s="181">
        <f>VLOOKUP(D168,'Part Master'!A:G,7,FALSE)</f>
        <v>19.322400000000002</v>
      </c>
      <c r="J168" s="181">
        <f t="shared" si="180"/>
        <v>21.254640000000002</v>
      </c>
      <c r="K168" s="181">
        <f>J168+($R$7*E168)</f>
        <v>21.254640000000002</v>
      </c>
      <c r="L168" s="375"/>
      <c r="M168" s="453" t="s">
        <v>1361</v>
      </c>
      <c r="N168" s="410">
        <f t="shared" si="181"/>
        <v>0</v>
      </c>
      <c r="O168" s="410">
        <f t="shared" si="182"/>
        <v>0</v>
      </c>
      <c r="P168" s="339"/>
      <c r="Q168" s="410">
        <f>IF(L168&gt;0,J168*L168,0)</f>
        <v>0</v>
      </c>
      <c r="R168" s="410">
        <f>IF(L168&gt;0,K168*L168,0)</f>
        <v>0</v>
      </c>
      <c r="T168" s="411">
        <f>IF($L168&gt;0,$L168*$I168*'COVER PAGE'!#REF!,0)</f>
        <v>0</v>
      </c>
      <c r="U168" s="411">
        <f>IF($L168&gt;0,($E168*$R$7*$L168)-($E168*'COVER PAGE'!#REF!*$L168),0)</f>
        <v>0</v>
      </c>
      <c r="V168" s="411">
        <f t="shared" si="96"/>
        <v>0</v>
      </c>
      <c r="AC168" s="475"/>
      <c r="AD168" s="530" t="str">
        <f>IFERROR(VLOOKUP(D168,'Part Master'!A:E,5,FALSE)," ")</f>
        <v/>
      </c>
    </row>
    <row r="169" spans="1:36" s="9" customFormat="1">
      <c r="B169" s="778"/>
      <c r="C169" s="429" t="s">
        <v>35</v>
      </c>
      <c r="D169" s="403" t="s">
        <v>1161</v>
      </c>
      <c r="E169" s="45">
        <v>0.5</v>
      </c>
      <c r="F169" s="181">
        <f>VLOOKUP(D169,'Part Master'!A:R, 3,FALSE)</f>
        <v>996.02</v>
      </c>
      <c r="G169" s="181">
        <f t="shared" si="169"/>
        <v>1095.6220000000001</v>
      </c>
      <c r="H169" s="393">
        <f>G169+(E169*('COVER PAGE'!$C$20))</f>
        <v>1172.6220000000001</v>
      </c>
      <c r="I169" s="181">
        <f>VLOOKUP(D169,'Part Master'!A:G,7,FALSE)</f>
        <v>826.69659999999999</v>
      </c>
      <c r="J169" s="181">
        <f t="shared" si="180"/>
        <v>909.36626000000001</v>
      </c>
      <c r="K169" s="181">
        <f>J169+($R$7*E169)</f>
        <v>986.36626000000001</v>
      </c>
      <c r="L169" s="375"/>
      <c r="M169" s="453" t="s">
        <v>1352</v>
      </c>
      <c r="N169" s="410">
        <f t="shared" si="181"/>
        <v>0</v>
      </c>
      <c r="O169" s="410">
        <f t="shared" si="182"/>
        <v>0</v>
      </c>
      <c r="P169" s="339"/>
      <c r="Q169" s="410">
        <f>IF(L169&gt;0,J169*L169,0)</f>
        <v>0</v>
      </c>
      <c r="R169" s="410">
        <f>IF(L169&gt;0,K169*L169,0)</f>
        <v>0</v>
      </c>
      <c r="T169" s="411">
        <f>IF($L169&gt;0,$L169*$I169*'COVER PAGE'!#REF!,0)</f>
        <v>0</v>
      </c>
      <c r="U169" s="411">
        <f>IF($L169&gt;0,($E169*$R$7*$L169)-($E169*'COVER PAGE'!#REF!*$L169),0)</f>
        <v>0</v>
      </c>
      <c r="V169" s="411">
        <f t="shared" si="96"/>
        <v>0</v>
      </c>
      <c r="AC169" s="475"/>
      <c r="AD169" s="530" t="str">
        <f>IFERROR(VLOOKUP(D169,'Part Master'!A:E,5,FALSE)," ")</f>
        <v/>
      </c>
    </row>
    <row r="170" spans="1:36" s="9" customFormat="1" ht="15.75" customHeight="1">
      <c r="B170" s="779" t="s">
        <v>1441</v>
      </c>
      <c r="C170" s="779"/>
      <c r="D170" s="779"/>
      <c r="E170" s="779"/>
      <c r="F170" s="779"/>
      <c r="G170" s="779"/>
      <c r="H170" s="779"/>
      <c r="I170" s="779"/>
      <c r="J170" s="779"/>
      <c r="K170" s="779"/>
      <c r="L170" s="779"/>
      <c r="M170" s="779"/>
      <c r="N170" s="779"/>
      <c r="O170" s="779"/>
      <c r="P170" s="339"/>
      <c r="Q170" s="410"/>
      <c r="R170" s="410"/>
      <c r="T170" s="411"/>
      <c r="U170" s="411"/>
      <c r="V170" s="411"/>
      <c r="AC170" s="475"/>
      <c r="AD170" s="530" t="str">
        <f>IFERROR(VLOOKUP(D170,'Part Master'!A:E,5,FALSE)," ")</f>
        <v xml:space="preserve"> </v>
      </c>
    </row>
    <row r="171" spans="1:36" s="9" customFormat="1" ht="15.75" customHeight="1">
      <c r="B171" s="425"/>
      <c r="C171" s="403" t="s">
        <v>1442</v>
      </c>
      <c r="D171" s="408" t="s">
        <v>1353</v>
      </c>
      <c r="E171" s="45">
        <v>2</v>
      </c>
      <c r="F171" s="181">
        <f>VLOOKUP(D171,'Part Master'!A:R, 3,FALSE)</f>
        <v>1138.04</v>
      </c>
      <c r="G171" s="181">
        <f t="shared" ref="G171:G173" si="183">F171*1.1</f>
        <v>1251.8440000000001</v>
      </c>
      <c r="H171" s="393">
        <f>G171+(E171*('COVER PAGE'!$C$20))</f>
        <v>1559.8440000000001</v>
      </c>
      <c r="I171" s="181">
        <f>VLOOKUP(D171,'Part Master'!A:G,7,FALSE)</f>
        <v>944.57319999999993</v>
      </c>
      <c r="J171" s="181">
        <f t="shared" ref="J171:J173" si="184">I171*1.1</f>
        <v>1039.03052</v>
      </c>
      <c r="K171" s="181">
        <f>J171+($R$7*E171)</f>
        <v>1347.03052</v>
      </c>
      <c r="L171" s="375"/>
      <c r="M171" s="455" t="s">
        <v>1355</v>
      </c>
      <c r="N171" s="410">
        <f>IF(L171&gt;0,G171*L171,0)</f>
        <v>0</v>
      </c>
      <c r="O171" s="410">
        <f>IF(L171&gt;0,H171*L171,0)</f>
        <v>0</v>
      </c>
      <c r="P171" s="339"/>
      <c r="Q171" s="410"/>
      <c r="R171" s="410"/>
      <c r="T171" s="411"/>
      <c r="U171" s="411"/>
      <c r="V171" s="411"/>
      <c r="AC171" s="475"/>
      <c r="AD171" s="530" t="str">
        <f>IFERROR(VLOOKUP(D171,'Part Master'!A:E,5,FALSE)," ")</f>
        <v/>
      </c>
    </row>
    <row r="172" spans="1:36" s="9" customFormat="1" ht="15.75" customHeight="1">
      <c r="A172" s="9" t="s">
        <v>742</v>
      </c>
      <c r="B172" s="425"/>
      <c r="C172" s="403" t="s">
        <v>1331</v>
      </c>
      <c r="D172" s="408" t="s">
        <v>1354</v>
      </c>
      <c r="E172" s="372">
        <v>1</v>
      </c>
      <c r="F172" s="181">
        <f>VLOOKUP(D172,'Part Master'!A:R, 3,FALSE)</f>
        <v>1208.6600000000001</v>
      </c>
      <c r="G172" s="181">
        <f t="shared" si="183"/>
        <v>1329.5260000000003</v>
      </c>
      <c r="H172" s="393">
        <f>G172+(E172*('COVER PAGE'!$C$20))</f>
        <v>1483.5260000000003</v>
      </c>
      <c r="I172" s="181">
        <f>VLOOKUP(D172,'Part Master'!A:G,7,FALSE)</f>
        <v>1003.1878</v>
      </c>
      <c r="J172" s="181">
        <f t="shared" si="184"/>
        <v>1103.5065800000002</v>
      </c>
      <c r="K172" s="181">
        <f>J172+($R$7*E172)</f>
        <v>1257.5065800000002</v>
      </c>
      <c r="L172" s="375"/>
      <c r="M172" s="455" t="s">
        <v>1356</v>
      </c>
      <c r="N172" s="410">
        <f>IF(L172&gt;0,G172*L172,0)</f>
        <v>0</v>
      </c>
      <c r="O172" s="410">
        <f>IF(L172&gt;0,H172*L172,0)</f>
        <v>0</v>
      </c>
      <c r="P172" s="339"/>
      <c r="Q172" s="410"/>
      <c r="R172" s="410"/>
      <c r="T172" s="411"/>
      <c r="U172" s="411"/>
      <c r="V172" s="411"/>
      <c r="AC172" s="475"/>
      <c r="AD172" s="530" t="str">
        <f>IFERROR(VLOOKUP(D172,'Part Master'!A:E,5,FALSE)," ")</f>
        <v/>
      </c>
    </row>
    <row r="173" spans="1:36" s="9" customFormat="1" ht="15" customHeight="1">
      <c r="B173" s="450" t="s">
        <v>483</v>
      </c>
      <c r="C173" s="450"/>
      <c r="D173" s="450"/>
      <c r="E173" s="42">
        <v>1.05</v>
      </c>
      <c r="F173" s="181">
        <f>SUM(F174:F177)</f>
        <v>940.56999999999994</v>
      </c>
      <c r="G173" s="181">
        <f t="shared" si="183"/>
        <v>1034.627</v>
      </c>
      <c r="H173" s="393">
        <f>G173+(E173*('COVER PAGE'!$C$20))</f>
        <v>1196.327</v>
      </c>
      <c r="I173" s="181">
        <f>SUM(I174:I177)</f>
        <v>780.67309999999998</v>
      </c>
      <c r="J173" s="181">
        <f t="shared" si="184"/>
        <v>858.74041</v>
      </c>
      <c r="K173" s="181">
        <f>J173+($R$7*E173)</f>
        <v>1020.44041</v>
      </c>
      <c r="L173" s="375"/>
      <c r="M173" s="449"/>
      <c r="N173" s="122">
        <f t="shared" ref="N173:N188" si="185">IF(L173&gt;0,G173*L173,0)</f>
        <v>0</v>
      </c>
      <c r="O173" s="122">
        <f t="shared" ref="O173:O187" si="186">IF(L173&gt;0,H173*L173,0)</f>
        <v>0</v>
      </c>
      <c r="P173" s="339"/>
      <c r="Q173" s="410">
        <f>IF(L173&gt;0,J173*L173,0)</f>
        <v>0</v>
      </c>
      <c r="R173" s="410">
        <f>IF(L173&gt;0,K173*L173,0)</f>
        <v>0</v>
      </c>
      <c r="T173" s="411">
        <f>IF($L173&gt;0,$L173*$I173*'COVER PAGE'!#REF!,0)</f>
        <v>0</v>
      </c>
      <c r="U173" s="411">
        <f>IF($L173&gt;0,($E173*$R$7*$L173)-($E173*'COVER PAGE'!#REF!*$L173),0)</f>
        <v>0</v>
      </c>
      <c r="V173" s="411">
        <f t="shared" si="96"/>
        <v>0</v>
      </c>
      <c r="AC173" s="475"/>
      <c r="AD173" s="530" t="str">
        <f>IFERROR(VLOOKUP(D173,'Part Master'!A:E,5,FALSE)," ")</f>
        <v xml:space="preserve"> </v>
      </c>
    </row>
    <row r="174" spans="1:36" s="9" customFormat="1" ht="30">
      <c r="B174" s="778"/>
      <c r="C174" s="433" t="s">
        <v>348</v>
      </c>
      <c r="D174" s="407" t="s">
        <v>1270</v>
      </c>
      <c r="E174" s="45">
        <v>0.75</v>
      </c>
      <c r="F174" s="181">
        <f>VLOOKUP(D174,'Part Master'!A:R, 3,FALSE)</f>
        <v>870.3</v>
      </c>
      <c r="G174" s="184">
        <f t="shared" si="169"/>
        <v>957.33</v>
      </c>
      <c r="H174" s="553">
        <f>G174+(E174*('COVER PAGE'!$C$20))</f>
        <v>1072.83</v>
      </c>
      <c r="I174" s="181">
        <f>VLOOKUP(D174,'Part Master'!A:G,7,FALSE)</f>
        <v>722.34899999999993</v>
      </c>
      <c r="J174" s="184">
        <f t="shared" si="180"/>
        <v>794.58389999999997</v>
      </c>
      <c r="K174" s="184">
        <f>J174+($R$7*E174)</f>
        <v>910.08389999999997</v>
      </c>
      <c r="L174" s="565"/>
      <c r="M174" s="449"/>
      <c r="N174" s="122">
        <f t="shared" si="185"/>
        <v>0</v>
      </c>
      <c r="O174" s="122">
        <f t="shared" si="186"/>
        <v>0</v>
      </c>
      <c r="P174" s="11"/>
      <c r="Q174" s="410">
        <f t="shared" ref="Q174:Q188" si="187">IF(L174&gt;0,J174*L174,0)</f>
        <v>0</v>
      </c>
      <c r="R174" s="410">
        <f t="shared" ref="R174:R187" si="188">IF(L174&gt;0,K174*L174,0)</f>
        <v>0</v>
      </c>
      <c r="S174" s="11"/>
      <c r="T174" s="11"/>
      <c r="U174" s="11"/>
      <c r="V174" s="11"/>
      <c r="AC174" s="475"/>
      <c r="AD174" s="530" t="str">
        <f>IFERROR(VLOOKUP(D174,'Part Master'!A:E,5,FALSE)," ")</f>
        <v/>
      </c>
    </row>
    <row r="175" spans="1:36" s="9" customFormat="1">
      <c r="B175" s="778"/>
      <c r="C175" s="370" t="s">
        <v>61</v>
      </c>
      <c r="D175" s="407" t="s">
        <v>89</v>
      </c>
      <c r="E175" s="42">
        <v>0.1</v>
      </c>
      <c r="F175" s="181">
        <f>VLOOKUP(D175,'Part Master'!A:R, 3,FALSE)</f>
        <v>19.02</v>
      </c>
      <c r="G175" s="184">
        <f t="shared" si="169"/>
        <v>20.922000000000001</v>
      </c>
      <c r="H175" s="553">
        <f>G175+(E175*('COVER PAGE'!$C$20))</f>
        <v>36.322000000000003</v>
      </c>
      <c r="I175" s="181">
        <f>VLOOKUP(D175,'Part Master'!A:G,7,FALSE)</f>
        <v>15.7866</v>
      </c>
      <c r="J175" s="184">
        <f t="shared" si="180"/>
        <v>17.365260000000003</v>
      </c>
      <c r="K175" s="184">
        <f>J175+($R$7*E175)</f>
        <v>32.765260000000005</v>
      </c>
      <c r="L175" s="565"/>
      <c r="M175" s="449"/>
      <c r="N175" s="122">
        <f t="shared" si="185"/>
        <v>0</v>
      </c>
      <c r="O175" s="122">
        <f t="shared" si="186"/>
        <v>0</v>
      </c>
      <c r="P175" s="11"/>
      <c r="Q175" s="410">
        <f t="shared" si="187"/>
        <v>0</v>
      </c>
      <c r="R175" s="410">
        <f t="shared" si="188"/>
        <v>0</v>
      </c>
      <c r="S175" s="11"/>
      <c r="T175" s="11"/>
      <c r="U175" s="11"/>
      <c r="V175" s="11"/>
      <c r="AC175" s="475"/>
      <c r="AD175" s="530" t="str">
        <f>IFERROR(VLOOKUP(D175,'Part Master'!A:E,5,FALSE)," ")</f>
        <v/>
      </c>
    </row>
    <row r="176" spans="1:36" s="9" customFormat="1">
      <c r="B176" s="778"/>
      <c r="C176" s="370" t="s">
        <v>21</v>
      </c>
      <c r="D176" s="408" t="s">
        <v>91</v>
      </c>
      <c r="E176" s="42">
        <v>0.1</v>
      </c>
      <c r="F176" s="181">
        <f>VLOOKUP(D176,'Part Master'!A:R, 3,FALSE)</f>
        <v>39.479999999999997</v>
      </c>
      <c r="G176" s="184">
        <f t="shared" si="169"/>
        <v>43.427999999999997</v>
      </c>
      <c r="H176" s="553">
        <f>G176+(E176*('COVER PAGE'!$C$20))</f>
        <v>58.827999999999996</v>
      </c>
      <c r="I176" s="181">
        <f>VLOOKUP(D176,'Part Master'!A:G,7,FALSE)</f>
        <v>32.7684</v>
      </c>
      <c r="J176" s="184">
        <f t="shared" si="180"/>
        <v>36.04524</v>
      </c>
      <c r="K176" s="184">
        <f>J176+($R$7*E176)</f>
        <v>51.445239999999998</v>
      </c>
      <c r="L176" s="565"/>
      <c r="M176" s="449"/>
      <c r="N176" s="122">
        <f t="shared" si="185"/>
        <v>0</v>
      </c>
      <c r="O176" s="122">
        <f t="shared" si="186"/>
        <v>0</v>
      </c>
      <c r="P176" s="11"/>
      <c r="Q176" s="410">
        <f t="shared" si="187"/>
        <v>0</v>
      </c>
      <c r="R176" s="410">
        <f t="shared" si="188"/>
        <v>0</v>
      </c>
      <c r="S176" s="11"/>
      <c r="T176" s="11"/>
      <c r="U176" s="11"/>
      <c r="V176" s="11"/>
      <c r="AC176" s="475"/>
      <c r="AD176" s="530" t="str">
        <f>IFERROR(VLOOKUP(D176,'Part Master'!A:E,5,FALSE)," ")</f>
        <v/>
      </c>
    </row>
    <row r="177" spans="1:30" s="9" customFormat="1">
      <c r="B177" s="778"/>
      <c r="C177" s="370" t="s">
        <v>40</v>
      </c>
      <c r="D177" s="408" t="s">
        <v>90</v>
      </c>
      <c r="E177" s="42">
        <v>0.1</v>
      </c>
      <c r="F177" s="181">
        <f>VLOOKUP(D177,'Part Master'!A:R, 3,FALSE)</f>
        <v>11.77</v>
      </c>
      <c r="G177" s="184">
        <f t="shared" si="169"/>
        <v>12.947000000000001</v>
      </c>
      <c r="H177" s="553">
        <f>G177+(E177*('COVER PAGE'!$C$20))</f>
        <v>28.347000000000001</v>
      </c>
      <c r="I177" s="181">
        <f>VLOOKUP(D177,'Part Master'!A:G,7,FALSE)</f>
        <v>9.7690999999999999</v>
      </c>
      <c r="J177" s="184">
        <f t="shared" si="180"/>
        <v>10.74601</v>
      </c>
      <c r="K177" s="184">
        <f>J177+($R$7*E177)</f>
        <v>26.14601</v>
      </c>
      <c r="L177" s="565"/>
      <c r="M177" s="449"/>
      <c r="N177" s="122">
        <f t="shared" si="185"/>
        <v>0</v>
      </c>
      <c r="O177" s="122">
        <f t="shared" si="186"/>
        <v>0</v>
      </c>
      <c r="P177" s="11"/>
      <c r="Q177" s="410">
        <f t="shared" si="187"/>
        <v>0</v>
      </c>
      <c r="R177" s="410">
        <f t="shared" si="188"/>
        <v>0</v>
      </c>
      <c r="S177" s="11"/>
      <c r="T177" s="11"/>
      <c r="U177" s="11"/>
      <c r="V177" s="11"/>
      <c r="AC177" s="475"/>
      <c r="AD177" s="530" t="str">
        <f>IFERROR(VLOOKUP(D177,'Part Master'!A:E,5,FALSE)," ")</f>
        <v/>
      </c>
    </row>
    <row r="178" spans="1:30" s="9" customFormat="1" ht="17.25">
      <c r="B178" s="450" t="s">
        <v>2072</v>
      </c>
      <c r="C178" s="450"/>
      <c r="D178" s="450"/>
      <c r="E178" s="42">
        <v>1.05</v>
      </c>
      <c r="F178" s="181">
        <f>SUM(F179:F182)</f>
        <v>1009.75</v>
      </c>
      <c r="G178" s="181">
        <f t="shared" ref="G178:G182" si="189">F178*1.1</f>
        <v>1110.7250000000001</v>
      </c>
      <c r="H178" s="393">
        <f>G178+(E178*('COVER PAGE'!$C$20))</f>
        <v>1272.4250000000002</v>
      </c>
      <c r="I178" s="181">
        <f>SUM(I179:I182)</f>
        <v>838.09250000000009</v>
      </c>
      <c r="J178" s="181">
        <f t="shared" ref="J178:J182" si="190">I178*1.1</f>
        <v>921.90175000000022</v>
      </c>
      <c r="K178" s="181">
        <f>J178+($R$7*E178)</f>
        <v>1083.6017500000003</v>
      </c>
      <c r="L178" s="565"/>
      <c r="M178" s="683"/>
      <c r="N178" s="122">
        <f t="shared" ref="N178:N182" si="191">IF(L178&gt;0,G178*L178,0)</f>
        <v>0</v>
      </c>
      <c r="O178" s="122">
        <f t="shared" ref="O178:O182" si="192">IF(L178&gt;0,H178*L178,0)</f>
        <v>0</v>
      </c>
      <c r="P178" s="339"/>
      <c r="Q178" s="410">
        <f>IF(L178&gt;0,J178*L178,0)</f>
        <v>0</v>
      </c>
      <c r="R178" s="410">
        <f>IF(L178&gt;0,K178*L178,0)</f>
        <v>0</v>
      </c>
      <c r="T178" s="411">
        <f>IF($L178&gt;0,$L178*$I178*'COVER PAGE'!#REF!,0)</f>
        <v>0</v>
      </c>
      <c r="U178" s="411">
        <f>IF($L178&gt;0,($E178*$R$7*$L178)-($E178*'COVER PAGE'!#REF!*$L178),0)</f>
        <v>0</v>
      </c>
      <c r="V178" s="411">
        <f t="shared" ref="V178:V182" si="193">U178+T178</f>
        <v>0</v>
      </c>
      <c r="AC178" s="475"/>
      <c r="AD178" s="687"/>
    </row>
    <row r="179" spans="1:30" s="9" customFormat="1" ht="30">
      <c r="B179" s="778"/>
      <c r="C179" s="433" t="s">
        <v>2073</v>
      </c>
      <c r="D179" s="407" t="s">
        <v>2070</v>
      </c>
      <c r="E179" s="637">
        <v>0.75</v>
      </c>
      <c r="F179" s="181">
        <f>VLOOKUP(D179,'Part Master'!A:R, 3,FALSE)</f>
        <v>939.48</v>
      </c>
      <c r="G179" s="184">
        <f t="shared" si="189"/>
        <v>1033.4280000000001</v>
      </c>
      <c r="H179" s="553">
        <f>G179+(E179*('COVER PAGE'!$C$20))</f>
        <v>1148.9280000000001</v>
      </c>
      <c r="I179" s="181">
        <f>VLOOKUP(D179,'Part Master'!A:G,7,FALSE)</f>
        <v>779.76840000000004</v>
      </c>
      <c r="J179" s="184">
        <f t="shared" ref="J179" si="194">I179*1.1</f>
        <v>857.74524000000008</v>
      </c>
      <c r="K179" s="184">
        <f>J179+($R$7*E179)</f>
        <v>973.24524000000008</v>
      </c>
      <c r="L179" s="565"/>
      <c r="M179" s="683"/>
      <c r="N179" s="122">
        <f t="shared" si="191"/>
        <v>0</v>
      </c>
      <c r="O179" s="122">
        <f t="shared" si="192"/>
        <v>0</v>
      </c>
      <c r="P179" s="631"/>
      <c r="Q179" s="410">
        <f t="shared" ref="Q179:Q182" si="195">IF(L179&gt;0,J179*L179,0)</f>
        <v>0</v>
      </c>
      <c r="R179" s="410">
        <f t="shared" ref="R179:R182" si="196">IF(L179&gt;0,K179*L179,0)</f>
        <v>0</v>
      </c>
      <c r="S179" s="631"/>
      <c r="T179" s="631"/>
      <c r="U179" s="631"/>
      <c r="V179" s="631"/>
      <c r="AC179" s="475"/>
      <c r="AD179" s="687"/>
    </row>
    <row r="180" spans="1:30" s="9" customFormat="1">
      <c r="B180" s="778"/>
      <c r="C180" s="370" t="s">
        <v>61</v>
      </c>
      <c r="D180" s="407" t="s">
        <v>89</v>
      </c>
      <c r="E180" s="42">
        <v>0.1</v>
      </c>
      <c r="F180" s="181">
        <f>VLOOKUP(D180,'Part Master'!A:R, 3,FALSE)</f>
        <v>19.02</v>
      </c>
      <c r="G180" s="184">
        <f t="shared" si="189"/>
        <v>20.922000000000001</v>
      </c>
      <c r="H180" s="553">
        <f>G180+(E180*('COVER PAGE'!$C$20))</f>
        <v>36.322000000000003</v>
      </c>
      <c r="I180" s="181">
        <f>VLOOKUP(D180,'Part Master'!A:G,7,FALSE)</f>
        <v>15.7866</v>
      </c>
      <c r="J180" s="184">
        <f t="shared" si="190"/>
        <v>17.365260000000003</v>
      </c>
      <c r="K180" s="184">
        <f>J180+($R$7*E180)</f>
        <v>32.765260000000005</v>
      </c>
      <c r="L180" s="565"/>
      <c r="M180" s="683"/>
      <c r="N180" s="122">
        <f t="shared" si="191"/>
        <v>0</v>
      </c>
      <c r="O180" s="122">
        <f t="shared" si="192"/>
        <v>0</v>
      </c>
      <c r="P180" s="631"/>
      <c r="Q180" s="410">
        <f t="shared" si="195"/>
        <v>0</v>
      </c>
      <c r="R180" s="410">
        <f t="shared" si="196"/>
        <v>0</v>
      </c>
      <c r="S180" s="631"/>
      <c r="T180" s="631"/>
      <c r="U180" s="631"/>
      <c r="V180" s="631"/>
      <c r="AC180" s="475"/>
      <c r="AD180" s="687"/>
    </row>
    <row r="181" spans="1:30" s="9" customFormat="1">
      <c r="B181" s="778"/>
      <c r="C181" s="370" t="s">
        <v>21</v>
      </c>
      <c r="D181" s="408" t="s">
        <v>91</v>
      </c>
      <c r="E181" s="42">
        <v>0.1</v>
      </c>
      <c r="F181" s="181">
        <f>VLOOKUP(D181,'Part Master'!A:R, 3,FALSE)</f>
        <v>39.479999999999997</v>
      </c>
      <c r="G181" s="184">
        <f t="shared" si="189"/>
        <v>43.427999999999997</v>
      </c>
      <c r="H181" s="553">
        <f>G181+(E181*('COVER PAGE'!$C$20))</f>
        <v>58.827999999999996</v>
      </c>
      <c r="I181" s="181">
        <f>VLOOKUP(D181,'Part Master'!A:G,7,FALSE)</f>
        <v>32.7684</v>
      </c>
      <c r="J181" s="184">
        <f t="shared" si="190"/>
        <v>36.04524</v>
      </c>
      <c r="K181" s="184">
        <f>J181+($R$7*E181)</f>
        <v>51.445239999999998</v>
      </c>
      <c r="L181" s="565"/>
      <c r="M181" s="683"/>
      <c r="N181" s="122">
        <f t="shared" si="191"/>
        <v>0</v>
      </c>
      <c r="O181" s="122">
        <f t="shared" si="192"/>
        <v>0</v>
      </c>
      <c r="P181" s="631"/>
      <c r="Q181" s="410">
        <f t="shared" si="195"/>
        <v>0</v>
      </c>
      <c r="R181" s="410">
        <f t="shared" si="196"/>
        <v>0</v>
      </c>
      <c r="S181" s="631"/>
      <c r="T181" s="631"/>
      <c r="U181" s="631"/>
      <c r="V181" s="631"/>
      <c r="AC181" s="475"/>
      <c r="AD181" s="687"/>
    </row>
    <row r="182" spans="1:30" s="9" customFormat="1">
      <c r="B182" s="778"/>
      <c r="C182" s="370" t="s">
        <v>40</v>
      </c>
      <c r="D182" s="408" t="s">
        <v>90</v>
      </c>
      <c r="E182" s="42">
        <v>0.1</v>
      </c>
      <c r="F182" s="181">
        <f>VLOOKUP(D182,'Part Master'!A:R, 3,FALSE)</f>
        <v>11.77</v>
      </c>
      <c r="G182" s="184">
        <f t="shared" si="189"/>
        <v>12.947000000000001</v>
      </c>
      <c r="H182" s="553">
        <f>G182+(E182*('COVER PAGE'!$C$20))</f>
        <v>28.347000000000001</v>
      </c>
      <c r="I182" s="181">
        <f>VLOOKUP(D182,'Part Master'!A:G,7,FALSE)</f>
        <v>9.7690999999999999</v>
      </c>
      <c r="J182" s="184">
        <f t="shared" si="190"/>
        <v>10.74601</v>
      </c>
      <c r="K182" s="184">
        <f>J182+($R$7*E182)</f>
        <v>26.14601</v>
      </c>
      <c r="L182" s="565"/>
      <c r="M182" s="683"/>
      <c r="N182" s="122">
        <f t="shared" si="191"/>
        <v>0</v>
      </c>
      <c r="O182" s="122">
        <f t="shared" si="192"/>
        <v>0</v>
      </c>
      <c r="P182" s="631"/>
      <c r="Q182" s="410">
        <f t="shared" si="195"/>
        <v>0</v>
      </c>
      <c r="R182" s="410">
        <f t="shared" si="196"/>
        <v>0</v>
      </c>
      <c r="S182" s="631"/>
      <c r="T182" s="631"/>
      <c r="U182" s="631"/>
      <c r="V182" s="631"/>
      <c r="AC182" s="475"/>
      <c r="AD182" s="687"/>
    </row>
    <row r="183" spans="1:30" s="9" customFormat="1" ht="15" customHeight="1">
      <c r="B183" s="450" t="s">
        <v>484</v>
      </c>
      <c r="C183" s="450"/>
      <c r="D183" s="450"/>
      <c r="E183" s="42">
        <v>1.05</v>
      </c>
      <c r="F183" s="181">
        <f>SUM(F184:F187)</f>
        <v>923.72</v>
      </c>
      <c r="G183" s="181">
        <f t="shared" si="169"/>
        <v>1016.0920000000001</v>
      </c>
      <c r="H183" s="393">
        <f>G183+(E183*('COVER PAGE'!$C$20))</f>
        <v>1177.7920000000001</v>
      </c>
      <c r="I183" s="181">
        <f>SUM(I184:I187)</f>
        <v>766.68760000000009</v>
      </c>
      <c r="J183" s="181">
        <f t="shared" si="180"/>
        <v>843.35636000000011</v>
      </c>
      <c r="K183" s="181">
        <f>J183+($R$7*E183)</f>
        <v>1005.0563600000002</v>
      </c>
      <c r="L183" s="375"/>
      <c r="M183" s="450"/>
      <c r="N183" s="122">
        <f t="shared" si="185"/>
        <v>0</v>
      </c>
      <c r="O183" s="122">
        <f t="shared" si="186"/>
        <v>0</v>
      </c>
      <c r="P183" s="339"/>
      <c r="Q183" s="410">
        <f t="shared" si="187"/>
        <v>0</v>
      </c>
      <c r="R183" s="410">
        <f t="shared" si="188"/>
        <v>0</v>
      </c>
      <c r="T183" s="411">
        <f>IF($L183&gt;0,$L183*$I183*'COVER PAGE'!#REF!,0)</f>
        <v>0</v>
      </c>
      <c r="U183" s="411">
        <f>IF($L183&gt;0,($E183*$R$7*$L183)-($E183*'COVER PAGE'!#REF!*$L183),0)</f>
        <v>0</v>
      </c>
      <c r="V183" s="411">
        <f t="shared" si="96"/>
        <v>0</v>
      </c>
      <c r="AC183" s="475"/>
      <c r="AD183" s="530" t="str">
        <f>IFERROR(VLOOKUP(D183,'Part Master'!A:E,5,FALSE)," ")</f>
        <v xml:space="preserve"> </v>
      </c>
    </row>
    <row r="184" spans="1:30" s="9" customFormat="1" ht="30">
      <c r="B184" s="778"/>
      <c r="C184" s="433" t="s">
        <v>347</v>
      </c>
      <c r="D184" s="407" t="s">
        <v>1267</v>
      </c>
      <c r="E184" s="45">
        <v>0.75</v>
      </c>
      <c r="F184" s="181">
        <f>VLOOKUP(D184,'Part Master'!A:R, 3,FALSE)</f>
        <v>853.45</v>
      </c>
      <c r="G184" s="184">
        <f t="shared" si="169"/>
        <v>938.79500000000007</v>
      </c>
      <c r="H184" s="553">
        <f>G184+(E184*('COVER PAGE'!$C$20))</f>
        <v>1054.2950000000001</v>
      </c>
      <c r="I184" s="181">
        <f>VLOOKUP(D184,'Part Master'!A:G,7,FALSE)</f>
        <v>708.36350000000004</v>
      </c>
      <c r="J184" s="184">
        <f t="shared" si="180"/>
        <v>779.19985000000008</v>
      </c>
      <c r="K184" s="184">
        <f>J184+($R$7*E184)</f>
        <v>894.69985000000008</v>
      </c>
      <c r="L184" s="565"/>
      <c r="M184" s="449"/>
      <c r="N184" s="122">
        <f t="shared" si="185"/>
        <v>0</v>
      </c>
      <c r="O184" s="122">
        <f t="shared" si="186"/>
        <v>0</v>
      </c>
      <c r="P184" s="11"/>
      <c r="Q184" s="410">
        <f t="shared" si="187"/>
        <v>0</v>
      </c>
      <c r="R184" s="410">
        <f t="shared" si="188"/>
        <v>0</v>
      </c>
      <c r="S184" s="11"/>
      <c r="T184" s="11"/>
      <c r="U184" s="11"/>
      <c r="V184" s="11"/>
      <c r="AC184" s="475"/>
      <c r="AD184" s="530" t="str">
        <f>IFERROR(VLOOKUP(D184,'Part Master'!A:E,5,FALSE)," ")</f>
        <v/>
      </c>
    </row>
    <row r="185" spans="1:30" s="9" customFormat="1">
      <c r="B185" s="778"/>
      <c r="C185" s="370" t="s">
        <v>61</v>
      </c>
      <c r="D185" s="407" t="s">
        <v>89</v>
      </c>
      <c r="E185" s="42">
        <v>0.1</v>
      </c>
      <c r="F185" s="181">
        <f>VLOOKUP(D185,'Part Master'!A:R, 3,FALSE)</f>
        <v>19.02</v>
      </c>
      <c r="G185" s="184">
        <f t="shared" si="169"/>
        <v>20.922000000000001</v>
      </c>
      <c r="H185" s="553">
        <f>G185+(E185*('COVER PAGE'!$C$20))</f>
        <v>36.322000000000003</v>
      </c>
      <c r="I185" s="181">
        <f>VLOOKUP(D185,'Part Master'!A:G,7,FALSE)</f>
        <v>15.7866</v>
      </c>
      <c r="J185" s="184">
        <f t="shared" si="180"/>
        <v>17.365260000000003</v>
      </c>
      <c r="K185" s="184">
        <f>J185+($R$7*E185)</f>
        <v>32.765260000000005</v>
      </c>
      <c r="L185" s="565"/>
      <c r="M185" s="449"/>
      <c r="N185" s="122">
        <f t="shared" si="185"/>
        <v>0</v>
      </c>
      <c r="O185" s="122">
        <f t="shared" si="186"/>
        <v>0</v>
      </c>
      <c r="P185" s="11"/>
      <c r="Q185" s="410">
        <f t="shared" si="187"/>
        <v>0</v>
      </c>
      <c r="R185" s="410">
        <f t="shared" si="188"/>
        <v>0</v>
      </c>
      <c r="S185" s="11"/>
      <c r="T185" s="11"/>
      <c r="U185" s="11"/>
      <c r="V185" s="11"/>
      <c r="AC185" s="475"/>
      <c r="AD185" s="530" t="str">
        <f>IFERROR(VLOOKUP(D185,'Part Master'!A:E,5,FALSE)," ")</f>
        <v/>
      </c>
    </row>
    <row r="186" spans="1:30" s="9" customFormat="1">
      <c r="B186" s="778"/>
      <c r="C186" s="370" t="s">
        <v>21</v>
      </c>
      <c r="D186" s="408" t="s">
        <v>91</v>
      </c>
      <c r="E186" s="42">
        <v>0.1</v>
      </c>
      <c r="F186" s="181">
        <f>VLOOKUP(D186,'Part Master'!A:R, 3,FALSE)</f>
        <v>39.479999999999997</v>
      </c>
      <c r="G186" s="184">
        <f t="shared" si="169"/>
        <v>43.427999999999997</v>
      </c>
      <c r="H186" s="553">
        <f>G186+(E186*('COVER PAGE'!$C$20))</f>
        <v>58.827999999999996</v>
      </c>
      <c r="I186" s="181">
        <f>VLOOKUP(D186,'Part Master'!A:G,7,FALSE)</f>
        <v>32.7684</v>
      </c>
      <c r="J186" s="184">
        <f t="shared" si="180"/>
        <v>36.04524</v>
      </c>
      <c r="K186" s="184">
        <f>J186+($R$7*E186)</f>
        <v>51.445239999999998</v>
      </c>
      <c r="L186" s="565"/>
      <c r="M186" s="449"/>
      <c r="N186" s="122">
        <f t="shared" si="185"/>
        <v>0</v>
      </c>
      <c r="O186" s="122">
        <f t="shared" si="186"/>
        <v>0</v>
      </c>
      <c r="P186" s="11"/>
      <c r="Q186" s="410">
        <f t="shared" si="187"/>
        <v>0</v>
      </c>
      <c r="R186" s="410">
        <f t="shared" si="188"/>
        <v>0</v>
      </c>
      <c r="S186" s="11"/>
      <c r="T186" s="11"/>
      <c r="U186" s="11"/>
      <c r="V186" s="11"/>
      <c r="AC186" s="475"/>
      <c r="AD186" s="530" t="str">
        <f>IFERROR(VLOOKUP(D186,'Part Master'!A:E,5,FALSE)," ")</f>
        <v/>
      </c>
    </row>
    <row r="187" spans="1:30" s="9" customFormat="1">
      <c r="B187" s="778"/>
      <c r="C187" s="370" t="s">
        <v>40</v>
      </c>
      <c r="D187" s="408" t="s">
        <v>90</v>
      </c>
      <c r="E187" s="42">
        <v>0.1</v>
      </c>
      <c r="F187" s="181">
        <f>VLOOKUP(D187,'Part Master'!A:R, 3,FALSE)</f>
        <v>11.77</v>
      </c>
      <c r="G187" s="184">
        <f t="shared" si="169"/>
        <v>12.947000000000001</v>
      </c>
      <c r="H187" s="553">
        <f>G187+(E187*('COVER PAGE'!$C$20))</f>
        <v>28.347000000000001</v>
      </c>
      <c r="I187" s="181">
        <f>VLOOKUP(D187,'Part Master'!A:G,7,FALSE)</f>
        <v>9.7690999999999999</v>
      </c>
      <c r="J187" s="184">
        <f t="shared" si="180"/>
        <v>10.74601</v>
      </c>
      <c r="K187" s="184">
        <f>J187+($R$7*E187)</f>
        <v>26.14601</v>
      </c>
      <c r="L187" s="565"/>
      <c r="M187" s="449"/>
      <c r="N187" s="122">
        <f t="shared" si="185"/>
        <v>0</v>
      </c>
      <c r="O187" s="122">
        <f t="shared" si="186"/>
        <v>0</v>
      </c>
      <c r="P187" s="11"/>
      <c r="Q187" s="410">
        <f t="shared" si="187"/>
        <v>0</v>
      </c>
      <c r="R187" s="410">
        <f t="shared" si="188"/>
        <v>0</v>
      </c>
      <c r="S187" s="11"/>
      <c r="T187" s="11"/>
      <c r="U187" s="11"/>
      <c r="V187" s="11"/>
      <c r="AC187" s="475"/>
      <c r="AD187" s="530" t="str">
        <f>IFERROR(VLOOKUP(D187,'Part Master'!A:E,5,FALSE)," ")</f>
        <v/>
      </c>
    </row>
    <row r="188" spans="1:30" s="9" customFormat="1" ht="15" customHeight="1">
      <c r="A188" s="9" t="s">
        <v>742</v>
      </c>
      <c r="B188" s="454" t="s">
        <v>1399</v>
      </c>
      <c r="C188" s="80"/>
      <c r="D188" s="409" t="s">
        <v>1268</v>
      </c>
      <c r="E188" s="480">
        <v>0</v>
      </c>
      <c r="F188" s="181">
        <f>VLOOKUP(D188,'Part Master'!A:R, 3,FALSE)</f>
        <v>616.36</v>
      </c>
      <c r="G188" s="181">
        <f t="shared" si="169"/>
        <v>677.99600000000009</v>
      </c>
      <c r="H188" s="393">
        <f>G188+(E188*('COVER PAGE'!$C$20))</f>
        <v>677.99600000000009</v>
      </c>
      <c r="I188" s="181">
        <f>VLOOKUP(D188,'Part Master'!A:G,7,FALSE)</f>
        <v>511.5788</v>
      </c>
      <c r="J188" s="181">
        <f t="shared" si="180"/>
        <v>562.73668000000009</v>
      </c>
      <c r="K188" s="181">
        <f>J188+($R$7*E188)</f>
        <v>562.73668000000009</v>
      </c>
      <c r="L188" s="375"/>
      <c r="M188" s="449" t="s">
        <v>685</v>
      </c>
      <c r="N188" s="122">
        <f t="shared" si="185"/>
        <v>0</v>
      </c>
      <c r="O188" s="410">
        <f>IF(L188&gt;0,H188*L188,0)</f>
        <v>0</v>
      </c>
      <c r="P188" s="11"/>
      <c r="Q188" s="410">
        <f t="shared" si="187"/>
        <v>0</v>
      </c>
      <c r="R188" s="410">
        <f>IF(L188&gt;0,K188*L188,0)</f>
        <v>0</v>
      </c>
      <c r="T188" s="411">
        <f>IF($L188&gt;0,$L188*$I188*'COVER PAGE'!#REF!,0)</f>
        <v>0</v>
      </c>
      <c r="U188" s="411">
        <f>IF($L188&gt;0,($E188*$R$7*$L188)-($E188*'COVER PAGE'!#REF!*$L188),0)</f>
        <v>0</v>
      </c>
      <c r="V188" s="411">
        <f t="shared" ref="V188" si="197">U188+T188</f>
        <v>0</v>
      </c>
      <c r="AC188" s="475"/>
      <c r="AD188" s="530" t="str">
        <f>IFERROR(VLOOKUP(D188,'Part Master'!A:E,5,FALSE)," ")</f>
        <v/>
      </c>
    </row>
    <row r="189" spans="1:30" s="9" customFormat="1">
      <c r="B189" s="65" t="s">
        <v>417</v>
      </c>
      <c r="C189" s="65"/>
      <c r="D189" s="403" t="s">
        <v>95</v>
      </c>
      <c r="E189" s="42">
        <v>0.17</v>
      </c>
      <c r="F189" s="181">
        <f>VLOOKUP(D189,'Part Master'!A:R, 3,FALSE)</f>
        <v>29.81</v>
      </c>
      <c r="G189" s="181">
        <f t="shared" si="169"/>
        <v>32.791000000000004</v>
      </c>
      <c r="H189" s="393">
        <f>G189+(E189*('COVER PAGE'!$C$20))</f>
        <v>58.971000000000004</v>
      </c>
      <c r="I189" s="181">
        <f>VLOOKUP(D189,'Part Master'!A:G,7,FALSE)</f>
        <v>24.7423</v>
      </c>
      <c r="J189" s="181">
        <f>I189*1.1</f>
        <v>27.216530000000002</v>
      </c>
      <c r="K189" s="181">
        <f>J189+($R$7*E189)</f>
        <v>53.396530000000006</v>
      </c>
      <c r="L189" s="375"/>
      <c r="M189" s="449"/>
      <c r="N189" s="410">
        <f>IF(L189&gt;0,G189*L189,0)</f>
        <v>0</v>
      </c>
      <c r="O189" s="410">
        <f>IF(L189&gt;0,H189*L189,0)</f>
        <v>0</v>
      </c>
      <c r="P189" s="339"/>
      <c r="Q189" s="410">
        <f>IF(L189&gt;0,J189*L189,0)</f>
        <v>0</v>
      </c>
      <c r="R189" s="410">
        <f>IF(L189&gt;0,K189*L189,0)</f>
        <v>0</v>
      </c>
      <c r="T189" s="411">
        <f>IF($L189&gt;0,$L189*$I189*'COVER PAGE'!#REF!,0)</f>
        <v>0</v>
      </c>
      <c r="U189" s="411">
        <f>IF($L189&gt;0,($E189*$R$7*$L189)-($E189*'COVER PAGE'!#REF!*$L189),0)</f>
        <v>0</v>
      </c>
      <c r="V189" s="411">
        <f t="shared" si="96"/>
        <v>0</v>
      </c>
      <c r="AC189" s="475"/>
      <c r="AD189" s="530" t="str">
        <f>IFERROR(VLOOKUP(D189,'Part Master'!A:E,5,FALSE)," ")</f>
        <v/>
      </c>
    </row>
    <row r="190" spans="1:30" s="9" customFormat="1">
      <c r="B190" s="65" t="s">
        <v>418</v>
      </c>
      <c r="C190" s="65"/>
      <c r="D190" s="408" t="s">
        <v>96</v>
      </c>
      <c r="E190" s="42">
        <v>0.17</v>
      </c>
      <c r="F190" s="181">
        <f>VLOOKUP(D190,'Part Master'!A:R, 3,FALSE)</f>
        <v>29.81</v>
      </c>
      <c r="G190" s="181">
        <f t="shared" si="169"/>
        <v>32.791000000000004</v>
      </c>
      <c r="H190" s="393">
        <f>G190+(E190*('COVER PAGE'!$C$20))</f>
        <v>58.971000000000004</v>
      </c>
      <c r="I190" s="181">
        <f>VLOOKUP(D190,'Part Master'!A:G,7,FALSE)</f>
        <v>24.7423</v>
      </c>
      <c r="J190" s="181">
        <f>I190*1.1</f>
        <v>27.216530000000002</v>
      </c>
      <c r="K190" s="181">
        <f>J190+($R$7*E190)</f>
        <v>53.396530000000006</v>
      </c>
      <c r="L190" s="375"/>
      <c r="M190" s="449"/>
      <c r="N190" s="410">
        <f>IF(L190&gt;0,G190*L190,0)</f>
        <v>0</v>
      </c>
      <c r="O190" s="410">
        <f>IF(L190&gt;0,H190*L190,0)</f>
        <v>0</v>
      </c>
      <c r="P190" s="339"/>
      <c r="Q190" s="410">
        <f>IF(L190&gt;0,J190*L190,0)</f>
        <v>0</v>
      </c>
      <c r="R190" s="410">
        <f>IF(L190&gt;0,K190*L190,0)</f>
        <v>0</v>
      </c>
      <c r="T190" s="411">
        <f>IF($L190&gt;0,$L190*$I190*'COVER PAGE'!#REF!,0)</f>
        <v>0</v>
      </c>
      <c r="U190" s="411">
        <f>IF($L190&gt;0,($E190*$R$7*$L190)-($E190*'COVER PAGE'!#REF!*$L190),0)</f>
        <v>0</v>
      </c>
      <c r="V190" s="411">
        <f t="shared" si="96"/>
        <v>0</v>
      </c>
      <c r="AC190" s="475"/>
      <c r="AD190" s="530" t="str">
        <f>IFERROR(VLOOKUP(D190,'Part Master'!A:E,5,FALSE)," ")</f>
        <v/>
      </c>
    </row>
    <row r="191" spans="1:30" s="9" customFormat="1">
      <c r="B191" s="65" t="s">
        <v>10</v>
      </c>
      <c r="C191" s="65"/>
      <c r="D191" s="408" t="s">
        <v>39</v>
      </c>
      <c r="E191" s="42">
        <v>0</v>
      </c>
      <c r="F191" s="181">
        <f>VLOOKUP(D191,'Part Master'!A:R, 3,FALSE)</f>
        <v>31.2</v>
      </c>
      <c r="G191" s="181">
        <f t="shared" ref="G191" si="198">F191*1.1</f>
        <v>34.32</v>
      </c>
      <c r="H191" s="393">
        <f>G191+(E191*('COVER PAGE'!$C$20))</f>
        <v>34.32</v>
      </c>
      <c r="I191" s="181">
        <f>VLOOKUP(D191,'Part Master'!A:G,7,FALSE)</f>
        <v>25.896000000000001</v>
      </c>
      <c r="J191" s="181">
        <f>I191*1.1</f>
        <v>28.485600000000002</v>
      </c>
      <c r="K191" s="181">
        <f>J191+($R$7*E191)</f>
        <v>28.485600000000002</v>
      </c>
      <c r="L191" s="375"/>
      <c r="M191" s="449"/>
      <c r="N191" s="410">
        <f>IF(L191&gt;0,G191*L191,0)</f>
        <v>0</v>
      </c>
      <c r="O191" s="410">
        <f>IF(L191&gt;0,H191*L191,0)</f>
        <v>0</v>
      </c>
      <c r="P191" s="339"/>
      <c r="Q191" s="410">
        <f>IF(L191&gt;0,J191*L191,0)</f>
        <v>0</v>
      </c>
      <c r="R191" s="410">
        <f>IF(L191&gt;0,K191*L191,0)</f>
        <v>0</v>
      </c>
      <c r="T191" s="411">
        <f>IF($L191&gt;0,$L191*$I191*'COVER PAGE'!#REF!,0)</f>
        <v>0</v>
      </c>
      <c r="U191" s="411">
        <f>IF($L191&gt;0,($E191*$R$7*$L191)-($E191*'COVER PAGE'!#REF!*$L191),0)</f>
        <v>0</v>
      </c>
      <c r="V191" s="411">
        <f t="shared" ref="V191" si="199">U191+T191</f>
        <v>0</v>
      </c>
      <c r="AC191" s="475"/>
      <c r="AD191" s="530" t="str">
        <f>IFERROR(VLOOKUP(D191,'Part Master'!A:E,5,FALSE)," ")</f>
        <v/>
      </c>
    </row>
    <row r="192" spans="1:30" s="9" customFormat="1">
      <c r="B192" s="793" t="s">
        <v>1337</v>
      </c>
      <c r="C192" s="794"/>
      <c r="D192" s="794"/>
      <c r="E192" s="794"/>
      <c r="F192" s="794"/>
      <c r="G192" s="794"/>
      <c r="H192" s="794"/>
      <c r="I192" s="794"/>
      <c r="J192" s="794"/>
      <c r="K192" s="794"/>
      <c r="L192" s="794"/>
      <c r="M192" s="794"/>
      <c r="N192" s="794"/>
      <c r="O192" s="794"/>
      <c r="P192" s="794"/>
      <c r="Q192" s="794"/>
      <c r="R192" s="794"/>
      <c r="S192" s="794"/>
      <c r="T192" s="794"/>
      <c r="U192" s="794"/>
      <c r="V192" s="794"/>
      <c r="W192" s="794"/>
      <c r="X192" s="794"/>
      <c r="Y192" s="794"/>
      <c r="Z192" s="794"/>
      <c r="AA192" s="794"/>
      <c r="AB192" s="794"/>
      <c r="AC192" s="794"/>
      <c r="AD192" s="795"/>
    </row>
    <row r="193" spans="2:36" s="9" customFormat="1">
      <c r="B193" s="65" t="s">
        <v>1</v>
      </c>
      <c r="C193" s="65"/>
      <c r="D193" s="403" t="s">
        <v>70</v>
      </c>
      <c r="E193" s="42">
        <v>0</v>
      </c>
      <c r="F193" s="181">
        <f>VLOOKUP(D193,'Part Master'!A:R, 3,FALSE)</f>
        <v>57.85</v>
      </c>
      <c r="G193" s="181">
        <f>F193*1.1</f>
        <v>63.635000000000005</v>
      </c>
      <c r="H193" s="393">
        <f>G193+(E193*('COVER PAGE'!$C$20))</f>
        <v>63.635000000000005</v>
      </c>
      <c r="I193" s="181">
        <f>VLOOKUP(D193,'Part Master'!A:G,7,FALSE)</f>
        <v>48.015500000000003</v>
      </c>
      <c r="J193" s="181">
        <f>I193*1.1</f>
        <v>52.817050000000009</v>
      </c>
      <c r="K193" s="181">
        <f>J193+($R$7*E193)</f>
        <v>52.817050000000009</v>
      </c>
      <c r="L193" s="375"/>
      <c r="M193" s="449"/>
      <c r="N193" s="410">
        <f>IF(L193&gt;0,G193*L193,0)</f>
        <v>0</v>
      </c>
      <c r="O193" s="410">
        <f>IF(L193&gt;0,H193*L193,0)</f>
        <v>0</v>
      </c>
      <c r="P193" s="339"/>
      <c r="Q193" s="410">
        <f>IF(L193&gt;0,J193*L193,0)</f>
        <v>0</v>
      </c>
      <c r="R193" s="410">
        <f>IF(L193&gt;0,K193*L193,0)</f>
        <v>0</v>
      </c>
      <c r="T193" s="411">
        <f>IF($L193&gt;0,$L193*$I193*'COVER PAGE'!#REF!,0)</f>
        <v>0</v>
      </c>
      <c r="U193" s="411">
        <f>IF($L193&gt;0,($E193*$R$7*$L193)-($E193*'COVER PAGE'!#REF!*$L193),0)</f>
        <v>0</v>
      </c>
      <c r="V193" s="411">
        <f t="shared" si="96"/>
        <v>0</v>
      </c>
      <c r="AC193" s="475"/>
      <c r="AD193" s="530" t="str">
        <f>IFERROR(VLOOKUP(D193,'Part Master'!A:E,5,FALSE)," ")</f>
        <v/>
      </c>
      <c r="AE193" s="4"/>
      <c r="AF193" s="4"/>
      <c r="AG193" s="4"/>
      <c r="AH193" s="4"/>
      <c r="AI193" s="4"/>
      <c r="AJ193" s="4"/>
    </row>
    <row r="194" spans="2:36" s="9" customFormat="1">
      <c r="B194" s="65" t="s">
        <v>52</v>
      </c>
      <c r="C194" s="65"/>
      <c r="D194" s="408" t="s">
        <v>84</v>
      </c>
      <c r="E194" s="42">
        <v>0</v>
      </c>
      <c r="F194" s="181">
        <f>VLOOKUP(D194,'Part Master'!A:R, 3,FALSE)</f>
        <v>29.45</v>
      </c>
      <c r="G194" s="181">
        <f>F194*1.1</f>
        <v>32.395000000000003</v>
      </c>
      <c r="H194" s="393">
        <f>G194+(E194*('COVER PAGE'!$C$20))</f>
        <v>32.395000000000003</v>
      </c>
      <c r="I194" s="181">
        <f>VLOOKUP(D194,'Part Master'!A:G,7,FALSE)</f>
        <v>24.4435</v>
      </c>
      <c r="J194" s="181">
        <f>I194*1.1</f>
        <v>26.887850000000004</v>
      </c>
      <c r="K194" s="181">
        <f>J194+($R$7*E194)</f>
        <v>26.887850000000004</v>
      </c>
      <c r="L194" s="375"/>
      <c r="M194" s="449"/>
      <c r="N194" s="410">
        <f>IF(L194&gt;0,G194*L194,0)</f>
        <v>0</v>
      </c>
      <c r="O194" s="410">
        <f>IF(L194&gt;0,H194*L194,0)</f>
        <v>0</v>
      </c>
      <c r="P194" s="339"/>
      <c r="Q194" s="410">
        <f>IF(L194&gt;0,J194*L194,0)</f>
        <v>0</v>
      </c>
      <c r="R194" s="410">
        <f>IF(L194&gt;0,K194*L194,0)</f>
        <v>0</v>
      </c>
      <c r="T194" s="411">
        <f>IF($L194&gt;0,$L194*$I194*'COVER PAGE'!#REF!,0)</f>
        <v>0</v>
      </c>
      <c r="U194" s="411">
        <f>IF($L194&gt;0,($E194*$R$7*$L194)-($E194*'COVER PAGE'!#REF!*$L194),0)</f>
        <v>0</v>
      </c>
      <c r="V194" s="411">
        <f t="shared" ref="V194" si="200">U194+T194</f>
        <v>0</v>
      </c>
      <c r="AC194" s="475"/>
      <c r="AD194" s="530" t="str">
        <f>IFERROR(VLOOKUP(D194,'Part Master'!A:E,5,FALSE)," ")</f>
        <v/>
      </c>
      <c r="AE194" s="4"/>
      <c r="AF194" s="4"/>
      <c r="AG194" s="4"/>
      <c r="AH194" s="4"/>
      <c r="AI194" s="4"/>
      <c r="AJ194" s="4"/>
    </row>
    <row r="195" spans="2:36" ht="15" hidden="1" customHeight="1">
      <c r="B195" s="63" t="s">
        <v>465</v>
      </c>
      <c r="C195" s="71"/>
      <c r="D195" s="407" t="s">
        <v>1378</v>
      </c>
      <c r="E195" s="71"/>
      <c r="F195" s="260"/>
      <c r="G195" s="260"/>
      <c r="H195" s="260"/>
      <c r="I195" s="181" t="e">
        <f>VLOOKUP(D195,'Part Master'!A:G,5,FALSE)</f>
        <v>#N/A</v>
      </c>
      <c r="J195" s="260"/>
      <c r="K195" s="260"/>
      <c r="L195" s="270"/>
      <c r="N195" s="5"/>
      <c r="O195" s="5"/>
      <c r="P195" s="5"/>
      <c r="Q195" s="11"/>
      <c r="R195" s="11"/>
      <c r="S195" s="11"/>
      <c r="T195" s="11"/>
      <c r="U195" s="11"/>
      <c r="V195" s="11"/>
      <c r="AC195" s="477"/>
      <c r="AD195" s="530" t="str">
        <f>IFERROR(VLOOKUP(D195,'Part Master'!A:E,5,FALSE)," ")</f>
        <v xml:space="preserve"> </v>
      </c>
    </row>
    <row r="196" spans="2:36" ht="17.25" hidden="1" customHeight="1">
      <c r="B196" s="148" t="s">
        <v>1036</v>
      </c>
      <c r="C196" s="134"/>
      <c r="D196" s="407" t="s">
        <v>1378</v>
      </c>
      <c r="E196" s="149"/>
      <c r="F196" s="261"/>
      <c r="G196" s="261"/>
      <c r="H196" s="261"/>
      <c r="I196" s="181" t="e">
        <f>VLOOKUP(D196,'Part Master'!A:G,5,FALSE)</f>
        <v>#N/A</v>
      </c>
      <c r="J196" s="261"/>
      <c r="K196" s="261"/>
      <c r="L196" s="271"/>
      <c r="N196" s="5"/>
      <c r="O196" s="5"/>
      <c r="P196" s="5"/>
      <c r="Q196" s="11"/>
      <c r="R196" s="11"/>
      <c r="S196" s="11"/>
      <c r="T196" s="11"/>
      <c r="U196" s="11"/>
      <c r="V196" s="11"/>
      <c r="AC196" s="477"/>
      <c r="AD196" s="530" t="str">
        <f>IFERROR(VLOOKUP(D196,'Part Master'!A:E,5,FALSE)," ")</f>
        <v xml:space="preserve"> </v>
      </c>
    </row>
    <row r="197" spans="2:36" ht="15" hidden="1" customHeight="1">
      <c r="B197" s="773"/>
      <c r="C197" s="72" t="s">
        <v>1046</v>
      </c>
      <c r="D197" s="407" t="s">
        <v>1378</v>
      </c>
      <c r="E197" s="45" t="s">
        <v>437</v>
      </c>
      <c r="F197" s="183">
        <v>1855.82</v>
      </c>
      <c r="G197" s="262">
        <f t="shared" ref="G197:G202" si="201">F197*1.1</f>
        <v>2041.402</v>
      </c>
      <c r="H197" s="262">
        <f t="shared" ref="H197:H202" si="202">F197*1.1</f>
        <v>2041.402</v>
      </c>
      <c r="I197" s="181" t="e">
        <f>VLOOKUP(D197,'Part Master'!A:G,5,FALSE)</f>
        <v>#N/A</v>
      </c>
      <c r="J197" s="262" t="e">
        <f t="shared" ref="J197:J202" si="203">I197*1.1</f>
        <v>#N/A</v>
      </c>
      <c r="K197" s="262" t="e">
        <f t="shared" ref="K197:K202" si="204">I197*1.1</f>
        <v>#N/A</v>
      </c>
      <c r="L197" s="272"/>
      <c r="N197" s="122">
        <f t="shared" ref="N197:N202" si="205">IF(L197&gt;0,G197*L197,0)</f>
        <v>0</v>
      </c>
      <c r="O197" s="122">
        <f t="shared" ref="O197:O202" si="206">IF(L197&gt;0,H197*L197,0)</f>
        <v>0</v>
      </c>
      <c r="P197" s="339"/>
      <c r="Q197" s="122">
        <f t="shared" ref="Q197:Q202" si="207">IF(L197&gt;0,J197*L197,0)</f>
        <v>0</v>
      </c>
      <c r="R197" s="122">
        <f t="shared" ref="R197:R202" si="208">IF(L197&gt;0,K197*L197,0)</f>
        <v>0</v>
      </c>
      <c r="T197" s="174">
        <f>IF($L197&gt;0,$L197*$I197*'COVER PAGE'!#REF!,0)</f>
        <v>0</v>
      </c>
      <c r="U197" s="174">
        <f>IF($L197&gt;0,($E197*$R$7*$L197)-($E197*'COVER PAGE'!#REF!*$L197),0)</f>
        <v>0</v>
      </c>
      <c r="V197" s="174">
        <f t="shared" si="96"/>
        <v>0</v>
      </c>
      <c r="AC197" s="477"/>
      <c r="AD197" s="530" t="str">
        <f>IFERROR(VLOOKUP(D197,'Part Master'!A:E,5,FALSE)," ")</f>
        <v xml:space="preserve"> </v>
      </c>
    </row>
    <row r="198" spans="2:36" ht="15" hidden="1" customHeight="1">
      <c r="B198" s="774"/>
      <c r="C198" s="72" t="s">
        <v>1047</v>
      </c>
      <c r="D198" s="407" t="s">
        <v>1378</v>
      </c>
      <c r="E198" s="45" t="s">
        <v>437</v>
      </c>
      <c r="F198" s="183">
        <v>2113.33</v>
      </c>
      <c r="G198" s="262">
        <f t="shared" si="201"/>
        <v>2324.663</v>
      </c>
      <c r="H198" s="262">
        <f t="shared" si="202"/>
        <v>2324.663</v>
      </c>
      <c r="I198" s="181" t="e">
        <f>VLOOKUP(D198,'Part Master'!A:G,5,FALSE)</f>
        <v>#N/A</v>
      </c>
      <c r="J198" s="262" t="e">
        <f t="shared" si="203"/>
        <v>#N/A</v>
      </c>
      <c r="K198" s="262" t="e">
        <f t="shared" si="204"/>
        <v>#N/A</v>
      </c>
      <c r="L198" s="272"/>
      <c r="N198" s="122">
        <f t="shared" si="205"/>
        <v>0</v>
      </c>
      <c r="O198" s="122">
        <f t="shared" si="206"/>
        <v>0</v>
      </c>
      <c r="P198" s="339"/>
      <c r="Q198" s="122">
        <f t="shared" si="207"/>
        <v>0</v>
      </c>
      <c r="R198" s="122">
        <f t="shared" si="208"/>
        <v>0</v>
      </c>
      <c r="T198" s="174">
        <f>IF($L198&gt;0,$L198*$I198*'COVER PAGE'!#REF!,0)</f>
        <v>0</v>
      </c>
      <c r="U198" s="174">
        <f>IF($L198&gt;0,($E198*$R$7*$L198)-($E198*'COVER PAGE'!#REF!*$L198),0)</f>
        <v>0</v>
      </c>
      <c r="V198" s="174">
        <f t="shared" si="96"/>
        <v>0</v>
      </c>
      <c r="AC198" s="477"/>
      <c r="AD198" s="530" t="str">
        <f>IFERROR(VLOOKUP(D198,'Part Master'!A:E,5,FALSE)," ")</f>
        <v xml:space="preserve"> </v>
      </c>
    </row>
    <row r="199" spans="2:36" ht="30.4" hidden="1" customHeight="1">
      <c r="B199" s="774"/>
      <c r="C199" s="364" t="s">
        <v>1048</v>
      </c>
      <c r="D199" s="407" t="s">
        <v>1378</v>
      </c>
      <c r="E199" s="45" t="s">
        <v>437</v>
      </c>
      <c r="F199" s="183">
        <v>2564.71</v>
      </c>
      <c r="G199" s="262">
        <f t="shared" si="201"/>
        <v>2821.1810000000005</v>
      </c>
      <c r="H199" s="262">
        <f t="shared" si="202"/>
        <v>2821.1810000000005</v>
      </c>
      <c r="I199" s="181" t="e">
        <f>VLOOKUP(D199,'Part Master'!A:G,5,FALSE)</f>
        <v>#N/A</v>
      </c>
      <c r="J199" s="262" t="e">
        <f t="shared" si="203"/>
        <v>#N/A</v>
      </c>
      <c r="K199" s="262" t="e">
        <f t="shared" si="204"/>
        <v>#N/A</v>
      </c>
      <c r="L199" s="272"/>
      <c r="N199" s="122">
        <f t="shared" si="205"/>
        <v>0</v>
      </c>
      <c r="O199" s="122">
        <f t="shared" si="206"/>
        <v>0</v>
      </c>
      <c r="P199" s="339"/>
      <c r="Q199" s="122">
        <f t="shared" si="207"/>
        <v>0</v>
      </c>
      <c r="R199" s="122">
        <f t="shared" si="208"/>
        <v>0</v>
      </c>
      <c r="T199" s="174">
        <f>IF($L199&gt;0,$L199*$I199*'COVER PAGE'!#REF!,0)</f>
        <v>0</v>
      </c>
      <c r="U199" s="174">
        <f>IF($L199&gt;0,($E199*$R$7*$L199)-($E199*'COVER PAGE'!#REF!*$L199),0)</f>
        <v>0</v>
      </c>
      <c r="V199" s="174">
        <f t="shared" si="96"/>
        <v>0</v>
      </c>
      <c r="AC199" s="477"/>
      <c r="AD199" s="530" t="str">
        <f>IFERROR(VLOOKUP(D199,'Part Master'!A:E,5,FALSE)," ")</f>
        <v xml:space="preserve"> </v>
      </c>
    </row>
    <row r="200" spans="2:36" ht="15" hidden="1" customHeight="1">
      <c r="B200" s="774"/>
      <c r="C200" s="72" t="s">
        <v>1049</v>
      </c>
      <c r="D200" s="407" t="s">
        <v>1378</v>
      </c>
      <c r="E200" s="45" t="s">
        <v>437</v>
      </c>
      <c r="F200" s="183">
        <v>1906.5</v>
      </c>
      <c r="G200" s="262">
        <f t="shared" si="201"/>
        <v>2097.15</v>
      </c>
      <c r="H200" s="262">
        <f t="shared" si="202"/>
        <v>2097.15</v>
      </c>
      <c r="I200" s="181" t="e">
        <f>VLOOKUP(D200,'Part Master'!A:G,5,FALSE)</f>
        <v>#N/A</v>
      </c>
      <c r="J200" s="262" t="e">
        <f t="shared" si="203"/>
        <v>#N/A</v>
      </c>
      <c r="K200" s="262" t="e">
        <f t="shared" si="204"/>
        <v>#N/A</v>
      </c>
      <c r="L200" s="272"/>
      <c r="N200" s="122">
        <f t="shared" si="205"/>
        <v>0</v>
      </c>
      <c r="O200" s="122">
        <f t="shared" si="206"/>
        <v>0</v>
      </c>
      <c r="P200" s="339"/>
      <c r="Q200" s="122">
        <f t="shared" si="207"/>
        <v>0</v>
      </c>
      <c r="R200" s="122">
        <f t="shared" si="208"/>
        <v>0</v>
      </c>
      <c r="T200" s="174">
        <f>IF($L200&gt;0,$L200*$I200*'COVER PAGE'!#REF!,0)</f>
        <v>0</v>
      </c>
      <c r="U200" s="174">
        <f>IF($L200&gt;0,($E200*$R$7*$L200)-($E200*'COVER PAGE'!#REF!*$L200),0)</f>
        <v>0</v>
      </c>
      <c r="V200" s="174">
        <f t="shared" si="96"/>
        <v>0</v>
      </c>
      <c r="AC200" s="477"/>
      <c r="AD200" s="530" t="str">
        <f>IFERROR(VLOOKUP(D200,'Part Master'!A:E,5,FALSE)," ")</f>
        <v xml:space="preserve"> </v>
      </c>
    </row>
    <row r="201" spans="2:36" ht="15" hidden="1" customHeight="1">
      <c r="B201" s="774"/>
      <c r="C201" s="72" t="s">
        <v>1050</v>
      </c>
      <c r="D201" s="407" t="s">
        <v>1378</v>
      </c>
      <c r="E201" s="45" t="s">
        <v>437</v>
      </c>
      <c r="F201" s="183">
        <v>2166.38</v>
      </c>
      <c r="G201" s="262">
        <f t="shared" si="201"/>
        <v>2383.0180000000005</v>
      </c>
      <c r="H201" s="262">
        <f t="shared" si="202"/>
        <v>2383.0180000000005</v>
      </c>
      <c r="I201" s="181" t="e">
        <f>VLOOKUP(D201,'Part Master'!A:G,5,FALSE)</f>
        <v>#N/A</v>
      </c>
      <c r="J201" s="262" t="e">
        <f t="shared" si="203"/>
        <v>#N/A</v>
      </c>
      <c r="K201" s="262" t="e">
        <f t="shared" si="204"/>
        <v>#N/A</v>
      </c>
      <c r="L201" s="272"/>
      <c r="N201" s="122">
        <f t="shared" si="205"/>
        <v>0</v>
      </c>
      <c r="O201" s="122">
        <f t="shared" si="206"/>
        <v>0</v>
      </c>
      <c r="P201" s="339"/>
      <c r="Q201" s="122">
        <f t="shared" si="207"/>
        <v>0</v>
      </c>
      <c r="R201" s="122">
        <f t="shared" si="208"/>
        <v>0</v>
      </c>
      <c r="T201" s="174">
        <f>IF($L201&gt;0,$L201*$I201*'COVER PAGE'!#REF!,0)</f>
        <v>0</v>
      </c>
      <c r="U201" s="174">
        <f>IF($L201&gt;0,($E201*$R$7*$L201)-($E201*'COVER PAGE'!#REF!*$L201),0)</f>
        <v>0</v>
      </c>
      <c r="V201" s="174">
        <f t="shared" si="96"/>
        <v>0</v>
      </c>
      <c r="AC201" s="477"/>
      <c r="AD201" s="530" t="str">
        <f>IFERROR(VLOOKUP(D201,'Part Master'!A:E,5,FALSE)," ")</f>
        <v xml:space="preserve"> </v>
      </c>
    </row>
    <row r="202" spans="2:36" ht="30.4" hidden="1" customHeight="1">
      <c r="B202" s="775"/>
      <c r="C202" s="364" t="s">
        <v>1051</v>
      </c>
      <c r="D202" s="407" t="s">
        <v>1378</v>
      </c>
      <c r="E202" s="45" t="s">
        <v>437</v>
      </c>
      <c r="F202" s="183">
        <v>2589.59</v>
      </c>
      <c r="G202" s="262">
        <f t="shared" si="201"/>
        <v>2848.5490000000004</v>
      </c>
      <c r="H202" s="262">
        <f t="shared" si="202"/>
        <v>2848.5490000000004</v>
      </c>
      <c r="I202" s="181" t="e">
        <f>VLOOKUP(D202,'Part Master'!A:G,5,FALSE)</f>
        <v>#N/A</v>
      </c>
      <c r="J202" s="262" t="e">
        <f t="shared" si="203"/>
        <v>#N/A</v>
      </c>
      <c r="K202" s="262" t="e">
        <f t="shared" si="204"/>
        <v>#N/A</v>
      </c>
      <c r="L202" s="272"/>
      <c r="N202" s="122">
        <f t="shared" si="205"/>
        <v>0</v>
      </c>
      <c r="O202" s="122">
        <f t="shared" si="206"/>
        <v>0</v>
      </c>
      <c r="P202" s="339"/>
      <c r="Q202" s="122">
        <f t="shared" si="207"/>
        <v>0</v>
      </c>
      <c r="R202" s="122">
        <f t="shared" si="208"/>
        <v>0</v>
      </c>
      <c r="T202" s="174">
        <f>IF($L202&gt;0,$L202*$I202*'COVER PAGE'!#REF!,0)</f>
        <v>0</v>
      </c>
      <c r="U202" s="174">
        <f>IF($L202&gt;0,($E202*$R$7*$L202)-($E202*'COVER PAGE'!#REF!*$L202),0)</f>
        <v>0</v>
      </c>
      <c r="V202" s="174">
        <f t="shared" si="96"/>
        <v>0</v>
      </c>
      <c r="AC202" s="477"/>
      <c r="AD202" s="530" t="str">
        <f>IFERROR(VLOOKUP(D202,'Part Master'!A:E,5,FALSE)," ")</f>
        <v xml:space="preserve"> </v>
      </c>
    </row>
    <row r="203" spans="2:36" ht="15" hidden="1" customHeight="1">
      <c r="B203" s="9"/>
      <c r="C203" s="9"/>
      <c r="D203" s="407" t="s">
        <v>1378</v>
      </c>
      <c r="I203" s="181" t="e">
        <f>VLOOKUP(D203,'Part Master'!A:G,5,FALSE)</f>
        <v>#N/A</v>
      </c>
      <c r="AC203" s="477"/>
      <c r="AD203" s="531" t="str">
        <f>IFERROR(VLOOKUP(D203,'Part Master'!A:E,5,FALSE)," ")</f>
        <v xml:space="preserve"> </v>
      </c>
    </row>
    <row r="204" spans="2:36" ht="15" customHeight="1">
      <c r="B204" s="9"/>
      <c r="C204" s="9"/>
      <c r="D204" s="478"/>
      <c r="I204" s="339"/>
      <c r="AC204" s="477"/>
      <c r="AD204" s="532" t="str">
        <f>IFERROR(VLOOKUP(D204,'Part Master'!A:E,5,FALSE)," ")</f>
        <v xml:space="preserve"> </v>
      </c>
    </row>
    <row r="205" spans="2:36" ht="15" customHeight="1">
      <c r="B205" s="9"/>
      <c r="C205" s="9"/>
      <c r="D205" s="478"/>
      <c r="I205" s="339"/>
      <c r="AC205" s="477"/>
      <c r="AD205" s="532" t="str">
        <f>IFERROR(VLOOKUP(D205,'Part Master'!A:E,5,FALSE)," ")</f>
        <v xml:space="preserve"> </v>
      </c>
    </row>
    <row r="206" spans="2:36" ht="15" customHeight="1">
      <c r="B206" s="9"/>
      <c r="C206" s="9"/>
      <c r="D206" s="478"/>
      <c r="I206" s="339"/>
      <c r="AC206" s="477"/>
      <c r="AD206" s="532" t="str">
        <f>IFERROR(VLOOKUP(D206,'Part Master'!A:E,5,FALSE)," ")</f>
        <v xml:space="preserve"> </v>
      </c>
    </row>
    <row r="207" spans="2:36" ht="15" customHeight="1">
      <c r="B207" s="9"/>
      <c r="C207" s="9"/>
      <c r="D207" s="478"/>
      <c r="I207" s="339"/>
      <c r="AC207" s="477"/>
      <c r="AD207" s="532" t="str">
        <f>IFERROR(VLOOKUP(D207,'Part Master'!A:E,5,FALSE)," ")</f>
        <v xml:space="preserve"> </v>
      </c>
    </row>
    <row r="208" spans="2:36" ht="15" customHeight="1">
      <c r="B208" s="9"/>
      <c r="C208" s="9"/>
      <c r="D208" s="478"/>
      <c r="I208" s="339"/>
      <c r="AC208" s="477"/>
      <c r="AD208" s="532" t="str">
        <f>IFERROR(VLOOKUP(D208,'Part Master'!A:E,5,FALSE)," ")</f>
        <v xml:space="preserve"> </v>
      </c>
    </row>
    <row r="209" spans="2:30" ht="17.25">
      <c r="B209" s="465" t="s">
        <v>1381</v>
      </c>
      <c r="C209" s="465"/>
      <c r="D209" s="465"/>
      <c r="E209" s="465"/>
      <c r="F209" s="465"/>
      <c r="G209" s="465"/>
      <c r="H209" s="465"/>
      <c r="I209" s="399"/>
      <c r="J209" s="399"/>
      <c r="K209" s="399"/>
      <c r="AC209" s="477"/>
      <c r="AD209" s="532" t="str">
        <f>IFERROR(VLOOKUP(D209,'Part Master'!A:E,5,FALSE)," ")</f>
        <v xml:space="preserve"> </v>
      </c>
    </row>
    <row r="210" spans="2:30" ht="17.25" hidden="1" customHeight="1">
      <c r="B210" s="467" t="s">
        <v>1687</v>
      </c>
      <c r="C210" s="467"/>
      <c r="D210" s="467"/>
      <c r="E210" s="467"/>
      <c r="F210" s="467"/>
      <c r="G210" s="467"/>
      <c r="H210" s="467"/>
      <c r="I210" s="398"/>
      <c r="J210" s="398"/>
      <c r="K210" s="398"/>
      <c r="AC210" s="477"/>
      <c r="AD210" s="532" t="str">
        <f>IFERROR(VLOOKUP(D210,'Part Master'!A:E,5,FALSE)," ")</f>
        <v xml:space="preserve"> </v>
      </c>
    </row>
    <row r="211" spans="2:30" ht="17.25" hidden="1" customHeight="1">
      <c r="B211" s="464" t="s">
        <v>476</v>
      </c>
      <c r="C211" s="464"/>
      <c r="D211" s="464"/>
      <c r="E211" s="464"/>
      <c r="F211" s="464"/>
      <c r="G211" s="464"/>
      <c r="H211" s="464"/>
      <c r="I211" s="397"/>
      <c r="J211" s="397"/>
      <c r="K211" s="397"/>
      <c r="AC211" s="477"/>
      <c r="AD211" s="532" t="str">
        <f>IFERROR(VLOOKUP(D211,'Part Master'!A:E,5,FALSE)," ")</f>
        <v xml:space="preserve"> </v>
      </c>
    </row>
    <row r="212" spans="2:30" ht="17.25">
      <c r="B212" s="94" t="s">
        <v>479</v>
      </c>
      <c r="C212" s="94"/>
      <c r="D212" s="94"/>
      <c r="E212" s="94"/>
      <c r="F212" s="94"/>
      <c r="G212" s="94"/>
      <c r="H212" s="94"/>
      <c r="I212" s="396"/>
      <c r="J212" s="396"/>
      <c r="K212" s="396"/>
      <c r="AC212" s="477"/>
      <c r="AD212" s="532" t="str">
        <f>IFERROR(VLOOKUP(D212,'Part Master'!A:E,5,FALSE)," ")</f>
        <v xml:space="preserve"> </v>
      </c>
    </row>
    <row r="213" spans="2:30" ht="17.25" hidden="1" customHeight="1">
      <c r="B213" s="782" t="s">
        <v>480</v>
      </c>
      <c r="C213" s="782"/>
      <c r="D213" s="782"/>
      <c r="E213" s="782"/>
      <c r="F213" s="782"/>
      <c r="G213" s="782"/>
      <c r="H213" s="782"/>
      <c r="I213" s="395"/>
      <c r="J213" s="395"/>
      <c r="K213" s="395"/>
      <c r="AC213" s="477"/>
      <c r="AD213" s="532" t="str">
        <f>IFERROR(VLOOKUP(D213,'Part Master'!A:E,5,FALSE)," ")</f>
        <v xml:space="preserve"> </v>
      </c>
    </row>
    <row r="214" spans="2:30" ht="17.25" customHeight="1">
      <c r="B214" s="474"/>
      <c r="C214" s="474"/>
      <c r="D214" s="474"/>
      <c r="E214" s="474"/>
      <c r="F214" s="474"/>
      <c r="G214" s="474"/>
      <c r="H214" s="474"/>
      <c r="I214" s="474"/>
      <c r="J214" s="474"/>
      <c r="K214" s="474"/>
      <c r="AC214" s="477"/>
      <c r="AD214" s="532" t="str">
        <f>IFERROR(VLOOKUP(D214,'Part Master'!A:E,5,FALSE)," ")</f>
        <v xml:space="preserve"> </v>
      </c>
    </row>
    <row r="215" spans="2:30">
      <c r="B215" s="763" t="s">
        <v>1395</v>
      </c>
      <c r="C215" s="763"/>
      <c r="D215" s="763"/>
      <c r="E215" s="763"/>
      <c r="F215" s="763"/>
      <c r="G215" s="763"/>
      <c r="H215" s="763"/>
      <c r="I215" s="763"/>
      <c r="J215" s="763"/>
      <c r="K215" s="763"/>
      <c r="L215" s="763"/>
      <c r="AC215" s="477"/>
      <c r="AD215" s="532" t="str">
        <f>IFERROR(VLOOKUP(D215,'Part Master'!A:E,5,FALSE)," ")</f>
        <v xml:space="preserve"> </v>
      </c>
    </row>
    <row r="216" spans="2:30" ht="15" hidden="1" customHeight="1">
      <c r="B216" s="763"/>
      <c r="C216" s="763"/>
      <c r="D216" s="763"/>
      <c r="E216" s="763"/>
      <c r="F216" s="763"/>
      <c r="G216" s="763"/>
      <c r="H216" s="763"/>
      <c r="I216" s="763"/>
      <c r="J216" s="763"/>
      <c r="K216" s="763"/>
      <c r="L216" s="763"/>
      <c r="AC216" s="477"/>
      <c r="AD216" s="532" t="str">
        <f>IFERROR(VLOOKUP(D216,'Part Master'!A:E,5,FALSE)," ")</f>
        <v xml:space="preserve"> </v>
      </c>
    </row>
    <row r="217" spans="2:30">
      <c r="B217" s="763"/>
      <c r="C217" s="763"/>
      <c r="D217" s="763"/>
      <c r="E217" s="763"/>
      <c r="F217" s="763"/>
      <c r="G217" s="763"/>
      <c r="H217" s="763"/>
      <c r="I217" s="763"/>
      <c r="J217" s="763"/>
      <c r="K217" s="763"/>
      <c r="L217" s="763"/>
      <c r="AC217" s="477"/>
      <c r="AD217" s="532" t="str">
        <f>IFERROR(VLOOKUP(D217,'Part Master'!A:E,5,FALSE)," ")</f>
        <v xml:space="preserve"> </v>
      </c>
    </row>
    <row r="218" spans="2:30">
      <c r="AC218" s="477"/>
      <c r="AD218" s="532" t="str">
        <f>IFERROR(VLOOKUP(D218,'Part Master'!A:E,5,FALSE)," ")</f>
        <v xml:space="preserve"> </v>
      </c>
    </row>
    <row r="219" spans="2:30">
      <c r="AC219" s="477"/>
      <c r="AD219" s="532" t="str">
        <f>IFERROR(VLOOKUP(D219,'Part Master'!A:E,5,FALSE)," ")</f>
        <v xml:space="preserve"> </v>
      </c>
    </row>
    <row r="220" spans="2:30">
      <c r="AC220" s="477"/>
      <c r="AD220" s="532" t="str">
        <f>IFERROR(VLOOKUP(D220,'Part Master'!A:E,5,FALSE)," ")</f>
        <v xml:space="preserve"> </v>
      </c>
    </row>
    <row r="221" spans="2:30">
      <c r="AC221" s="477"/>
      <c r="AD221" s="532" t="str">
        <f>IFERROR(VLOOKUP(D221,'Part Master'!A:E,5,FALSE)," ")</f>
        <v xml:space="preserve"> </v>
      </c>
    </row>
    <row r="222" spans="2:30">
      <c r="AC222" s="477"/>
      <c r="AD222" s="532" t="str">
        <f>IFERROR(VLOOKUP(D222,'Part Master'!A:E,5,FALSE)," ")</f>
        <v xml:space="preserve"> </v>
      </c>
    </row>
    <row r="223" spans="2:30">
      <c r="AC223" s="477"/>
      <c r="AD223" s="532" t="str">
        <f>IFERROR(VLOOKUP(D223,'Part Master'!A:E,5,FALSE)," ")</f>
        <v xml:space="preserve"> </v>
      </c>
    </row>
    <row r="224" spans="2:30">
      <c r="AC224" s="477"/>
      <c r="AD224" s="532" t="str">
        <f>IFERROR(VLOOKUP(D224,'Part Master'!A:E,5,FALSE)," ")</f>
        <v xml:space="preserve"> </v>
      </c>
    </row>
    <row r="225" spans="29:30">
      <c r="AC225" s="477"/>
      <c r="AD225" s="532" t="str">
        <f>IFERROR(VLOOKUP(D225,'Part Master'!A:E,5,FALSE)," ")</f>
        <v xml:space="preserve"> </v>
      </c>
    </row>
    <row r="226" spans="29:30">
      <c r="AC226" s="477"/>
      <c r="AD226" s="532" t="str">
        <f>IFERROR(VLOOKUP(D226,'Part Master'!A:E,5,FALSE)," ")</f>
        <v xml:space="preserve"> </v>
      </c>
    </row>
    <row r="227" spans="29:30">
      <c r="AC227" s="477"/>
      <c r="AD227" s="532" t="str">
        <f>IFERROR(VLOOKUP(D227,'Part Master'!A:E,5,FALSE)," ")</f>
        <v xml:space="preserve"> </v>
      </c>
    </row>
    <row r="228" spans="29:30">
      <c r="AC228" s="477"/>
      <c r="AD228" s="532" t="str">
        <f>IFERROR(VLOOKUP(D228,'Part Master'!A:E,5,FALSE)," ")</f>
        <v xml:space="preserve"> </v>
      </c>
    </row>
    <row r="229" spans="29:30">
      <c r="AC229" s="477"/>
      <c r="AD229" s="532" t="str">
        <f>IFERROR(VLOOKUP(D229,'Part Master'!A:E,5,FALSE)," ")</f>
        <v xml:space="preserve"> </v>
      </c>
    </row>
    <row r="230" spans="29:30">
      <c r="AC230" s="477"/>
      <c r="AD230" s="532" t="str">
        <f>IFERROR(VLOOKUP(D230,'Part Master'!A:E,5,FALSE)," ")</f>
        <v xml:space="preserve"> </v>
      </c>
    </row>
    <row r="231" spans="29:30">
      <c r="AC231" s="477"/>
      <c r="AD231" s="532" t="str">
        <f>IFERROR(VLOOKUP(D231,'Part Master'!A:E,5,FALSE)," ")</f>
        <v xml:space="preserve"> </v>
      </c>
    </row>
    <row r="232" spans="29:30">
      <c r="AC232" s="477"/>
      <c r="AD232" s="532" t="str">
        <f>IFERROR(VLOOKUP(D232,'Part Master'!A:E,5,FALSE)," ")</f>
        <v xml:space="preserve"> </v>
      </c>
    </row>
    <row r="233" spans="29:30">
      <c r="AC233" s="477"/>
      <c r="AD233" s="532" t="str">
        <f>IFERROR(VLOOKUP(D233,'Part Master'!A:E,5,FALSE)," ")</f>
        <v xml:space="preserve"> </v>
      </c>
    </row>
    <row r="234" spans="29:30">
      <c r="AC234" s="477"/>
      <c r="AD234" s="532" t="str">
        <f>IFERROR(VLOOKUP(D234,'Part Master'!A:E,5,FALSE)," ")</f>
        <v xml:space="preserve"> </v>
      </c>
    </row>
    <row r="235" spans="29:30">
      <c r="AC235" s="477"/>
      <c r="AD235" s="532" t="str">
        <f>IFERROR(VLOOKUP(D235,'Part Master'!A:E,5,FALSE)," ")</f>
        <v xml:space="preserve"> </v>
      </c>
    </row>
    <row r="236" spans="29:30">
      <c r="AC236" s="477"/>
      <c r="AD236" s="532" t="str">
        <f>IFERROR(VLOOKUP(D236,'Part Master'!A:E,5,FALSE)," ")</f>
        <v xml:space="preserve"> </v>
      </c>
    </row>
    <row r="237" spans="29:30">
      <c r="AC237" s="477"/>
      <c r="AD237" s="532" t="str">
        <f>IFERROR(VLOOKUP(D237,'Part Master'!A:E,5,FALSE)," ")</f>
        <v xml:space="preserve"> </v>
      </c>
    </row>
    <row r="238" spans="29:30">
      <c r="AC238" s="477"/>
      <c r="AD238" s="532" t="str">
        <f>IFERROR(VLOOKUP(D238,'Part Master'!A:E,5,FALSE)," ")</f>
        <v xml:space="preserve"> </v>
      </c>
    </row>
    <row r="239" spans="29:30">
      <c r="AC239" s="477"/>
      <c r="AD239" s="532" t="str">
        <f>IFERROR(VLOOKUP(D239,'Part Master'!A:E,5,FALSE)," ")</f>
        <v xml:space="preserve"> </v>
      </c>
    </row>
    <row r="240" spans="29:30">
      <c r="AC240" s="477"/>
      <c r="AD240" s="532" t="str">
        <f>IFERROR(VLOOKUP(D240,'Part Master'!A:E,5,FALSE)," ")</f>
        <v xml:space="preserve"> </v>
      </c>
    </row>
    <row r="241" spans="29:30">
      <c r="AC241" s="477"/>
      <c r="AD241" s="532" t="str">
        <f>IFERROR(VLOOKUP(D241,'Part Master'!A:E,5,FALSE)," ")</f>
        <v xml:space="preserve"> </v>
      </c>
    </row>
    <row r="242" spans="29:30">
      <c r="AC242" s="477"/>
      <c r="AD242" s="532" t="str">
        <f>IFERROR(VLOOKUP(D242,'Part Master'!A:E,5,FALSE)," ")</f>
        <v xml:space="preserve"> </v>
      </c>
    </row>
    <row r="243" spans="29:30">
      <c r="AC243" s="477"/>
      <c r="AD243" s="532" t="str">
        <f>IFERROR(VLOOKUP(D243,'Part Master'!A:E,5,FALSE)," ")</f>
        <v xml:space="preserve"> </v>
      </c>
    </row>
    <row r="244" spans="29:30">
      <c r="AC244" s="477"/>
      <c r="AD244" s="532" t="str">
        <f>IFERROR(VLOOKUP(D244,'Part Master'!A:E,5,FALSE)," ")</f>
        <v xml:space="preserve"> </v>
      </c>
    </row>
    <row r="245" spans="29:30">
      <c r="AC245" s="477"/>
      <c r="AD245" s="532" t="str">
        <f>IFERROR(VLOOKUP(D245,'Part Master'!A:E,5,FALSE)," ")</f>
        <v xml:space="preserve"> </v>
      </c>
    </row>
    <row r="246" spans="29:30">
      <c r="AC246" s="477"/>
      <c r="AD246" s="532" t="str">
        <f>IFERROR(VLOOKUP(D246,'Part Master'!A:E,5,FALSE)," ")</f>
        <v xml:space="preserve"> </v>
      </c>
    </row>
    <row r="247" spans="29:30">
      <c r="AC247" s="477"/>
      <c r="AD247" s="532" t="str">
        <f>IFERROR(VLOOKUP(D247,'Part Master'!A:E,5,FALSE)," ")</f>
        <v xml:space="preserve"> </v>
      </c>
    </row>
    <row r="248" spans="29:30">
      <c r="AC248" s="477"/>
      <c r="AD248" s="532" t="str">
        <f>IFERROR(VLOOKUP(D248,'Part Master'!A:E,5,FALSE)," ")</f>
        <v xml:space="preserve"> </v>
      </c>
    </row>
    <row r="249" spans="29:30">
      <c r="AC249" s="477"/>
      <c r="AD249" s="532" t="str">
        <f>IFERROR(VLOOKUP(D249,'Part Master'!A:E,5,FALSE)," ")</f>
        <v xml:space="preserve"> </v>
      </c>
    </row>
    <row r="250" spans="29:30">
      <c r="AC250" s="477"/>
      <c r="AD250" s="532" t="str">
        <f>IFERROR(VLOOKUP(D250,'Part Master'!A:E,5,FALSE)," ")</f>
        <v xml:space="preserve"> </v>
      </c>
    </row>
    <row r="251" spans="29:30">
      <c r="AC251" s="477"/>
      <c r="AD251" s="532" t="str">
        <f>IFERROR(VLOOKUP(D251,'Part Master'!A:E,5,FALSE)," ")</f>
        <v xml:space="preserve"> </v>
      </c>
    </row>
    <row r="252" spans="29:30">
      <c r="AC252" s="477"/>
      <c r="AD252" s="532" t="str">
        <f>IFERROR(VLOOKUP(D252,'Part Master'!A:E,5,FALSE)," ")</f>
        <v xml:space="preserve"> </v>
      </c>
    </row>
    <row r="253" spans="29:30">
      <c r="AC253" s="477"/>
      <c r="AD253" s="532" t="str">
        <f>IFERROR(VLOOKUP(D253,'Part Master'!A:E,5,FALSE)," ")</f>
        <v xml:space="preserve"> </v>
      </c>
    </row>
    <row r="254" spans="29:30">
      <c r="AC254" s="477"/>
      <c r="AD254" s="532" t="str">
        <f>IFERROR(VLOOKUP(D254,'Part Master'!A:E,5,FALSE)," ")</f>
        <v xml:space="preserve"> </v>
      </c>
    </row>
    <row r="255" spans="29:30">
      <c r="AC255" s="477"/>
      <c r="AD255" s="532" t="str">
        <f>IFERROR(VLOOKUP(D255,'Part Master'!A:E,5,FALSE)," ")</f>
        <v xml:space="preserve"> </v>
      </c>
    </row>
    <row r="256" spans="29:30">
      <c r="AC256" s="477"/>
      <c r="AD256" s="532" t="str">
        <f>IFERROR(VLOOKUP(D256,'Part Master'!A:E,5,FALSE)," ")</f>
        <v xml:space="preserve"> </v>
      </c>
    </row>
    <row r="257" spans="30:30">
      <c r="AD257" s="532" t="str">
        <f>IFERROR(VLOOKUP(D257,'Part Master'!A:E,5,FALSE)," ")</f>
        <v xml:space="preserve"> </v>
      </c>
    </row>
    <row r="258" spans="30:30">
      <c r="AD258" s="532" t="str">
        <f>IFERROR(VLOOKUP(D258,'Part Master'!A:E,5,FALSE)," ")</f>
        <v xml:space="preserve"> </v>
      </c>
    </row>
  </sheetData>
  <sheetProtection algorithmName="SHA-512" hashValue="SE1sKSUCFeOuoUSxjJmJBfv7jINbJtEgVrymYmjOz3uksicsAWTfqAoqoF2gzH+YfR2vAxHNJDpHHiXg1kDXOA==" saltValue="RuQG/u1uQfXFBroiBr9hPQ==" spinCount="100000" sheet="1" objects="1" scenarios="1"/>
  <mergeCells count="70">
    <mergeCell ref="B192:AD192"/>
    <mergeCell ref="B103:B110"/>
    <mergeCell ref="B111:O111"/>
    <mergeCell ref="B112:O112"/>
    <mergeCell ref="B113:B120"/>
    <mergeCell ref="B121:O121"/>
    <mergeCell ref="B122:B129"/>
    <mergeCell ref="B140:AD140"/>
    <mergeCell ref="B153:AD153"/>
    <mergeCell ref="B156:AD156"/>
    <mergeCell ref="B184:B187"/>
    <mergeCell ref="B179:B182"/>
    <mergeCell ref="B27:O27"/>
    <mergeCell ref="K50:L51"/>
    <mergeCell ref="B78:O78"/>
    <mergeCell ref="H56:H57"/>
    <mergeCell ref="K56:L57"/>
    <mergeCell ref="H59:H60"/>
    <mergeCell ref="K59:L60"/>
    <mergeCell ref="B70:B77"/>
    <mergeCell ref="H50:H51"/>
    <mergeCell ref="B102:O102"/>
    <mergeCell ref="H53:H54"/>
    <mergeCell ref="K53:L54"/>
    <mergeCell ref="B69:O69"/>
    <mergeCell ref="B87:O87"/>
    <mergeCell ref="B90:O90"/>
    <mergeCell ref="B92:L92"/>
    <mergeCell ref="B93:L93"/>
    <mergeCell ref="C2:L2"/>
    <mergeCell ref="D5:E5"/>
    <mergeCell ref="D6:E6"/>
    <mergeCell ref="D7:E7"/>
    <mergeCell ref="B17:O17"/>
    <mergeCell ref="B10:AD10"/>
    <mergeCell ref="C3:L3"/>
    <mergeCell ref="B9:C9"/>
    <mergeCell ref="G7:H7"/>
    <mergeCell ref="J7:K7"/>
    <mergeCell ref="B18:B21"/>
    <mergeCell ref="B22:B26"/>
    <mergeCell ref="B215:L217"/>
    <mergeCell ref="B141:O141"/>
    <mergeCell ref="B158:O158"/>
    <mergeCell ref="B146:O146"/>
    <mergeCell ref="B142:B145"/>
    <mergeCell ref="B147:B149"/>
    <mergeCell ref="B159:B162"/>
    <mergeCell ref="B174:B177"/>
    <mergeCell ref="B166:B169"/>
    <mergeCell ref="B165:O165"/>
    <mergeCell ref="B170:O170"/>
    <mergeCell ref="B213:H213"/>
    <mergeCell ref="B94:B101"/>
    <mergeCell ref="AF16:AI16"/>
    <mergeCell ref="AF60:AI60"/>
    <mergeCell ref="B197:B202"/>
    <mergeCell ref="B139:C139"/>
    <mergeCell ref="B28:B29"/>
    <mergeCell ref="B31:B32"/>
    <mergeCell ref="B59:B60"/>
    <mergeCell ref="B56:B57"/>
    <mergeCell ref="B53:B54"/>
    <mergeCell ref="B50:B51"/>
    <mergeCell ref="B30:O30"/>
    <mergeCell ref="B37:O37"/>
    <mergeCell ref="B33:O33"/>
    <mergeCell ref="B41:B43"/>
    <mergeCell ref="B79:B86"/>
    <mergeCell ref="B40:O40"/>
  </mergeCells>
  <conditionalFormatting sqref="G45 G14:G16 G32 J32 G47:G48 J184:J187 G53:G54 J53:J54 J56:J57 G56:G57 G159:G160 J159:J160 J174:J177 J142:J145 G150:G151 J147:J152 G50:G51 J50:J51 J11 J79:J86 J41:J48 G168:G169 J166:J169 J132:J138 J14:J16 G39 J39 G59:G68 J59:J68">
    <cfRule type="cellIs" dxfId="581" priority="162" operator="equal">
      <formula>0</formula>
    </cfRule>
  </conditionalFormatting>
  <conditionalFormatting sqref="G18:G26">
    <cfRule type="cellIs" dxfId="580" priority="161" operator="equal">
      <formula>0</formula>
    </cfRule>
  </conditionalFormatting>
  <conditionalFormatting sqref="G79:G86 G132:G135">
    <cfRule type="cellIs" dxfId="579" priority="155" operator="equal">
      <formula>0</formula>
    </cfRule>
  </conditionalFormatting>
  <conditionalFormatting sqref="G70:G77">
    <cfRule type="cellIs" dxfId="578" priority="156" operator="equal">
      <formula>0</formula>
    </cfRule>
  </conditionalFormatting>
  <conditionalFormatting sqref="G154:G155">
    <cfRule type="cellIs" dxfId="577" priority="153" operator="equal">
      <formula>0</formula>
    </cfRule>
  </conditionalFormatting>
  <conditionalFormatting sqref="G157">
    <cfRule type="cellIs" dxfId="576" priority="152" operator="equal">
      <formula>0</formula>
    </cfRule>
  </conditionalFormatting>
  <conditionalFormatting sqref="G193">
    <cfRule type="cellIs" dxfId="575" priority="147" operator="equal">
      <formula>0</formula>
    </cfRule>
  </conditionalFormatting>
  <conditionalFormatting sqref="G189:G191">
    <cfRule type="cellIs" dxfId="574" priority="148" operator="equal">
      <formula>0</formula>
    </cfRule>
  </conditionalFormatting>
  <conditionalFormatting sqref="G197:G202">
    <cfRule type="cellIs" dxfId="573" priority="145" operator="equal">
      <formula>0</formula>
    </cfRule>
  </conditionalFormatting>
  <conditionalFormatting sqref="G174:G177 G184:G187">
    <cfRule type="cellIs" dxfId="572" priority="144" operator="equal">
      <formula>0</formula>
    </cfRule>
  </conditionalFormatting>
  <conditionalFormatting sqref="G41:G44">
    <cfRule type="cellIs" dxfId="571" priority="143" operator="equal">
      <formula>0</formula>
    </cfRule>
  </conditionalFormatting>
  <conditionalFormatting sqref="G166:G167">
    <cfRule type="cellIs" dxfId="570" priority="142" operator="equal">
      <formula>0</formula>
    </cfRule>
  </conditionalFormatting>
  <conditionalFormatting sqref="G136:G138">
    <cfRule type="cellIs" dxfId="569" priority="139" operator="equal">
      <formula>0</formula>
    </cfRule>
  </conditionalFormatting>
  <conditionalFormatting sqref="G142:G145 G147:G149">
    <cfRule type="cellIs" dxfId="568" priority="138" operator="equal">
      <formula>0</formula>
    </cfRule>
  </conditionalFormatting>
  <conditionalFormatting sqref="G152">
    <cfRule type="cellIs" dxfId="567" priority="137" operator="equal">
      <formula>0</formula>
    </cfRule>
  </conditionalFormatting>
  <conditionalFormatting sqref="P4">
    <cfRule type="cellIs" dxfId="566" priority="134" operator="lessThan">
      <formula>0</formula>
    </cfRule>
    <cfRule type="cellIs" dxfId="565" priority="135" operator="greaterThanOrEqual">
      <formula>0</formula>
    </cfRule>
  </conditionalFormatting>
  <conditionalFormatting sqref="L154:L155 L157 L193 L14:L16 L18:L26 L32 L47:L48 L189:L191 L79:L86 L159:L160 L142:L145 L147:L152 L41:L45 L166:L169 L70:L77 L132:L138 L39 L61:L68">
    <cfRule type="containsText" dxfId="564" priority="136" operator="containsText" text="n">
      <formula>NOT(ISERROR(SEARCH("n",L14)))</formula>
    </cfRule>
  </conditionalFormatting>
  <conditionalFormatting sqref="G46">
    <cfRule type="cellIs" dxfId="563" priority="133" operator="equal">
      <formula>0</formula>
    </cfRule>
  </conditionalFormatting>
  <conditionalFormatting sqref="L46">
    <cfRule type="containsText" dxfId="562" priority="132" operator="containsText" text="n">
      <formula>NOT(ISERROR(SEARCH("n",L46)))</formula>
    </cfRule>
  </conditionalFormatting>
  <conditionalFormatting sqref="G11">
    <cfRule type="cellIs" dxfId="561" priority="131" operator="equal">
      <formula>0</formula>
    </cfRule>
  </conditionalFormatting>
  <conditionalFormatting sqref="L11">
    <cfRule type="containsText" dxfId="560" priority="130" operator="containsText" text="n">
      <formula>NOT(ISERROR(SEARCH("n",L11)))</formula>
    </cfRule>
  </conditionalFormatting>
  <conditionalFormatting sqref="J70:J77">
    <cfRule type="cellIs" dxfId="559" priority="122" operator="equal">
      <formula>0</formula>
    </cfRule>
  </conditionalFormatting>
  <conditionalFormatting sqref="J154:J155">
    <cfRule type="cellIs" dxfId="558" priority="120" operator="equal">
      <formula>0</formula>
    </cfRule>
  </conditionalFormatting>
  <conditionalFormatting sqref="J157">
    <cfRule type="cellIs" dxfId="557" priority="119" operator="equal">
      <formula>0</formula>
    </cfRule>
  </conditionalFormatting>
  <conditionalFormatting sqref="J189:J191">
    <cfRule type="cellIs" dxfId="556" priority="117" operator="equal">
      <formula>0</formula>
    </cfRule>
  </conditionalFormatting>
  <conditionalFormatting sqref="J193">
    <cfRule type="cellIs" dxfId="555" priority="116" operator="equal">
      <formula>0</formula>
    </cfRule>
  </conditionalFormatting>
  <conditionalFormatting sqref="J18:J26">
    <cfRule type="cellIs" dxfId="554" priority="115" operator="equal">
      <formula>0</formula>
    </cfRule>
  </conditionalFormatting>
  <conditionalFormatting sqref="J197:J202">
    <cfRule type="cellIs" dxfId="553" priority="113" operator="equal">
      <formula>0</formula>
    </cfRule>
  </conditionalFormatting>
  <conditionalFormatting sqref="H197:H202">
    <cfRule type="cellIs" dxfId="552" priority="112" operator="equal">
      <formula>0</formula>
    </cfRule>
  </conditionalFormatting>
  <conditionalFormatting sqref="K197:K202">
    <cfRule type="cellIs" dxfId="551" priority="111" operator="equal">
      <formula>0</formula>
    </cfRule>
  </conditionalFormatting>
  <conditionalFormatting sqref="D45">
    <cfRule type="cellIs" dxfId="550" priority="105" stopIfTrue="1" operator="equal">
      <formula>"NE"</formula>
    </cfRule>
  </conditionalFormatting>
  <conditionalFormatting sqref="D28">
    <cfRule type="expression" dxfId="549" priority="103" stopIfTrue="1">
      <formula>AND(COUNTIF(#REF!,D28)&gt;1,D28&lt;&gt;"CANCELLED",D28&lt;&gt;"---")</formula>
    </cfRule>
  </conditionalFormatting>
  <conditionalFormatting sqref="G28:G29">
    <cfRule type="cellIs" dxfId="548" priority="102" operator="equal">
      <formula>0</formula>
    </cfRule>
  </conditionalFormatting>
  <conditionalFormatting sqref="L28:L29">
    <cfRule type="containsText" dxfId="547" priority="101" operator="containsText" text="n">
      <formula>NOT(ISERROR(SEARCH("n",L28)))</formula>
    </cfRule>
  </conditionalFormatting>
  <conditionalFormatting sqref="J28:J29">
    <cfRule type="cellIs" dxfId="546" priority="100" operator="equal">
      <formula>0</formula>
    </cfRule>
  </conditionalFormatting>
  <conditionalFormatting sqref="G188 J188">
    <cfRule type="cellIs" dxfId="545" priority="99" operator="equal">
      <formula>0</formula>
    </cfRule>
  </conditionalFormatting>
  <conditionalFormatting sqref="L188">
    <cfRule type="containsText" dxfId="544" priority="98" operator="containsText" text="n">
      <formula>NOT(ISERROR(SEARCH("n",L188)))</formula>
    </cfRule>
  </conditionalFormatting>
  <conditionalFormatting sqref="C293:C1048576 C9">
    <cfRule type="duplicateValues" dxfId="543" priority="370"/>
  </conditionalFormatting>
  <conditionalFormatting sqref="D133">
    <cfRule type="cellIs" dxfId="542" priority="95" stopIfTrue="1" operator="equal">
      <formula>"NE"</formula>
    </cfRule>
  </conditionalFormatting>
  <conditionalFormatting sqref="D38">
    <cfRule type="cellIs" dxfId="541" priority="93" stopIfTrue="1" operator="equal">
      <formula>"NE"</formula>
    </cfRule>
  </conditionalFormatting>
  <conditionalFormatting sqref="G38 J38">
    <cfRule type="cellIs" dxfId="540" priority="92" operator="equal">
      <formula>0</formula>
    </cfRule>
  </conditionalFormatting>
  <conditionalFormatting sqref="L38">
    <cfRule type="containsText" dxfId="539" priority="91" operator="containsText" text="n">
      <formula>NOT(ISERROR(SEARCH("n",L38)))</formula>
    </cfRule>
  </conditionalFormatting>
  <conditionalFormatting sqref="G34:G35 J34:J35">
    <cfRule type="cellIs" dxfId="538" priority="90" operator="equal">
      <formula>0</formula>
    </cfRule>
  </conditionalFormatting>
  <conditionalFormatting sqref="L34:L35">
    <cfRule type="containsText" dxfId="537" priority="89" operator="containsText" text="n">
      <formula>NOT(ISERROR(SEARCH("n",L34)))</formula>
    </cfRule>
  </conditionalFormatting>
  <conditionalFormatting sqref="D162:D164">
    <cfRule type="cellIs" dxfId="536" priority="86" stopIfTrue="1" operator="equal">
      <formula>"NE"</formula>
    </cfRule>
  </conditionalFormatting>
  <conditionalFormatting sqref="D160">
    <cfRule type="cellIs" dxfId="535" priority="85" stopIfTrue="1" operator="equal">
      <formula>"NE"</formula>
    </cfRule>
  </conditionalFormatting>
  <conditionalFormatting sqref="G171:G172 J171:J172">
    <cfRule type="cellIs" dxfId="534" priority="84" operator="equal">
      <formula>0</formula>
    </cfRule>
  </conditionalFormatting>
  <conditionalFormatting sqref="L171:L172">
    <cfRule type="containsText" dxfId="533" priority="83" operator="containsText" text="n">
      <formula>NOT(ISERROR(SEARCH("n",L171)))</formula>
    </cfRule>
  </conditionalFormatting>
  <conditionalFormatting sqref="D149">
    <cfRule type="cellIs" dxfId="532" priority="80" stopIfTrue="1" operator="equal">
      <formula>"NE"</formula>
    </cfRule>
  </conditionalFormatting>
  <conditionalFormatting sqref="D147">
    <cfRule type="cellIs" dxfId="531" priority="79" stopIfTrue="1" operator="equal">
      <formula>"NE"</formula>
    </cfRule>
  </conditionalFormatting>
  <conditionalFormatting sqref="D148">
    <cfRule type="cellIs" dxfId="530" priority="78" stopIfTrue="1" operator="equal">
      <formula>"NE"</formula>
    </cfRule>
  </conditionalFormatting>
  <conditionalFormatting sqref="L52">
    <cfRule type="containsText" dxfId="529" priority="76" operator="containsText" text="n">
      <formula>NOT(ISERROR(SEARCH("n",L52)))</formula>
    </cfRule>
  </conditionalFormatting>
  <conditionalFormatting sqref="J52">
    <cfRule type="cellIs" dxfId="528" priority="75" operator="equal">
      <formula>0</formula>
    </cfRule>
  </conditionalFormatting>
  <conditionalFormatting sqref="G52">
    <cfRule type="cellIs" dxfId="527" priority="74" operator="equal">
      <formula>0</formula>
    </cfRule>
  </conditionalFormatting>
  <conditionalFormatting sqref="J49 J58 J55">
    <cfRule type="cellIs" dxfId="526" priority="73" operator="equal">
      <formula>0</formula>
    </cfRule>
  </conditionalFormatting>
  <conditionalFormatting sqref="G49 G58 G55">
    <cfRule type="cellIs" dxfId="525" priority="72" operator="equal">
      <formula>0</formula>
    </cfRule>
  </conditionalFormatting>
  <conditionalFormatting sqref="G31 J31">
    <cfRule type="cellIs" dxfId="524" priority="71" operator="equal">
      <formula>0</formula>
    </cfRule>
  </conditionalFormatting>
  <conditionalFormatting sqref="L31">
    <cfRule type="containsText" dxfId="523" priority="70" operator="containsText" text="n">
      <formula>NOT(ISERROR(SEARCH("n",L31)))</formula>
    </cfRule>
  </conditionalFormatting>
  <conditionalFormatting sqref="J161:J164 G161:G164">
    <cfRule type="cellIs" dxfId="522" priority="69" operator="equal">
      <formula>0</formula>
    </cfRule>
  </conditionalFormatting>
  <conditionalFormatting sqref="L161:L164">
    <cfRule type="containsText" dxfId="521" priority="68" operator="containsText" text="n">
      <formula>NOT(ISERROR(SEARCH("n",L161)))</formula>
    </cfRule>
  </conditionalFormatting>
  <conditionalFormatting sqref="D161">
    <cfRule type="cellIs" dxfId="520" priority="67" stopIfTrue="1" operator="equal">
      <formula>"NE"</formula>
    </cfRule>
  </conditionalFormatting>
  <conditionalFormatting sqref="J173">
    <cfRule type="cellIs" dxfId="519" priority="66" operator="equal">
      <formula>0</formula>
    </cfRule>
  </conditionalFormatting>
  <conditionalFormatting sqref="G173">
    <cfRule type="cellIs" dxfId="518" priority="65" operator="equal">
      <formula>0</formula>
    </cfRule>
  </conditionalFormatting>
  <conditionalFormatting sqref="L173">
    <cfRule type="containsText" dxfId="517" priority="64" operator="containsText" text="n">
      <formula>NOT(ISERROR(SEARCH("n",L173)))</formula>
    </cfRule>
  </conditionalFormatting>
  <conditionalFormatting sqref="J183">
    <cfRule type="cellIs" dxfId="516" priority="63" operator="equal">
      <formula>0</formula>
    </cfRule>
  </conditionalFormatting>
  <conditionalFormatting sqref="G183">
    <cfRule type="cellIs" dxfId="515" priority="62" operator="equal">
      <formula>0</formula>
    </cfRule>
  </conditionalFormatting>
  <conditionalFormatting sqref="L183">
    <cfRule type="containsText" dxfId="514" priority="61" operator="containsText" text="n">
      <formula>NOT(ISERROR(SEARCH("n",L183)))</formula>
    </cfRule>
  </conditionalFormatting>
  <conditionalFormatting sqref="G139 J139">
    <cfRule type="cellIs" dxfId="513" priority="60" operator="equal">
      <formula>0</formula>
    </cfRule>
  </conditionalFormatting>
  <conditionalFormatting sqref="L139">
    <cfRule type="containsText" dxfId="512" priority="59" operator="containsText" text="n">
      <formula>NOT(ISERROR(SEARCH("n",L139)))</formula>
    </cfRule>
  </conditionalFormatting>
  <conditionalFormatting sqref="D138">
    <cfRule type="cellIs" dxfId="511" priority="58" stopIfTrue="1" operator="equal">
      <formula>"NE"</formula>
    </cfRule>
  </conditionalFormatting>
  <conditionalFormatting sqref="D70:D77">
    <cfRule type="duplicateValues" dxfId="510" priority="57"/>
  </conditionalFormatting>
  <conditionalFormatting sqref="D79:D86">
    <cfRule type="duplicateValues" dxfId="509" priority="56"/>
  </conditionalFormatting>
  <conditionalFormatting sqref="G194">
    <cfRule type="cellIs" dxfId="508" priority="55" operator="equal">
      <formula>0</formula>
    </cfRule>
  </conditionalFormatting>
  <conditionalFormatting sqref="L194">
    <cfRule type="containsText" dxfId="507" priority="54" operator="containsText" text="n">
      <formula>NOT(ISERROR(SEARCH("n",L194)))</formula>
    </cfRule>
  </conditionalFormatting>
  <conditionalFormatting sqref="J194">
    <cfRule type="cellIs" dxfId="506" priority="53" operator="equal">
      <formula>0</formula>
    </cfRule>
  </conditionalFormatting>
  <conditionalFormatting sqref="J103:J110">
    <cfRule type="cellIs" dxfId="505" priority="51" operator="equal">
      <formula>0</formula>
    </cfRule>
  </conditionalFormatting>
  <conditionalFormatting sqref="G103:G110">
    <cfRule type="cellIs" dxfId="504" priority="49" operator="equal">
      <formula>0</formula>
    </cfRule>
  </conditionalFormatting>
  <conditionalFormatting sqref="G94:G101">
    <cfRule type="cellIs" dxfId="503" priority="50" operator="equal">
      <formula>0</formula>
    </cfRule>
  </conditionalFormatting>
  <conditionalFormatting sqref="L103:L110 L94:L101">
    <cfRule type="containsText" dxfId="502" priority="48" operator="containsText" text="n">
      <formula>NOT(ISERROR(SEARCH("n",L94)))</formula>
    </cfRule>
  </conditionalFormatting>
  <conditionalFormatting sqref="J94:J101">
    <cfRule type="cellIs" dxfId="501" priority="47" operator="equal">
      <formula>0</formula>
    </cfRule>
  </conditionalFormatting>
  <conditionalFormatting sqref="D94:D101">
    <cfRule type="duplicateValues" dxfId="500" priority="46"/>
  </conditionalFormatting>
  <conditionalFormatting sqref="D103:D110">
    <cfRule type="duplicateValues" dxfId="499" priority="45"/>
  </conditionalFormatting>
  <conditionalFormatting sqref="G36 J36">
    <cfRule type="cellIs" dxfId="498" priority="44" operator="equal">
      <formula>0</formula>
    </cfRule>
  </conditionalFormatting>
  <conditionalFormatting sqref="L36">
    <cfRule type="containsText" dxfId="497" priority="43" operator="containsText" text="n">
      <formula>NOT(ISERROR(SEARCH("n",L36)))</formula>
    </cfRule>
  </conditionalFormatting>
  <conditionalFormatting sqref="J12:J13">
    <cfRule type="cellIs" dxfId="496" priority="42" operator="equal">
      <formula>0</formula>
    </cfRule>
  </conditionalFormatting>
  <conditionalFormatting sqref="G12:G13">
    <cfRule type="cellIs" dxfId="495" priority="41" operator="equal">
      <formula>0</formula>
    </cfRule>
  </conditionalFormatting>
  <conditionalFormatting sqref="L12:L13">
    <cfRule type="containsText" dxfId="494" priority="40" operator="containsText" text="n">
      <formula>NOT(ISERROR(SEARCH("n",L12)))</formula>
    </cfRule>
  </conditionalFormatting>
  <conditionalFormatting sqref="G130 J130">
    <cfRule type="cellIs" dxfId="493" priority="39" operator="equal">
      <formula>0</formula>
    </cfRule>
  </conditionalFormatting>
  <conditionalFormatting sqref="L130">
    <cfRule type="containsText" dxfId="492" priority="38" operator="containsText" text="n">
      <formula>NOT(ISERROR(SEARCH("n",L130)))</formula>
    </cfRule>
  </conditionalFormatting>
  <conditionalFormatting sqref="G131 J131">
    <cfRule type="cellIs" dxfId="491" priority="31" operator="equal">
      <formula>0</formula>
    </cfRule>
  </conditionalFormatting>
  <conditionalFormatting sqref="L131">
    <cfRule type="containsText" dxfId="490" priority="30" operator="containsText" text="n">
      <formula>NOT(ISERROR(SEARCH("n",L131)))</formula>
    </cfRule>
  </conditionalFormatting>
  <conditionalFormatting sqref="J122:J129">
    <cfRule type="cellIs" dxfId="489" priority="29" operator="equal">
      <formula>0</formula>
    </cfRule>
  </conditionalFormatting>
  <conditionalFormatting sqref="G122:G129">
    <cfRule type="cellIs" dxfId="488" priority="27" operator="equal">
      <formula>0</formula>
    </cfRule>
  </conditionalFormatting>
  <conditionalFormatting sqref="G113:G120">
    <cfRule type="cellIs" dxfId="487" priority="28" operator="equal">
      <formula>0</formula>
    </cfRule>
  </conditionalFormatting>
  <conditionalFormatting sqref="L122:L129 L113:L120">
    <cfRule type="containsText" dxfId="486" priority="26" operator="containsText" text="n">
      <formula>NOT(ISERROR(SEARCH("n",L113)))</formula>
    </cfRule>
  </conditionalFormatting>
  <conditionalFormatting sqref="J113:J120">
    <cfRule type="cellIs" dxfId="485" priority="25" operator="equal">
      <formula>0</formula>
    </cfRule>
  </conditionalFormatting>
  <conditionalFormatting sqref="D113:D120">
    <cfRule type="duplicateValues" dxfId="484" priority="24"/>
  </conditionalFormatting>
  <conditionalFormatting sqref="D122:D129">
    <cfRule type="duplicateValues" dxfId="483" priority="23"/>
  </conditionalFormatting>
  <conditionalFormatting sqref="AF19:AI19">
    <cfRule type="colorScale" priority="22">
      <colorScale>
        <cfvo type="min"/>
        <cfvo type="percentile" val="50"/>
        <cfvo type="max"/>
        <color rgb="FFF8696B"/>
        <color rgb="FFFFEB84"/>
        <color rgb="FF63BE7B"/>
      </colorScale>
    </cfRule>
  </conditionalFormatting>
  <conditionalFormatting sqref="AF20:AI20">
    <cfRule type="colorScale" priority="21">
      <colorScale>
        <cfvo type="min"/>
        <cfvo type="percentile" val="50"/>
        <cfvo type="max"/>
        <color rgb="FFF8696B"/>
        <color rgb="FFFFEB84"/>
        <color rgb="FF63BE7B"/>
      </colorScale>
    </cfRule>
  </conditionalFormatting>
  <conditionalFormatting sqref="AF21:AI21">
    <cfRule type="colorScale" priority="20">
      <colorScale>
        <cfvo type="min"/>
        <cfvo type="percentile" val="50"/>
        <cfvo type="max"/>
        <color rgb="FFF8696B"/>
        <color rgb="FFFFEB84"/>
        <color rgb="FF63BE7B"/>
      </colorScale>
    </cfRule>
  </conditionalFormatting>
  <conditionalFormatting sqref="AF61">
    <cfRule type="colorScale" priority="19">
      <colorScale>
        <cfvo type="min"/>
        <cfvo type="percentile" val="50"/>
        <cfvo type="max"/>
        <color rgb="FFF8696B"/>
        <color rgb="FFFFEB84"/>
        <color rgb="FF63BE7B"/>
      </colorScale>
    </cfRule>
  </conditionalFormatting>
  <conditionalFormatting sqref="AF62">
    <cfRule type="colorScale" priority="18">
      <colorScale>
        <cfvo type="min"/>
        <cfvo type="percentile" val="50"/>
        <cfvo type="max"/>
        <color rgb="FFF8696B"/>
        <color rgb="FFFFEB84"/>
        <color rgb="FF63BE7B"/>
      </colorScale>
    </cfRule>
  </conditionalFormatting>
  <conditionalFormatting sqref="AF63">
    <cfRule type="colorScale" priority="17">
      <colorScale>
        <cfvo type="min"/>
        <cfvo type="percentile" val="50"/>
        <cfvo type="max"/>
        <color rgb="FFF8696B"/>
        <color rgb="FFFFEB84"/>
        <color rgb="FF63BE7B"/>
      </colorScale>
    </cfRule>
  </conditionalFormatting>
  <conditionalFormatting sqref="AF63">
    <cfRule type="colorScale" priority="16">
      <colorScale>
        <cfvo type="min"/>
        <cfvo type="percentile" val="50"/>
        <cfvo type="max"/>
        <color rgb="FFF8696B"/>
        <color rgb="FFFFEB84"/>
        <color rgb="FF63BE7B"/>
      </colorScale>
    </cfRule>
  </conditionalFormatting>
  <conditionalFormatting sqref="AF64:AI64">
    <cfRule type="colorScale" priority="15">
      <colorScale>
        <cfvo type="min"/>
        <cfvo type="percentile" val="50"/>
        <cfvo type="max"/>
        <color rgb="FFF8696B"/>
        <color rgb="FFFFEB84"/>
        <color rgb="FF63BE7B"/>
      </colorScale>
    </cfRule>
  </conditionalFormatting>
  <conditionalFormatting sqref="J91 J88:J89">
    <cfRule type="cellIs" dxfId="482" priority="6" operator="equal">
      <formula>0</formula>
    </cfRule>
  </conditionalFormatting>
  <conditionalFormatting sqref="L88:L89 L91">
    <cfRule type="containsText" dxfId="481" priority="10" operator="containsText" text="n">
      <formula>NOT(ISERROR(SEARCH("n",L88)))</formula>
    </cfRule>
  </conditionalFormatting>
  <conditionalFormatting sqref="D88:D89">
    <cfRule type="duplicateValues" dxfId="480" priority="7"/>
  </conditionalFormatting>
  <conditionalFormatting sqref="G91 G88:G89">
    <cfRule type="cellIs" dxfId="479" priority="5" operator="equal">
      <formula>0</formula>
    </cfRule>
  </conditionalFormatting>
  <conditionalFormatting sqref="J179:J182">
    <cfRule type="cellIs" dxfId="478" priority="4" operator="equal">
      <formula>0</formula>
    </cfRule>
  </conditionalFormatting>
  <conditionalFormatting sqref="G179:G182">
    <cfRule type="cellIs" dxfId="477" priority="3" operator="equal">
      <formula>0</formula>
    </cfRule>
  </conditionalFormatting>
  <conditionalFormatting sqref="J178">
    <cfRule type="cellIs" dxfId="476" priority="2" operator="equal">
      <formula>0</formula>
    </cfRule>
  </conditionalFormatting>
  <conditionalFormatting sqref="G178">
    <cfRule type="cellIs" dxfId="475" priority="1" operator="equal">
      <formula>0</formula>
    </cfRule>
  </conditionalFormatting>
  <pageMargins left="0.70866141732283472" right="0.70866141732283472" top="0.74803149606299213" bottom="0.74803149606299213" header="0.31496062992125984" footer="0.31496062992125984"/>
  <pageSetup paperSize="9" scale="75" fitToHeight="0" orientation="portrait" r:id="rId1"/>
  <headerFooter>
    <oddFooter>&amp;LDec 2017&amp;CThis guide is for Nissan Dealership internal use only.&amp;RPage &amp;P of &amp;N</oddFooter>
  </headerFooter>
  <rowBreaks count="2" manualBreakCount="2">
    <brk id="51" min="1" max="8" man="1"/>
    <brk id="164" min="1" max="8"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92D050"/>
    <pageSetUpPr autoPageBreaks="0" fitToPage="1"/>
  </sheetPr>
  <dimension ref="A1:AD251"/>
  <sheetViews>
    <sheetView showGridLines="0" topLeftCell="B1" zoomScaleNormal="100" workbookViewId="0">
      <pane ySplit="9" topLeftCell="A109" activePane="bottomLeft" state="frozen"/>
      <selection activeCell="AD34" sqref="AD34"/>
      <selection pane="bottomLeft" activeCell="B119" sqref="B119"/>
    </sheetView>
  </sheetViews>
  <sheetFormatPr defaultColWidth="9.140625" defaultRowHeight="15"/>
  <cols>
    <col min="1" max="1" width="3.140625" style="4" hidden="1" customWidth="1"/>
    <col min="2" max="2" width="3.140625" style="4" customWidth="1"/>
    <col min="3" max="3" width="65.42578125" style="4" bestFit="1" customWidth="1"/>
    <col min="4" max="4" width="18.42578125" style="24" customWidth="1"/>
    <col min="5" max="5" width="13.5703125" style="4" bestFit="1" customWidth="1"/>
    <col min="6" max="6" width="14.140625" style="4" hidden="1" customWidth="1"/>
    <col min="7" max="7" width="9.42578125" style="33" bestFit="1" customWidth="1"/>
    <col min="8" max="8" width="10.140625" style="33" bestFit="1" customWidth="1"/>
    <col min="9" max="9" width="19" style="33" hidden="1" customWidth="1"/>
    <col min="10" max="10" width="9.42578125" style="33" hidden="1" customWidth="1"/>
    <col min="11" max="11" width="10.140625" style="33" hidden="1" customWidth="1"/>
    <col min="12" max="12" width="8.7109375" style="273" bestFit="1" customWidth="1"/>
    <col min="13" max="13" width="8.7109375" style="193" hidden="1" customWidth="1"/>
    <col min="14" max="14" width="17.5703125" style="131" hidden="1" customWidth="1"/>
    <col min="15" max="15" width="10.7109375" style="131" hidden="1" customWidth="1"/>
    <col min="16" max="16" width="34" style="420" hidden="1" customWidth="1"/>
    <col min="17" max="17" width="12.42578125" style="4" hidden="1" customWidth="1"/>
    <col min="18" max="18" width="12.5703125" style="4" hidden="1" customWidth="1"/>
    <col min="19" max="19" width="3.7109375" style="4" hidden="1" customWidth="1"/>
    <col min="20" max="20" width="11.85546875" style="4" hidden="1" customWidth="1"/>
    <col min="21" max="21" width="18.7109375" style="4" hidden="1" customWidth="1"/>
    <col min="22" max="22" width="17.7109375" style="4" hidden="1" customWidth="1"/>
    <col min="23" max="29" width="9.140625" style="4" hidden="1" customWidth="1"/>
    <col min="30" max="30" width="19.140625" style="527" bestFit="1" customWidth="1"/>
    <col min="31" max="74" width="9.140625" style="4" customWidth="1"/>
    <col min="75" max="16384" width="9.140625" style="4"/>
  </cols>
  <sheetData>
    <row r="1" spans="2:30" s="94" customFormat="1" ht="14.65" customHeight="1">
      <c r="D1" s="406"/>
      <c r="E1" s="90"/>
      <c r="F1" s="123" t="s">
        <v>685</v>
      </c>
      <c r="I1" s="237" t="s">
        <v>685</v>
      </c>
      <c r="J1" s="180"/>
      <c r="K1" s="180"/>
      <c r="L1" s="168"/>
      <c r="M1" s="168"/>
      <c r="N1" s="168"/>
      <c r="O1" s="168"/>
      <c r="P1" s="413"/>
      <c r="Q1" s="247"/>
      <c r="R1" s="247"/>
      <c r="S1" s="248"/>
      <c r="T1" s="248"/>
      <c r="U1" s="248"/>
      <c r="V1" s="248"/>
      <c r="AD1" s="525"/>
    </row>
    <row r="2" spans="2:30" s="200" customFormat="1" ht="23.25">
      <c r="C2" s="747" t="s">
        <v>686</v>
      </c>
      <c r="D2" s="747"/>
      <c r="E2" s="747"/>
      <c r="F2" s="747"/>
      <c r="G2" s="747"/>
      <c r="H2" s="747"/>
      <c r="I2" s="747"/>
      <c r="J2" s="747"/>
      <c r="K2" s="747"/>
      <c r="L2" s="747"/>
      <c r="M2" s="263"/>
      <c r="N2" s="263"/>
      <c r="O2" s="263"/>
      <c r="P2" s="413"/>
      <c r="Q2" s="247"/>
      <c r="R2" s="247"/>
      <c r="S2" s="248"/>
      <c r="T2" s="248"/>
      <c r="U2" s="248"/>
      <c r="V2" s="248"/>
      <c r="AD2" s="526"/>
    </row>
    <row r="3" spans="2:30" s="200" customFormat="1" ht="23.25">
      <c r="C3" s="748" t="s">
        <v>1391</v>
      </c>
      <c r="D3" s="748"/>
      <c r="E3" s="748"/>
      <c r="F3" s="748"/>
      <c r="G3" s="748"/>
      <c r="H3" s="748"/>
      <c r="I3" s="748"/>
      <c r="J3" s="748"/>
      <c r="K3" s="748"/>
      <c r="L3" s="748"/>
      <c r="M3" s="263"/>
      <c r="N3" s="263"/>
      <c r="O3" s="263"/>
      <c r="P3" s="413"/>
      <c r="Q3" s="247"/>
      <c r="R3" s="247"/>
      <c r="S3" s="248"/>
      <c r="T3" s="248"/>
      <c r="U3" s="248"/>
      <c r="V3" s="248"/>
      <c r="AD3" s="526"/>
    </row>
    <row r="4" spans="2:30" s="16" customFormat="1">
      <c r="B4" s="125"/>
      <c r="C4" s="125"/>
      <c r="D4" s="405"/>
      <c r="E4" s="126"/>
      <c r="F4" s="128"/>
      <c r="G4" s="124"/>
      <c r="H4" s="208"/>
      <c r="I4" s="238"/>
      <c r="J4" s="185"/>
      <c r="K4" s="185"/>
      <c r="L4" s="264"/>
      <c r="M4" s="264"/>
      <c r="N4" s="264"/>
      <c r="O4" s="264"/>
      <c r="P4" s="414"/>
      <c r="Q4" s="247"/>
      <c r="R4" s="247"/>
      <c r="S4" s="248"/>
      <c r="T4" s="248"/>
      <c r="U4" s="248"/>
      <c r="V4" s="248"/>
      <c r="AD4" s="527"/>
    </row>
    <row r="5" spans="2:30" s="16" customFormat="1">
      <c r="B5" s="125"/>
      <c r="C5" s="211" t="s">
        <v>1082</v>
      </c>
      <c r="D5" s="749">
        <f ca="1">TODAY()</f>
        <v>45015</v>
      </c>
      <c r="E5" s="750"/>
      <c r="F5" s="128"/>
      <c r="G5" s="187"/>
      <c r="H5" s="185"/>
      <c r="I5" s="238"/>
      <c r="J5" s="185"/>
      <c r="K5" s="185"/>
      <c r="L5" s="193"/>
      <c r="M5" s="124"/>
      <c r="N5" s="196"/>
      <c r="O5" s="196"/>
      <c r="P5" s="415"/>
      <c r="Q5" s="247"/>
      <c r="R5" s="247"/>
      <c r="S5" s="248"/>
      <c r="T5" s="248"/>
      <c r="U5" s="248"/>
      <c r="V5" s="248"/>
      <c r="AD5" s="527"/>
    </row>
    <row r="6" spans="2:30" s="16" customFormat="1">
      <c r="B6" s="125"/>
      <c r="C6" s="224" t="s">
        <v>1077</v>
      </c>
      <c r="D6" s="751"/>
      <c r="E6" s="752"/>
      <c r="F6" s="128"/>
      <c r="I6" s="238"/>
      <c r="L6" s="193"/>
      <c r="M6" s="124"/>
      <c r="N6" s="196" t="s">
        <v>1088</v>
      </c>
      <c r="O6" s="196"/>
      <c r="P6" s="415"/>
      <c r="Q6" s="196" t="s">
        <v>1087</v>
      </c>
      <c r="R6" s="196"/>
      <c r="AD6" s="527"/>
    </row>
    <row r="7" spans="2:30" s="16" customFormat="1" ht="14.65" customHeight="1">
      <c r="B7" s="125"/>
      <c r="C7" s="224" t="s">
        <v>1078</v>
      </c>
      <c r="D7" s="753"/>
      <c r="E7" s="754"/>
      <c r="F7" s="128"/>
      <c r="G7" s="755" t="s">
        <v>1085</v>
      </c>
      <c r="H7" s="756"/>
      <c r="I7" s="243"/>
      <c r="J7" s="757" t="s">
        <v>1086</v>
      </c>
      <c r="K7" s="757"/>
      <c r="L7" s="265"/>
      <c r="M7" s="124"/>
      <c r="N7" s="226" t="s">
        <v>506</v>
      </c>
      <c r="O7" s="209">
        <f>'COVER PAGE'!$C$20</f>
        <v>154</v>
      </c>
      <c r="P7" s="416"/>
      <c r="Q7" s="223" t="s">
        <v>506</v>
      </c>
      <c r="R7" s="186">
        <f>'COVER PAGE'!$C$20</f>
        <v>154</v>
      </c>
      <c r="S7" s="175"/>
      <c r="T7" s="198"/>
      <c r="U7" s="198"/>
      <c r="V7" s="198"/>
      <c r="AD7" s="527"/>
    </row>
    <row r="8" spans="2:30" ht="15" customHeight="1">
      <c r="C8" s="12"/>
      <c r="D8" s="404"/>
      <c r="E8" s="12"/>
      <c r="F8" s="13" t="s">
        <v>1088</v>
      </c>
      <c r="G8" s="457" t="s">
        <v>1081</v>
      </c>
      <c r="H8" s="458">
        <f>O8</f>
        <v>0</v>
      </c>
      <c r="I8" s="240" t="s">
        <v>1087</v>
      </c>
      <c r="J8" s="459" t="s">
        <v>1081</v>
      </c>
      <c r="K8" s="460">
        <f>R8</f>
        <v>0</v>
      </c>
      <c r="L8" s="461">
        <f>SUM(L10:L143)</f>
        <v>0</v>
      </c>
      <c r="M8" s="124"/>
      <c r="N8" s="462">
        <f>SUM(N10:N143)</f>
        <v>0</v>
      </c>
      <c r="O8" s="462">
        <f>SUM(O10:O143)</f>
        <v>0</v>
      </c>
      <c r="P8" s="417"/>
      <c r="Q8" s="201">
        <f>SUM(Q10:Q143)</f>
        <v>0</v>
      </c>
      <c r="R8" s="201">
        <f>SUM(R10:R143)</f>
        <v>0</v>
      </c>
      <c r="S8" s="204"/>
      <c r="T8" s="203">
        <f>SUM(T10:T143)</f>
        <v>0</v>
      </c>
      <c r="U8" s="203">
        <f>SUM(U10:U143)</f>
        <v>0</v>
      </c>
      <c r="V8" s="203">
        <f>SUM(V10:V143)</f>
        <v>0</v>
      </c>
    </row>
    <row r="9" spans="2:30" s="12" customFormat="1" ht="45">
      <c r="B9" s="764" t="s">
        <v>242</v>
      </c>
      <c r="C9" s="764"/>
      <c r="D9" s="102" t="s">
        <v>1233</v>
      </c>
      <c r="E9" s="34" t="s">
        <v>63</v>
      </c>
      <c r="F9" s="35" t="s">
        <v>455</v>
      </c>
      <c r="G9" s="35" t="s">
        <v>1070</v>
      </c>
      <c r="H9" s="35" t="s">
        <v>1066</v>
      </c>
      <c r="I9" s="252" t="s">
        <v>455</v>
      </c>
      <c r="J9" s="252" t="s">
        <v>1070</v>
      </c>
      <c r="K9" s="252" t="s">
        <v>1066</v>
      </c>
      <c r="L9" s="266" t="s">
        <v>1059</v>
      </c>
      <c r="M9" s="207"/>
      <c r="N9" s="253" t="s">
        <v>684</v>
      </c>
      <c r="O9" s="253" t="s">
        <v>1083</v>
      </c>
      <c r="P9" s="418"/>
      <c r="Q9" s="253" t="s">
        <v>684</v>
      </c>
      <c r="R9" s="253" t="s">
        <v>1076</v>
      </c>
      <c r="S9" s="175"/>
      <c r="T9" s="256" t="s">
        <v>1067</v>
      </c>
      <c r="U9" s="256" t="s">
        <v>1068</v>
      </c>
      <c r="V9" s="257" t="s">
        <v>1069</v>
      </c>
      <c r="AD9" s="528" t="s">
        <v>1629</v>
      </c>
    </row>
    <row r="10" spans="2:30">
      <c r="B10" s="786" t="s">
        <v>1368</v>
      </c>
      <c r="C10" s="787"/>
      <c r="D10" s="787"/>
      <c r="E10" s="787"/>
      <c r="F10" s="787"/>
      <c r="G10" s="787"/>
      <c r="H10" s="787"/>
      <c r="I10" s="787"/>
      <c r="J10" s="787"/>
      <c r="K10" s="787"/>
      <c r="L10" s="787"/>
      <c r="M10" s="787"/>
      <c r="N10" s="787"/>
      <c r="O10" s="787"/>
      <c r="P10" s="787"/>
      <c r="Q10" s="787"/>
      <c r="R10" s="787"/>
      <c r="S10" s="787"/>
      <c r="T10" s="787"/>
      <c r="U10" s="787"/>
      <c r="V10" s="787"/>
      <c r="W10" s="787"/>
      <c r="X10" s="787"/>
      <c r="Y10" s="787"/>
      <c r="Z10" s="787"/>
      <c r="AA10" s="787"/>
      <c r="AB10" s="787"/>
      <c r="AC10" s="787"/>
      <c r="AD10" s="787"/>
    </row>
    <row r="11" spans="2:30" s="9" customFormat="1" hidden="1">
      <c r="B11" s="65" t="s">
        <v>1072</v>
      </c>
      <c r="C11" s="65"/>
      <c r="D11" s="65" t="s">
        <v>522</v>
      </c>
      <c r="E11" s="42">
        <v>0.25</v>
      </c>
      <c r="F11" s="181">
        <f>VLOOKUP(D11,'Part Master'!A:R, 3,FALSE)</f>
        <v>348.32</v>
      </c>
      <c r="G11" s="181">
        <f t="shared" ref="G11:G16" si="0">F11*1.1</f>
        <v>383.15200000000004</v>
      </c>
      <c r="H11" s="393">
        <f>G11+(E11*('COVER PAGE'!$C$20))</f>
        <v>421.65200000000004</v>
      </c>
      <c r="I11" s="181" t="str">
        <f>VLOOKUP(D11,'Part Master'!A:G,5,FALSE)</f>
        <v/>
      </c>
      <c r="J11" s="181" t="e">
        <f t="shared" ref="J11:J16" si="1">I11*1.1</f>
        <v>#VALUE!</v>
      </c>
      <c r="K11" s="181" t="e">
        <f t="shared" ref="K11:K16" si="2">J11+($R$7*E11)</f>
        <v>#VALUE!</v>
      </c>
      <c r="L11" s="375"/>
      <c r="M11" s="449"/>
      <c r="N11" s="410">
        <f t="shared" ref="N11:N16" si="3">IF(L11&gt;0,G11*L11,0)</f>
        <v>0</v>
      </c>
      <c r="O11" s="410">
        <f t="shared" ref="O11:O16" si="4">IF(L11&gt;0,H11*L11,0)</f>
        <v>0</v>
      </c>
      <c r="P11" s="412"/>
      <c r="Q11" s="410">
        <f>IF(L11&gt;0,J11*L11,0)</f>
        <v>0</v>
      </c>
      <c r="R11" s="410">
        <f>IF(L11&gt;0,K11*L11,0)</f>
        <v>0</v>
      </c>
      <c r="S11" s="171"/>
      <c r="T11" s="411">
        <f>IF($L11&gt;0,$L11*$I11*'COVER PAGE'!#REF!,0)</f>
        <v>0</v>
      </c>
      <c r="U11" s="411">
        <f>IF($L11&gt;0,($E11*$R$7*$L11)-($E11*'COVER PAGE'!#REF!*$L11),0)</f>
        <v>0</v>
      </c>
      <c r="V11" s="411">
        <f t="shared" ref="V11:V16" si="5">U11+T11</f>
        <v>0</v>
      </c>
      <c r="AD11" s="529">
        <f>IFERROR(VLOOKUP(D11,'[2]Part Master'!A:E,5,FALSE)," ")</f>
        <v>313.488</v>
      </c>
    </row>
    <row r="12" spans="2:30" s="9" customFormat="1">
      <c r="B12" s="65" t="s">
        <v>1478</v>
      </c>
      <c r="C12" s="65"/>
      <c r="D12" s="65" t="s">
        <v>1480</v>
      </c>
      <c r="E12" s="42">
        <v>1.25</v>
      </c>
      <c r="F12" s="181">
        <f>VLOOKUP(D12,'Part Master'!A:R, 3,FALSE)</f>
        <v>963.85</v>
      </c>
      <c r="G12" s="181">
        <f t="shared" si="0"/>
        <v>1060.2350000000001</v>
      </c>
      <c r="H12" s="393">
        <f>G12+(E12*('COVER PAGE'!$C$20))</f>
        <v>1252.7350000000001</v>
      </c>
      <c r="I12" s="181">
        <f>VLOOKUP(D12,'Part Master'!A:G,7,FALSE)</f>
        <v>867.46500000000003</v>
      </c>
      <c r="J12" s="181">
        <f t="shared" ref="J12:J13" si="6">I12*1.1</f>
        <v>954.21150000000011</v>
      </c>
      <c r="K12" s="181">
        <f t="shared" ref="K12:K13" si="7">J12+($R$7*E12)</f>
        <v>1146.7115000000001</v>
      </c>
      <c r="L12" s="375"/>
      <c r="M12" s="449"/>
      <c r="N12" s="410">
        <f t="shared" ref="N12:N13" si="8">IF(L12&gt;0,G12*L12,0)</f>
        <v>0</v>
      </c>
      <c r="O12" s="410">
        <f t="shared" ref="O12:O13" si="9">IF(L12&gt;0,H12*L12,0)</f>
        <v>0</v>
      </c>
      <c r="P12" s="412"/>
      <c r="Q12" s="410">
        <f t="shared" ref="Q12:Q13" si="10">IF(L12&gt;0,J12*L12,0)</f>
        <v>0</v>
      </c>
      <c r="R12" s="410">
        <f t="shared" ref="R12:R13" si="11">IF(L12&gt;0,K12*L12,0)</f>
        <v>0</v>
      </c>
      <c r="S12" s="171"/>
      <c r="T12" s="411">
        <f>IF($L12&gt;0,$L12*$I12*'COVER PAGE'!#REF!,0)</f>
        <v>0</v>
      </c>
      <c r="U12" s="411">
        <f>IF($L12&gt;0,($E12*$R$7*$L12)-($E12*'COVER PAGE'!#REF!*$L12),0)</f>
        <v>0</v>
      </c>
      <c r="V12" s="411">
        <f t="shared" ref="V12:V13" si="12">U12+T12</f>
        <v>0</v>
      </c>
      <c r="AD12" s="530" t="str">
        <f>IFERROR(VLOOKUP(D12,'Part Master'!A:E,5,FALSE)," ")</f>
        <v/>
      </c>
    </row>
    <row r="13" spans="2:30" s="9" customFormat="1">
      <c r="B13" s="65" t="s">
        <v>1479</v>
      </c>
      <c r="C13" s="65"/>
      <c r="D13" s="65" t="s">
        <v>1481</v>
      </c>
      <c r="E13" s="42">
        <v>1.25</v>
      </c>
      <c r="F13" s="181">
        <f>VLOOKUP(D13,'Part Master'!A:R, 3,FALSE)</f>
        <v>963.85</v>
      </c>
      <c r="G13" s="181">
        <f t="shared" si="0"/>
        <v>1060.2350000000001</v>
      </c>
      <c r="H13" s="393">
        <f>G13+(E13*('COVER PAGE'!$C$20))</f>
        <v>1252.7350000000001</v>
      </c>
      <c r="I13" s="181">
        <f>VLOOKUP(D13,'Part Master'!A:G,7,FALSE)</f>
        <v>867.46500000000003</v>
      </c>
      <c r="J13" s="181">
        <f t="shared" si="6"/>
        <v>954.21150000000011</v>
      </c>
      <c r="K13" s="181">
        <f t="shared" si="7"/>
        <v>1146.7115000000001</v>
      </c>
      <c r="L13" s="375"/>
      <c r="M13" s="449"/>
      <c r="N13" s="410">
        <f t="shared" si="8"/>
        <v>0</v>
      </c>
      <c r="O13" s="410">
        <f t="shared" si="9"/>
        <v>0</v>
      </c>
      <c r="P13" s="412"/>
      <c r="Q13" s="410">
        <f t="shared" si="10"/>
        <v>0</v>
      </c>
      <c r="R13" s="410">
        <f t="shared" si="11"/>
        <v>0</v>
      </c>
      <c r="S13" s="171"/>
      <c r="T13" s="411">
        <f>IF($L13&gt;0,$L13*$I13*'COVER PAGE'!#REF!,0)</f>
        <v>0</v>
      </c>
      <c r="U13" s="411">
        <f>IF($L13&gt;0,($E13*$R$7*$L13)-($E13*'COVER PAGE'!#REF!*$L13),0)</f>
        <v>0</v>
      </c>
      <c r="V13" s="411">
        <f t="shared" si="12"/>
        <v>0</v>
      </c>
      <c r="AD13" s="530" t="str">
        <f>IFERROR(VLOOKUP(D13,'Part Master'!A:E,5,FALSE)," ")</f>
        <v/>
      </c>
    </row>
    <row r="14" spans="2:30" s="9" customFormat="1">
      <c r="B14" s="65" t="s">
        <v>33</v>
      </c>
      <c r="C14" s="65"/>
      <c r="D14" s="407" t="s">
        <v>136</v>
      </c>
      <c r="E14" s="42">
        <v>0.1</v>
      </c>
      <c r="F14" s="181">
        <f>VLOOKUP(D14,'Part Master'!A:R, 3,FALSE)</f>
        <v>123.14</v>
      </c>
      <c r="G14" s="181">
        <f t="shared" si="0"/>
        <v>135.45400000000001</v>
      </c>
      <c r="H14" s="393">
        <f>G14+(E14*('COVER PAGE'!$C$20))</f>
        <v>150.85400000000001</v>
      </c>
      <c r="I14" s="181">
        <f>VLOOKUP(D14,'Part Master'!A:G,7,FALSE)</f>
        <v>107.7475</v>
      </c>
      <c r="J14" s="181">
        <f t="shared" si="1"/>
        <v>118.52225000000001</v>
      </c>
      <c r="K14" s="181">
        <f t="shared" si="2"/>
        <v>133.92225000000002</v>
      </c>
      <c r="L14" s="375"/>
      <c r="M14" s="449"/>
      <c r="N14" s="410">
        <f t="shared" si="3"/>
        <v>0</v>
      </c>
      <c r="O14" s="410">
        <f t="shared" si="4"/>
        <v>0</v>
      </c>
      <c r="P14" s="412"/>
      <c r="Q14" s="410">
        <f>IF(L14&gt;0,J14*L14,0)</f>
        <v>0</v>
      </c>
      <c r="R14" s="410">
        <f>IF(L14&gt;0,K14*L14,0)</f>
        <v>0</v>
      </c>
      <c r="S14" s="171"/>
      <c r="T14" s="411">
        <f>IF($L14&gt;0,$L14*$I14*'COVER PAGE'!#REF!,0)</f>
        <v>0</v>
      </c>
      <c r="U14" s="411">
        <f>IF($L14&gt;0,($E14*$R$7*$L14)-($E14*'COVER PAGE'!#REF!*$L14),0)</f>
        <v>0</v>
      </c>
      <c r="V14" s="411">
        <f t="shared" si="5"/>
        <v>0</v>
      </c>
      <c r="AD14" s="530" t="str">
        <f>IFERROR(VLOOKUP(D14,'Part Master'!A:E,5,FALSE)," ")</f>
        <v/>
      </c>
    </row>
    <row r="15" spans="2:30" s="9" customFormat="1">
      <c r="B15" s="65" t="s">
        <v>424</v>
      </c>
      <c r="C15" s="65"/>
      <c r="D15" s="407" t="s">
        <v>1246</v>
      </c>
      <c r="E15" s="42">
        <v>0.33</v>
      </c>
      <c r="F15" s="181">
        <f>VLOOKUP(D15,'Part Master'!A:R, 3,FALSE)</f>
        <v>104.34</v>
      </c>
      <c r="G15" s="181">
        <f t="shared" si="0"/>
        <v>114.77400000000002</v>
      </c>
      <c r="H15" s="393">
        <f>G15+(E15*('COVER PAGE'!$C$20))</f>
        <v>165.59400000000002</v>
      </c>
      <c r="I15" s="181">
        <f>VLOOKUP(D15,'Part Master'!A:G,7,FALSE)</f>
        <v>86.602199999999996</v>
      </c>
      <c r="J15" s="181">
        <f t="shared" si="1"/>
        <v>95.262420000000006</v>
      </c>
      <c r="K15" s="181">
        <f t="shared" si="2"/>
        <v>146.08242000000001</v>
      </c>
      <c r="L15" s="375"/>
      <c r="M15" s="449"/>
      <c r="N15" s="410">
        <f t="shared" si="3"/>
        <v>0</v>
      </c>
      <c r="O15" s="410">
        <f t="shared" si="4"/>
        <v>0</v>
      </c>
      <c r="P15" s="412"/>
      <c r="Q15" s="410">
        <f>IF(L15&gt;0,J15*L15,0)</f>
        <v>0</v>
      </c>
      <c r="R15" s="410">
        <f>IF(L15&gt;0,K15*L15,0)</f>
        <v>0</v>
      </c>
      <c r="T15" s="411">
        <f>IF($L15&gt;0,$L15*$I15*'COVER PAGE'!#REF!,0)</f>
        <v>0</v>
      </c>
      <c r="U15" s="411">
        <f>IF($L15&gt;0,($E15*$R$7*$L15)-($E15*'COVER PAGE'!#REF!*$L15),0)</f>
        <v>0</v>
      </c>
      <c r="V15" s="411">
        <f t="shared" si="5"/>
        <v>0</v>
      </c>
      <c r="AD15" s="530" t="str">
        <f>IFERROR(VLOOKUP(D15,'Part Master'!A:E,5,FALSE)," ")</f>
        <v>Price Update</v>
      </c>
    </row>
    <row r="16" spans="2:30" s="9" customFormat="1">
      <c r="B16" s="41" t="s">
        <v>402</v>
      </c>
      <c r="C16" s="65"/>
      <c r="D16" s="407" t="s">
        <v>1247</v>
      </c>
      <c r="E16" s="42">
        <v>0.33</v>
      </c>
      <c r="F16" s="181">
        <f>VLOOKUP(D16,'Part Master'!A:R, 3,FALSE)</f>
        <v>115.92</v>
      </c>
      <c r="G16" s="181">
        <f t="shared" si="0"/>
        <v>127.51200000000001</v>
      </c>
      <c r="H16" s="393">
        <f>G16+(E16*('COVER PAGE'!$C$20))</f>
        <v>178.33200000000002</v>
      </c>
      <c r="I16" s="181">
        <f>VLOOKUP(D16,'Part Master'!A:G,7,FALSE)</f>
        <v>96.2136</v>
      </c>
      <c r="J16" s="181">
        <f t="shared" si="1"/>
        <v>105.83496000000001</v>
      </c>
      <c r="K16" s="181">
        <f t="shared" si="2"/>
        <v>156.65496000000002</v>
      </c>
      <c r="L16" s="375"/>
      <c r="M16" s="449"/>
      <c r="N16" s="410">
        <f t="shared" si="3"/>
        <v>0</v>
      </c>
      <c r="O16" s="410">
        <f t="shared" si="4"/>
        <v>0</v>
      </c>
      <c r="P16" s="412"/>
      <c r="Q16" s="410">
        <f>IF(L16&gt;0,J16*L16,0)</f>
        <v>0</v>
      </c>
      <c r="R16" s="410">
        <f>IF(L16&gt;0,K16*L16,0)</f>
        <v>0</v>
      </c>
      <c r="T16" s="411">
        <f>IF($L16&gt;0,$L16*$I16*'COVER PAGE'!#REF!,0)</f>
        <v>0</v>
      </c>
      <c r="U16" s="411">
        <f>IF($L16&gt;0,($E16*$R$7*$L16)-($E16*'COVER PAGE'!#REF!*$L16),0)</f>
        <v>0</v>
      </c>
      <c r="V16" s="411">
        <f t="shared" si="5"/>
        <v>0</v>
      </c>
      <c r="AD16" s="530" t="str">
        <f>IFERROR(VLOOKUP(D16,'Part Master'!A:E,5,FALSE)," ")</f>
        <v>Price Update</v>
      </c>
    </row>
    <row r="17" spans="2:30" s="9" customFormat="1">
      <c r="B17" s="779" t="s">
        <v>335</v>
      </c>
      <c r="C17" s="779"/>
      <c r="D17" s="779"/>
      <c r="E17" s="779"/>
      <c r="F17" s="779"/>
      <c r="G17" s="779"/>
      <c r="H17" s="779"/>
      <c r="I17" s="779"/>
      <c r="J17" s="779"/>
      <c r="K17" s="779"/>
      <c r="L17" s="779"/>
      <c r="M17" s="779"/>
      <c r="N17" s="779"/>
      <c r="O17" s="779"/>
      <c r="P17" s="419"/>
      <c r="Q17" s="11"/>
      <c r="R17" s="11"/>
      <c r="S17" s="11"/>
      <c r="T17" s="11"/>
      <c r="U17" s="11"/>
      <c r="V17" s="11"/>
      <c r="W17" s="11"/>
      <c r="AD17" s="530" t="str">
        <f>IFERROR(VLOOKUP(D17,'Part Master'!A:E,5,FALSE)," ")</f>
        <v xml:space="preserve"> </v>
      </c>
    </row>
    <row r="18" spans="2:30" s="9" customFormat="1" hidden="1">
      <c r="B18" s="778"/>
      <c r="C18" s="403" t="s">
        <v>1295</v>
      </c>
      <c r="D18" s="408" t="s">
        <v>1282</v>
      </c>
      <c r="E18" s="42">
        <v>3</v>
      </c>
      <c r="F18" s="181">
        <f>VLOOKUP(D18,'Part Master'!A:R, 3,FALSE)</f>
        <v>3577.18</v>
      </c>
      <c r="G18" s="181">
        <f>F18*1.1</f>
        <v>3934.8980000000001</v>
      </c>
      <c r="H18" s="393">
        <f>G18+(E18*('COVER PAGE'!$C$20))</f>
        <v>4396.8980000000001</v>
      </c>
      <c r="I18" s="181" t="str">
        <f>VLOOKUP(D18,'Part Master'!A:G,5,FALSE)</f>
        <v/>
      </c>
      <c r="J18" s="181" t="e">
        <f>I18*1.1</f>
        <v>#VALUE!</v>
      </c>
      <c r="K18" s="181" t="e">
        <f t="shared" ref="K18:K25" si="13">J18+($R$7*E18)</f>
        <v>#VALUE!</v>
      </c>
      <c r="L18" s="375"/>
      <c r="M18" s="449"/>
      <c r="N18" s="410">
        <f t="shared" ref="N18:N21" si="14">IF(L18&gt;0,G18*L18,0)</f>
        <v>0</v>
      </c>
      <c r="O18" s="410">
        <f t="shared" ref="O18:O21" si="15">IF(L18&gt;0,H18*L18,0)</f>
        <v>0</v>
      </c>
      <c r="P18" s="412" t="s">
        <v>685</v>
      </c>
      <c r="Q18" s="410">
        <f>IF(L18&gt;0,J18*L18,0)</f>
        <v>0</v>
      </c>
      <c r="R18" s="410">
        <f>IF(L18&gt;0,K18*L18,0)</f>
        <v>0</v>
      </c>
      <c r="T18" s="411">
        <f>IF($L18&gt;0,$L18*$I18*'COVER PAGE'!#REF!,0)</f>
        <v>0</v>
      </c>
      <c r="U18" s="411">
        <f>IF($L18&gt;0,($E18*$R$7*$L18)-($E18*'COVER PAGE'!#REF!*$L18),0)</f>
        <v>0</v>
      </c>
      <c r="V18" s="411">
        <f>U18+T18</f>
        <v>0</v>
      </c>
      <c r="AD18" s="530" t="str">
        <f>IFERROR(VLOOKUP(D18,'Part Master'!A:E,5,FALSE)," ")</f>
        <v/>
      </c>
    </row>
    <row r="19" spans="2:30" s="9" customFormat="1">
      <c r="B19" s="778"/>
      <c r="C19" s="403" t="s">
        <v>1382</v>
      </c>
      <c r="D19" s="408" t="s">
        <v>1280</v>
      </c>
      <c r="E19" s="42">
        <v>3</v>
      </c>
      <c r="F19" s="181">
        <f>VLOOKUP(D19,'Part Master'!A:R, 3,FALSE)</f>
        <v>2825.1</v>
      </c>
      <c r="G19" s="181">
        <f>F19*1.1</f>
        <v>3107.61</v>
      </c>
      <c r="H19" s="393">
        <f>G19+(E19*('COVER PAGE'!$C$20))</f>
        <v>3569.61</v>
      </c>
      <c r="I19" s="181">
        <f>VLOOKUP(D19,'Part Master'!A:G,7,FALSE)</f>
        <v>2344.8330000000001</v>
      </c>
      <c r="J19" s="181">
        <f>I19*1.1</f>
        <v>2579.3163000000004</v>
      </c>
      <c r="K19" s="181">
        <f t="shared" si="13"/>
        <v>3041.3163000000004</v>
      </c>
      <c r="L19" s="375"/>
      <c r="M19" s="449"/>
      <c r="N19" s="410">
        <f t="shared" si="14"/>
        <v>0</v>
      </c>
      <c r="O19" s="410">
        <f t="shared" si="15"/>
        <v>0</v>
      </c>
      <c r="P19" s="412"/>
      <c r="Q19" s="410">
        <f>IF(L19&gt;0,J19*L19,0)</f>
        <v>0</v>
      </c>
      <c r="R19" s="410">
        <f>IF(L19&gt;0,K19*L19,0)</f>
        <v>0</v>
      </c>
      <c r="T19" s="411">
        <f>IF($L19&gt;0,$L19*$I19*'COVER PAGE'!#REF!,0)</f>
        <v>0</v>
      </c>
      <c r="U19" s="411">
        <f>IF($L19&gt;0,($E19*$R$7*$L19)-($E19*'COVER PAGE'!#REF!*$L19),0)</f>
        <v>0</v>
      </c>
      <c r="V19" s="411">
        <f>U19+T19</f>
        <v>0</v>
      </c>
      <c r="AD19" s="530" t="str">
        <f>IFERROR(VLOOKUP(D19,'Part Master'!A:E,5,FALSE)," ")</f>
        <v/>
      </c>
    </row>
    <row r="20" spans="2:30" s="9" customFormat="1">
      <c r="B20" s="778"/>
      <c r="C20" s="403" t="s">
        <v>1383</v>
      </c>
      <c r="D20" s="408" t="s">
        <v>1279</v>
      </c>
      <c r="E20" s="42">
        <v>3</v>
      </c>
      <c r="F20" s="181">
        <f>VLOOKUP(D20,'Part Master'!A:R, 3,FALSE)</f>
        <v>2800.75</v>
      </c>
      <c r="G20" s="181">
        <f>F20*1.1</f>
        <v>3080.8250000000003</v>
      </c>
      <c r="H20" s="393">
        <f>G20+(E20*('COVER PAGE'!$C$20))</f>
        <v>3542.8250000000003</v>
      </c>
      <c r="I20" s="181">
        <f>VLOOKUP(D20,'Part Master'!A:G,7,FALSE)</f>
        <v>2324.6224999999999</v>
      </c>
      <c r="J20" s="181">
        <f>I20*1.1</f>
        <v>2557.08475</v>
      </c>
      <c r="K20" s="181">
        <f t="shared" si="13"/>
        <v>3019.08475</v>
      </c>
      <c r="L20" s="375"/>
      <c r="M20" s="449"/>
      <c r="N20" s="410">
        <f t="shared" si="14"/>
        <v>0</v>
      </c>
      <c r="O20" s="410">
        <f t="shared" si="15"/>
        <v>0</v>
      </c>
      <c r="P20" s="412"/>
      <c r="Q20" s="410">
        <f>IF(L20&gt;0,J20*L20,0)</f>
        <v>0</v>
      </c>
      <c r="R20" s="410">
        <f>IF(L20&gt;0,K20*L20,0)</f>
        <v>0</v>
      </c>
      <c r="T20" s="411">
        <f>IF($L20&gt;0,$L20*$I20*'COVER PAGE'!#REF!,0)</f>
        <v>0</v>
      </c>
      <c r="U20" s="411">
        <f>IF($L20&gt;0,($E20*$R$7*$L20)-($E20*'COVER PAGE'!#REF!*$L20),0)</f>
        <v>0</v>
      </c>
      <c r="V20" s="411">
        <f>U20+T20</f>
        <v>0</v>
      </c>
      <c r="AD20" s="530" t="str">
        <f>IFERROR(VLOOKUP(D20,'Part Master'!A:E,5,FALSE)," ")</f>
        <v/>
      </c>
    </row>
    <row r="21" spans="2:30" s="9" customFormat="1">
      <c r="B21" s="778"/>
      <c r="C21" s="403" t="s">
        <v>1384</v>
      </c>
      <c r="D21" s="408" t="s">
        <v>1281</v>
      </c>
      <c r="E21" s="42">
        <v>3</v>
      </c>
      <c r="F21" s="181">
        <f>VLOOKUP(D21,'Part Master'!A:R, 3,FALSE)</f>
        <v>3550.6</v>
      </c>
      <c r="G21" s="181">
        <f>F21*1.1</f>
        <v>3905.6600000000003</v>
      </c>
      <c r="H21" s="393">
        <f>G21+(E21*('COVER PAGE'!$C$20))</f>
        <v>4367.66</v>
      </c>
      <c r="I21" s="181">
        <f>VLOOKUP(D21,'Part Master'!A:G,7,FALSE)</f>
        <v>2946.998</v>
      </c>
      <c r="J21" s="181">
        <f>I21*1.1</f>
        <v>3241.6978000000004</v>
      </c>
      <c r="K21" s="181">
        <f t="shared" si="13"/>
        <v>3703.6978000000004</v>
      </c>
      <c r="L21" s="375"/>
      <c r="M21" s="449"/>
      <c r="N21" s="410">
        <f t="shared" si="14"/>
        <v>0</v>
      </c>
      <c r="O21" s="410">
        <f t="shared" si="15"/>
        <v>0</v>
      </c>
      <c r="P21" s="412"/>
      <c r="Q21" s="410">
        <f>IF(L21&gt;0,J21*L21,0)</f>
        <v>0</v>
      </c>
      <c r="R21" s="410">
        <f>IF(L21&gt;0,K21*L21,0)</f>
        <v>0</v>
      </c>
      <c r="T21" s="411">
        <f>IF($L21&gt;0,$L21*$I21*'COVER PAGE'!#REF!,0)</f>
        <v>0</v>
      </c>
      <c r="U21" s="411">
        <f>IF($L21&gt;0,($E21*$R$7*$L21)-($E21*'COVER PAGE'!#REF!*$L21),0)</f>
        <v>0</v>
      </c>
      <c r="V21" s="411">
        <f>U21+T21</f>
        <v>0</v>
      </c>
      <c r="AD21" s="530" t="str">
        <f>IFERROR(VLOOKUP(D21,'Part Master'!A:E,5,FALSE)," ")</f>
        <v/>
      </c>
    </row>
    <row r="22" spans="2:30" s="9" customFormat="1">
      <c r="B22" s="778"/>
      <c r="C22" s="403" t="s">
        <v>1296</v>
      </c>
      <c r="D22" s="408" t="s">
        <v>1249</v>
      </c>
      <c r="E22" s="42">
        <v>0.2</v>
      </c>
      <c r="F22" s="181">
        <f>VLOOKUP(D22,'Part Master'!A:R, 3,FALSE)</f>
        <v>126.35</v>
      </c>
      <c r="G22" s="181">
        <f t="shared" ref="G22:G25" si="16">F22*1.1</f>
        <v>138.98500000000001</v>
      </c>
      <c r="H22" s="393">
        <f>G22+(E22*('COVER PAGE'!$C$20))</f>
        <v>169.78500000000003</v>
      </c>
      <c r="I22" s="181">
        <f>VLOOKUP(D22,'Part Master'!A:G,7,FALSE)</f>
        <v>104.87049999999999</v>
      </c>
      <c r="J22" s="181">
        <f t="shared" ref="J22:J25" si="17">I22*1.1</f>
        <v>115.35755</v>
      </c>
      <c r="K22" s="181">
        <f t="shared" si="13"/>
        <v>146.15755000000001</v>
      </c>
      <c r="L22" s="375"/>
      <c r="M22" s="449"/>
      <c r="N22" s="410">
        <f t="shared" ref="N22:N25" si="18">IF(L22&gt;0,G22*L22,0)</f>
        <v>0</v>
      </c>
      <c r="O22" s="410">
        <f t="shared" ref="O22:O25" si="19">IF(L22&gt;0,H22*L22,0)</f>
        <v>0</v>
      </c>
      <c r="P22" s="412"/>
      <c r="Q22" s="410">
        <f t="shared" ref="Q22:Q25" si="20">IF(L22&gt;0,J22*L22,0)</f>
        <v>0</v>
      </c>
      <c r="R22" s="410">
        <f t="shared" ref="R22:R25" si="21">IF(L22&gt;0,K22*L22,0)</f>
        <v>0</v>
      </c>
      <c r="T22" s="411">
        <f>IF($L22&gt;0,$L22*$I22*'COVER PAGE'!#REF!,0)</f>
        <v>0</v>
      </c>
      <c r="U22" s="411">
        <f>IF($L22&gt;0,($E22*$R$7*$L22)-($E22*'COVER PAGE'!#REF!*$L22),0)</f>
        <v>0</v>
      </c>
      <c r="V22" s="411">
        <f t="shared" ref="V22:V25" si="22">U22+T22</f>
        <v>0</v>
      </c>
      <c r="AD22" s="530" t="str">
        <f>IFERROR(VLOOKUP(D22,'Part Master'!A:E,5,FALSE)," ")</f>
        <v/>
      </c>
    </row>
    <row r="23" spans="2:30" s="9" customFormat="1">
      <c r="B23" s="778"/>
      <c r="C23" s="403" t="s">
        <v>1297</v>
      </c>
      <c r="D23" s="408" t="s">
        <v>1248</v>
      </c>
      <c r="E23" s="42">
        <v>0.2</v>
      </c>
      <c r="F23" s="181">
        <f>VLOOKUP(D23,'Part Master'!A:R, 3,FALSE)</f>
        <v>115.11</v>
      </c>
      <c r="G23" s="181">
        <f t="shared" si="16"/>
        <v>126.62100000000001</v>
      </c>
      <c r="H23" s="393">
        <f>G23+(E23*('COVER PAGE'!$C$20))</f>
        <v>157.42100000000002</v>
      </c>
      <c r="I23" s="181">
        <f>VLOOKUP(D23,'Part Master'!A:G,7,FALSE)</f>
        <v>95.541300000000007</v>
      </c>
      <c r="J23" s="181">
        <f t="shared" si="17"/>
        <v>105.09543000000002</v>
      </c>
      <c r="K23" s="181">
        <f t="shared" si="13"/>
        <v>135.89543000000003</v>
      </c>
      <c r="L23" s="375"/>
      <c r="M23" s="449"/>
      <c r="N23" s="410">
        <f t="shared" si="18"/>
        <v>0</v>
      </c>
      <c r="O23" s="410">
        <f t="shared" si="19"/>
        <v>0</v>
      </c>
      <c r="P23" s="412"/>
      <c r="Q23" s="410">
        <f t="shared" si="20"/>
        <v>0</v>
      </c>
      <c r="R23" s="410">
        <f t="shared" si="21"/>
        <v>0</v>
      </c>
      <c r="T23" s="411">
        <f>IF($L23&gt;0,$L23*$I23*'COVER PAGE'!#REF!,0)</f>
        <v>0</v>
      </c>
      <c r="U23" s="411">
        <f>IF($L23&gt;0,($E23*$R$7*$L23)-($E23*'COVER PAGE'!#REF!*$L23),0)</f>
        <v>0</v>
      </c>
      <c r="V23" s="411">
        <f t="shared" si="22"/>
        <v>0</v>
      </c>
      <c r="AD23" s="530" t="str">
        <f>IFERROR(VLOOKUP(D23,'Part Master'!A:E,5,FALSE)," ")</f>
        <v/>
      </c>
    </row>
    <row r="24" spans="2:30" s="9" customFormat="1">
      <c r="B24" s="778"/>
      <c r="C24" s="403" t="s">
        <v>1298</v>
      </c>
      <c r="D24" s="408" t="s">
        <v>1254</v>
      </c>
      <c r="E24" s="42">
        <v>0.05</v>
      </c>
      <c r="F24" s="181">
        <f>VLOOKUP(D24,'Part Master'!A:R, 3,FALSE)</f>
        <v>302.10000000000002</v>
      </c>
      <c r="G24" s="181">
        <f t="shared" si="16"/>
        <v>332.31000000000006</v>
      </c>
      <c r="H24" s="393">
        <f>G24+(E24*('COVER PAGE'!$C$20))</f>
        <v>340.01000000000005</v>
      </c>
      <c r="I24" s="181">
        <f>VLOOKUP(D24,'Part Master'!A:G,7,FALSE)</f>
        <v>250.74300000000002</v>
      </c>
      <c r="J24" s="181">
        <f t="shared" si="17"/>
        <v>275.81730000000005</v>
      </c>
      <c r="K24" s="181">
        <f t="shared" si="13"/>
        <v>283.51730000000003</v>
      </c>
      <c r="L24" s="375"/>
      <c r="M24" s="449"/>
      <c r="N24" s="410">
        <f t="shared" si="18"/>
        <v>0</v>
      </c>
      <c r="O24" s="410">
        <f t="shared" si="19"/>
        <v>0</v>
      </c>
      <c r="P24" s="412"/>
      <c r="Q24" s="410">
        <f t="shared" si="20"/>
        <v>0</v>
      </c>
      <c r="R24" s="410">
        <f t="shared" si="21"/>
        <v>0</v>
      </c>
      <c r="T24" s="411">
        <f>IF($L24&gt;0,$L24*$I24*'COVER PAGE'!#REF!,0)</f>
        <v>0</v>
      </c>
      <c r="U24" s="411">
        <f>IF($L24&gt;0,($E24*$R$7*$L24)-($E24*'COVER PAGE'!#REF!*$L24),0)</f>
        <v>0</v>
      </c>
      <c r="V24" s="411">
        <f t="shared" si="22"/>
        <v>0</v>
      </c>
      <c r="AD24" s="530" t="str">
        <f>IFERROR(VLOOKUP(D24,'Part Master'!A:E,5,FALSE)," ")</f>
        <v/>
      </c>
    </row>
    <row r="25" spans="2:30" s="9" customFormat="1">
      <c r="B25" s="778"/>
      <c r="C25" s="403" t="s">
        <v>1125</v>
      </c>
      <c r="D25" s="408" t="s">
        <v>1240</v>
      </c>
      <c r="E25" s="42">
        <v>0.2</v>
      </c>
      <c r="F25" s="181">
        <f>VLOOKUP(D25,'Part Master'!A:R, 3,FALSE)</f>
        <v>52.34</v>
      </c>
      <c r="G25" s="181">
        <f t="shared" si="16"/>
        <v>57.574000000000005</v>
      </c>
      <c r="H25" s="393">
        <f>G25+(E25*('COVER PAGE'!$C$20))</f>
        <v>88.374000000000009</v>
      </c>
      <c r="I25" s="181">
        <f>VLOOKUP(D25,'Part Master'!A:G,7,FALSE)</f>
        <v>43.4422</v>
      </c>
      <c r="J25" s="181">
        <f t="shared" si="17"/>
        <v>47.786420000000007</v>
      </c>
      <c r="K25" s="181">
        <f t="shared" si="13"/>
        <v>78.586420000000004</v>
      </c>
      <c r="L25" s="375"/>
      <c r="M25" s="449"/>
      <c r="N25" s="410">
        <f t="shared" si="18"/>
        <v>0</v>
      </c>
      <c r="O25" s="410">
        <f t="shared" si="19"/>
        <v>0</v>
      </c>
      <c r="P25" s="412"/>
      <c r="Q25" s="410">
        <f t="shared" si="20"/>
        <v>0</v>
      </c>
      <c r="R25" s="410">
        <f t="shared" si="21"/>
        <v>0</v>
      </c>
      <c r="T25" s="411">
        <f>IF($L25&gt;0,$L25*$I25*'COVER PAGE'!#REF!,0)</f>
        <v>0</v>
      </c>
      <c r="U25" s="411">
        <f>IF($L25&gt;0,($E25*$R$7*$L25)-($E25*'COVER PAGE'!#REF!*$L25),0)</f>
        <v>0</v>
      </c>
      <c r="V25" s="411">
        <f t="shared" si="22"/>
        <v>0</v>
      </c>
      <c r="AD25" s="530" t="str">
        <f>IFERROR(VLOOKUP(D25,'Part Master'!A:E,5,FALSE)," ")</f>
        <v/>
      </c>
    </row>
    <row r="26" spans="2:30" s="9" customFormat="1">
      <c r="B26" s="779" t="s">
        <v>1316</v>
      </c>
      <c r="C26" s="779"/>
      <c r="D26" s="779"/>
      <c r="E26" s="779"/>
      <c r="F26" s="779"/>
      <c r="G26" s="779"/>
      <c r="H26" s="779"/>
      <c r="I26" s="779"/>
      <c r="J26" s="779"/>
      <c r="K26" s="779"/>
      <c r="L26" s="779"/>
      <c r="M26" s="779"/>
      <c r="N26" s="779"/>
      <c r="O26" s="779"/>
      <c r="P26" s="412"/>
      <c r="Q26" s="412"/>
      <c r="R26" s="412"/>
      <c r="S26" s="412"/>
      <c r="T26" s="412"/>
      <c r="U26" s="412"/>
      <c r="V26" s="412"/>
      <c r="AD26" s="530" t="str">
        <f>IFERROR(VLOOKUP(D26,'Part Master'!A:E,5,FALSE)," ")</f>
        <v xml:space="preserve"> </v>
      </c>
    </row>
    <row r="27" spans="2:30" s="9" customFormat="1">
      <c r="B27" s="778"/>
      <c r="C27" s="65" t="s">
        <v>1370</v>
      </c>
      <c r="D27" s="409" t="s">
        <v>1278</v>
      </c>
      <c r="E27" s="42">
        <v>0.66</v>
      </c>
      <c r="F27" s="181">
        <f>VLOOKUP(D27,'Part Master'!A:R, 3,FALSE)</f>
        <v>1976.84</v>
      </c>
      <c r="G27" s="181">
        <f t="shared" ref="G27:G28" si="23">F27*1.1</f>
        <v>2174.5239999999999</v>
      </c>
      <c r="H27" s="393">
        <f>G27+(E27*('COVER PAGE'!$C$20))</f>
        <v>2276.1639999999998</v>
      </c>
      <c r="I27" s="181">
        <f>VLOOKUP(D27,'Part Master'!A:G,7,FALSE)</f>
        <v>1640.7772</v>
      </c>
      <c r="J27" s="181">
        <f t="shared" ref="J27:J28" si="24">I27*1.1</f>
        <v>1804.8549200000002</v>
      </c>
      <c r="K27" s="181">
        <f>J27+($R$7*E27)</f>
        <v>1906.4949200000003</v>
      </c>
      <c r="L27" s="375"/>
      <c r="M27" s="449"/>
      <c r="N27" s="410">
        <f>IF(L27&gt;0,G27*L27,0)</f>
        <v>0</v>
      </c>
      <c r="O27" s="410">
        <f>IF(L27&gt;0,H27*L27,0)</f>
        <v>0</v>
      </c>
      <c r="P27" s="412"/>
      <c r="Q27" s="410">
        <f t="shared" ref="Q27:Q28" si="25">IF(L27&gt;0,J27*L27,0)</f>
        <v>0</v>
      </c>
      <c r="R27" s="410">
        <f t="shared" ref="R27:R28" si="26">IF(L27&gt;0,K27*L27,0)</f>
        <v>0</v>
      </c>
      <c r="T27" s="411">
        <f>IF($L27&gt;0,$L27*$I27*'COVER PAGE'!#REF!,0)</f>
        <v>0</v>
      </c>
      <c r="U27" s="411">
        <f>IF($L27&gt;0,($E27*$R$7*$L27)-($E27*'COVER PAGE'!#REF!*$L27),0)</f>
        <v>0</v>
      </c>
      <c r="V27" s="411">
        <f t="shared" ref="V27:V28" si="27">U27+T27</f>
        <v>0</v>
      </c>
      <c r="AD27" s="530" t="str">
        <f>IFERROR(VLOOKUP(D27,'Part Master'!A:E,5,FALSE)," ")</f>
        <v/>
      </c>
    </row>
    <row r="28" spans="2:30" s="9" customFormat="1">
      <c r="B28" s="778"/>
      <c r="C28" s="65" t="s">
        <v>1317</v>
      </c>
      <c r="D28" s="409" t="s">
        <v>1271</v>
      </c>
      <c r="E28" s="42">
        <v>1</v>
      </c>
      <c r="F28" s="181">
        <f>VLOOKUP(D28,'Part Master'!A:R, 3,FALSE)</f>
        <v>711.21</v>
      </c>
      <c r="G28" s="181">
        <f t="shared" si="23"/>
        <v>782.33100000000013</v>
      </c>
      <c r="H28" s="393">
        <f>G28+(E28*('COVER PAGE'!$C$20))</f>
        <v>936.33100000000013</v>
      </c>
      <c r="I28" s="181">
        <f>VLOOKUP(D28,'Part Master'!A:G,7,FALSE)</f>
        <v>590.30430000000001</v>
      </c>
      <c r="J28" s="181">
        <f t="shared" si="24"/>
        <v>649.33473000000004</v>
      </c>
      <c r="K28" s="181">
        <f>J28+($R$7*E28)</f>
        <v>803.33473000000004</v>
      </c>
      <c r="L28" s="375"/>
      <c r="M28" s="449"/>
      <c r="N28" s="410">
        <f>IF(L28&gt;0,G28*L28,0)</f>
        <v>0</v>
      </c>
      <c r="O28" s="410">
        <f>IF(L28&gt;0,H28*L28,0)</f>
        <v>0</v>
      </c>
      <c r="P28" s="412"/>
      <c r="Q28" s="410">
        <f t="shared" si="25"/>
        <v>0</v>
      </c>
      <c r="R28" s="410">
        <f t="shared" si="26"/>
        <v>0</v>
      </c>
      <c r="T28" s="411">
        <f>IF($L28&gt;0,$L28*$I28*'COVER PAGE'!#REF!,0)</f>
        <v>0</v>
      </c>
      <c r="U28" s="411">
        <f>IF($L28&gt;0,($E28*$R$7*$L28)-($E28*'COVER PAGE'!#REF!*$L28),0)</f>
        <v>0</v>
      </c>
      <c r="V28" s="411">
        <f t="shared" si="27"/>
        <v>0</v>
      </c>
      <c r="AD28" s="530" t="str">
        <f>IFERROR(VLOOKUP(D28,'Part Master'!A:E,5,FALSE)," ")</f>
        <v/>
      </c>
    </row>
    <row r="29" spans="2:30" s="9" customFormat="1">
      <c r="B29" s="779" t="s">
        <v>395</v>
      </c>
      <c r="C29" s="779"/>
      <c r="D29" s="779"/>
      <c r="E29" s="779"/>
      <c r="F29" s="779"/>
      <c r="G29" s="779"/>
      <c r="H29" s="779"/>
      <c r="I29" s="779"/>
      <c r="J29" s="779"/>
      <c r="K29" s="779"/>
      <c r="L29" s="779"/>
      <c r="M29" s="779"/>
      <c r="N29" s="779"/>
      <c r="O29" s="779"/>
      <c r="P29" s="419"/>
      <c r="Q29" s="11"/>
      <c r="R29" s="11"/>
      <c r="S29" s="11"/>
      <c r="T29" s="11"/>
      <c r="U29" s="11"/>
      <c r="V29" s="11"/>
      <c r="AD29" s="530" t="str">
        <f>IFERROR(VLOOKUP(D29,'Part Master'!A:E,5,FALSE)," ")</f>
        <v xml:space="preserve"> </v>
      </c>
    </row>
    <row r="30" spans="2:30" s="9" customFormat="1">
      <c r="B30" s="778"/>
      <c r="C30" s="408" t="s">
        <v>1362</v>
      </c>
      <c r="D30" s="409" t="s">
        <v>139</v>
      </c>
      <c r="E30" s="42">
        <v>1.2</v>
      </c>
      <c r="F30" s="181">
        <v>169.69</v>
      </c>
      <c r="G30" s="181">
        <v>186.65900000000002</v>
      </c>
      <c r="H30" s="393">
        <v>371.459</v>
      </c>
      <c r="I30" s="181">
        <f>VLOOKUP(D30,'Part Master'!A:G,7,FALSE)</f>
        <v>153.57490000000001</v>
      </c>
      <c r="J30" s="181">
        <v>167.99310000000003</v>
      </c>
      <c r="K30" s="181">
        <v>352.79309999999998</v>
      </c>
      <c r="L30" s="375"/>
      <c r="M30" s="449"/>
      <c r="N30" s="410">
        <v>0</v>
      </c>
      <c r="O30" s="410">
        <v>0</v>
      </c>
      <c r="P30" s="412"/>
      <c r="Q30" s="410">
        <v>0</v>
      </c>
      <c r="R30" s="410">
        <v>0</v>
      </c>
      <c r="T30" s="411">
        <v>0</v>
      </c>
      <c r="U30" s="411">
        <v>0</v>
      </c>
      <c r="V30" s="411">
        <v>0</v>
      </c>
      <c r="AD30" s="530" t="str">
        <f>IFERROR(VLOOKUP(D30,'Part Master'!A:E,5,FALSE)," ")</f>
        <v/>
      </c>
    </row>
    <row r="31" spans="2:30" s="9" customFormat="1">
      <c r="B31" s="778"/>
      <c r="C31" s="408" t="s">
        <v>1363</v>
      </c>
      <c r="D31" s="409" t="s">
        <v>140</v>
      </c>
      <c r="E31" s="42">
        <v>1.2</v>
      </c>
      <c r="F31" s="181">
        <v>171.17</v>
      </c>
      <c r="G31" s="181">
        <v>188.28700000000001</v>
      </c>
      <c r="H31" s="393">
        <v>373.08699999999999</v>
      </c>
      <c r="I31" s="181">
        <f>VLOOKUP(D31,'Part Master'!A:G,7,FALSE)</f>
        <v>154.91119999999998</v>
      </c>
      <c r="J31" s="181">
        <v>169.45830000000001</v>
      </c>
      <c r="K31" s="181">
        <v>354.25829999999996</v>
      </c>
      <c r="L31" s="375"/>
      <c r="M31" s="449"/>
      <c r="N31" s="410">
        <v>0</v>
      </c>
      <c r="O31" s="410">
        <v>0</v>
      </c>
      <c r="P31" s="412"/>
      <c r="Q31" s="410">
        <v>0</v>
      </c>
      <c r="R31" s="410">
        <v>0</v>
      </c>
      <c r="T31" s="411">
        <v>0</v>
      </c>
      <c r="U31" s="411">
        <v>0</v>
      </c>
      <c r="V31" s="411">
        <v>0</v>
      </c>
      <c r="AD31" s="530" t="str">
        <f>IFERROR(VLOOKUP(D31,'Part Master'!A:E,5,FALSE)," ")</f>
        <v/>
      </c>
    </row>
    <row r="32" spans="2:30" s="9" customFormat="1">
      <c r="B32" s="779" t="s">
        <v>1325</v>
      </c>
      <c r="C32" s="779"/>
      <c r="D32" s="779"/>
      <c r="E32" s="779"/>
      <c r="F32" s="779"/>
      <c r="G32" s="779"/>
      <c r="H32" s="779"/>
      <c r="I32" s="779"/>
      <c r="J32" s="779"/>
      <c r="K32" s="779"/>
      <c r="L32" s="779"/>
      <c r="M32" s="779"/>
      <c r="N32" s="779"/>
      <c r="O32" s="779"/>
      <c r="P32" s="412"/>
      <c r="Q32" s="412"/>
      <c r="R32" s="412"/>
      <c r="S32" s="412"/>
      <c r="T32" s="412"/>
      <c r="U32" s="412"/>
      <c r="V32" s="412"/>
      <c r="AD32" s="530" t="str">
        <f>IFERROR(VLOOKUP(D32,'Part Master'!A:E,5,FALSE)," ")</f>
        <v xml:space="preserve"> </v>
      </c>
    </row>
    <row r="33" spans="2:30" s="9" customFormat="1">
      <c r="B33" s="472"/>
      <c r="C33" s="403" t="s">
        <v>1459</v>
      </c>
      <c r="D33" s="409" t="s">
        <v>1460</v>
      </c>
      <c r="E33" s="42">
        <v>0.85</v>
      </c>
      <c r="F33" s="181">
        <f>VLOOKUP(D33,'Part Master'!A:R, 3,FALSE)</f>
        <v>781.98</v>
      </c>
      <c r="G33" s="181">
        <f>F33*1.1</f>
        <v>860.17800000000011</v>
      </c>
      <c r="H33" s="393">
        <f>G33+(E33*('COVER PAGE'!$C$20))</f>
        <v>991.07800000000009</v>
      </c>
      <c r="I33" s="181">
        <f>VLOOKUP(D33,'Part Master'!A:G,7,FALSE)</f>
        <v>649.04340000000002</v>
      </c>
      <c r="J33" s="181">
        <f>I33*1.1</f>
        <v>713.94774000000007</v>
      </c>
      <c r="K33" s="181">
        <f>J33+($R$7*E33)</f>
        <v>844.84774000000004</v>
      </c>
      <c r="L33" s="375"/>
      <c r="M33" s="449"/>
      <c r="N33" s="410">
        <f>IF(L33&gt;0,G33*L33,0)</f>
        <v>0</v>
      </c>
      <c r="O33" s="410">
        <f>IF(L33&gt;0,H33*L33,0)</f>
        <v>0</v>
      </c>
      <c r="P33" s="412"/>
      <c r="Q33" s="410">
        <v>0</v>
      </c>
      <c r="R33" s="410">
        <v>0</v>
      </c>
      <c r="T33" s="411">
        <v>0</v>
      </c>
      <c r="U33" s="411">
        <v>0</v>
      </c>
      <c r="V33" s="411">
        <v>0</v>
      </c>
      <c r="AD33" s="530" t="str">
        <f>IFERROR(VLOOKUP(D33,'Part Master'!A:E,5,FALSE)," ")</f>
        <v/>
      </c>
    </row>
    <row r="34" spans="2:30" s="9" customFormat="1">
      <c r="B34" s="488"/>
      <c r="C34" s="403" t="s">
        <v>1324</v>
      </c>
      <c r="D34" s="409" t="s">
        <v>1256</v>
      </c>
      <c r="E34" s="42">
        <v>0.25</v>
      </c>
      <c r="F34" s="181">
        <f>VLOOKUP(D34,'Part Master'!A:R, 3,FALSE)</f>
        <v>450.13</v>
      </c>
      <c r="G34" s="181">
        <f>F34*1.1</f>
        <v>495.14300000000003</v>
      </c>
      <c r="H34" s="393">
        <f>G34+(E34*('COVER PAGE'!$C$20))</f>
        <v>533.64300000000003</v>
      </c>
      <c r="I34" s="181">
        <f>VLOOKUP(D34,'Part Master'!A:G,7,FALSE)</f>
        <v>373.60789999999997</v>
      </c>
      <c r="J34" s="181">
        <f>I34*1.1</f>
        <v>410.96868999999998</v>
      </c>
      <c r="K34" s="181">
        <f>J34+($R$7*E34)</f>
        <v>449.46868999999998</v>
      </c>
      <c r="L34" s="375"/>
      <c r="M34" s="449"/>
      <c r="N34" s="410">
        <f>IF(L34&gt;0,G34*L34,0)</f>
        <v>0</v>
      </c>
      <c r="O34" s="410">
        <f>IF(L34&gt;0,H34*L34,0)</f>
        <v>0</v>
      </c>
      <c r="P34" s="412"/>
      <c r="Q34" s="410">
        <v>0</v>
      </c>
      <c r="R34" s="410">
        <v>0</v>
      </c>
      <c r="T34" s="411">
        <v>0</v>
      </c>
      <c r="U34" s="411">
        <v>0</v>
      </c>
      <c r="V34" s="411">
        <v>0</v>
      </c>
      <c r="AD34" s="530" t="str">
        <f>IFERROR(VLOOKUP(D34,'Part Master'!A:E,5,FALSE)," ")</f>
        <v/>
      </c>
    </row>
    <row r="35" spans="2:30" s="9" customFormat="1">
      <c r="B35" s="472"/>
      <c r="C35" s="403" t="s">
        <v>1461</v>
      </c>
      <c r="D35" s="409" t="s">
        <v>1285</v>
      </c>
      <c r="E35" s="42">
        <v>0.6</v>
      </c>
      <c r="F35" s="181">
        <f>VLOOKUP(D35,'Part Master'!A:R, 3,FALSE)</f>
        <v>436.3</v>
      </c>
      <c r="G35" s="181">
        <f>F35*1.1</f>
        <v>479.93000000000006</v>
      </c>
      <c r="H35" s="393">
        <f>G35+(E35*('COVER PAGE'!$C$20))</f>
        <v>572.33000000000004</v>
      </c>
      <c r="I35" s="181">
        <f>VLOOKUP(D35,'Part Master'!A:G,7,FALSE)</f>
        <v>362.12900000000002</v>
      </c>
      <c r="J35" s="181">
        <f>I35*1.1</f>
        <v>398.34190000000007</v>
      </c>
      <c r="K35" s="181">
        <f>J35+($R$7*E35)</f>
        <v>490.74190000000004</v>
      </c>
      <c r="L35" s="375"/>
      <c r="M35" s="449"/>
      <c r="N35" s="410">
        <f>IF(L35&gt;0,G35*L35,0)</f>
        <v>0</v>
      </c>
      <c r="O35" s="410">
        <f>IF(L35&gt;0,H35*L35,0)</f>
        <v>0</v>
      </c>
      <c r="P35" s="412"/>
      <c r="Q35" s="410">
        <v>0</v>
      </c>
      <c r="R35" s="410">
        <v>0</v>
      </c>
      <c r="T35" s="411">
        <v>0</v>
      </c>
      <c r="U35" s="411">
        <v>0</v>
      </c>
      <c r="V35" s="411">
        <v>0</v>
      </c>
      <c r="AD35" s="530" t="str">
        <f>IFERROR(VLOOKUP(D35,'Part Master'!A:E,5,FALSE)," ")</f>
        <v/>
      </c>
    </row>
    <row r="36" spans="2:30" s="9" customFormat="1">
      <c r="B36" s="779" t="s">
        <v>1323</v>
      </c>
      <c r="C36" s="779"/>
      <c r="D36" s="779"/>
      <c r="E36" s="779"/>
      <c r="F36" s="779"/>
      <c r="G36" s="779"/>
      <c r="H36" s="779"/>
      <c r="I36" s="779"/>
      <c r="J36" s="779"/>
      <c r="K36" s="779"/>
      <c r="L36" s="779"/>
      <c r="M36" s="779"/>
      <c r="N36" s="779"/>
      <c r="O36" s="779"/>
      <c r="P36" s="412"/>
      <c r="Q36" s="412"/>
      <c r="R36" s="412"/>
      <c r="S36" s="412"/>
      <c r="T36" s="412"/>
      <c r="U36" s="412"/>
      <c r="V36" s="412"/>
      <c r="AD36" s="530" t="str">
        <f>IFERROR(VLOOKUP(D36,'Part Master'!A:E,5,FALSE)," ")</f>
        <v xml:space="preserve"> </v>
      </c>
    </row>
    <row r="37" spans="2:30" s="9" customFormat="1">
      <c r="B37" s="408"/>
      <c r="C37" s="408" t="s">
        <v>1322</v>
      </c>
      <c r="D37" s="409" t="s">
        <v>1263</v>
      </c>
      <c r="E37" s="42">
        <v>1.5</v>
      </c>
      <c r="F37" s="181">
        <f>VLOOKUP(D37,'Part Master'!A:R, 3,FALSE)</f>
        <v>761.65</v>
      </c>
      <c r="G37" s="181">
        <f>F37*1.1</f>
        <v>837.81500000000005</v>
      </c>
      <c r="H37" s="393">
        <f>G37+(E37*('COVER PAGE'!$C$20))</f>
        <v>1068.8150000000001</v>
      </c>
      <c r="I37" s="181">
        <f>VLOOKUP(D37,'Part Master'!A:G,7,FALSE)</f>
        <v>632.16949999999997</v>
      </c>
      <c r="J37" s="181">
        <f>I37*1.1</f>
        <v>695.38644999999997</v>
      </c>
      <c r="K37" s="181">
        <f>J37+($R$7*E37)</f>
        <v>926.38644999999997</v>
      </c>
      <c r="L37" s="375"/>
      <c r="M37" s="449"/>
      <c r="N37" s="410">
        <f>IF(L37&gt;0,G37*L37,0)</f>
        <v>0</v>
      </c>
      <c r="O37" s="410">
        <f>IF(L37&gt;0,H37*L37,0)</f>
        <v>0</v>
      </c>
      <c r="P37" s="412"/>
      <c r="Q37" s="410">
        <v>0</v>
      </c>
      <c r="R37" s="410">
        <v>0</v>
      </c>
      <c r="T37" s="411">
        <v>0</v>
      </c>
      <c r="U37" s="411">
        <v>0</v>
      </c>
      <c r="V37" s="411">
        <v>0</v>
      </c>
      <c r="AD37" s="530" t="str">
        <f>IFERROR(VLOOKUP(D37,'Part Master'!A:E,5,FALSE)," ")</f>
        <v/>
      </c>
    </row>
    <row r="38" spans="2:30" s="9" customFormat="1">
      <c r="B38" s="65" t="s">
        <v>1148</v>
      </c>
      <c r="C38" s="65"/>
      <c r="D38" s="65" t="s">
        <v>72</v>
      </c>
      <c r="E38" s="450"/>
      <c r="F38" s="450"/>
      <c r="G38" s="450"/>
      <c r="H38" s="450"/>
      <c r="I38" s="450"/>
      <c r="J38" s="450"/>
      <c r="K38" s="450"/>
      <c r="L38" s="450"/>
      <c r="M38" s="450"/>
      <c r="N38" s="450"/>
      <c r="O38" s="450"/>
      <c r="P38" s="412"/>
      <c r="Q38" s="11"/>
      <c r="R38" s="11"/>
      <c r="S38" s="11"/>
      <c r="T38" s="11"/>
      <c r="U38" s="11"/>
      <c r="V38" s="11"/>
      <c r="AD38" s="530" t="str">
        <f>IFERROR(VLOOKUP(D38,'Part Master'!A:E,5,FALSE)," ")</f>
        <v xml:space="preserve"> </v>
      </c>
    </row>
    <row r="39" spans="2:30" s="9" customFormat="1">
      <c r="B39" s="778"/>
      <c r="C39" s="65" t="s">
        <v>24</v>
      </c>
      <c r="D39" s="65" t="s">
        <v>1130</v>
      </c>
      <c r="E39" s="45">
        <v>1.25</v>
      </c>
      <c r="F39" s="181">
        <f>VLOOKUP(D39,'Part Master'!A:R, 3,FALSE)</f>
        <v>3489.47</v>
      </c>
      <c r="G39" s="183">
        <f t="shared" ref="G39:G45" si="28">F39*1.1</f>
        <v>3838.4169999999999</v>
      </c>
      <c r="H39" s="393">
        <f>G39+(E39*('COVER PAGE'!$C$20))</f>
        <v>4030.9169999999999</v>
      </c>
      <c r="I39" s="181">
        <f>VLOOKUP(D39,'Part Master'!A:G,7,FALSE)</f>
        <v>3314.9964999999997</v>
      </c>
      <c r="J39" s="181">
        <f t="shared" ref="J39:J45" si="29">I39*1.1</f>
        <v>3646.4961499999999</v>
      </c>
      <c r="K39" s="181">
        <f t="shared" ref="K39:K45" si="30">J39+($R$7*E39)</f>
        <v>3838.9961499999999</v>
      </c>
      <c r="L39" s="375"/>
      <c r="M39" s="449"/>
      <c r="N39" s="410">
        <f t="shared" ref="N39:N45" si="31">IF(L39&gt;0,G39*L39,0)</f>
        <v>0</v>
      </c>
      <c r="O39" s="410">
        <f t="shared" ref="O39:O45" si="32">IF(L39&gt;0,H39*L39,0)</f>
        <v>0</v>
      </c>
      <c r="P39" s="412" t="s">
        <v>1348</v>
      </c>
      <c r="Q39" s="410">
        <f t="shared" ref="Q39:Q45" si="33">IF(L39&gt;0,J39*L39,0)</f>
        <v>0</v>
      </c>
      <c r="R39" s="410">
        <f t="shared" ref="R39:R45" si="34">IF(L39&gt;0,K39*L39,0)</f>
        <v>0</v>
      </c>
      <c r="T39" s="411">
        <f>IF($L39&gt;0,$L39*$I39*'COVER PAGE'!#REF!,0)</f>
        <v>0</v>
      </c>
      <c r="U39" s="411">
        <f>IF($L39&gt;0,($E39*$R$7*$L39)-($E39*'COVER PAGE'!#REF!*$L39),0)</f>
        <v>0</v>
      </c>
      <c r="V39" s="411">
        <f t="shared" ref="V39:V45" si="35">U39+T39</f>
        <v>0</v>
      </c>
      <c r="AD39" s="530" t="str">
        <f>IFERROR(VLOOKUP(D39,'Part Master'!A:E,5,FALSE)," ")</f>
        <v/>
      </c>
    </row>
    <row r="40" spans="2:30" s="9" customFormat="1">
      <c r="B40" s="778"/>
      <c r="C40" s="65" t="s">
        <v>25</v>
      </c>
      <c r="D40" s="65" t="s">
        <v>1131</v>
      </c>
      <c r="E40" s="45">
        <v>1.25</v>
      </c>
      <c r="F40" s="181">
        <f>VLOOKUP(D40,'Part Master'!A:R, 3,FALSE)</f>
        <v>3489.47</v>
      </c>
      <c r="G40" s="183">
        <f t="shared" si="28"/>
        <v>3838.4169999999999</v>
      </c>
      <c r="H40" s="393">
        <f>G40+(E40*('COVER PAGE'!$C$20))</f>
        <v>4030.9169999999999</v>
      </c>
      <c r="I40" s="181">
        <f>VLOOKUP(D40,'Part Master'!A:G,7,FALSE)</f>
        <v>3314.9964999999997</v>
      </c>
      <c r="J40" s="181">
        <f t="shared" si="29"/>
        <v>3646.4961499999999</v>
      </c>
      <c r="K40" s="181">
        <f t="shared" si="30"/>
        <v>3838.9961499999999</v>
      </c>
      <c r="L40" s="375"/>
      <c r="M40" s="449"/>
      <c r="N40" s="410">
        <f t="shared" si="31"/>
        <v>0</v>
      </c>
      <c r="O40" s="410">
        <f t="shared" si="32"/>
        <v>0</v>
      </c>
      <c r="P40" s="412" t="s">
        <v>1348</v>
      </c>
      <c r="Q40" s="410">
        <f t="shared" si="33"/>
        <v>0</v>
      </c>
      <c r="R40" s="410">
        <f t="shared" si="34"/>
        <v>0</v>
      </c>
      <c r="T40" s="411">
        <f>IF($L40&gt;0,$L40*$I40*'COVER PAGE'!#REF!,0)</f>
        <v>0</v>
      </c>
      <c r="U40" s="411">
        <f>IF($L40&gt;0,($E40*$R$7*$L40)-($E40*'COVER PAGE'!#REF!*$L40),0)</f>
        <v>0</v>
      </c>
      <c r="V40" s="411">
        <f t="shared" si="35"/>
        <v>0</v>
      </c>
      <c r="AD40" s="530" t="str">
        <f>IFERROR(VLOOKUP(D40,'Part Master'!A:E,5,FALSE)," ")</f>
        <v/>
      </c>
    </row>
    <row r="41" spans="2:30" s="9" customFormat="1">
      <c r="B41" s="778"/>
      <c r="C41" s="65" t="s">
        <v>26</v>
      </c>
      <c r="D41" s="65" t="s">
        <v>1132</v>
      </c>
      <c r="E41" s="45">
        <v>1.25</v>
      </c>
      <c r="F41" s="181">
        <f>VLOOKUP(D41,'Part Master'!A:R, 3,FALSE)</f>
        <v>3489.47</v>
      </c>
      <c r="G41" s="183">
        <f t="shared" si="28"/>
        <v>3838.4169999999999</v>
      </c>
      <c r="H41" s="393">
        <f>G41+(E41*('COVER PAGE'!$C$20))</f>
        <v>4030.9169999999999</v>
      </c>
      <c r="I41" s="181">
        <f>VLOOKUP(D41,'Part Master'!A:G,7,FALSE)</f>
        <v>3314.9964999999997</v>
      </c>
      <c r="J41" s="181">
        <f t="shared" si="29"/>
        <v>3646.4961499999999</v>
      </c>
      <c r="K41" s="181">
        <f t="shared" si="30"/>
        <v>3838.9961499999999</v>
      </c>
      <c r="L41" s="375"/>
      <c r="M41" s="449"/>
      <c r="N41" s="410">
        <f t="shared" si="31"/>
        <v>0</v>
      </c>
      <c r="O41" s="410">
        <f t="shared" si="32"/>
        <v>0</v>
      </c>
      <c r="P41" s="412" t="s">
        <v>1348</v>
      </c>
      <c r="Q41" s="410">
        <f t="shared" si="33"/>
        <v>0</v>
      </c>
      <c r="R41" s="410">
        <f t="shared" si="34"/>
        <v>0</v>
      </c>
      <c r="T41" s="411">
        <f>IF($L41&gt;0,$L41*$I41*'COVER PAGE'!#REF!,0)</f>
        <v>0</v>
      </c>
      <c r="U41" s="411">
        <f>IF($L41&gt;0,($E41*$R$7*$L41)-($E41*'COVER PAGE'!#REF!*$L41),0)</f>
        <v>0</v>
      </c>
      <c r="V41" s="411">
        <f t="shared" si="35"/>
        <v>0</v>
      </c>
      <c r="AD41" s="530" t="str">
        <f>IFERROR(VLOOKUP(D41,'Part Master'!A:E,5,FALSE)," ")</f>
        <v/>
      </c>
    </row>
    <row r="42" spans="2:30" s="9" customFormat="1">
      <c r="B42" s="778"/>
      <c r="C42" s="65" t="s">
        <v>27</v>
      </c>
      <c r="D42" s="65" t="s">
        <v>1133</v>
      </c>
      <c r="E42" s="45">
        <v>1.25</v>
      </c>
      <c r="F42" s="181">
        <f>VLOOKUP(D42,'Part Master'!A:R, 3,FALSE)</f>
        <v>3489.47</v>
      </c>
      <c r="G42" s="183">
        <f t="shared" si="28"/>
        <v>3838.4169999999999</v>
      </c>
      <c r="H42" s="393">
        <f>G42+(E42*('COVER PAGE'!$C$20))</f>
        <v>4030.9169999999999</v>
      </c>
      <c r="I42" s="181">
        <f>VLOOKUP(D42,'Part Master'!A:G,7,FALSE)</f>
        <v>3314.9964999999997</v>
      </c>
      <c r="J42" s="181">
        <f t="shared" si="29"/>
        <v>3646.4961499999999</v>
      </c>
      <c r="K42" s="181">
        <f t="shared" si="30"/>
        <v>3838.9961499999999</v>
      </c>
      <c r="L42" s="375"/>
      <c r="M42" s="449"/>
      <c r="N42" s="410">
        <f t="shared" si="31"/>
        <v>0</v>
      </c>
      <c r="O42" s="410">
        <f t="shared" si="32"/>
        <v>0</v>
      </c>
      <c r="P42" s="412" t="s">
        <v>1348</v>
      </c>
      <c r="Q42" s="410">
        <f t="shared" si="33"/>
        <v>0</v>
      </c>
      <c r="R42" s="410">
        <f t="shared" si="34"/>
        <v>0</v>
      </c>
      <c r="T42" s="411">
        <f>IF($L42&gt;0,$L42*$I42*'COVER PAGE'!#REF!,0)</f>
        <v>0</v>
      </c>
      <c r="U42" s="411">
        <f>IF($L42&gt;0,($E42*$R$7*$L42)-($E42*'COVER PAGE'!#REF!*$L42),0)</f>
        <v>0</v>
      </c>
      <c r="V42" s="411">
        <f t="shared" si="35"/>
        <v>0</v>
      </c>
      <c r="AD42" s="530" t="str">
        <f>IFERROR(VLOOKUP(D42,'Part Master'!A:E,5,FALSE)," ")</f>
        <v/>
      </c>
    </row>
    <row r="43" spans="2:30" s="9" customFormat="1">
      <c r="B43" s="778"/>
      <c r="C43" s="65" t="s">
        <v>29</v>
      </c>
      <c r="D43" s="65" t="s">
        <v>1135</v>
      </c>
      <c r="E43" s="45">
        <v>1.25</v>
      </c>
      <c r="F43" s="181">
        <f>VLOOKUP(D43,'Part Master'!A:R, 3,FALSE)</f>
        <v>3489.47</v>
      </c>
      <c r="G43" s="183">
        <f t="shared" si="28"/>
        <v>3838.4169999999999</v>
      </c>
      <c r="H43" s="393">
        <f>G43+(E43*('COVER PAGE'!$C$20))</f>
        <v>4030.9169999999999</v>
      </c>
      <c r="I43" s="181">
        <f>VLOOKUP(D43,'Part Master'!A:G,7,FALSE)</f>
        <v>3314.9964999999997</v>
      </c>
      <c r="J43" s="181">
        <f t="shared" si="29"/>
        <v>3646.4961499999999</v>
      </c>
      <c r="K43" s="181">
        <f t="shared" si="30"/>
        <v>3838.9961499999999</v>
      </c>
      <c r="L43" s="375"/>
      <c r="M43" s="449"/>
      <c r="N43" s="410">
        <f t="shared" si="31"/>
        <v>0</v>
      </c>
      <c r="O43" s="410">
        <f t="shared" si="32"/>
        <v>0</v>
      </c>
      <c r="P43" s="412" t="s">
        <v>1348</v>
      </c>
      <c r="Q43" s="410">
        <f t="shared" si="33"/>
        <v>0</v>
      </c>
      <c r="R43" s="410">
        <f t="shared" si="34"/>
        <v>0</v>
      </c>
      <c r="T43" s="411">
        <f>IF($L43&gt;0,$L43*$I43*'COVER PAGE'!#REF!,0)</f>
        <v>0</v>
      </c>
      <c r="U43" s="411">
        <f>IF($L43&gt;0,($E43*$R$7*$L43)-($E43*'COVER PAGE'!#REF!*$L43),0)</f>
        <v>0</v>
      </c>
      <c r="V43" s="411">
        <f t="shared" si="35"/>
        <v>0</v>
      </c>
      <c r="AD43" s="530" t="str">
        <f>IFERROR(VLOOKUP(D43,'Part Master'!A:E,5,FALSE)," ")</f>
        <v/>
      </c>
    </row>
    <row r="44" spans="2:30" s="9" customFormat="1">
      <c r="B44" s="778"/>
      <c r="C44" s="65" t="s">
        <v>30</v>
      </c>
      <c r="D44" s="65" t="s">
        <v>1136</v>
      </c>
      <c r="E44" s="45">
        <v>1.25</v>
      </c>
      <c r="F44" s="181">
        <f>VLOOKUP(D44,'Part Master'!A:R, 3,FALSE)</f>
        <v>3489.47</v>
      </c>
      <c r="G44" s="183">
        <f t="shared" si="28"/>
        <v>3838.4169999999999</v>
      </c>
      <c r="H44" s="393">
        <f>G44+(E44*('COVER PAGE'!$C$20))</f>
        <v>4030.9169999999999</v>
      </c>
      <c r="I44" s="181">
        <f>VLOOKUP(D44,'Part Master'!A:G,7,FALSE)</f>
        <v>3314.9964999999997</v>
      </c>
      <c r="J44" s="181">
        <f t="shared" si="29"/>
        <v>3646.4961499999999</v>
      </c>
      <c r="K44" s="181">
        <f t="shared" si="30"/>
        <v>3838.9961499999999</v>
      </c>
      <c r="L44" s="375"/>
      <c r="M44" s="449"/>
      <c r="N44" s="410">
        <f t="shared" si="31"/>
        <v>0</v>
      </c>
      <c r="O44" s="410">
        <f t="shared" si="32"/>
        <v>0</v>
      </c>
      <c r="P44" s="412" t="s">
        <v>1348</v>
      </c>
      <c r="Q44" s="410">
        <f t="shared" si="33"/>
        <v>0</v>
      </c>
      <c r="R44" s="410">
        <f t="shared" si="34"/>
        <v>0</v>
      </c>
      <c r="T44" s="411">
        <f>IF($L44&gt;0,$L44*$I44*'COVER PAGE'!#REF!,0)</f>
        <v>0</v>
      </c>
      <c r="U44" s="411">
        <f>IF($L44&gt;0,($E44*$R$7*$L44)-($E44*'COVER PAGE'!#REF!*$L44),0)</f>
        <v>0</v>
      </c>
      <c r="V44" s="411">
        <f t="shared" si="35"/>
        <v>0</v>
      </c>
      <c r="AD44" s="530" t="str">
        <f>IFERROR(VLOOKUP(D44,'Part Master'!A:E,5,FALSE)," ")</f>
        <v/>
      </c>
    </row>
    <row r="45" spans="2:30" s="9" customFormat="1">
      <c r="B45" s="778"/>
      <c r="C45" s="65" t="s">
        <v>31</v>
      </c>
      <c r="D45" s="65" t="s">
        <v>1137</v>
      </c>
      <c r="E45" s="45">
        <v>1.25</v>
      </c>
      <c r="F45" s="181">
        <f>VLOOKUP(D45,'Part Master'!A:R, 3,FALSE)</f>
        <v>3489.47</v>
      </c>
      <c r="G45" s="183">
        <f t="shared" si="28"/>
        <v>3838.4169999999999</v>
      </c>
      <c r="H45" s="393">
        <f>G45+(E45*('COVER PAGE'!$C$20))</f>
        <v>4030.9169999999999</v>
      </c>
      <c r="I45" s="181">
        <f>VLOOKUP(D45,'Part Master'!A:G,7,FALSE)</f>
        <v>3314.9964999999997</v>
      </c>
      <c r="J45" s="181">
        <f t="shared" si="29"/>
        <v>3646.4961499999999</v>
      </c>
      <c r="K45" s="181">
        <f t="shared" si="30"/>
        <v>3838.9961499999999</v>
      </c>
      <c r="L45" s="375"/>
      <c r="M45" s="449"/>
      <c r="N45" s="410">
        <f t="shared" si="31"/>
        <v>0</v>
      </c>
      <c r="O45" s="410">
        <f t="shared" si="32"/>
        <v>0</v>
      </c>
      <c r="P45" s="412" t="s">
        <v>1348</v>
      </c>
      <c r="Q45" s="410">
        <f t="shared" si="33"/>
        <v>0</v>
      </c>
      <c r="R45" s="410">
        <f t="shared" si="34"/>
        <v>0</v>
      </c>
      <c r="T45" s="411">
        <f>IF($L45&gt;0,$L45*$I45*'COVER PAGE'!#REF!,0)</f>
        <v>0</v>
      </c>
      <c r="U45" s="411">
        <f>IF($L45&gt;0,($E45*$R$7*$L45)-($E45*'COVER PAGE'!#REF!*$L45),0)</f>
        <v>0</v>
      </c>
      <c r="V45" s="411">
        <f t="shared" si="35"/>
        <v>0</v>
      </c>
      <c r="AD45" s="530" t="str">
        <f>IFERROR(VLOOKUP(D45,'Part Master'!A:E,5,FALSE)," ")</f>
        <v/>
      </c>
    </row>
    <row r="46" spans="2:30" s="9" customFormat="1">
      <c r="B46" s="65" t="s">
        <v>1149</v>
      </c>
      <c r="C46" s="65"/>
      <c r="D46" s="65" t="s">
        <v>72</v>
      </c>
      <c r="E46" s="450"/>
      <c r="F46" s="450"/>
      <c r="G46" s="450"/>
      <c r="H46" s="450"/>
      <c r="I46" s="450"/>
      <c r="J46" s="450"/>
      <c r="K46" s="450"/>
      <c r="L46" s="450"/>
      <c r="M46" s="450"/>
      <c r="N46" s="450"/>
      <c r="O46" s="450"/>
      <c r="P46" s="412"/>
      <c r="Q46" s="11"/>
      <c r="R46" s="11"/>
      <c r="S46" s="11"/>
      <c r="T46" s="11"/>
      <c r="U46" s="11"/>
      <c r="V46" s="11"/>
      <c r="AD46" s="530" t="str">
        <f>IFERROR(VLOOKUP(D46,'Part Master'!A:E,5,FALSE)," ")</f>
        <v xml:space="preserve"> </v>
      </c>
    </row>
    <row r="47" spans="2:30" s="9" customFormat="1">
      <c r="B47" s="778"/>
      <c r="C47" s="65" t="s">
        <v>24</v>
      </c>
      <c r="D47" s="65" t="s">
        <v>1138</v>
      </c>
      <c r="E47" s="45">
        <v>1.25</v>
      </c>
      <c r="F47" s="181">
        <f>VLOOKUP(D47,'Part Master'!A:R, 3,FALSE)</f>
        <v>3393.47</v>
      </c>
      <c r="G47" s="183">
        <f t="shared" ref="G47:G53" si="36">F47*1.1</f>
        <v>3732.817</v>
      </c>
      <c r="H47" s="393">
        <f>G47+(E47*('COVER PAGE'!$C$20))</f>
        <v>3925.317</v>
      </c>
      <c r="I47" s="181">
        <f>VLOOKUP(D47,'Part Master'!A:G,7,FALSE)</f>
        <v>3223.7964999999999</v>
      </c>
      <c r="J47" s="181">
        <f t="shared" ref="J47:J53" si="37">I47*1.1</f>
        <v>3546.1761500000002</v>
      </c>
      <c r="K47" s="181">
        <f t="shared" ref="K47:K56" si="38">J47+($R$7*E47)</f>
        <v>3738.6761500000002</v>
      </c>
      <c r="L47" s="375"/>
      <c r="M47" s="451"/>
      <c r="N47" s="410">
        <f t="shared" ref="N47:N56" si="39">IF(L47&gt;0,G47*L47,0)</f>
        <v>0</v>
      </c>
      <c r="O47" s="410">
        <f t="shared" ref="O47:O56" si="40">IF(L47&gt;0,H47*L47,0)</f>
        <v>0</v>
      </c>
      <c r="P47" s="412" t="s">
        <v>1348</v>
      </c>
      <c r="Q47" s="410">
        <f t="shared" ref="Q47:Q56" si="41">IF(L47&gt;0,J47*L47,0)</f>
        <v>0</v>
      </c>
      <c r="R47" s="410">
        <f t="shared" ref="R47:R56" si="42">IF(L47&gt;0,K47*L47,0)</f>
        <v>0</v>
      </c>
      <c r="T47" s="411">
        <f>IF($L47&gt;0,$L47*$I47*'COVER PAGE'!#REF!,0)</f>
        <v>0</v>
      </c>
      <c r="U47" s="411">
        <f>IF($L47&gt;0,($E47*$R$7*$L47)-($E47*'COVER PAGE'!#REF!*$L47),0)</f>
        <v>0</v>
      </c>
      <c r="V47" s="411">
        <f t="shared" ref="V47:V53" si="43">U47+T47</f>
        <v>0</v>
      </c>
      <c r="AD47" s="530" t="str">
        <f>IFERROR(VLOOKUP(D47,'Part Master'!A:E,5,FALSE)," ")</f>
        <v/>
      </c>
    </row>
    <row r="48" spans="2:30" s="9" customFormat="1">
      <c r="B48" s="778"/>
      <c r="C48" s="65" t="s">
        <v>25</v>
      </c>
      <c r="D48" s="65" t="s">
        <v>1139</v>
      </c>
      <c r="E48" s="45">
        <v>1.25</v>
      </c>
      <c r="F48" s="181">
        <f>VLOOKUP(D48,'Part Master'!A:R, 3,FALSE)</f>
        <v>3393.47</v>
      </c>
      <c r="G48" s="183">
        <f t="shared" si="36"/>
        <v>3732.817</v>
      </c>
      <c r="H48" s="393">
        <f>G48+(E48*('COVER PAGE'!$C$20))</f>
        <v>3925.317</v>
      </c>
      <c r="I48" s="181">
        <f>VLOOKUP(D48,'Part Master'!A:G,7,FALSE)</f>
        <v>3223.7964999999999</v>
      </c>
      <c r="J48" s="181">
        <f t="shared" si="37"/>
        <v>3546.1761500000002</v>
      </c>
      <c r="K48" s="181">
        <f t="shared" si="38"/>
        <v>3738.6761500000002</v>
      </c>
      <c r="L48" s="375"/>
      <c r="M48" s="451"/>
      <c r="N48" s="410">
        <f t="shared" si="39"/>
        <v>0</v>
      </c>
      <c r="O48" s="410">
        <f t="shared" si="40"/>
        <v>0</v>
      </c>
      <c r="P48" s="412" t="s">
        <v>1348</v>
      </c>
      <c r="Q48" s="410">
        <f t="shared" si="41"/>
        <v>0</v>
      </c>
      <c r="R48" s="410">
        <f t="shared" si="42"/>
        <v>0</v>
      </c>
      <c r="T48" s="411">
        <f>IF($L48&gt;0,$L48*$I48*'COVER PAGE'!#REF!,0)</f>
        <v>0</v>
      </c>
      <c r="U48" s="411">
        <f>IF($L48&gt;0,($E48*$R$7*$L48)-($E48*'COVER PAGE'!#REF!*$L48),0)</f>
        <v>0</v>
      </c>
      <c r="V48" s="411">
        <f t="shared" si="43"/>
        <v>0</v>
      </c>
      <c r="AD48" s="530" t="str">
        <f>IFERROR(VLOOKUP(D48,'Part Master'!A:E,5,FALSE)," ")</f>
        <v/>
      </c>
    </row>
    <row r="49" spans="2:30" s="9" customFormat="1">
      <c r="B49" s="778"/>
      <c r="C49" s="65" t="s">
        <v>26</v>
      </c>
      <c r="D49" s="65" t="s">
        <v>1140</v>
      </c>
      <c r="E49" s="45">
        <v>1.25</v>
      </c>
      <c r="F49" s="181">
        <f>VLOOKUP(D49,'Part Master'!A:R, 3,FALSE)</f>
        <v>3393.47</v>
      </c>
      <c r="G49" s="183">
        <f t="shared" si="36"/>
        <v>3732.817</v>
      </c>
      <c r="H49" s="393">
        <f>G49+(E49*('COVER PAGE'!$C$20))</f>
        <v>3925.317</v>
      </c>
      <c r="I49" s="181">
        <f>VLOOKUP(D49,'Part Master'!A:G,7,FALSE)</f>
        <v>3223.7964999999999</v>
      </c>
      <c r="J49" s="181">
        <f t="shared" si="37"/>
        <v>3546.1761500000002</v>
      </c>
      <c r="K49" s="181">
        <f t="shared" si="38"/>
        <v>3738.6761500000002</v>
      </c>
      <c r="L49" s="375"/>
      <c r="M49" s="451"/>
      <c r="N49" s="410">
        <f t="shared" si="39"/>
        <v>0</v>
      </c>
      <c r="O49" s="410">
        <f t="shared" si="40"/>
        <v>0</v>
      </c>
      <c r="P49" s="412" t="s">
        <v>1348</v>
      </c>
      <c r="Q49" s="410">
        <f t="shared" si="41"/>
        <v>0</v>
      </c>
      <c r="R49" s="410">
        <f t="shared" si="42"/>
        <v>0</v>
      </c>
      <c r="T49" s="411">
        <f>IF($L49&gt;0,$L49*$I49*'COVER PAGE'!#REF!,0)</f>
        <v>0</v>
      </c>
      <c r="U49" s="411">
        <f>IF($L49&gt;0,($E49*$R$7*$L49)-($E49*'COVER PAGE'!#REF!*$L49),0)</f>
        <v>0</v>
      </c>
      <c r="V49" s="411">
        <f t="shared" si="43"/>
        <v>0</v>
      </c>
      <c r="AD49" s="530" t="str">
        <f>IFERROR(VLOOKUP(D49,'Part Master'!A:E,5,FALSE)," ")</f>
        <v/>
      </c>
    </row>
    <row r="50" spans="2:30" s="9" customFormat="1">
      <c r="B50" s="778"/>
      <c r="C50" s="65" t="s">
        <v>27</v>
      </c>
      <c r="D50" s="65" t="s">
        <v>1141</v>
      </c>
      <c r="E50" s="45">
        <v>1.25</v>
      </c>
      <c r="F50" s="181">
        <f>VLOOKUP(D50,'Part Master'!A:R, 3,FALSE)</f>
        <v>3393.47</v>
      </c>
      <c r="G50" s="183">
        <f t="shared" si="36"/>
        <v>3732.817</v>
      </c>
      <c r="H50" s="393">
        <f>G50+(E50*('COVER PAGE'!$C$20))</f>
        <v>3925.317</v>
      </c>
      <c r="I50" s="181">
        <f>VLOOKUP(D50,'Part Master'!A:G,7,FALSE)</f>
        <v>3223.7964999999999</v>
      </c>
      <c r="J50" s="181">
        <f t="shared" si="37"/>
        <v>3546.1761500000002</v>
      </c>
      <c r="K50" s="181">
        <f t="shared" si="38"/>
        <v>3738.6761500000002</v>
      </c>
      <c r="L50" s="375"/>
      <c r="M50" s="451"/>
      <c r="N50" s="410">
        <f t="shared" si="39"/>
        <v>0</v>
      </c>
      <c r="O50" s="410">
        <f t="shared" si="40"/>
        <v>0</v>
      </c>
      <c r="P50" s="412" t="s">
        <v>1348</v>
      </c>
      <c r="Q50" s="410">
        <f t="shared" si="41"/>
        <v>0</v>
      </c>
      <c r="R50" s="410">
        <f t="shared" si="42"/>
        <v>0</v>
      </c>
      <c r="T50" s="411">
        <f>IF($L50&gt;0,$L50*$I50*'COVER PAGE'!#REF!,0)</f>
        <v>0</v>
      </c>
      <c r="U50" s="411">
        <f>IF($L50&gt;0,($E50*$R$7*$L50)-($E50*'COVER PAGE'!#REF!*$L50),0)</f>
        <v>0</v>
      </c>
      <c r="V50" s="411">
        <f t="shared" si="43"/>
        <v>0</v>
      </c>
      <c r="AD50" s="530" t="str">
        <f>IFERROR(VLOOKUP(D50,'Part Master'!A:E,5,FALSE)," ")</f>
        <v/>
      </c>
    </row>
    <row r="51" spans="2:30" s="9" customFormat="1">
      <c r="B51" s="778"/>
      <c r="C51" s="65" t="s">
        <v>29</v>
      </c>
      <c r="D51" s="65" t="s">
        <v>1143</v>
      </c>
      <c r="E51" s="45">
        <v>1.25</v>
      </c>
      <c r="F51" s="181">
        <f>VLOOKUP(D51,'Part Master'!A:R, 3,FALSE)</f>
        <v>3393.47</v>
      </c>
      <c r="G51" s="183">
        <f t="shared" si="36"/>
        <v>3732.817</v>
      </c>
      <c r="H51" s="393">
        <f>G51+(E51*('COVER PAGE'!$C$20))</f>
        <v>3925.317</v>
      </c>
      <c r="I51" s="181">
        <f>VLOOKUP(D51,'Part Master'!A:G,7,FALSE)</f>
        <v>3223.7964999999999</v>
      </c>
      <c r="J51" s="181">
        <f t="shared" si="37"/>
        <v>3546.1761500000002</v>
      </c>
      <c r="K51" s="181">
        <f t="shared" si="38"/>
        <v>3738.6761500000002</v>
      </c>
      <c r="L51" s="375"/>
      <c r="M51" s="451"/>
      <c r="N51" s="410">
        <f t="shared" si="39"/>
        <v>0</v>
      </c>
      <c r="O51" s="410">
        <f t="shared" si="40"/>
        <v>0</v>
      </c>
      <c r="P51" s="412" t="s">
        <v>1348</v>
      </c>
      <c r="Q51" s="410">
        <f t="shared" si="41"/>
        <v>0</v>
      </c>
      <c r="R51" s="410">
        <f t="shared" si="42"/>
        <v>0</v>
      </c>
      <c r="T51" s="411">
        <f>IF($L51&gt;0,$L51*$I51*'COVER PAGE'!#REF!,0)</f>
        <v>0</v>
      </c>
      <c r="U51" s="411">
        <f>IF($L51&gt;0,($E51*$R$7*$L51)-($E51*'COVER PAGE'!#REF!*$L51),0)</f>
        <v>0</v>
      </c>
      <c r="V51" s="411">
        <f t="shared" si="43"/>
        <v>0</v>
      </c>
      <c r="AD51" s="530" t="str">
        <f>IFERROR(VLOOKUP(D51,'Part Master'!A:E,5,FALSE)," ")</f>
        <v/>
      </c>
    </row>
    <row r="52" spans="2:30" s="9" customFormat="1">
      <c r="B52" s="778"/>
      <c r="C52" s="65" t="s">
        <v>30</v>
      </c>
      <c r="D52" s="65" t="s">
        <v>1144</v>
      </c>
      <c r="E52" s="45">
        <v>1.25</v>
      </c>
      <c r="F52" s="181">
        <f>VLOOKUP(D52,'Part Master'!A:R, 3,FALSE)</f>
        <v>3393.47</v>
      </c>
      <c r="G52" s="183">
        <f t="shared" si="36"/>
        <v>3732.817</v>
      </c>
      <c r="H52" s="393">
        <f>G52+(E52*('COVER PAGE'!$C$20))</f>
        <v>3925.317</v>
      </c>
      <c r="I52" s="181">
        <f>VLOOKUP(D52,'Part Master'!A:G,7,FALSE)</f>
        <v>3223.7964999999999</v>
      </c>
      <c r="J52" s="181">
        <f t="shared" si="37"/>
        <v>3546.1761500000002</v>
      </c>
      <c r="K52" s="181">
        <f t="shared" si="38"/>
        <v>3738.6761500000002</v>
      </c>
      <c r="L52" s="375"/>
      <c r="M52" s="451"/>
      <c r="N52" s="410">
        <f t="shared" si="39"/>
        <v>0</v>
      </c>
      <c r="O52" s="410">
        <f t="shared" si="40"/>
        <v>0</v>
      </c>
      <c r="P52" s="412" t="s">
        <v>1348</v>
      </c>
      <c r="Q52" s="410">
        <f t="shared" si="41"/>
        <v>0</v>
      </c>
      <c r="R52" s="410">
        <f t="shared" si="42"/>
        <v>0</v>
      </c>
      <c r="T52" s="411">
        <f>IF($L52&gt;0,$L52*$I52*'COVER PAGE'!#REF!,0)</f>
        <v>0</v>
      </c>
      <c r="U52" s="411">
        <f>IF($L52&gt;0,($E52*$R$7*$L52)-($E52*'COVER PAGE'!#REF!*$L52),0)</f>
        <v>0</v>
      </c>
      <c r="V52" s="411">
        <f t="shared" si="43"/>
        <v>0</v>
      </c>
      <c r="AD52" s="530" t="str">
        <f>IFERROR(VLOOKUP(D52,'Part Master'!A:E,5,FALSE)," ")</f>
        <v/>
      </c>
    </row>
    <row r="53" spans="2:30" s="9" customFormat="1">
      <c r="B53" s="778"/>
      <c r="C53" s="65" t="s">
        <v>31</v>
      </c>
      <c r="D53" s="65" t="s">
        <v>1145</v>
      </c>
      <c r="E53" s="45">
        <v>1.25</v>
      </c>
      <c r="F53" s="181">
        <f>VLOOKUP(D53,'Part Master'!A:R, 3,FALSE)</f>
        <v>3393.47</v>
      </c>
      <c r="G53" s="183">
        <f t="shared" si="36"/>
        <v>3732.817</v>
      </c>
      <c r="H53" s="393">
        <f>G53+(E53*('COVER PAGE'!$C$20))</f>
        <v>3925.317</v>
      </c>
      <c r="I53" s="181">
        <f>VLOOKUP(D53,'Part Master'!A:G,7,FALSE)</f>
        <v>3223.7964999999999</v>
      </c>
      <c r="J53" s="181">
        <f t="shared" si="37"/>
        <v>3546.1761500000002</v>
      </c>
      <c r="K53" s="181">
        <f t="shared" si="38"/>
        <v>3738.6761500000002</v>
      </c>
      <c r="L53" s="375"/>
      <c r="M53" s="451"/>
      <c r="N53" s="410">
        <f t="shared" si="39"/>
        <v>0</v>
      </c>
      <c r="O53" s="410">
        <f t="shared" si="40"/>
        <v>0</v>
      </c>
      <c r="P53" s="412" t="s">
        <v>1348</v>
      </c>
      <c r="Q53" s="410">
        <f t="shared" si="41"/>
        <v>0</v>
      </c>
      <c r="R53" s="410">
        <f t="shared" si="42"/>
        <v>0</v>
      </c>
      <c r="T53" s="411">
        <f>IF($L53&gt;0,$L53*$I53*'COVER PAGE'!#REF!,0)</f>
        <v>0</v>
      </c>
      <c r="U53" s="411">
        <f>IF($L53&gt;0,($E53*$R$7*$L53)-($E53*'COVER PAGE'!#REF!*$L53),0)</f>
        <v>0</v>
      </c>
      <c r="V53" s="411">
        <f t="shared" si="43"/>
        <v>0</v>
      </c>
      <c r="AD53" s="530" t="str">
        <f>IFERROR(VLOOKUP(D53,'Part Master'!A:E,5,FALSE)," ")</f>
        <v/>
      </c>
    </row>
    <row r="54" spans="2:30" s="9" customFormat="1">
      <c r="B54" s="65" t="s">
        <v>334</v>
      </c>
      <c r="C54" s="65"/>
      <c r="D54" s="65" t="s">
        <v>315</v>
      </c>
      <c r="E54" s="42">
        <v>0.5</v>
      </c>
      <c r="F54" s="181">
        <f>VLOOKUP(D54,'Part Master'!A:R, 3,FALSE)</f>
        <v>108.56</v>
      </c>
      <c r="G54" s="181">
        <f>F54*1.1</f>
        <v>119.41600000000001</v>
      </c>
      <c r="H54" s="393">
        <f>G54+(E54*('COVER PAGE'!$C$20))</f>
        <v>196.416</v>
      </c>
      <c r="I54" s="181">
        <f>VLOOKUP(D54,'Part Master'!A:G,7,FALSE)</f>
        <v>90.104799999999997</v>
      </c>
      <c r="J54" s="181">
        <f t="shared" ref="J54:J56" si="44">I54*1.1</f>
        <v>99.115279999999998</v>
      </c>
      <c r="K54" s="181">
        <f t="shared" si="38"/>
        <v>176.11527999999998</v>
      </c>
      <c r="L54" s="375"/>
      <c r="M54" s="449"/>
      <c r="N54" s="410">
        <f t="shared" si="39"/>
        <v>0</v>
      </c>
      <c r="O54" s="410">
        <f t="shared" si="40"/>
        <v>0</v>
      </c>
      <c r="P54" s="412"/>
      <c r="Q54" s="410">
        <f t="shared" si="41"/>
        <v>0</v>
      </c>
      <c r="R54" s="410">
        <f t="shared" si="42"/>
        <v>0</v>
      </c>
      <c r="T54" s="411">
        <f>IF($L54&gt;0,$L54*$I54*'COVER PAGE'!#REF!,0)</f>
        <v>0</v>
      </c>
      <c r="U54" s="411">
        <f>IF($L54&gt;0,($E54*$R$7*$L54)-($E54*'COVER PAGE'!#REF!*$L54),0)</f>
        <v>0</v>
      </c>
      <c r="V54" s="411">
        <f t="shared" ref="V54:V56" si="45">U54+T54</f>
        <v>0</v>
      </c>
      <c r="AD54" s="530" t="str">
        <f>IFERROR(VLOOKUP(D54,'Part Master'!A:E,5,FALSE)," ")</f>
        <v>Price Update</v>
      </c>
    </row>
    <row r="55" spans="2:30" s="9" customFormat="1">
      <c r="B55" s="65" t="s">
        <v>1388</v>
      </c>
      <c r="C55" s="65"/>
      <c r="D55" s="65" t="s">
        <v>1410</v>
      </c>
      <c r="E55" s="42">
        <v>0</v>
      </c>
      <c r="F55" s="181">
        <f>VLOOKUP(D55,'Part Master'!A:R, 3,FALSE)</f>
        <v>32.44</v>
      </c>
      <c r="G55" s="181">
        <f>F55*1.1</f>
        <v>35.683999999999997</v>
      </c>
      <c r="H55" s="393">
        <f>G55+(E55*('COVER PAGE'!$C$20))</f>
        <v>35.683999999999997</v>
      </c>
      <c r="I55" s="181">
        <f>VLOOKUP(D55,'Part Master'!A:G,7,FALSE)</f>
        <v>26.925199999999997</v>
      </c>
      <c r="J55" s="181">
        <f t="shared" ref="J55" si="46">I55*1.1</f>
        <v>29.617719999999998</v>
      </c>
      <c r="K55" s="181">
        <f t="shared" ref="K55" si="47">J55+($R$7*E55)</f>
        <v>29.617719999999998</v>
      </c>
      <c r="L55" s="375"/>
      <c r="M55" s="449"/>
      <c r="N55" s="410"/>
      <c r="O55" s="410"/>
      <c r="P55" s="412"/>
      <c r="Q55" s="412"/>
      <c r="R55" s="412"/>
      <c r="S55" s="412"/>
      <c r="T55" s="412"/>
      <c r="U55" s="412"/>
      <c r="V55" s="412"/>
      <c r="AD55" s="530" t="str">
        <f>IFERROR(VLOOKUP(D55,'Part Master'!A:E,5,FALSE)," ")</f>
        <v/>
      </c>
    </row>
    <row r="56" spans="2:30" s="9" customFormat="1">
      <c r="B56" s="72" t="s">
        <v>32</v>
      </c>
      <c r="C56" s="65"/>
      <c r="D56" s="407" t="s">
        <v>106</v>
      </c>
      <c r="E56" s="42">
        <v>0.25</v>
      </c>
      <c r="F56" s="181">
        <f>VLOOKUP(D56,'Part Master'!A:R, 3,FALSE)</f>
        <v>45.33</v>
      </c>
      <c r="G56" s="181">
        <f>F56*1.1</f>
        <v>49.863</v>
      </c>
      <c r="H56" s="393">
        <f>G56+(E56*('COVER PAGE'!$C$20))</f>
        <v>88.363</v>
      </c>
      <c r="I56" s="181">
        <f>VLOOKUP(D56,'Part Master'!A:G,7,FALSE)</f>
        <v>37.623899999999999</v>
      </c>
      <c r="J56" s="181">
        <f t="shared" si="44"/>
        <v>41.386290000000002</v>
      </c>
      <c r="K56" s="181">
        <f t="shared" si="38"/>
        <v>79.886290000000002</v>
      </c>
      <c r="L56" s="375"/>
      <c r="M56" s="449"/>
      <c r="N56" s="410">
        <f t="shared" si="39"/>
        <v>0</v>
      </c>
      <c r="O56" s="410">
        <f t="shared" si="40"/>
        <v>0</v>
      </c>
      <c r="P56" s="412"/>
      <c r="Q56" s="410">
        <f t="shared" si="41"/>
        <v>0</v>
      </c>
      <c r="R56" s="410">
        <f t="shared" si="42"/>
        <v>0</v>
      </c>
      <c r="T56" s="411">
        <f>IF($L56&gt;0,$L56*$I56*'COVER PAGE'!#REF!,0)</f>
        <v>0</v>
      </c>
      <c r="U56" s="411">
        <f>IF($L56&gt;0,($E56*$R$7*$L56)-($E56*'COVER PAGE'!#REF!*$L56),0)</f>
        <v>0</v>
      </c>
      <c r="V56" s="411">
        <f t="shared" si="45"/>
        <v>0</v>
      </c>
      <c r="AD56" s="530" t="str">
        <f>IFERROR(VLOOKUP(D56,'Part Master'!A:E,5,FALSE)," ")</f>
        <v/>
      </c>
    </row>
    <row r="57" spans="2:30" s="9" customFormat="1">
      <c r="B57" s="779" t="s">
        <v>498</v>
      </c>
      <c r="C57" s="779"/>
      <c r="D57" s="779"/>
      <c r="E57" s="779"/>
      <c r="F57" s="779"/>
      <c r="G57" s="779"/>
      <c r="H57" s="779"/>
      <c r="I57" s="779"/>
      <c r="J57" s="779"/>
      <c r="K57" s="779"/>
      <c r="L57" s="779"/>
      <c r="M57" s="779"/>
      <c r="N57" s="779"/>
      <c r="O57" s="779"/>
      <c r="P57" s="419"/>
      <c r="Q57" s="11"/>
      <c r="R57" s="11"/>
      <c r="S57" s="11"/>
      <c r="T57" s="11"/>
      <c r="U57" s="11"/>
      <c r="V57" s="11"/>
      <c r="AD57" s="530" t="str">
        <f>IFERROR(VLOOKUP(D57,'Part Master'!A:E,5,FALSE)," ")</f>
        <v xml:space="preserve"> </v>
      </c>
    </row>
    <row r="58" spans="2:30" s="9" customFormat="1">
      <c r="B58" s="778"/>
      <c r="C58" s="403" t="s">
        <v>1404</v>
      </c>
      <c r="D58" s="408" t="s">
        <v>1252</v>
      </c>
      <c r="E58" s="42">
        <v>0.2</v>
      </c>
      <c r="F58" s="181">
        <f>VLOOKUP(D58,'Part Master'!A:R, 3,FALSE)</f>
        <v>623.49</v>
      </c>
      <c r="G58" s="181">
        <f t="shared" ref="G58" si="48">F58*1.1</f>
        <v>685.83900000000006</v>
      </c>
      <c r="H58" s="393">
        <f>G58+(E58*('COVER PAGE'!$C$20))</f>
        <v>716.63900000000001</v>
      </c>
      <c r="I58" s="181">
        <f>VLOOKUP(D58,'Part Master'!A:G,7,FALSE)</f>
        <v>517.49670000000003</v>
      </c>
      <c r="J58" s="181">
        <f t="shared" ref="J58" si="49">I58*1.1</f>
        <v>569.24637000000007</v>
      </c>
      <c r="K58" s="181">
        <f t="shared" ref="K58" si="50">J58+($R$7*E58)</f>
        <v>600.04637000000002</v>
      </c>
      <c r="L58" s="375"/>
      <c r="M58" s="449"/>
      <c r="N58" s="410">
        <f t="shared" ref="N58" si="51">IF(L58&gt;0,G58*L58,0)</f>
        <v>0</v>
      </c>
      <c r="O58" s="410">
        <f t="shared" ref="O58" si="52">IF(L58&gt;0,H58*L58,0)</f>
        <v>0</v>
      </c>
      <c r="P58" s="339"/>
      <c r="Q58" s="410">
        <f t="shared" ref="Q58:Q64" si="53">IF(L58&gt;0,J58*L58,0)</f>
        <v>0</v>
      </c>
      <c r="R58" s="410">
        <f t="shared" ref="R58:R64" si="54">IF(L58&gt;0,K58*L58,0)</f>
        <v>0</v>
      </c>
      <c r="T58" s="411">
        <f>IF($L58&gt;0,$L58*$I58*'COVER PAGE'!#REF!,0)</f>
        <v>0</v>
      </c>
      <c r="U58" s="411">
        <f>IF($L58&gt;0,($E58*$R$7*$L58)-($E58*'COVER PAGE'!#REF!*$L58),0)</f>
        <v>0</v>
      </c>
      <c r="V58" s="411">
        <f t="shared" ref="V58" si="55">U58+T58</f>
        <v>0</v>
      </c>
      <c r="AD58" s="530" t="str">
        <f>IFERROR(VLOOKUP(D58,'Part Master'!A:E,5,FALSE)," ")</f>
        <v>Price Update</v>
      </c>
    </row>
    <row r="59" spans="2:30" s="9" customFormat="1">
      <c r="B59" s="778"/>
      <c r="C59" s="403" t="s">
        <v>1406</v>
      </c>
      <c r="D59" s="408" t="s">
        <v>1408</v>
      </c>
      <c r="E59" s="42">
        <v>0.33</v>
      </c>
      <c r="F59" s="181">
        <f>VLOOKUP(D59,'Part Master'!A:R, 3,FALSE)</f>
        <v>665.79</v>
      </c>
      <c r="G59" s="181">
        <f t="shared" ref="G59:G75" si="56">F59*1.1</f>
        <v>732.36900000000003</v>
      </c>
      <c r="H59" s="393">
        <f>G59+(E59*('COVER PAGE'!$C$20))</f>
        <v>783.18900000000008</v>
      </c>
      <c r="I59" s="181">
        <f>VLOOKUP(D59,'Part Master'!A:G,7,FALSE)</f>
        <v>552.60569999999996</v>
      </c>
      <c r="J59" s="181">
        <f t="shared" ref="J59:J64" si="57">I59*1.1</f>
        <v>607.86626999999999</v>
      </c>
      <c r="K59" s="181">
        <f t="shared" ref="K59:K64" si="58">J59+($R$7*E59)</f>
        <v>658.68627000000004</v>
      </c>
      <c r="L59" s="375"/>
      <c r="M59" s="449"/>
      <c r="N59" s="410">
        <f>IF(L59&gt;0,G59*L59,0)</f>
        <v>0</v>
      </c>
      <c r="O59" s="410">
        <f>IF(L59&gt;0,H59*L59,0)</f>
        <v>0</v>
      </c>
      <c r="P59" s="412"/>
      <c r="Q59" s="410">
        <f t="shared" si="53"/>
        <v>0</v>
      </c>
      <c r="R59" s="410">
        <f t="shared" si="54"/>
        <v>0</v>
      </c>
      <c r="T59" s="411">
        <f>IF($L59&gt;0,$L59*$I59*'COVER PAGE'!#REF!,0)</f>
        <v>0</v>
      </c>
      <c r="U59" s="411">
        <f>IF($L59&gt;0,($E59*$R$7*$L59)-($E59*'COVER PAGE'!#REF!*$L59),0)</f>
        <v>0</v>
      </c>
      <c r="V59" s="411">
        <f t="shared" ref="V59:V62" si="59">U59+T59</f>
        <v>0</v>
      </c>
      <c r="AD59" s="530" t="str">
        <f>IFERROR(VLOOKUP(D59,'Part Master'!A:E,5,FALSE)," ")</f>
        <v/>
      </c>
    </row>
    <row r="60" spans="2:30" s="9" customFormat="1">
      <c r="B60" s="65" t="s">
        <v>425</v>
      </c>
      <c r="C60" s="65"/>
      <c r="D60" s="409" t="s">
        <v>138</v>
      </c>
      <c r="E60" s="42">
        <v>0.75</v>
      </c>
      <c r="F60" s="181">
        <f>VLOOKUP(D60,'Part Master'!A:R, 3,FALSE)</f>
        <v>642.14</v>
      </c>
      <c r="G60" s="181">
        <f t="shared" si="56"/>
        <v>706.35400000000004</v>
      </c>
      <c r="H60" s="393">
        <f>G60+(E60*('COVER PAGE'!$C$20))</f>
        <v>821.85400000000004</v>
      </c>
      <c r="I60" s="181">
        <f>VLOOKUP(D60,'Part Master'!A:G,7,FALSE)</f>
        <v>532.97619999999995</v>
      </c>
      <c r="J60" s="181">
        <f t="shared" si="57"/>
        <v>586.27382</v>
      </c>
      <c r="K60" s="181">
        <f t="shared" si="58"/>
        <v>701.77382</v>
      </c>
      <c r="L60" s="375"/>
      <c r="M60" s="449"/>
      <c r="N60" s="410">
        <f>IF(L60&gt;0,G60*L60,0)</f>
        <v>0</v>
      </c>
      <c r="O60" s="410">
        <f>IF(L60&gt;0,H60*L60,0)</f>
        <v>0</v>
      </c>
      <c r="P60" s="412"/>
      <c r="Q60" s="410">
        <f t="shared" si="53"/>
        <v>0</v>
      </c>
      <c r="R60" s="410">
        <f t="shared" si="54"/>
        <v>0</v>
      </c>
      <c r="T60" s="411">
        <f>IF($L60&gt;0,$L60*$I60*'COVER PAGE'!#REF!,0)</f>
        <v>0</v>
      </c>
      <c r="U60" s="411">
        <f>IF($L60&gt;0,($E60*$R$7*$L60)-($E60*'COVER PAGE'!#REF!*$L60),0)</f>
        <v>0</v>
      </c>
      <c r="V60" s="411">
        <f t="shared" si="59"/>
        <v>0</v>
      </c>
      <c r="AD60" s="530" t="str">
        <f>IFERROR(VLOOKUP(D60,'Part Master'!A:E,5,FALSE)," ")</f>
        <v/>
      </c>
    </row>
    <row r="61" spans="2:30" s="9" customFormat="1">
      <c r="B61" s="65" t="s">
        <v>1071</v>
      </c>
      <c r="C61" s="65"/>
      <c r="D61" s="409" t="s">
        <v>683</v>
      </c>
      <c r="E61" s="42">
        <v>0.75</v>
      </c>
      <c r="F61" s="181">
        <f>VLOOKUP(D61,'Part Master'!A:R, 3,FALSE)</f>
        <v>901.17</v>
      </c>
      <c r="G61" s="181">
        <f>F61*1.1</f>
        <v>991.28700000000003</v>
      </c>
      <c r="H61" s="393">
        <f>G61+(E61*('COVER PAGE'!$C$20))</f>
        <v>1106.787</v>
      </c>
      <c r="I61" s="181">
        <f>VLOOKUP(D61,'Part Master'!A:G,7,FALSE)</f>
        <v>747.97109999999998</v>
      </c>
      <c r="J61" s="181">
        <f t="shared" si="57"/>
        <v>822.76821000000007</v>
      </c>
      <c r="K61" s="181">
        <f t="shared" si="58"/>
        <v>938.26821000000007</v>
      </c>
      <c r="L61" s="375"/>
      <c r="M61" s="449"/>
      <c r="N61" s="410">
        <f>IF(L61&gt;0,G61*L61,0)</f>
        <v>0</v>
      </c>
      <c r="O61" s="410">
        <f>IF(L61&gt;0,H61*L61,0)</f>
        <v>0</v>
      </c>
      <c r="P61" s="412"/>
      <c r="Q61" s="410">
        <f t="shared" si="53"/>
        <v>0</v>
      </c>
      <c r="R61" s="410">
        <f t="shared" si="54"/>
        <v>0</v>
      </c>
      <c r="T61" s="411">
        <f>IF($L61&gt;0,$L61*$I61*'COVER PAGE'!#REF!,0)</f>
        <v>0</v>
      </c>
      <c r="U61" s="411">
        <f>IF($L61&gt;0,($E61*$R$7*$L61)-($E61*'COVER PAGE'!#REF!*$L61),0)</f>
        <v>0</v>
      </c>
      <c r="V61" s="411">
        <f t="shared" si="59"/>
        <v>0</v>
      </c>
      <c r="AD61" s="530" t="str">
        <f>IFERROR(VLOOKUP(D61,'Part Master'!A:E,5,FALSE)," ")</f>
        <v/>
      </c>
    </row>
    <row r="62" spans="2:30" s="9" customFormat="1">
      <c r="B62" s="65" t="s">
        <v>1303</v>
      </c>
      <c r="C62" s="65"/>
      <c r="D62" s="407" t="s">
        <v>130</v>
      </c>
      <c r="E62" s="42">
        <v>0.5</v>
      </c>
      <c r="F62" s="181">
        <f>VLOOKUP(D62,'Part Master'!A:R, 3,FALSE)</f>
        <v>84.84</v>
      </c>
      <c r="G62" s="181">
        <f t="shared" si="56"/>
        <v>93.324000000000012</v>
      </c>
      <c r="H62" s="393">
        <f>G62+(E62*('COVER PAGE'!$C$20))</f>
        <v>170.32400000000001</v>
      </c>
      <c r="I62" s="181">
        <f>VLOOKUP(D62,'Part Master'!A:G,7,FALSE)</f>
        <v>70.417200000000008</v>
      </c>
      <c r="J62" s="181">
        <f t="shared" si="57"/>
        <v>77.45892000000002</v>
      </c>
      <c r="K62" s="181">
        <f t="shared" si="58"/>
        <v>154.45892000000003</v>
      </c>
      <c r="L62" s="375"/>
      <c r="M62" s="449"/>
      <c r="N62" s="410">
        <f>IF(L62&gt;0,G62*L62,0)</f>
        <v>0</v>
      </c>
      <c r="O62" s="410">
        <f>IF(L62&gt;0,H62*L62,0)</f>
        <v>0</v>
      </c>
      <c r="P62" s="412"/>
      <c r="Q62" s="410">
        <f t="shared" si="53"/>
        <v>0</v>
      </c>
      <c r="R62" s="410">
        <f t="shared" si="54"/>
        <v>0</v>
      </c>
      <c r="T62" s="411">
        <f>IF($L62&gt;0,$L62*$I62*'COVER PAGE'!#REF!,0)</f>
        <v>0</v>
      </c>
      <c r="U62" s="411">
        <f>IF($L62&gt;0,($E62*$R$7*$L62)-($E62*'COVER PAGE'!#REF!*$L62),0)</f>
        <v>0</v>
      </c>
      <c r="V62" s="411">
        <f t="shared" si="59"/>
        <v>0</v>
      </c>
      <c r="AD62" s="530" t="str">
        <f>IFERROR(VLOOKUP(D62,'Part Master'!A:E,5,FALSE)," ")</f>
        <v/>
      </c>
    </row>
    <row r="63" spans="2:30" s="9" customFormat="1">
      <c r="B63" s="65" t="s">
        <v>1302</v>
      </c>
      <c r="C63" s="65"/>
      <c r="D63" s="403" t="s">
        <v>1242</v>
      </c>
      <c r="E63" s="42">
        <v>0.5</v>
      </c>
      <c r="F63" s="181">
        <f>VLOOKUP(D63,'Part Master'!A:R, 3,FALSE)</f>
        <v>87.23</v>
      </c>
      <c r="G63" s="181">
        <f t="shared" si="56"/>
        <v>95.953000000000017</v>
      </c>
      <c r="H63" s="393">
        <f>G63+(E63*('COVER PAGE'!$C$20))</f>
        <v>172.95300000000003</v>
      </c>
      <c r="I63" s="181">
        <f>VLOOKUP(D63,'Part Master'!A:G,7,FALSE)</f>
        <v>72.400900000000007</v>
      </c>
      <c r="J63" s="181">
        <f t="shared" si="57"/>
        <v>79.640990000000016</v>
      </c>
      <c r="K63" s="181">
        <f t="shared" si="58"/>
        <v>156.64099000000002</v>
      </c>
      <c r="L63" s="375"/>
      <c r="M63" s="449"/>
      <c r="N63" s="410">
        <f>IF(L63&gt;0,G63*L63,0)</f>
        <v>0</v>
      </c>
      <c r="O63" s="410">
        <f>IF(L63&gt;0,H63*L63,0)</f>
        <v>0</v>
      </c>
      <c r="P63" s="412"/>
      <c r="Q63" s="410">
        <f t="shared" si="53"/>
        <v>0</v>
      </c>
      <c r="R63" s="410">
        <f t="shared" si="54"/>
        <v>0</v>
      </c>
      <c r="T63" s="411">
        <f>IF($L63&gt;0,$L63*$I63*'COVER PAGE'!#REF!,0)</f>
        <v>0</v>
      </c>
      <c r="U63" s="411">
        <f>IF($L63&gt;0,($E63*$R$7*$L63)-($E63*'COVER PAGE'!#REF!*$L63),0)</f>
        <v>0</v>
      </c>
      <c r="V63" s="411">
        <f t="shared" ref="V63" si="60">U63+T63</f>
        <v>0</v>
      </c>
      <c r="AD63" s="530" t="str">
        <f>IFERROR(VLOOKUP(D63,'Part Master'!A:E,5,FALSE)," ")</f>
        <v>Price Update</v>
      </c>
    </row>
    <row r="64" spans="2:30" s="9" customFormat="1">
      <c r="B64" s="450" t="s">
        <v>1347</v>
      </c>
      <c r="C64" s="450"/>
      <c r="D64" s="450"/>
      <c r="E64" s="45">
        <f>E65+E66</f>
        <v>0.6</v>
      </c>
      <c r="F64" s="181">
        <f>SUM(F65:F66)</f>
        <v>807.2</v>
      </c>
      <c r="G64" s="181">
        <f>F64*1.1</f>
        <v>887.92000000000007</v>
      </c>
      <c r="H64" s="393">
        <f>G64+(E64*('COVER PAGE'!$C$20))</f>
        <v>980.32</v>
      </c>
      <c r="I64" s="181">
        <f>SUM(I65:I66)</f>
        <v>669.976</v>
      </c>
      <c r="J64" s="181">
        <f t="shared" si="57"/>
        <v>736.97360000000003</v>
      </c>
      <c r="K64" s="181">
        <f t="shared" si="58"/>
        <v>829.37360000000001</v>
      </c>
      <c r="L64" s="450"/>
      <c r="M64" s="450"/>
      <c r="N64" s="410">
        <f t="shared" ref="N64:N73" si="61">IF(L64&gt;0,G64*L64,0)</f>
        <v>0</v>
      </c>
      <c r="O64" s="410">
        <f t="shared" ref="O64:O73" si="62">IF(L64&gt;0,H64*L64,0)</f>
        <v>0</v>
      </c>
      <c r="P64" s="412"/>
      <c r="Q64" s="410">
        <f t="shared" si="53"/>
        <v>0</v>
      </c>
      <c r="R64" s="410">
        <f t="shared" si="54"/>
        <v>0</v>
      </c>
      <c r="T64" s="411">
        <f>IF($L64&gt;0,$L64*$I64*'COVER PAGE'!#REF!,0)</f>
        <v>0</v>
      </c>
      <c r="U64" s="411">
        <f>IF($L64&gt;0,($E64*$R$7*$L64)-($E64*'COVER PAGE'!#REF!*$L64),0)</f>
        <v>0</v>
      </c>
      <c r="V64" s="411">
        <f>U64+T64</f>
        <v>0</v>
      </c>
      <c r="AD64" s="530" t="str">
        <f>IFERROR(VLOOKUP(D64,'Part Master'!A:E,5,FALSE)," ")</f>
        <v xml:space="preserve"> </v>
      </c>
    </row>
    <row r="65" spans="2:30" s="9" customFormat="1">
      <c r="B65" s="778"/>
      <c r="C65" s="60" t="s">
        <v>576</v>
      </c>
      <c r="D65" s="60" t="s">
        <v>577</v>
      </c>
      <c r="E65" s="42">
        <v>0.1</v>
      </c>
      <c r="F65" s="181">
        <f>VLOOKUP(D65,'Part Master'!A:R, 3,FALSE)</f>
        <v>631.61</v>
      </c>
      <c r="G65" s="184">
        <f t="shared" si="56"/>
        <v>694.77100000000007</v>
      </c>
      <c r="H65" s="788"/>
      <c r="I65" s="181">
        <f>VLOOKUP(D65,'Part Master'!A:G,7,FALSE)</f>
        <v>524.23630000000003</v>
      </c>
      <c r="J65" s="184">
        <f t="shared" ref="J65:J75" si="63">I65*1.1</f>
        <v>576.65993000000003</v>
      </c>
      <c r="K65" s="789"/>
      <c r="L65" s="789"/>
      <c r="M65" s="449"/>
      <c r="N65" s="410"/>
      <c r="O65" s="410"/>
      <c r="P65" s="419"/>
      <c r="Q65" s="11"/>
      <c r="R65" s="11"/>
      <c r="S65" s="11"/>
      <c r="T65" s="11"/>
      <c r="U65" s="11"/>
      <c r="V65" s="11"/>
      <c r="AD65" s="530" t="str">
        <f>IFERROR(VLOOKUP(D65,'Part Master'!A:E,5,FALSE)," ")</f>
        <v/>
      </c>
    </row>
    <row r="66" spans="2:30" s="9" customFormat="1">
      <c r="B66" s="778"/>
      <c r="C66" s="60" t="s">
        <v>571</v>
      </c>
      <c r="D66" s="407" t="s">
        <v>126</v>
      </c>
      <c r="E66" s="42">
        <v>0.5</v>
      </c>
      <c r="F66" s="181">
        <f>VLOOKUP(D66,'Part Master'!A:R, 3,FALSE)</f>
        <v>175.59</v>
      </c>
      <c r="G66" s="184">
        <f t="shared" si="56"/>
        <v>193.14900000000003</v>
      </c>
      <c r="H66" s="788"/>
      <c r="I66" s="181">
        <f>VLOOKUP(D66,'Part Master'!A:G,7,FALSE)</f>
        <v>145.7397</v>
      </c>
      <c r="J66" s="184">
        <f t="shared" si="63"/>
        <v>160.31367</v>
      </c>
      <c r="K66" s="789"/>
      <c r="L66" s="789"/>
      <c r="M66" s="449"/>
      <c r="N66" s="410"/>
      <c r="O66" s="410"/>
      <c r="P66" s="419"/>
      <c r="Q66" s="11"/>
      <c r="R66" s="11"/>
      <c r="S66" s="11"/>
      <c r="T66" s="11"/>
      <c r="U66" s="11"/>
      <c r="V66" s="11"/>
      <c r="AD66" s="530" t="str">
        <f>IFERROR(VLOOKUP(D66,'Part Master'!A:E,5,FALSE)," ")</f>
        <v/>
      </c>
    </row>
    <row r="67" spans="2:30" s="9" customFormat="1">
      <c r="B67" s="450" t="s">
        <v>1344</v>
      </c>
      <c r="C67" s="450"/>
      <c r="D67" s="450"/>
      <c r="E67" s="45">
        <f>E68+E69</f>
        <v>0.6</v>
      </c>
      <c r="F67" s="181">
        <f>SUM(F68:F69)</f>
        <v>813.64</v>
      </c>
      <c r="G67" s="181">
        <f t="shared" ref="G67" si="64">F67*1.1</f>
        <v>895.00400000000002</v>
      </c>
      <c r="H67" s="393">
        <f>G67+(E67*('COVER PAGE'!$C$20))</f>
        <v>987.404</v>
      </c>
      <c r="I67" s="181">
        <f>SUM(I68:I69)</f>
        <v>675.32120000000009</v>
      </c>
      <c r="J67" s="181">
        <f t="shared" si="63"/>
        <v>742.85332000000017</v>
      </c>
      <c r="K67" s="181">
        <f>J67+($R$7*E67)</f>
        <v>835.25332000000014</v>
      </c>
      <c r="L67" s="450"/>
      <c r="M67" s="450"/>
      <c r="N67" s="410">
        <f t="shared" si="61"/>
        <v>0</v>
      </c>
      <c r="O67" s="410">
        <f t="shared" si="62"/>
        <v>0</v>
      </c>
      <c r="P67" s="412"/>
      <c r="Q67" s="410">
        <f>IF(L67&gt;0,J67*L67,0)</f>
        <v>0</v>
      </c>
      <c r="R67" s="410">
        <f>IF(L67&gt;0,K67*L67,0)</f>
        <v>0</v>
      </c>
      <c r="T67" s="411">
        <f>IF($L67&gt;0,$L67*$I67*'COVER PAGE'!#REF!,0)</f>
        <v>0</v>
      </c>
      <c r="U67" s="411">
        <f>IF($L67&gt;0,($E67*$R$7*$L67)-($E67*'COVER PAGE'!#REF!*$L67),0)</f>
        <v>0</v>
      </c>
      <c r="V67" s="411">
        <f>U67+T67</f>
        <v>0</v>
      </c>
      <c r="AD67" s="530" t="str">
        <f>IFERROR(VLOOKUP(D67,'Part Master'!A:E,5,FALSE)," ")</f>
        <v xml:space="preserve"> </v>
      </c>
    </row>
    <row r="68" spans="2:30" s="9" customFormat="1">
      <c r="B68" s="778"/>
      <c r="C68" s="60" t="s">
        <v>576</v>
      </c>
      <c r="D68" s="60" t="s">
        <v>577</v>
      </c>
      <c r="E68" s="42">
        <v>0.1</v>
      </c>
      <c r="F68" s="181">
        <f>VLOOKUP(D68,'Part Master'!A:R, 3,FALSE)</f>
        <v>631.61</v>
      </c>
      <c r="G68" s="184">
        <f t="shared" si="56"/>
        <v>694.77100000000007</v>
      </c>
      <c r="H68" s="788"/>
      <c r="I68" s="181">
        <f>VLOOKUP(D68,'Part Master'!A:G,7,FALSE)</f>
        <v>524.23630000000003</v>
      </c>
      <c r="J68" s="184">
        <f t="shared" si="63"/>
        <v>576.65993000000003</v>
      </c>
      <c r="K68" s="789"/>
      <c r="L68" s="789"/>
      <c r="M68" s="449"/>
      <c r="N68" s="410"/>
      <c r="O68" s="410"/>
      <c r="P68" s="419"/>
      <c r="Q68" s="11"/>
      <c r="R68" s="11"/>
      <c r="S68" s="11"/>
      <c r="T68" s="11"/>
      <c r="U68" s="11"/>
      <c r="V68" s="11"/>
      <c r="AD68" s="530" t="str">
        <f>IFERROR(VLOOKUP(D68,'Part Master'!A:E,5,FALSE)," ")</f>
        <v/>
      </c>
    </row>
    <row r="69" spans="2:30" s="9" customFormat="1">
      <c r="B69" s="778"/>
      <c r="C69" s="60" t="s">
        <v>572</v>
      </c>
      <c r="D69" s="407" t="s">
        <v>129</v>
      </c>
      <c r="E69" s="42">
        <v>0.5</v>
      </c>
      <c r="F69" s="181">
        <f>VLOOKUP(D69,'Part Master'!A:R, 3,FALSE)</f>
        <v>182.03</v>
      </c>
      <c r="G69" s="184">
        <f t="shared" si="56"/>
        <v>200.233</v>
      </c>
      <c r="H69" s="788"/>
      <c r="I69" s="181">
        <f>VLOOKUP(D69,'Part Master'!A:G,7,FALSE)</f>
        <v>151.0849</v>
      </c>
      <c r="J69" s="184">
        <f t="shared" si="63"/>
        <v>166.19339000000002</v>
      </c>
      <c r="K69" s="789"/>
      <c r="L69" s="789"/>
      <c r="M69" s="449"/>
      <c r="N69" s="410"/>
      <c r="O69" s="410"/>
      <c r="P69" s="419"/>
      <c r="Q69" s="11"/>
      <c r="R69" s="11"/>
      <c r="S69" s="11"/>
      <c r="T69" s="11"/>
      <c r="U69" s="11"/>
      <c r="V69" s="11"/>
      <c r="AD69" s="530" t="str">
        <f>IFERROR(VLOOKUP(D69,'Part Master'!A:E,5,FALSE)," ")</f>
        <v/>
      </c>
    </row>
    <row r="70" spans="2:30" s="9" customFormat="1">
      <c r="B70" s="450" t="s">
        <v>1345</v>
      </c>
      <c r="C70" s="450"/>
      <c r="D70" s="450"/>
      <c r="E70" s="45">
        <f>E71+E72</f>
        <v>0.6</v>
      </c>
      <c r="F70" s="181">
        <f>SUM(F71:F72)</f>
        <v>788.07</v>
      </c>
      <c r="G70" s="181">
        <f t="shared" ref="G70" si="65">F70*1.1</f>
        <v>866.87700000000018</v>
      </c>
      <c r="H70" s="393">
        <f>G70+(E70*('COVER PAGE'!$C$20))</f>
        <v>959.27700000000016</v>
      </c>
      <c r="I70" s="181">
        <f>SUM(I71:I72)</f>
        <v>654.09810000000004</v>
      </c>
      <c r="J70" s="181">
        <f t="shared" si="63"/>
        <v>719.50791000000015</v>
      </c>
      <c r="K70" s="181">
        <f>J70+($R$7*E70)</f>
        <v>811.90791000000013</v>
      </c>
      <c r="L70" s="450"/>
      <c r="M70" s="450"/>
      <c r="N70" s="410">
        <f t="shared" si="61"/>
        <v>0</v>
      </c>
      <c r="O70" s="410">
        <f t="shared" si="62"/>
        <v>0</v>
      </c>
      <c r="P70" s="412"/>
      <c r="Q70" s="410">
        <f>IF(L70&gt;0,J70*L70,0)</f>
        <v>0</v>
      </c>
      <c r="R70" s="410">
        <f>IF(L70&gt;0,K70*L70,0)</f>
        <v>0</v>
      </c>
      <c r="T70" s="411">
        <f>IF($L70&gt;0,$L70*$I70*'COVER PAGE'!#REF!,0)</f>
        <v>0</v>
      </c>
      <c r="U70" s="411">
        <f>IF($L70&gt;0,($E70*$R$7*$L70)-($E70*'COVER PAGE'!#REF!*$L70),0)</f>
        <v>0</v>
      </c>
      <c r="V70" s="411">
        <f>U70+T70</f>
        <v>0</v>
      </c>
      <c r="AD70" s="530" t="str">
        <f>IFERROR(VLOOKUP(D70,'Part Master'!A:E,5,FALSE)," ")</f>
        <v xml:space="preserve"> </v>
      </c>
    </row>
    <row r="71" spans="2:30" s="9" customFormat="1">
      <c r="B71" s="778"/>
      <c r="C71" s="60" t="s">
        <v>569</v>
      </c>
      <c r="D71" s="60" t="s">
        <v>566</v>
      </c>
      <c r="E71" s="42">
        <v>0.1</v>
      </c>
      <c r="F71" s="181">
        <f>VLOOKUP(D71,'Part Master'!A:R, 3,FALSE)</f>
        <v>612.48</v>
      </c>
      <c r="G71" s="184">
        <f t="shared" si="56"/>
        <v>673.72800000000007</v>
      </c>
      <c r="H71" s="788"/>
      <c r="I71" s="181">
        <f>VLOOKUP(D71,'Part Master'!A:G,7,FALSE)</f>
        <v>508.35840000000002</v>
      </c>
      <c r="J71" s="184">
        <f t="shared" si="63"/>
        <v>559.19424000000004</v>
      </c>
      <c r="K71" s="789"/>
      <c r="L71" s="789"/>
      <c r="M71" s="449"/>
      <c r="N71" s="410"/>
      <c r="O71" s="410"/>
      <c r="P71" s="419"/>
      <c r="Q71" s="11"/>
      <c r="R71" s="11"/>
      <c r="S71" s="11"/>
      <c r="T71" s="11"/>
      <c r="U71" s="11"/>
      <c r="V71" s="11"/>
      <c r="AD71" s="530" t="str">
        <f>IFERROR(VLOOKUP(D71,'Part Master'!A:E,5,FALSE)," ")</f>
        <v/>
      </c>
    </row>
    <row r="72" spans="2:30" s="9" customFormat="1">
      <c r="B72" s="778"/>
      <c r="C72" s="60" t="s">
        <v>571</v>
      </c>
      <c r="D72" s="407" t="s">
        <v>126</v>
      </c>
      <c r="E72" s="42">
        <v>0.5</v>
      </c>
      <c r="F72" s="181">
        <f>VLOOKUP(D72,'Part Master'!A:R, 3,FALSE)</f>
        <v>175.59</v>
      </c>
      <c r="G72" s="184">
        <f t="shared" si="56"/>
        <v>193.14900000000003</v>
      </c>
      <c r="H72" s="788"/>
      <c r="I72" s="181">
        <f>VLOOKUP(D72,'Part Master'!A:G,7,FALSE)</f>
        <v>145.7397</v>
      </c>
      <c r="J72" s="184">
        <f t="shared" si="63"/>
        <v>160.31367</v>
      </c>
      <c r="K72" s="789"/>
      <c r="L72" s="789"/>
      <c r="M72" s="449"/>
      <c r="N72" s="410"/>
      <c r="O72" s="410"/>
      <c r="P72" s="419"/>
      <c r="Q72" s="11"/>
      <c r="R72" s="11"/>
      <c r="S72" s="11"/>
      <c r="T72" s="11"/>
      <c r="U72" s="11"/>
      <c r="V72" s="11"/>
      <c r="AD72" s="530" t="str">
        <f>IFERROR(VLOOKUP(D72,'Part Master'!A:E,5,FALSE)," ")</f>
        <v/>
      </c>
    </row>
    <row r="73" spans="2:30" s="9" customFormat="1">
      <c r="B73" s="450" t="s">
        <v>1346</v>
      </c>
      <c r="C73" s="450"/>
      <c r="D73" s="450"/>
      <c r="E73" s="45">
        <f>E74+E75</f>
        <v>0.6</v>
      </c>
      <c r="F73" s="181">
        <f>SUM(F74:F75)</f>
        <v>794.51</v>
      </c>
      <c r="G73" s="181">
        <f t="shared" ref="G73" si="66">F73*1.1</f>
        <v>873.96100000000001</v>
      </c>
      <c r="H73" s="393">
        <f>G73+(E73*('COVER PAGE'!$C$20))</f>
        <v>966.36099999999999</v>
      </c>
      <c r="I73" s="181">
        <f>SUM(I74:I75)</f>
        <v>659.44330000000002</v>
      </c>
      <c r="J73" s="181">
        <f t="shared" si="63"/>
        <v>725.38763000000006</v>
      </c>
      <c r="K73" s="181">
        <f>J73+($R$7*E73)</f>
        <v>817.78763000000004</v>
      </c>
      <c r="L73" s="450"/>
      <c r="M73" s="450"/>
      <c r="N73" s="410">
        <f t="shared" si="61"/>
        <v>0</v>
      </c>
      <c r="O73" s="410">
        <f t="shared" si="62"/>
        <v>0</v>
      </c>
      <c r="P73" s="412"/>
      <c r="Q73" s="410">
        <f>IF(L73&gt;0,J73*L73,0)</f>
        <v>0</v>
      </c>
      <c r="R73" s="410">
        <f>IF(L73&gt;0,K73*L73,0)</f>
        <v>0</v>
      </c>
      <c r="T73" s="411">
        <f>IF($L73&gt;0,$L73*$I73*'COVER PAGE'!#REF!,0)</f>
        <v>0</v>
      </c>
      <c r="U73" s="411">
        <f>IF($L73&gt;0,($E73*$R$7*$L73)-($E73*'COVER PAGE'!#REF!*$L73),0)</f>
        <v>0</v>
      </c>
      <c r="V73" s="411">
        <f>U73+T73</f>
        <v>0</v>
      </c>
      <c r="AD73" s="530" t="str">
        <f>IFERROR(VLOOKUP(D73,'Part Master'!A:E,5,FALSE)," ")</f>
        <v xml:space="preserve"> </v>
      </c>
    </row>
    <row r="74" spans="2:30" s="9" customFormat="1">
      <c r="B74" s="778"/>
      <c r="C74" s="60" t="s">
        <v>569</v>
      </c>
      <c r="D74" s="60" t="s">
        <v>566</v>
      </c>
      <c r="E74" s="42">
        <v>0.1</v>
      </c>
      <c r="F74" s="181">
        <f>VLOOKUP(D74,'Part Master'!A:R, 3,FALSE)</f>
        <v>612.48</v>
      </c>
      <c r="G74" s="184">
        <f t="shared" si="56"/>
        <v>673.72800000000007</v>
      </c>
      <c r="H74" s="788"/>
      <c r="I74" s="181">
        <f>VLOOKUP(D74,'Part Master'!A:G,7,FALSE)</f>
        <v>508.35840000000002</v>
      </c>
      <c r="J74" s="184">
        <f t="shared" si="63"/>
        <v>559.19424000000004</v>
      </c>
      <c r="K74" s="789"/>
      <c r="L74" s="789"/>
      <c r="M74" s="449"/>
      <c r="N74" s="452"/>
      <c r="O74" s="452"/>
      <c r="P74" s="419"/>
      <c r="Q74" s="11"/>
      <c r="R74" s="11"/>
      <c r="S74" s="11"/>
      <c r="T74" s="11"/>
      <c r="U74" s="11"/>
      <c r="V74" s="11"/>
      <c r="AD74" s="530" t="str">
        <f>IFERROR(VLOOKUP(D74,'Part Master'!A:E,5,FALSE)," ")</f>
        <v/>
      </c>
    </row>
    <row r="75" spans="2:30" s="9" customFormat="1">
      <c r="B75" s="778"/>
      <c r="C75" s="60" t="s">
        <v>572</v>
      </c>
      <c r="D75" s="407" t="s">
        <v>129</v>
      </c>
      <c r="E75" s="42">
        <v>0.5</v>
      </c>
      <c r="F75" s="181">
        <f>VLOOKUP(D75,'Part Master'!A:R, 3,FALSE)</f>
        <v>182.03</v>
      </c>
      <c r="G75" s="184">
        <f t="shared" si="56"/>
        <v>200.233</v>
      </c>
      <c r="H75" s="788"/>
      <c r="I75" s="181">
        <f>VLOOKUP(D75,'Part Master'!A:G,7,FALSE)</f>
        <v>151.0849</v>
      </c>
      <c r="J75" s="184">
        <f t="shared" si="63"/>
        <v>166.19339000000002</v>
      </c>
      <c r="K75" s="789"/>
      <c r="L75" s="789"/>
      <c r="M75" s="449"/>
      <c r="N75" s="452"/>
      <c r="O75" s="452"/>
      <c r="P75" s="419"/>
      <c r="Q75" s="11"/>
      <c r="R75" s="11"/>
      <c r="S75" s="11"/>
      <c r="T75" s="11"/>
      <c r="U75" s="11"/>
      <c r="V75" s="11"/>
      <c r="AD75" s="530" t="str">
        <f>IFERROR(VLOOKUP(D75,'Part Master'!A:E,5,FALSE)," ")</f>
        <v/>
      </c>
    </row>
    <row r="76" spans="2:30" s="9" customFormat="1">
      <c r="B76" s="65" t="s">
        <v>1291</v>
      </c>
      <c r="C76" s="65"/>
      <c r="D76" s="407" t="s">
        <v>1272</v>
      </c>
      <c r="E76" s="42">
        <v>1.5</v>
      </c>
      <c r="F76" s="181">
        <f>VLOOKUP(D76,'Part Master'!A:R, 3,FALSE)</f>
        <v>869.15</v>
      </c>
      <c r="G76" s="181">
        <f t="shared" ref="G76:G82" si="67">F76*1.1</f>
        <v>956.06500000000005</v>
      </c>
      <c r="H76" s="393">
        <f>G76+(E76*('COVER PAGE'!$C$20))</f>
        <v>1187.0650000000001</v>
      </c>
      <c r="I76" s="181">
        <f>VLOOKUP(D76,'Part Master'!A:G,7,FALSE)</f>
        <v>721.39449999999999</v>
      </c>
      <c r="J76" s="181">
        <f t="shared" ref="J76:J82" si="68">I76*1.1</f>
        <v>793.53395</v>
      </c>
      <c r="K76" s="181">
        <f t="shared" ref="K76:K82" si="69">J76+($R$7*E76)</f>
        <v>1024.53395</v>
      </c>
      <c r="L76" s="375"/>
      <c r="M76" s="449"/>
      <c r="N76" s="410">
        <f t="shared" ref="N76:N82" si="70">IF(L76&gt;0,G76*L76,0)</f>
        <v>0</v>
      </c>
      <c r="O76" s="410">
        <f t="shared" ref="O76:O82" si="71">IF(L76&gt;0,H76*L76,0)</f>
        <v>0</v>
      </c>
      <c r="P76" s="419"/>
      <c r="Q76" s="122">
        <f>IF(L76&gt;0,J76*L76,0)</f>
        <v>0</v>
      </c>
      <c r="R76" s="122">
        <f>IF(L76&gt;0,K76*L76,0)</f>
        <v>0</v>
      </c>
      <c r="S76" s="175"/>
      <c r="T76" s="174">
        <f>IF($L76&gt;0,$L76*$I76*'COVER PAGE'!#REF!,0)</f>
        <v>0</v>
      </c>
      <c r="U76" s="174">
        <f>IF($L76&gt;0,($E76*$R$7*$L76)-($E76*'COVER PAGE'!#REF!*$L76),0)</f>
        <v>0</v>
      </c>
      <c r="V76" s="174">
        <f>U76+T76</f>
        <v>0</v>
      </c>
      <c r="AD76" s="530" t="str">
        <f>IFERROR(VLOOKUP(D76,'Part Master'!A:E,5,FALSE)," ")</f>
        <v/>
      </c>
    </row>
    <row r="77" spans="2:30" s="9" customFormat="1">
      <c r="B77" s="65" t="s">
        <v>1292</v>
      </c>
      <c r="C77" s="65"/>
      <c r="D77" s="408" t="s">
        <v>1273</v>
      </c>
      <c r="E77" s="42">
        <v>1.5</v>
      </c>
      <c r="F77" s="181">
        <f>VLOOKUP(D77,'Part Master'!A:R, 3,FALSE)</f>
        <v>880.66</v>
      </c>
      <c r="G77" s="181">
        <f t="shared" si="67"/>
        <v>968.726</v>
      </c>
      <c r="H77" s="393">
        <f>G77+(E77*('COVER PAGE'!$C$20))</f>
        <v>1199.7260000000001</v>
      </c>
      <c r="I77" s="181">
        <f>VLOOKUP(D77,'Part Master'!A:G,7,FALSE)</f>
        <v>730.94779999999992</v>
      </c>
      <c r="J77" s="181">
        <f t="shared" si="68"/>
        <v>804.04257999999993</v>
      </c>
      <c r="K77" s="181">
        <f t="shared" si="69"/>
        <v>1035.0425799999998</v>
      </c>
      <c r="L77" s="375"/>
      <c r="M77" s="449"/>
      <c r="N77" s="410">
        <f t="shared" si="70"/>
        <v>0</v>
      </c>
      <c r="O77" s="410">
        <f t="shared" si="71"/>
        <v>0</v>
      </c>
      <c r="P77" s="419"/>
      <c r="Q77" s="122">
        <f t="shared" ref="Q77:Q82" si="72">IF(L77&gt;0,J77*L77,0)</f>
        <v>0</v>
      </c>
      <c r="R77" s="122">
        <f t="shared" ref="R77:R82" si="73">IF(L77&gt;0,K77*L77,0)</f>
        <v>0</v>
      </c>
      <c r="S77" s="175"/>
      <c r="T77" s="174">
        <f>IF($L77&gt;0,$L77*$I77*'COVER PAGE'!#REF!,0)</f>
        <v>0</v>
      </c>
      <c r="U77" s="174">
        <f>IF($L77&gt;0,($E77*$R$7*$L77)-($E77*'COVER PAGE'!#REF!*$L77),0)</f>
        <v>0</v>
      </c>
      <c r="V77" s="174">
        <f t="shared" ref="V77:V82" si="74">U77+T77</f>
        <v>0</v>
      </c>
      <c r="AD77" s="530" t="str">
        <f>IFERROR(VLOOKUP(D77,'Part Master'!A:E,5,FALSE)," ")</f>
        <v/>
      </c>
    </row>
    <row r="78" spans="2:30" s="9" customFormat="1">
      <c r="B78" s="65" t="s">
        <v>1293</v>
      </c>
      <c r="C78" s="65"/>
      <c r="D78" s="407" t="s">
        <v>1357</v>
      </c>
      <c r="E78" s="42">
        <v>1.5</v>
      </c>
      <c r="F78" s="181">
        <f>VLOOKUP(D78,'Part Master'!A:R, 3,FALSE)</f>
        <v>861.04</v>
      </c>
      <c r="G78" s="181">
        <f t="shared" si="67"/>
        <v>947.14400000000001</v>
      </c>
      <c r="H78" s="393">
        <f>G78+(E78*('COVER PAGE'!$C$20))</f>
        <v>1178.144</v>
      </c>
      <c r="I78" s="181">
        <f>VLOOKUP(D78,'Part Master'!A:G,7,FALSE)</f>
        <v>714.66319999999996</v>
      </c>
      <c r="J78" s="181">
        <f t="shared" si="68"/>
        <v>786.12952000000007</v>
      </c>
      <c r="K78" s="181">
        <f t="shared" si="69"/>
        <v>1017.1295200000001</v>
      </c>
      <c r="L78" s="375"/>
      <c r="M78" s="449"/>
      <c r="N78" s="410">
        <f t="shared" si="70"/>
        <v>0</v>
      </c>
      <c r="O78" s="410">
        <f t="shared" si="71"/>
        <v>0</v>
      </c>
      <c r="P78" s="419"/>
      <c r="Q78" s="122">
        <f t="shared" si="72"/>
        <v>0</v>
      </c>
      <c r="R78" s="122">
        <f t="shared" si="73"/>
        <v>0</v>
      </c>
      <c r="S78" s="175"/>
      <c r="T78" s="174">
        <f>IF($L78&gt;0,$L78*$I78*'COVER PAGE'!#REF!,0)</f>
        <v>0</v>
      </c>
      <c r="U78" s="174">
        <f>IF($L78&gt;0,($E78*$R$7*$L78)-($E78*'COVER PAGE'!#REF!*$L78),0)</f>
        <v>0</v>
      </c>
      <c r="V78" s="174">
        <f t="shared" si="74"/>
        <v>0</v>
      </c>
      <c r="AD78" s="530" t="str">
        <f>IFERROR(VLOOKUP(D78,'Part Master'!A:E,5,FALSE)," ")</f>
        <v/>
      </c>
    </row>
    <row r="79" spans="2:30" s="9" customFormat="1">
      <c r="B79" s="65" t="s">
        <v>1294</v>
      </c>
      <c r="C79" s="65"/>
      <c r="D79" s="408" t="s">
        <v>1358</v>
      </c>
      <c r="E79" s="42">
        <v>1.5</v>
      </c>
      <c r="F79" s="181">
        <f>VLOOKUP(D79,'Part Master'!A:R, 3,FALSE)</f>
        <v>880.81</v>
      </c>
      <c r="G79" s="181">
        <f t="shared" si="67"/>
        <v>968.89099999999996</v>
      </c>
      <c r="H79" s="393">
        <f>G79+(E79*('COVER PAGE'!$C$20))</f>
        <v>1199.8910000000001</v>
      </c>
      <c r="I79" s="181">
        <f>VLOOKUP(D79,'Part Master'!A:G,7,FALSE)</f>
        <v>770.70875000000001</v>
      </c>
      <c r="J79" s="181">
        <f t="shared" si="68"/>
        <v>847.77962500000012</v>
      </c>
      <c r="K79" s="181">
        <f t="shared" si="69"/>
        <v>1078.7796250000001</v>
      </c>
      <c r="L79" s="375"/>
      <c r="M79" s="449"/>
      <c r="N79" s="410">
        <f t="shared" si="70"/>
        <v>0</v>
      </c>
      <c r="O79" s="410">
        <f t="shared" si="71"/>
        <v>0</v>
      </c>
      <c r="P79" s="419"/>
      <c r="Q79" s="122">
        <f t="shared" si="72"/>
        <v>0</v>
      </c>
      <c r="R79" s="122">
        <f t="shared" si="73"/>
        <v>0</v>
      </c>
      <c r="S79" s="175"/>
      <c r="T79" s="174">
        <f>IF($L79&gt;0,$L79*$I79*'COVER PAGE'!#REF!,0)</f>
        <v>0</v>
      </c>
      <c r="U79" s="174">
        <f>IF($L79&gt;0,($E79*$R$7*$L79)-($E79*'COVER PAGE'!#REF!*$L79),0)</f>
        <v>0</v>
      </c>
      <c r="V79" s="174">
        <f t="shared" si="74"/>
        <v>0</v>
      </c>
      <c r="AD79" s="530" t="str">
        <f>IFERROR(VLOOKUP(D79,'Part Master'!A:E,5,FALSE)," ")</f>
        <v/>
      </c>
    </row>
    <row r="80" spans="2:30" s="9" customFormat="1">
      <c r="B80" s="65" t="s">
        <v>1366</v>
      </c>
      <c r="C80" s="65"/>
      <c r="D80" s="431" t="s">
        <v>1284</v>
      </c>
      <c r="E80" s="42">
        <v>0.5</v>
      </c>
      <c r="F80" s="181">
        <f>VLOOKUP(D80,'Part Master'!A:R, 3,FALSE)</f>
        <v>1092.77</v>
      </c>
      <c r="G80" s="181">
        <f t="shared" si="67"/>
        <v>1202.047</v>
      </c>
      <c r="H80" s="393">
        <f>G80+(E80*('COVER PAGE'!$C$20))</f>
        <v>1279.047</v>
      </c>
      <c r="I80" s="181">
        <f>VLOOKUP(D80,'Part Master'!A:G,7,FALSE)</f>
        <v>906.9991</v>
      </c>
      <c r="J80" s="181">
        <f t="shared" si="68"/>
        <v>997.69901000000004</v>
      </c>
      <c r="K80" s="181">
        <f t="shared" si="69"/>
        <v>1074.69901</v>
      </c>
      <c r="L80" s="375"/>
      <c r="M80" s="449"/>
      <c r="N80" s="410">
        <f t="shared" si="70"/>
        <v>0</v>
      </c>
      <c r="O80" s="410">
        <f t="shared" si="71"/>
        <v>0</v>
      </c>
      <c r="P80" s="419"/>
      <c r="Q80" s="122">
        <f t="shared" si="72"/>
        <v>0</v>
      </c>
      <c r="R80" s="122">
        <f t="shared" si="73"/>
        <v>0</v>
      </c>
      <c r="S80" s="175"/>
      <c r="T80" s="174">
        <f>IF($L80&gt;0,$L80*$I80*'COVER PAGE'!#REF!,0)</f>
        <v>0</v>
      </c>
      <c r="U80" s="174">
        <f>IF($L80&gt;0,($E80*$R$7*$L80)-($E80*'COVER PAGE'!#REF!*$L80),0)</f>
        <v>0</v>
      </c>
      <c r="V80" s="174">
        <f t="shared" si="74"/>
        <v>0</v>
      </c>
      <c r="AD80" s="530" t="str">
        <f>IFERROR(VLOOKUP(D80,'Part Master'!A:E,5,FALSE)," ")</f>
        <v/>
      </c>
    </row>
    <row r="81" spans="2:30" s="9" customFormat="1">
      <c r="B81" s="65" t="s">
        <v>1342</v>
      </c>
      <c r="C81" s="403"/>
      <c r="D81" s="409" t="s">
        <v>1165</v>
      </c>
      <c r="E81" s="42">
        <v>0.75</v>
      </c>
      <c r="F81" s="181">
        <f>VLOOKUP(D81,'Part Master'!A:R, 3,FALSE)</f>
        <v>599.51</v>
      </c>
      <c r="G81" s="181">
        <f t="shared" si="67"/>
        <v>659.46100000000001</v>
      </c>
      <c r="H81" s="393">
        <f>G81+(E81*('COVER PAGE'!$C$20))</f>
        <v>774.96100000000001</v>
      </c>
      <c r="I81" s="181">
        <f>VLOOKUP(D81,'Part Master'!A:G,7,FALSE)</f>
        <v>497.5933</v>
      </c>
      <c r="J81" s="181">
        <f t="shared" si="68"/>
        <v>547.35263000000009</v>
      </c>
      <c r="K81" s="181">
        <f t="shared" si="69"/>
        <v>662.85263000000009</v>
      </c>
      <c r="L81" s="375"/>
      <c r="M81" s="449"/>
      <c r="N81" s="410">
        <f t="shared" si="70"/>
        <v>0</v>
      </c>
      <c r="O81" s="410">
        <f t="shared" si="71"/>
        <v>0</v>
      </c>
      <c r="P81" s="419"/>
      <c r="Q81" s="122">
        <f t="shared" si="72"/>
        <v>0</v>
      </c>
      <c r="R81" s="122">
        <f t="shared" si="73"/>
        <v>0</v>
      </c>
      <c r="S81" s="175"/>
      <c r="T81" s="174">
        <f>IF($L81&gt;0,$L81*$I81*'COVER PAGE'!#REF!,0)</f>
        <v>0</v>
      </c>
      <c r="U81" s="174">
        <f>IF($L81&gt;0,($E81*$R$7*$L81)-($E81*'COVER PAGE'!#REF!*$L81),0)</f>
        <v>0</v>
      </c>
      <c r="V81" s="174">
        <f t="shared" si="74"/>
        <v>0</v>
      </c>
      <c r="AD81" s="530" t="str">
        <f>IFERROR(VLOOKUP(D81,'Part Master'!A:E,5,FALSE)," ")</f>
        <v/>
      </c>
    </row>
    <row r="82" spans="2:30" s="9" customFormat="1">
      <c r="B82" s="65" t="s">
        <v>1343</v>
      </c>
      <c r="C82" s="408"/>
      <c r="D82" s="409" t="s">
        <v>154</v>
      </c>
      <c r="E82" s="42">
        <v>0.75</v>
      </c>
      <c r="F82" s="181">
        <f>VLOOKUP(D82,'Part Master'!A:R, 3,FALSE)</f>
        <v>599.51</v>
      </c>
      <c r="G82" s="181">
        <f t="shared" si="67"/>
        <v>659.46100000000001</v>
      </c>
      <c r="H82" s="393">
        <f>G82+(E82*('COVER PAGE'!$C$20))</f>
        <v>774.96100000000001</v>
      </c>
      <c r="I82" s="181">
        <f>VLOOKUP(D82,'Part Master'!A:G,7,FALSE)</f>
        <v>497.5933</v>
      </c>
      <c r="J82" s="181">
        <f t="shared" si="68"/>
        <v>547.35263000000009</v>
      </c>
      <c r="K82" s="181">
        <f t="shared" si="69"/>
        <v>662.85263000000009</v>
      </c>
      <c r="L82" s="375"/>
      <c r="M82" s="449"/>
      <c r="N82" s="410">
        <f t="shared" si="70"/>
        <v>0</v>
      </c>
      <c r="O82" s="410">
        <f t="shared" si="71"/>
        <v>0</v>
      </c>
      <c r="P82" s="419"/>
      <c r="Q82" s="122">
        <f t="shared" si="72"/>
        <v>0</v>
      </c>
      <c r="R82" s="122">
        <f t="shared" si="73"/>
        <v>0</v>
      </c>
      <c r="S82" s="175"/>
      <c r="T82" s="174">
        <f>IF($L82&gt;0,$L82*$I82*'COVER PAGE'!#REF!,0)</f>
        <v>0</v>
      </c>
      <c r="U82" s="174">
        <f>IF($L82&gt;0,($E82*$R$7*$L82)-($E82*'COVER PAGE'!#REF!*$L82),0)</f>
        <v>0</v>
      </c>
      <c r="V82" s="174">
        <f t="shared" si="74"/>
        <v>0</v>
      </c>
      <c r="AD82" s="530" t="str">
        <f>IFERROR(VLOOKUP(D82,'Part Master'!A:E,5,FALSE)," ")</f>
        <v/>
      </c>
    </row>
    <row r="83" spans="2:30" s="9" customFormat="1">
      <c r="B83" s="41" t="s">
        <v>1339</v>
      </c>
      <c r="C83" s="65"/>
      <c r="D83" s="409" t="s">
        <v>1290</v>
      </c>
      <c r="E83" s="42">
        <v>0.5</v>
      </c>
      <c r="F83" s="181">
        <f>VLOOKUP(D83,'Part Master'!A:R, 3,FALSE)</f>
        <v>773.6</v>
      </c>
      <c r="G83" s="181">
        <f t="shared" ref="G83:G86" si="75">F83*1.1</f>
        <v>850.96000000000015</v>
      </c>
      <c r="H83" s="393">
        <f>G83+(E83*('COVER PAGE'!$C$20))</f>
        <v>927.96000000000015</v>
      </c>
      <c r="I83" s="181">
        <f>VLOOKUP(D83,'Part Master'!A:G,7,FALSE)</f>
        <v>642.08799999999997</v>
      </c>
      <c r="J83" s="181">
        <f t="shared" ref="J83:J85" si="76">I83*1.1</f>
        <v>706.29680000000008</v>
      </c>
      <c r="K83" s="181">
        <f t="shared" ref="K83:K85" si="77">J83+($R$7*E83)</f>
        <v>783.29680000000008</v>
      </c>
      <c r="L83" s="375"/>
      <c r="M83" s="449"/>
      <c r="N83" s="410">
        <f t="shared" ref="N83:N85" si="78">IF(L83&gt;0,G83*L83,0)</f>
        <v>0</v>
      </c>
      <c r="O83" s="410">
        <f t="shared" ref="O83:O85" si="79">IF(L83&gt;0,H83*L83,0)</f>
        <v>0</v>
      </c>
      <c r="P83" s="412"/>
      <c r="Q83" s="410">
        <f t="shared" ref="Q83" si="80">IF(L83&gt;0,J83*L83,0)</f>
        <v>0</v>
      </c>
      <c r="R83" s="410">
        <f t="shared" ref="R83" si="81">IF(L83&gt;0,K83*L83,0)</f>
        <v>0</v>
      </c>
      <c r="T83" s="411">
        <f>IF($L83&gt;0,$L83*$I83*'COVER PAGE'!#REF!,0)</f>
        <v>0</v>
      </c>
      <c r="U83" s="411">
        <f>IF($L83&gt;0,($E83*$R$7*$L83)-($E83*'COVER PAGE'!#REF!*$L83),0)</f>
        <v>0</v>
      </c>
      <c r="V83" s="411">
        <f t="shared" ref="V83:V143" si="82">U83+T83</f>
        <v>0</v>
      </c>
      <c r="AD83" s="530" t="str">
        <f>IFERROR(VLOOKUP(D83,'Part Master'!A:E,5,FALSE)," ")</f>
        <v/>
      </c>
    </row>
    <row r="84" spans="2:30" s="9" customFormat="1" hidden="1">
      <c r="B84" s="41" t="s">
        <v>1321</v>
      </c>
      <c r="C84" s="65"/>
      <c r="D84" s="409" t="s">
        <v>1286</v>
      </c>
      <c r="E84" s="42">
        <v>0.5</v>
      </c>
      <c r="F84" s="181">
        <f>VLOOKUP(D84,'Part Master'!A:R, 3,FALSE)</f>
        <v>479.02</v>
      </c>
      <c r="G84" s="181">
        <f t="shared" si="75"/>
        <v>526.92200000000003</v>
      </c>
      <c r="H84" s="393">
        <f>G84+(E84*('COVER PAGE'!$C$20))</f>
        <v>603.92200000000003</v>
      </c>
      <c r="I84" s="181">
        <f>VLOOKUP(D84,'Part Master'!A:G,7,FALSE)</f>
        <v>397.58659999999998</v>
      </c>
      <c r="J84" s="181">
        <f t="shared" si="76"/>
        <v>437.34526</v>
      </c>
      <c r="K84" s="181">
        <f t="shared" si="77"/>
        <v>514.34526000000005</v>
      </c>
      <c r="L84" s="375"/>
      <c r="M84" s="449"/>
      <c r="N84" s="410">
        <f t="shared" si="78"/>
        <v>0</v>
      </c>
      <c r="O84" s="410">
        <f t="shared" si="79"/>
        <v>0</v>
      </c>
      <c r="P84" s="412"/>
      <c r="Q84" s="410"/>
      <c r="R84" s="410"/>
      <c r="T84" s="411"/>
      <c r="U84" s="411"/>
      <c r="V84" s="411"/>
      <c r="AD84" s="530" t="str">
        <f>IFERROR(VLOOKUP(D84,'Part Master'!A:E,5,FALSE)," ")</f>
        <v>Price Update</v>
      </c>
    </row>
    <row r="85" spans="2:30" s="9" customFormat="1">
      <c r="B85" s="41" t="s">
        <v>1338</v>
      </c>
      <c r="C85" s="65"/>
      <c r="D85" s="409" t="s">
        <v>1089</v>
      </c>
      <c r="E85" s="42">
        <v>0.33</v>
      </c>
      <c r="F85" s="181">
        <f>VLOOKUP(D85,'Part Master'!A:R, 3,FALSE)</f>
        <v>138.15</v>
      </c>
      <c r="G85" s="181">
        <f t="shared" si="75"/>
        <v>151.96500000000003</v>
      </c>
      <c r="H85" s="393">
        <f>G85+(E85*('COVER PAGE'!$C$20))</f>
        <v>202.78500000000003</v>
      </c>
      <c r="I85" s="181">
        <f>VLOOKUP(D85,'Part Master'!A:G,7,FALSE)</f>
        <v>114.6645</v>
      </c>
      <c r="J85" s="181">
        <f t="shared" si="76"/>
        <v>126.13095000000001</v>
      </c>
      <c r="K85" s="181">
        <f t="shared" si="77"/>
        <v>176.95095000000001</v>
      </c>
      <c r="L85" s="375"/>
      <c r="M85" s="449"/>
      <c r="N85" s="410">
        <f t="shared" si="78"/>
        <v>0</v>
      </c>
      <c r="O85" s="410">
        <f t="shared" si="79"/>
        <v>0</v>
      </c>
      <c r="P85" s="412"/>
      <c r="Q85" s="410">
        <f>IF(L85&gt;0,J85*L85,0)</f>
        <v>0</v>
      </c>
      <c r="R85" s="410">
        <f>IF(L85&gt;0,K85*L85,0)</f>
        <v>0</v>
      </c>
      <c r="T85" s="411">
        <f>IF($L85&gt;0,$L85*$I85*'COVER PAGE'!#REF!,0)</f>
        <v>0</v>
      </c>
      <c r="U85" s="411">
        <f>IF($L85&gt;0,($E85*$R$7*$L85)-($E85*'COVER PAGE'!#REF!*$L85),0)</f>
        <v>0</v>
      </c>
      <c r="V85" s="411">
        <f t="shared" si="82"/>
        <v>0</v>
      </c>
      <c r="AD85" s="530" t="str">
        <f>IFERROR(VLOOKUP(D85,'Part Master'!A:E,5,FALSE)," ")</f>
        <v>Price Update</v>
      </c>
    </row>
    <row r="86" spans="2:30" s="9" customFormat="1">
      <c r="B86" s="776" t="s">
        <v>1386</v>
      </c>
      <c r="C86" s="777"/>
      <c r="D86" s="408" t="s">
        <v>1385</v>
      </c>
      <c r="E86" s="42">
        <v>0.2</v>
      </c>
      <c r="F86" s="181">
        <f>VLOOKUP(D86,'[3]Part Master'!A:Q, 3,FALSE)</f>
        <v>154.72999999999999</v>
      </c>
      <c r="G86" s="181">
        <f t="shared" si="75"/>
        <v>170.203</v>
      </c>
      <c r="H86" s="393">
        <f>G86+(E86*('[3]COVER PAGE'!$F$22))</f>
        <v>201.00300000000001</v>
      </c>
      <c r="I86" s="181">
        <f>VLOOKUP(D86,'Part Master'!A:G,7,FALSE)</f>
        <v>147.61249999999998</v>
      </c>
      <c r="J86" s="181">
        <f>I86*1.1</f>
        <v>162.37375</v>
      </c>
      <c r="K86" s="181">
        <f>J86+($R$7*E86)</f>
        <v>193.17375000000001</v>
      </c>
      <c r="L86" s="375"/>
      <c r="M86" s="449"/>
      <c r="N86" s="410">
        <f t="shared" ref="N86" si="83">IF(L86&gt;0,G86*L86,0)</f>
        <v>0</v>
      </c>
      <c r="O86" s="410">
        <f t="shared" ref="O86" si="84">IF(L86&gt;0,H86*L86,0)</f>
        <v>0</v>
      </c>
      <c r="P86" s="339"/>
      <c r="Q86" s="410">
        <f>IF(L86&gt;0,J86*L86,0)</f>
        <v>0</v>
      </c>
      <c r="R86" s="410">
        <f>IF(L86&gt;0,K86*L86,0)</f>
        <v>0</v>
      </c>
      <c r="T86" s="411">
        <f>IF($L86&gt;0,$L86*$I86*'COVER PAGE'!#REF!,0)</f>
        <v>0</v>
      </c>
      <c r="U86" s="411">
        <f>IF($L86&gt;0,($E86*$R$7*$L86)-($E86*'COVER PAGE'!#REF!*$L86),0)</f>
        <v>0</v>
      </c>
      <c r="V86" s="411">
        <f t="shared" ref="V86" si="85">U86+T86</f>
        <v>0</v>
      </c>
      <c r="AD86" s="530" t="str">
        <f>IFERROR(VLOOKUP(D86,'Part Master'!A:E,5,FALSE)," ")</f>
        <v/>
      </c>
    </row>
    <row r="87" spans="2:30">
      <c r="B87" s="786" t="s">
        <v>1367</v>
      </c>
      <c r="C87" s="787"/>
      <c r="D87" s="787"/>
      <c r="E87" s="787"/>
      <c r="F87" s="787"/>
      <c r="G87" s="787"/>
      <c r="H87" s="787"/>
      <c r="I87" s="787"/>
      <c r="J87" s="787"/>
      <c r="K87" s="787"/>
      <c r="L87" s="787"/>
      <c r="M87" s="787"/>
      <c r="N87" s="787"/>
      <c r="O87" s="787"/>
      <c r="P87" s="787"/>
      <c r="Q87" s="787"/>
      <c r="R87" s="787"/>
      <c r="S87" s="787"/>
      <c r="T87" s="787"/>
      <c r="U87" s="787"/>
      <c r="V87" s="787"/>
      <c r="W87" s="787"/>
      <c r="X87" s="787"/>
      <c r="Y87" s="787"/>
      <c r="Z87" s="787"/>
      <c r="AA87" s="787"/>
      <c r="AB87" s="787"/>
      <c r="AC87" s="787"/>
      <c r="AD87" s="797"/>
    </row>
    <row r="88" spans="2:30" s="9" customFormat="1">
      <c r="B88" s="779" t="s">
        <v>433</v>
      </c>
      <c r="C88" s="779"/>
      <c r="D88" s="779"/>
      <c r="E88" s="779"/>
      <c r="F88" s="779"/>
      <c r="G88" s="779"/>
      <c r="H88" s="779"/>
      <c r="I88" s="779"/>
      <c r="J88" s="779"/>
      <c r="K88" s="779"/>
      <c r="L88" s="779"/>
      <c r="M88" s="779"/>
      <c r="N88" s="779"/>
      <c r="O88" s="779"/>
      <c r="P88" s="419"/>
      <c r="Q88" s="11"/>
      <c r="R88" s="11"/>
      <c r="S88" s="11"/>
      <c r="T88" s="11"/>
      <c r="U88" s="11"/>
      <c r="V88" s="11"/>
      <c r="AD88" s="530" t="str">
        <f>IFERROR(VLOOKUP(D88,'Part Master'!A:E,5,FALSE)," ")</f>
        <v xml:space="preserve"> </v>
      </c>
    </row>
    <row r="89" spans="2:30" s="9" customFormat="1">
      <c r="B89" s="778"/>
      <c r="C89" s="65" t="s">
        <v>1093</v>
      </c>
      <c r="D89" s="407" t="s">
        <v>513</v>
      </c>
      <c r="E89" s="42">
        <v>0.1</v>
      </c>
      <c r="F89" s="181">
        <f>VLOOKUP(D89,'Part Master'!A:R, 3,FALSE)</f>
        <v>100.62</v>
      </c>
      <c r="G89" s="181">
        <f t="shared" ref="G89:G98" si="86">F89*1.1</f>
        <v>110.68200000000002</v>
      </c>
      <c r="H89" s="393">
        <f>G89+(E89*('COVER PAGE'!$C$20))</f>
        <v>126.08200000000002</v>
      </c>
      <c r="I89" s="181">
        <f>VLOOKUP(D89,'Part Master'!A:G,7,FALSE)</f>
        <v>83.514600000000002</v>
      </c>
      <c r="J89" s="181">
        <f t="shared" ref="J89:J98" si="87">I89*1.1</f>
        <v>91.866060000000004</v>
      </c>
      <c r="K89" s="181">
        <f>J89+($R$7*E89)</f>
        <v>107.26606000000001</v>
      </c>
      <c r="L89" s="375"/>
      <c r="M89" s="451"/>
      <c r="N89" s="410">
        <f>IF(L89&gt;0,G89*L89,0)</f>
        <v>0</v>
      </c>
      <c r="O89" s="410">
        <f>IF(L89&gt;0,H89*L89,0)</f>
        <v>0</v>
      </c>
      <c r="P89" s="412"/>
      <c r="Q89" s="410">
        <f>IF(L89&gt;0,J89*L89,0)</f>
        <v>0</v>
      </c>
      <c r="R89" s="410">
        <f>IF(L89&gt;0,K89*L89,0)</f>
        <v>0</v>
      </c>
      <c r="T89" s="411">
        <f>IF($L89&gt;0,$L89*$I89*'COVER PAGE'!#REF!,0)</f>
        <v>0</v>
      </c>
      <c r="U89" s="411">
        <f>IF($L89&gt;0,($E89*$R$7*$L89)-($E89*'COVER PAGE'!#REF!*$L89),0)</f>
        <v>0</v>
      </c>
      <c r="V89" s="411">
        <f t="shared" si="82"/>
        <v>0</v>
      </c>
      <c r="AD89" s="530" t="str">
        <f>IFERROR(VLOOKUP(D89,'Part Master'!A:E,5,FALSE)," ")</f>
        <v/>
      </c>
    </row>
    <row r="90" spans="2:30" s="9" customFormat="1">
      <c r="B90" s="778"/>
      <c r="C90" s="65" t="s">
        <v>1389</v>
      </c>
      <c r="D90" s="407" t="s">
        <v>1166</v>
      </c>
      <c r="E90" s="42">
        <v>0.1</v>
      </c>
      <c r="F90" s="181">
        <f>VLOOKUP(D90,'Part Master'!A:R, 3,FALSE)</f>
        <v>101.8</v>
      </c>
      <c r="G90" s="181">
        <f t="shared" ref="G90" si="88">F90*1.1</f>
        <v>111.98</v>
      </c>
      <c r="H90" s="393">
        <f>G90+(E90*('COVER PAGE'!$C$20))</f>
        <v>127.38000000000001</v>
      </c>
      <c r="I90" s="181">
        <f>VLOOKUP(D90,'Part Master'!A:G,7,FALSE)</f>
        <v>84.494</v>
      </c>
      <c r="J90" s="181">
        <f t="shared" ref="J90" si="89">I90*1.1</f>
        <v>92.943400000000011</v>
      </c>
      <c r="K90" s="181">
        <f>J90+($R$7*E90)</f>
        <v>108.34340000000002</v>
      </c>
      <c r="L90" s="375"/>
      <c r="M90" s="451"/>
      <c r="N90" s="410">
        <f t="shared" ref="N90:N91" si="90">IF(L90&gt;0,G90*L90,0)</f>
        <v>0</v>
      </c>
      <c r="O90" s="410">
        <f t="shared" ref="O90:O91" si="91">IF(L90&gt;0,H90*L90,0)</f>
        <v>0</v>
      </c>
      <c r="P90" s="412"/>
      <c r="Q90" s="410">
        <f t="shared" ref="Q90:Q91" si="92">IF(L90&gt;0,J90*L90,0)</f>
        <v>0</v>
      </c>
      <c r="R90" s="410">
        <f t="shared" ref="R90:R91" si="93">IF(L90&gt;0,K90*L90,0)</f>
        <v>0</v>
      </c>
      <c r="T90" s="411">
        <f>IF($L90&gt;0,$L90*$I90*'COVER PAGE'!#REF!,0)</f>
        <v>0</v>
      </c>
      <c r="U90" s="411">
        <f>IF($L90&gt;0,($E90*$R$7*$L90)-($E90*'COVER PAGE'!#REF!*$L90),0)</f>
        <v>0</v>
      </c>
      <c r="V90" s="411">
        <f t="shared" ref="V90:V91" si="94">U90+T90</f>
        <v>0</v>
      </c>
      <c r="AD90" s="530" t="str">
        <f>IFERROR(VLOOKUP(D90,'Part Master'!A:E,5,FALSE)," ")</f>
        <v/>
      </c>
    </row>
    <row r="91" spans="2:30" s="9" customFormat="1">
      <c r="B91" s="778"/>
      <c r="C91" s="65" t="s">
        <v>1398</v>
      </c>
      <c r="D91" s="407" t="s">
        <v>146</v>
      </c>
      <c r="E91" s="42">
        <v>0.1</v>
      </c>
      <c r="F91" s="181">
        <f>VLOOKUP(D91,'Part Master'!A:R, 3,FALSE)</f>
        <v>99.9</v>
      </c>
      <c r="G91" s="181">
        <f t="shared" ref="G91" si="95">F91*1.1</f>
        <v>109.89000000000001</v>
      </c>
      <c r="H91" s="393">
        <f>G91+(E91*('COVER PAGE'!$C$20))</f>
        <v>125.29000000000002</v>
      </c>
      <c r="I91" s="181">
        <f>VLOOKUP(D91,'Part Master'!A:G,7,FALSE)</f>
        <v>82.917000000000002</v>
      </c>
      <c r="J91" s="181">
        <f t="shared" ref="J91" si="96">I91*1.1</f>
        <v>91.208700000000007</v>
      </c>
      <c r="K91" s="181">
        <f>J91+($R$7*E91)</f>
        <v>106.60870000000001</v>
      </c>
      <c r="L91" s="375"/>
      <c r="M91" s="451"/>
      <c r="N91" s="410">
        <f t="shared" si="90"/>
        <v>0</v>
      </c>
      <c r="O91" s="410">
        <f t="shared" si="91"/>
        <v>0</v>
      </c>
      <c r="P91" s="412"/>
      <c r="Q91" s="410">
        <f t="shared" si="92"/>
        <v>0</v>
      </c>
      <c r="R91" s="410">
        <f t="shared" si="93"/>
        <v>0</v>
      </c>
      <c r="T91" s="411">
        <f>IF($L91&gt;0,$L91*$I91*'COVER PAGE'!#REF!,0)</f>
        <v>0</v>
      </c>
      <c r="U91" s="411">
        <f>IF($L91&gt;0,($E91*$R$7*$L91)-($E91*'COVER PAGE'!#REF!*$L91),0)</f>
        <v>0</v>
      </c>
      <c r="V91" s="411">
        <f t="shared" si="94"/>
        <v>0</v>
      </c>
      <c r="AD91" s="530" t="str">
        <f>IFERROR(VLOOKUP(D91,'Part Master'!A:E,5,FALSE)," ")</f>
        <v/>
      </c>
    </row>
    <row r="92" spans="2:30" s="9" customFormat="1">
      <c r="B92" s="778"/>
      <c r="C92" s="65" t="s">
        <v>1095</v>
      </c>
      <c r="D92" s="407" t="s">
        <v>1239</v>
      </c>
      <c r="E92" s="42">
        <v>0.1</v>
      </c>
      <c r="F92" s="181">
        <f>VLOOKUP(D92,'Part Master'!A:R, 3,FALSE)</f>
        <v>85.47</v>
      </c>
      <c r="G92" s="181">
        <f t="shared" si="86"/>
        <v>94.01700000000001</v>
      </c>
      <c r="H92" s="393">
        <f>G92+(E92*('COVER PAGE'!$C$20))</f>
        <v>109.41700000000002</v>
      </c>
      <c r="I92" s="181">
        <f>VLOOKUP(D92,'Part Master'!A:G,7,FALSE)</f>
        <v>70.940100000000001</v>
      </c>
      <c r="J92" s="181">
        <f t="shared" si="87"/>
        <v>78.034110000000013</v>
      </c>
      <c r="K92" s="181">
        <f>J92+($R$7*E92)</f>
        <v>93.434110000000018</v>
      </c>
      <c r="L92" s="375"/>
      <c r="M92" s="451"/>
      <c r="N92" s="410">
        <f>IF(L92&gt;0,G92*L92,0)</f>
        <v>0</v>
      </c>
      <c r="O92" s="410">
        <f>IF(L92&gt;0,H92*L92,0)</f>
        <v>0</v>
      </c>
      <c r="P92" s="412"/>
      <c r="Q92" s="410">
        <f>IF(L92&gt;0,J92*L92,0)</f>
        <v>0</v>
      </c>
      <c r="R92" s="410">
        <f>IF(L92&gt;0,K92*L92,0)</f>
        <v>0</v>
      </c>
      <c r="T92" s="411">
        <f>IF($L92&gt;0,$L92*$I92*'COVER PAGE'!#REF!,0)</f>
        <v>0</v>
      </c>
      <c r="U92" s="411">
        <f>IF($L92&gt;0,($E92*$R$7*$L92)-($E92*'COVER PAGE'!#REF!*$L92),0)</f>
        <v>0</v>
      </c>
      <c r="V92" s="411">
        <f t="shared" si="82"/>
        <v>0</v>
      </c>
      <c r="AD92" s="530" t="str">
        <f>IFERROR(VLOOKUP(D92,'Part Master'!A:E,5,FALSE)," ")</f>
        <v/>
      </c>
    </row>
    <row r="93" spans="2:30" s="9" customFormat="1">
      <c r="B93" s="485"/>
      <c r="C93" s="65" t="s">
        <v>1439</v>
      </c>
      <c r="D93" s="407" t="s">
        <v>149</v>
      </c>
      <c r="E93" s="42">
        <v>0.1</v>
      </c>
      <c r="F93" s="181">
        <f>VLOOKUP(D93,'Part Master'!A:R, 3,FALSE)</f>
        <v>69.540000000000006</v>
      </c>
      <c r="G93" s="181">
        <f t="shared" ref="G93" si="97">F93*1.1</f>
        <v>76.494000000000014</v>
      </c>
      <c r="H93" s="393">
        <f>G93+(E93*('COVER PAGE'!$C$20))</f>
        <v>91.89400000000002</v>
      </c>
      <c r="I93" s="181">
        <f>VLOOKUP(D93,'Part Master'!A:G,7,FALSE)</f>
        <v>57.718200000000003</v>
      </c>
      <c r="J93" s="181">
        <f t="shared" ref="J93" si="98">I93*1.1</f>
        <v>63.490020000000008</v>
      </c>
      <c r="K93" s="181">
        <f>J93+($R$7*E93)</f>
        <v>78.890020000000007</v>
      </c>
      <c r="L93" s="375"/>
      <c r="M93" s="451"/>
      <c r="N93" s="410">
        <f>IF(L93&gt;0,G93*L93,0)</f>
        <v>0</v>
      </c>
      <c r="O93" s="410">
        <f>IF(L93&gt;0,H93*L93,0)</f>
        <v>0</v>
      </c>
      <c r="P93" s="412"/>
      <c r="Q93" s="410">
        <f>IF(L93&gt;0,J93*L93,0)</f>
        <v>0</v>
      </c>
      <c r="R93" s="410">
        <f>IF(L93&gt;0,K93*L93,0)</f>
        <v>0</v>
      </c>
      <c r="T93" s="411">
        <f>IF($L93&gt;0,$L93*$I93*'COVER PAGE'!#REF!,0)</f>
        <v>0</v>
      </c>
      <c r="U93" s="411">
        <f>IF($L93&gt;0,($E93*$R$7*$L93)-($E93*'COVER PAGE'!#REF!*$L93),0)</f>
        <v>0</v>
      </c>
      <c r="V93" s="411">
        <f t="shared" ref="V93" si="99">U93+T93</f>
        <v>0</v>
      </c>
      <c r="AD93" s="530" t="str">
        <f>IFERROR(VLOOKUP(D93,'Part Master'!A:E,5,FALSE)," ")</f>
        <v/>
      </c>
    </row>
    <row r="94" spans="2:30" s="9" customFormat="1">
      <c r="B94" s="779" t="s">
        <v>1335</v>
      </c>
      <c r="C94" s="779"/>
      <c r="D94" s="779"/>
      <c r="E94" s="779"/>
      <c r="F94" s="779"/>
      <c r="G94" s="779"/>
      <c r="H94" s="779"/>
      <c r="I94" s="779"/>
      <c r="J94" s="779"/>
      <c r="K94" s="779"/>
      <c r="L94" s="779"/>
      <c r="M94" s="779"/>
      <c r="N94" s="779"/>
      <c r="O94" s="779"/>
      <c r="P94" s="419"/>
      <c r="Q94" s="11"/>
      <c r="R94" s="11"/>
      <c r="S94" s="11"/>
      <c r="T94" s="11"/>
      <c r="U94" s="11"/>
      <c r="V94" s="11"/>
      <c r="AD94" s="530" t="str">
        <f>IFERROR(VLOOKUP(D94,'Part Master'!A:E,5,FALSE)," ")</f>
        <v xml:space="preserve"> </v>
      </c>
    </row>
    <row r="95" spans="2:30" s="9" customFormat="1">
      <c r="B95" s="472"/>
      <c r="C95" s="408" t="s">
        <v>1332</v>
      </c>
      <c r="D95" s="409" t="s">
        <v>1258</v>
      </c>
      <c r="E95" s="42">
        <v>0.4</v>
      </c>
      <c r="F95" s="181">
        <f>VLOOKUP(D95,'Part Master'!A:R, 3,FALSE)</f>
        <v>408.53</v>
      </c>
      <c r="G95" s="181">
        <f t="shared" ref="G95" si="100">F95*1.1</f>
        <v>449.38299999999998</v>
      </c>
      <c r="H95" s="393">
        <f>G95+(E95*('COVER PAGE'!$C$20))</f>
        <v>510.983</v>
      </c>
      <c r="I95" s="181">
        <f>VLOOKUP(D95,'Part Master'!A:G,7,FALSE)</f>
        <v>339.07989999999995</v>
      </c>
      <c r="J95" s="181">
        <f t="shared" ref="J95:J96" si="101">I95*1.1</f>
        <v>372.98788999999999</v>
      </c>
      <c r="K95" s="181">
        <f>J95+($R$7*E95)</f>
        <v>434.58789000000002</v>
      </c>
      <c r="L95" s="375"/>
      <c r="M95" s="451"/>
      <c r="N95" s="410">
        <f>IF(L95&gt;0,G95*L95,0)</f>
        <v>0</v>
      </c>
      <c r="O95" s="410">
        <f>IF(L95&gt;0,H95*L95,0)</f>
        <v>0</v>
      </c>
      <c r="P95" s="412"/>
      <c r="Q95" s="410">
        <f t="shared" ref="Q95:Q98" si="102">IF(L95&gt;0,J95*L95,0)</f>
        <v>0</v>
      </c>
      <c r="R95" s="410">
        <f t="shared" ref="R95:R98" si="103">IF(L95&gt;0,K95*L95,0)</f>
        <v>0</v>
      </c>
      <c r="T95" s="411">
        <f>IF($L95&gt;0,$L95*$I95*'COVER PAGE'!#REF!,0)</f>
        <v>0</v>
      </c>
      <c r="U95" s="411">
        <f>IF($L95&gt;0,($E95*$R$7*$L95)-($E95*'COVER PAGE'!#REF!*$L95),0)</f>
        <v>0</v>
      </c>
      <c r="V95" s="411">
        <f t="shared" ref="V95:V98" si="104">U95+T95</f>
        <v>0</v>
      </c>
      <c r="AD95" s="530" t="str">
        <f>IFERROR(VLOOKUP(D95,'Part Master'!A:E,5,FALSE)," ")</f>
        <v/>
      </c>
    </row>
    <row r="96" spans="2:30" s="9" customFormat="1" ht="15" customHeight="1">
      <c r="B96" s="65" t="s">
        <v>560</v>
      </c>
      <c r="C96" s="65"/>
      <c r="D96" s="431" t="s">
        <v>1224</v>
      </c>
      <c r="E96" s="42">
        <v>0.25</v>
      </c>
      <c r="F96" s="181">
        <f>VLOOKUP(D96,'Part Master'!A:R, 3,FALSE)</f>
        <v>142.62</v>
      </c>
      <c r="G96" s="181">
        <f>F96*1.1</f>
        <v>156.88200000000001</v>
      </c>
      <c r="H96" s="393">
        <f>G96+(E96*('COVER PAGE'!$C$20))</f>
        <v>195.38200000000001</v>
      </c>
      <c r="I96" s="181">
        <f>VLOOKUP(D96,'Part Master'!A:G,7,FALSE)</f>
        <v>118.3746</v>
      </c>
      <c r="J96" s="181">
        <f t="shared" si="101"/>
        <v>130.21206000000001</v>
      </c>
      <c r="K96" s="181">
        <f>J96+($R$7*E96)</f>
        <v>168.71206000000001</v>
      </c>
      <c r="L96" s="375"/>
      <c r="M96" s="449"/>
      <c r="N96" s="410">
        <f>IF(L96&gt;0,G96*L96,0)</f>
        <v>0</v>
      </c>
      <c r="O96" s="410">
        <f>IF(L96&gt;0,H96*L96,0)</f>
        <v>0</v>
      </c>
      <c r="P96" s="412"/>
      <c r="Q96" s="410">
        <f t="shared" si="102"/>
        <v>0</v>
      </c>
      <c r="R96" s="410">
        <f t="shared" si="103"/>
        <v>0</v>
      </c>
      <c r="T96" s="411">
        <f>IF($L96&gt;0,$L96*$I96*'COVER PAGE'!#REF!,0)</f>
        <v>0</v>
      </c>
      <c r="U96" s="411">
        <f>IF($L96&gt;0,($E96*$R$7*$L96)-($E96*'COVER PAGE'!#REF!*$L96),0)</f>
        <v>0</v>
      </c>
      <c r="V96" s="411">
        <f t="shared" si="104"/>
        <v>0</v>
      </c>
      <c r="AD96" s="530" t="str">
        <f>IFERROR(VLOOKUP(D96,'Part Master'!A:E,5,FALSE)," ")</f>
        <v/>
      </c>
    </row>
    <row r="97" spans="2:30" s="9" customFormat="1">
      <c r="B97" s="408" t="s">
        <v>1340</v>
      </c>
      <c r="C97" s="65"/>
      <c r="D97" s="403" t="s">
        <v>150</v>
      </c>
      <c r="E97" s="42">
        <v>0.25</v>
      </c>
      <c r="F97" s="181">
        <f>VLOOKUP(D97,'Part Master'!A:R, 3,FALSE)</f>
        <v>106.62</v>
      </c>
      <c r="G97" s="181">
        <f t="shared" si="86"/>
        <v>117.28200000000001</v>
      </c>
      <c r="H97" s="393">
        <f>G97+(E97*('COVER PAGE'!$C$20))</f>
        <v>155.78200000000001</v>
      </c>
      <c r="I97" s="181">
        <f>VLOOKUP(D97,'Part Master'!A:G,7,FALSE)</f>
        <v>88.494600000000005</v>
      </c>
      <c r="J97" s="181">
        <f t="shared" si="87"/>
        <v>97.344060000000013</v>
      </c>
      <c r="K97" s="181">
        <f>J97+($R$7*E97)</f>
        <v>135.84406000000001</v>
      </c>
      <c r="L97" s="375"/>
      <c r="M97" s="449"/>
      <c r="N97" s="410">
        <f>IF(L97&gt;0,G97*L97,0)</f>
        <v>0</v>
      </c>
      <c r="O97" s="410">
        <f>IF(L97&gt;0,H97*L97,0)</f>
        <v>0</v>
      </c>
      <c r="P97" s="412"/>
      <c r="Q97" s="410">
        <f t="shared" si="102"/>
        <v>0</v>
      </c>
      <c r="R97" s="410">
        <f t="shared" si="103"/>
        <v>0</v>
      </c>
      <c r="T97" s="411">
        <f>IF($L97&gt;0,$L97*$I97*'COVER PAGE'!#REF!,0)</f>
        <v>0</v>
      </c>
      <c r="U97" s="411">
        <f>IF($L97&gt;0,($E97*$R$7*$L97)-($E97*'COVER PAGE'!#REF!*$L97),0)</f>
        <v>0</v>
      </c>
      <c r="V97" s="411">
        <f t="shared" si="104"/>
        <v>0</v>
      </c>
      <c r="AD97" s="530" t="str">
        <f>IFERROR(VLOOKUP(D97,'Part Master'!A:E,5,FALSE)," ")</f>
        <v/>
      </c>
    </row>
    <row r="98" spans="2:30" s="9" customFormat="1" ht="15" customHeight="1">
      <c r="B98" s="65" t="s">
        <v>1314</v>
      </c>
      <c r="C98" s="65"/>
      <c r="D98" s="407" t="s">
        <v>664</v>
      </c>
      <c r="E98" s="42">
        <v>0.1</v>
      </c>
      <c r="F98" s="181">
        <f>VLOOKUP(D98,'Part Master'!A:R, 3,FALSE)</f>
        <v>77.66</v>
      </c>
      <c r="G98" s="181">
        <f t="shared" si="86"/>
        <v>85.426000000000002</v>
      </c>
      <c r="H98" s="393">
        <f>G98+(E98*('COVER PAGE'!$C$20))</f>
        <v>100.82600000000001</v>
      </c>
      <c r="I98" s="181">
        <f>VLOOKUP(D98,'Part Master'!A:G,7,FALSE)</f>
        <v>64.457799999999992</v>
      </c>
      <c r="J98" s="181">
        <f t="shared" si="87"/>
        <v>70.903579999999991</v>
      </c>
      <c r="K98" s="181">
        <f>J98+($R$7*E98)</f>
        <v>86.303579999999997</v>
      </c>
      <c r="L98" s="375"/>
      <c r="M98" s="449"/>
      <c r="N98" s="410">
        <f>IF(L98&gt;0,G98*L98,0)</f>
        <v>0</v>
      </c>
      <c r="O98" s="410">
        <f>IF(L98&gt;0,H98*L98,0)</f>
        <v>0</v>
      </c>
      <c r="P98" s="412"/>
      <c r="Q98" s="410">
        <f t="shared" si="102"/>
        <v>0</v>
      </c>
      <c r="R98" s="410">
        <f t="shared" si="103"/>
        <v>0</v>
      </c>
      <c r="T98" s="411">
        <f>IF($L98&gt;0,$L98*$I98*'COVER PAGE'!#REF!,0)</f>
        <v>0</v>
      </c>
      <c r="U98" s="411">
        <f>IF($L98&gt;0,($E98*$R$7*$L98)-($E98*'COVER PAGE'!#REF!*$L98),0)</f>
        <v>0</v>
      </c>
      <c r="V98" s="411">
        <f t="shared" si="104"/>
        <v>0</v>
      </c>
      <c r="AD98" s="530" t="str">
        <f>IFERROR(VLOOKUP(D98,'Part Master'!A:E,5,FALSE)," ")</f>
        <v/>
      </c>
    </row>
    <row r="99" spans="2:30">
      <c r="B99" s="786" t="s">
        <v>1336</v>
      </c>
      <c r="C99" s="787"/>
      <c r="D99" s="787"/>
      <c r="E99" s="787"/>
      <c r="F99" s="787"/>
      <c r="G99" s="787"/>
      <c r="H99" s="787"/>
      <c r="I99" s="787"/>
      <c r="J99" s="787"/>
      <c r="K99" s="787"/>
      <c r="L99" s="787"/>
      <c r="M99" s="787"/>
      <c r="N99" s="787"/>
      <c r="O99" s="787"/>
      <c r="P99" s="787"/>
      <c r="Q99" s="787"/>
      <c r="R99" s="787"/>
      <c r="S99" s="787"/>
      <c r="T99" s="787"/>
      <c r="U99" s="787"/>
      <c r="V99" s="787"/>
      <c r="W99" s="787"/>
      <c r="X99" s="787"/>
      <c r="Y99" s="787"/>
      <c r="Z99" s="787"/>
      <c r="AA99" s="787"/>
      <c r="AB99" s="787"/>
      <c r="AC99" s="787"/>
      <c r="AD99" s="797"/>
    </row>
    <row r="100" spans="2:30" s="9" customFormat="1">
      <c r="B100" s="65" t="s">
        <v>5</v>
      </c>
      <c r="C100" s="65"/>
      <c r="D100" s="407" t="s">
        <v>85</v>
      </c>
      <c r="E100" s="42">
        <v>0</v>
      </c>
      <c r="F100" s="181">
        <f>VLOOKUP(D100,'Part Master'!A:R, 3,FALSE)</f>
        <v>19.43</v>
      </c>
      <c r="G100" s="181">
        <f>F100*1.1</f>
        <v>21.373000000000001</v>
      </c>
      <c r="H100" s="393">
        <f>G100+(E100*('COVER PAGE'!$C$20))</f>
        <v>21.373000000000001</v>
      </c>
      <c r="I100" s="181">
        <f>VLOOKUP(D100,'Part Master'!A:G,7,FALSE)</f>
        <v>16.126899999999999</v>
      </c>
      <c r="J100" s="181">
        <f>I100*1.1</f>
        <v>17.73959</v>
      </c>
      <c r="K100" s="181">
        <f>J100+($R$7*E100)</f>
        <v>17.73959</v>
      </c>
      <c r="L100" s="375"/>
      <c r="M100" s="449"/>
      <c r="N100" s="410">
        <f>IF(L100&gt;0,G100*L100,0)</f>
        <v>0</v>
      </c>
      <c r="O100" s="410">
        <f>IF(L100&gt;0,H100*L100,0)</f>
        <v>0</v>
      </c>
      <c r="P100" s="412"/>
      <c r="Q100" s="410">
        <f>IF(L100&gt;0,J100*L100,0)</f>
        <v>0</v>
      </c>
      <c r="R100" s="410">
        <f>IF(L100&gt;0,K100*L100,0)</f>
        <v>0</v>
      </c>
      <c r="T100" s="411">
        <f>IF($L100&gt;0,$L100*$I100*'COVER PAGE'!#REF!,0)</f>
        <v>0</v>
      </c>
      <c r="U100" s="411">
        <f>IF($L100&gt;0,($E100*$R$7*$L100)-($E100*'COVER PAGE'!#REF!*$L100),0)</f>
        <v>0</v>
      </c>
      <c r="V100" s="411">
        <f t="shared" si="82"/>
        <v>0</v>
      </c>
      <c r="AD100" s="530" t="str">
        <f>IFERROR(VLOOKUP(D100,'Part Master'!A:E,5,FALSE)," ")</f>
        <v/>
      </c>
    </row>
    <row r="101" spans="2:30" s="9" customFormat="1">
      <c r="B101" s="481" t="s">
        <v>1400</v>
      </c>
      <c r="C101" s="65"/>
      <c r="D101" s="407" t="s">
        <v>1401</v>
      </c>
      <c r="E101" s="42">
        <v>0.5</v>
      </c>
      <c r="F101" s="181">
        <f>VLOOKUP(D101,'Part Master'!A:R, 3,FALSE)</f>
        <v>360.44</v>
      </c>
      <c r="G101" s="181">
        <f>F101*1.1</f>
        <v>396.48400000000004</v>
      </c>
      <c r="H101" s="393">
        <f>G101+(E101*('COVER PAGE'!$C$20))</f>
        <v>473.48400000000004</v>
      </c>
      <c r="I101" s="181">
        <f>VLOOKUP(D101,'Part Master'!A:G,7,FALSE)</f>
        <v>315.38499999999999</v>
      </c>
      <c r="J101" s="181">
        <f>I101*1.1</f>
        <v>346.92349999999999</v>
      </c>
      <c r="K101" s="181">
        <f>J101+($R$7*E101)</f>
        <v>423.92349999999999</v>
      </c>
      <c r="L101" s="375"/>
      <c r="M101" s="449"/>
      <c r="N101" s="410">
        <f>IF(L101&gt;0,G101*L101,0)</f>
        <v>0</v>
      </c>
      <c r="O101" s="410">
        <f>IF(L101&gt;0,H101*L101,0)</f>
        <v>0</v>
      </c>
      <c r="P101" s="412"/>
      <c r="Q101" s="410">
        <f>IF(L101&gt;0,J101*L101,0)</f>
        <v>0</v>
      </c>
      <c r="R101" s="410">
        <f>IF(L101&gt;0,K101*L101,0)</f>
        <v>0</v>
      </c>
      <c r="T101" s="411">
        <f>IF($L101&gt;0,$L101*$I101*'COVER PAGE'!#REF!,0)</f>
        <v>0</v>
      </c>
      <c r="U101" s="411">
        <f>IF($L101&gt;0,($E101*$R$7*$L101)-($E101*'COVER PAGE'!#REF!*$L101),0)</f>
        <v>0</v>
      </c>
      <c r="V101" s="411">
        <f t="shared" ref="V101" si="105">U101+T101</f>
        <v>0</v>
      </c>
      <c r="AD101" s="530" t="str">
        <f>IFERROR(VLOOKUP(D101,'Part Master'!A:E,5,FALSE)," ")</f>
        <v/>
      </c>
    </row>
    <row r="102" spans="2:30">
      <c r="B102" s="786" t="s">
        <v>236</v>
      </c>
      <c r="C102" s="787"/>
      <c r="D102" s="787"/>
      <c r="E102" s="787"/>
      <c r="F102" s="787"/>
      <c r="G102" s="787"/>
      <c r="H102" s="787"/>
      <c r="I102" s="787"/>
      <c r="J102" s="787"/>
      <c r="K102" s="787"/>
      <c r="L102" s="787"/>
      <c r="M102" s="787"/>
      <c r="N102" s="787"/>
      <c r="O102" s="787"/>
      <c r="P102" s="787"/>
      <c r="Q102" s="787"/>
      <c r="R102" s="787"/>
      <c r="S102" s="787"/>
      <c r="T102" s="787"/>
      <c r="U102" s="787"/>
      <c r="V102" s="787"/>
      <c r="W102" s="787"/>
      <c r="X102" s="787"/>
      <c r="Y102" s="787"/>
      <c r="Z102" s="787"/>
      <c r="AA102" s="787"/>
      <c r="AB102" s="787"/>
      <c r="AC102" s="787"/>
      <c r="AD102" s="797"/>
    </row>
    <row r="103" spans="2:30" s="9" customFormat="1">
      <c r="B103" s="65" t="s">
        <v>2</v>
      </c>
      <c r="C103" s="65"/>
      <c r="D103" s="407" t="s">
        <v>71</v>
      </c>
      <c r="E103" s="42">
        <v>0.2</v>
      </c>
      <c r="F103" s="181">
        <f>VLOOKUP(D103,'Part Master'!A:R, 3,FALSE)</f>
        <v>301.8</v>
      </c>
      <c r="G103" s="181">
        <f t="shared" ref="G103:G132" si="106">F103*1.1</f>
        <v>331.98</v>
      </c>
      <c r="H103" s="393">
        <f>G103+(E103*('COVER PAGE'!$C$20))</f>
        <v>362.78000000000003</v>
      </c>
      <c r="I103" s="181">
        <f>VLOOKUP(D103,'Part Master'!A:G,7,FALSE)</f>
        <v>250.494</v>
      </c>
      <c r="J103" s="181">
        <f>I103*1.1</f>
        <v>275.54340000000002</v>
      </c>
      <c r="K103" s="181">
        <f>J103+($R$7*E103)</f>
        <v>306.34340000000003</v>
      </c>
      <c r="L103" s="375"/>
      <c r="M103" s="449"/>
      <c r="N103" s="410">
        <f>IF(L103&gt;0,G103*L103,0)</f>
        <v>0</v>
      </c>
      <c r="O103" s="410">
        <f>IF(L103&gt;0,H103*L103,0)</f>
        <v>0</v>
      </c>
      <c r="P103" s="412"/>
      <c r="Q103" s="410">
        <f>IF(L103&gt;0,J103*L103,0)</f>
        <v>0</v>
      </c>
      <c r="R103" s="410">
        <f>IF(L103&gt;0,K103*L103,0)</f>
        <v>0</v>
      </c>
      <c r="T103" s="411">
        <f>IF($L103&gt;0,$L103*$I103*'COVER PAGE'!#REF!,0)</f>
        <v>0</v>
      </c>
      <c r="U103" s="411">
        <f>IF($L103&gt;0,($E103*$R$7*$L103)-($E103*'COVER PAGE'!#REF!*$L103),0)</f>
        <v>0</v>
      </c>
      <c r="V103" s="411">
        <f t="shared" si="82"/>
        <v>0</v>
      </c>
      <c r="AD103" s="530" t="str">
        <f>IFERROR(VLOOKUP(D103,'Part Master'!A:E,5,FALSE)," ")</f>
        <v/>
      </c>
    </row>
    <row r="104" spans="2:30" s="379" customFormat="1">
      <c r="B104" s="801" t="s">
        <v>409</v>
      </c>
      <c r="C104" s="801"/>
      <c r="D104" s="801" t="s">
        <v>1300</v>
      </c>
      <c r="E104" s="801" t="e">
        <v>#N/A</v>
      </c>
      <c r="F104" s="801" t="e">
        <f>VLOOKUP(D104,'Part Master'!A:R, 3,FALSE)</f>
        <v>#N/A</v>
      </c>
      <c r="G104" s="801"/>
      <c r="H104" s="801"/>
      <c r="I104" s="801" t="e">
        <f>VLOOKUP(D104,'Part Master'!A:G,5,FALSE)</f>
        <v>#N/A</v>
      </c>
      <c r="J104" s="801"/>
      <c r="K104" s="801"/>
      <c r="L104" s="801"/>
      <c r="M104" s="801"/>
      <c r="N104" s="801"/>
      <c r="O104" s="801"/>
      <c r="P104" s="421"/>
      <c r="Q104" s="421"/>
      <c r="R104" s="421"/>
      <c r="S104" s="421"/>
      <c r="T104" s="421"/>
      <c r="U104" s="421"/>
      <c r="V104" s="421"/>
      <c r="AD104" s="530" t="str">
        <f>IFERROR(VLOOKUP(D104,'Part Master'!A:E,5,FALSE)," ")</f>
        <v xml:space="preserve"> </v>
      </c>
    </row>
    <row r="105" spans="2:30" s="9" customFormat="1" hidden="1">
      <c r="B105" s="778"/>
      <c r="C105" s="408" t="s">
        <v>1326</v>
      </c>
      <c r="D105" s="403" t="s">
        <v>135</v>
      </c>
      <c r="E105" s="42">
        <v>0.5</v>
      </c>
      <c r="F105" s="181">
        <f>VLOOKUP(D105,'Part Master'!A:R, 3,FALSE)</f>
        <v>713.05</v>
      </c>
      <c r="G105" s="181">
        <f t="shared" si="106"/>
        <v>784.35500000000002</v>
      </c>
      <c r="H105" s="393">
        <f>G105+(E105*('COVER PAGE'!$C$20))</f>
        <v>861.35500000000002</v>
      </c>
      <c r="I105" s="181" t="str">
        <f>VLOOKUP(D105,'Part Master'!A:G,5,FALSE)</f>
        <v>Price Update</v>
      </c>
      <c r="J105" s="181" t="e">
        <f>I105*1.1</f>
        <v>#VALUE!</v>
      </c>
      <c r="K105" s="181" t="e">
        <f>J105+($R$7*E105)</f>
        <v>#VALUE!</v>
      </c>
      <c r="L105" s="375"/>
      <c r="M105" s="449"/>
      <c r="N105" s="410">
        <f>IF(L105&gt;0,G105*L105,0)</f>
        <v>0</v>
      </c>
      <c r="O105" s="410">
        <f>IF(L105&gt;0,H105*L105,0)</f>
        <v>0</v>
      </c>
      <c r="P105" s="412"/>
      <c r="Q105" s="410">
        <f>IF(L105&gt;0,J105*L105,0)</f>
        <v>0</v>
      </c>
      <c r="R105" s="410">
        <f>IF(L105&gt;0,K105*L105,0)</f>
        <v>0</v>
      </c>
      <c r="T105" s="411">
        <f>IF($L105&gt;0,$L105*$I105*'COVER PAGE'!#REF!,0)</f>
        <v>0</v>
      </c>
      <c r="U105" s="411">
        <f>IF($L105&gt;0,($E105*$R$7*$L105)-($E105*'COVER PAGE'!#REF!*$L105),0)</f>
        <v>0</v>
      </c>
      <c r="V105" s="411">
        <f t="shared" si="82"/>
        <v>0</v>
      </c>
      <c r="AD105" s="530" t="str">
        <f>IFERROR(VLOOKUP(D105,'Part Master'!A:E,5,FALSE)," ")</f>
        <v>Price Update</v>
      </c>
    </row>
    <row r="106" spans="2:30" s="9" customFormat="1">
      <c r="B106" s="778"/>
      <c r="C106" s="408" t="s">
        <v>1341</v>
      </c>
      <c r="D106" s="409" t="s">
        <v>151</v>
      </c>
      <c r="E106" s="42">
        <v>2</v>
      </c>
      <c r="F106" s="181">
        <f>VLOOKUP(D106,'Part Master'!A:R, 3,FALSE)</f>
        <v>498.34</v>
      </c>
      <c r="G106" s="181">
        <f t="shared" si="106"/>
        <v>548.17399999999998</v>
      </c>
      <c r="H106" s="393">
        <f>G106+(E106*('COVER PAGE'!$C$20))</f>
        <v>856.17399999999998</v>
      </c>
      <c r="I106" s="181">
        <f>VLOOKUP(D106,'Part Master'!A:G,7,FALSE)</f>
        <v>413.62219999999996</v>
      </c>
      <c r="J106" s="181">
        <f>I106*1.1</f>
        <v>454.98442</v>
      </c>
      <c r="K106" s="181">
        <f>J106+($R$7*E106)</f>
        <v>762.98442</v>
      </c>
      <c r="L106" s="375"/>
      <c r="M106" s="449"/>
      <c r="N106" s="410">
        <f>IF(L106&gt;0,G106*L106,0)</f>
        <v>0</v>
      </c>
      <c r="O106" s="410">
        <f>IF(L106&gt;0,H106*L106,0)</f>
        <v>0</v>
      </c>
      <c r="P106" s="412"/>
      <c r="Q106" s="410">
        <f>IF(L106&gt;0,J106*L106,0)</f>
        <v>0</v>
      </c>
      <c r="R106" s="410">
        <f>IF(L106&gt;0,K106*L106,0)</f>
        <v>0</v>
      </c>
      <c r="T106" s="411">
        <f>IF($L106&gt;0,$L106*$I106*'COVER PAGE'!#REF!,0)</f>
        <v>0</v>
      </c>
      <c r="U106" s="411">
        <f>IF($L106&gt;0,($E106*$R$7*$L106)-($E106*'COVER PAGE'!#REF!*$L106),0)</f>
        <v>0</v>
      </c>
      <c r="V106" s="411">
        <f t="shared" si="82"/>
        <v>0</v>
      </c>
      <c r="AD106" s="530" t="str">
        <f>IFERROR(VLOOKUP(D106,'Part Master'!A:E,5,FALSE)," ")</f>
        <v/>
      </c>
    </row>
    <row r="107" spans="2:30" s="379" customFormat="1">
      <c r="B107" s="801" t="s">
        <v>8</v>
      </c>
      <c r="C107" s="801"/>
      <c r="D107" s="801"/>
      <c r="E107" s="801"/>
      <c r="F107" s="801"/>
      <c r="G107" s="801"/>
      <c r="H107" s="801"/>
      <c r="I107" s="801"/>
      <c r="J107" s="801"/>
      <c r="K107" s="801"/>
      <c r="L107" s="801"/>
      <c r="M107" s="801"/>
      <c r="N107" s="801"/>
      <c r="O107" s="801"/>
      <c r="P107" s="385"/>
      <c r="AD107" s="530" t="str">
        <f>IFERROR(VLOOKUP(D107,'Part Master'!A:E,5,FALSE)," ")</f>
        <v xml:space="preserve"> </v>
      </c>
    </row>
    <row r="108" spans="2:30" s="118" customFormat="1">
      <c r="B108" s="778"/>
      <c r="C108" s="428" t="s">
        <v>34</v>
      </c>
      <c r="D108" s="408" t="s">
        <v>516</v>
      </c>
      <c r="E108" s="42">
        <v>0.5</v>
      </c>
      <c r="F108" s="181">
        <f>VLOOKUP(D108,'Part Master'!A:R, 3,FALSE)</f>
        <v>367.62</v>
      </c>
      <c r="G108" s="181">
        <f t="shared" si="106"/>
        <v>404.38200000000006</v>
      </c>
      <c r="H108" s="393">
        <f>G108+(E108*('COVER PAGE'!$C$20))</f>
        <v>481.38200000000006</v>
      </c>
      <c r="I108" s="181">
        <f>VLOOKUP(D108,'Part Master'!A:G,7,FALSE)</f>
        <v>305.12459999999999</v>
      </c>
      <c r="J108" s="181">
        <f t="shared" ref="J108:J129" si="107">I108*1.1</f>
        <v>335.63706000000002</v>
      </c>
      <c r="K108" s="181">
        <f t="shared" ref="K108:K110" si="108">J108+($R$7*E108)</f>
        <v>412.63706000000002</v>
      </c>
      <c r="L108" s="375"/>
      <c r="M108" s="453"/>
      <c r="N108" s="410">
        <f t="shared" ref="N108:N110" si="109">IF(L108&gt;0,G108*L108,0)</f>
        <v>0</v>
      </c>
      <c r="O108" s="410">
        <f t="shared" ref="O108:O110" si="110">IF(L108&gt;0,H108*L108,0)</f>
        <v>0</v>
      </c>
      <c r="P108" s="118" t="s">
        <v>1352</v>
      </c>
      <c r="Q108" s="410">
        <f>IF(L108&gt;0,J108*L108,0)</f>
        <v>0</v>
      </c>
      <c r="R108" s="410">
        <f>IF(L108&gt;0,K108*L108,0)</f>
        <v>0</v>
      </c>
      <c r="T108" s="411">
        <f>IF($L108&gt;0,$L108*$I108*'COVER PAGE'!#REF!,0)</f>
        <v>0</v>
      </c>
      <c r="U108" s="411">
        <f>IF($L108&gt;0,($E108*$R$7*$L108)-($E108*'COVER PAGE'!#REF!*$L108),0)</f>
        <v>0</v>
      </c>
      <c r="V108" s="411">
        <f t="shared" si="82"/>
        <v>0</v>
      </c>
      <c r="AD108" s="530" t="str">
        <f>IFERROR(VLOOKUP(D108,'Part Master'!A:E,5,FALSE)," ")</f>
        <v/>
      </c>
    </row>
    <row r="109" spans="2:30" s="118" customFormat="1" ht="15" customHeight="1">
      <c r="B109" s="778"/>
      <c r="C109" s="429" t="s">
        <v>510</v>
      </c>
      <c r="D109" s="403" t="s">
        <v>509</v>
      </c>
      <c r="E109" s="42">
        <v>0.25</v>
      </c>
      <c r="F109" s="181">
        <f>VLOOKUP(D109,'Part Master'!A:R, 3,FALSE)</f>
        <v>214.31</v>
      </c>
      <c r="G109" s="181">
        <f>F109*1.1</f>
        <v>235.74100000000001</v>
      </c>
      <c r="H109" s="393">
        <f>G109+(E109*('COVER PAGE'!$C$20))</f>
        <v>274.24099999999999</v>
      </c>
      <c r="I109" s="181">
        <f>VLOOKUP(D109,'Part Master'!A:G,7,FALSE)</f>
        <v>177.87729999999999</v>
      </c>
      <c r="J109" s="181">
        <f t="shared" si="107"/>
        <v>195.66503</v>
      </c>
      <c r="K109" s="181">
        <f t="shared" si="108"/>
        <v>234.16503</v>
      </c>
      <c r="L109" s="375"/>
      <c r="M109" s="453"/>
      <c r="N109" s="410">
        <f t="shared" si="109"/>
        <v>0</v>
      </c>
      <c r="O109" s="410">
        <f t="shared" si="110"/>
        <v>0</v>
      </c>
      <c r="P109" s="118" t="s">
        <v>1352</v>
      </c>
      <c r="Q109" s="410">
        <f>IF(L109&gt;0,J109*L109,0)</f>
        <v>0</v>
      </c>
      <c r="R109" s="410">
        <f>IF(L109&gt;0,K109*L109,0)</f>
        <v>0</v>
      </c>
      <c r="T109" s="411">
        <f>IF($L109&gt;0,$L109*$I109*'COVER PAGE'!#REF!,0)</f>
        <v>0</v>
      </c>
      <c r="U109" s="411">
        <f>IF($L109&gt;0,($E109*$R$7*$L109)-($E109*'COVER PAGE'!#REF!*$L109),0)</f>
        <v>0</v>
      </c>
      <c r="V109" s="411">
        <f t="shared" si="82"/>
        <v>0</v>
      </c>
      <c r="AD109" s="530" t="str">
        <f>IFERROR(VLOOKUP(D109,'Part Master'!A:E,5,FALSE)," ")</f>
        <v/>
      </c>
    </row>
    <row r="110" spans="2:30" s="9" customFormat="1">
      <c r="B110" s="778"/>
      <c r="C110" s="429" t="s">
        <v>1315</v>
      </c>
      <c r="D110" s="408" t="s">
        <v>512</v>
      </c>
      <c r="E110" s="42">
        <v>0</v>
      </c>
      <c r="F110" s="181">
        <f>VLOOKUP(D110,'Part Master'!A:R, 3,FALSE)</f>
        <v>23.28</v>
      </c>
      <c r="G110" s="181">
        <f t="shared" si="106"/>
        <v>25.608000000000004</v>
      </c>
      <c r="H110" s="393">
        <f>G110+(E110*('COVER PAGE'!$C$20))</f>
        <v>25.608000000000004</v>
      </c>
      <c r="I110" s="181">
        <f>VLOOKUP(D110,'Part Master'!A:G,7,FALSE)</f>
        <v>19.322400000000002</v>
      </c>
      <c r="J110" s="181">
        <f t="shared" si="107"/>
        <v>21.254640000000002</v>
      </c>
      <c r="K110" s="181">
        <f t="shared" si="108"/>
        <v>21.254640000000002</v>
      </c>
      <c r="L110" s="375"/>
      <c r="M110" s="449"/>
      <c r="N110" s="410">
        <f t="shared" si="109"/>
        <v>0</v>
      </c>
      <c r="O110" s="410">
        <f t="shared" si="110"/>
        <v>0</v>
      </c>
      <c r="P110" s="118" t="s">
        <v>1352</v>
      </c>
      <c r="Q110" s="410">
        <f>IF(L110&gt;0,J110*L110,0)</f>
        <v>0</v>
      </c>
      <c r="R110" s="410">
        <f>IF(L110&gt;0,K110*L110,0)</f>
        <v>0</v>
      </c>
      <c r="T110" s="411">
        <f>IF($L110&gt;0,$L110*$I110*'COVER PAGE'!#REF!,0)</f>
        <v>0</v>
      </c>
      <c r="U110" s="411">
        <f>IF($L110&gt;0,($E110*$R$7*$L110)-($E110*'COVER PAGE'!#REF!*$L110),0)</f>
        <v>0</v>
      </c>
      <c r="V110" s="411">
        <f t="shared" si="82"/>
        <v>0</v>
      </c>
      <c r="AD110" s="530" t="str">
        <f>IFERROR(VLOOKUP(D110,'Part Master'!A:E,5,FALSE)," ")</f>
        <v/>
      </c>
    </row>
    <row r="111" spans="2:30" s="9" customFormat="1" ht="15.75" customHeight="1">
      <c r="B111" s="779" t="s">
        <v>1329</v>
      </c>
      <c r="C111" s="779"/>
      <c r="D111" s="779"/>
      <c r="E111" s="779"/>
      <c r="F111" s="779"/>
      <c r="G111" s="779"/>
      <c r="H111" s="779"/>
      <c r="I111" s="779"/>
      <c r="J111" s="779"/>
      <c r="K111" s="779"/>
      <c r="L111" s="779"/>
      <c r="M111" s="779"/>
      <c r="N111" s="779"/>
      <c r="O111" s="779"/>
      <c r="P111" s="412"/>
      <c r="Q111" s="410"/>
      <c r="R111" s="410"/>
      <c r="T111" s="411"/>
      <c r="U111" s="411"/>
      <c r="V111" s="411"/>
      <c r="AD111" s="530" t="str">
        <f>IFERROR(VLOOKUP(D111,'Part Master'!A:E,5,FALSE)," ")</f>
        <v xml:space="preserve"> </v>
      </c>
    </row>
    <row r="112" spans="2:30" s="9" customFormat="1" ht="15.75" customHeight="1">
      <c r="B112" s="472"/>
      <c r="C112" s="403" t="s">
        <v>1330</v>
      </c>
      <c r="D112" s="408" t="s">
        <v>1353</v>
      </c>
      <c r="E112" s="42">
        <v>2</v>
      </c>
      <c r="F112" s="181">
        <f>VLOOKUP(D112,'Part Master'!A:R, 3,FALSE)</f>
        <v>1138.04</v>
      </c>
      <c r="G112" s="181">
        <f t="shared" ref="G112:G113" si="111">F112*1.1</f>
        <v>1251.8440000000001</v>
      </c>
      <c r="H112" s="393">
        <f>G112+(E112*('COVER PAGE'!$C$20))</f>
        <v>1559.8440000000001</v>
      </c>
      <c r="I112" s="181">
        <f>VLOOKUP(D112,'Part Master'!A:G,7,FALSE)</f>
        <v>944.57319999999993</v>
      </c>
      <c r="J112" s="181">
        <f t="shared" ref="J112:J113" si="112">I112*1.1</f>
        <v>1039.03052</v>
      </c>
      <c r="K112" s="181">
        <f>J112+($R$7*E112)</f>
        <v>1347.03052</v>
      </c>
      <c r="L112" s="375"/>
      <c r="M112" s="449"/>
      <c r="N112" s="410">
        <f>IF(L112&gt;0,G112*L112,0)</f>
        <v>0</v>
      </c>
      <c r="O112" s="410">
        <f>IF(L112&gt;0,H112*L112,0)</f>
        <v>0</v>
      </c>
      <c r="P112" s="412" t="s">
        <v>1355</v>
      </c>
      <c r="Q112" s="410"/>
      <c r="R112" s="410"/>
      <c r="T112" s="411"/>
      <c r="U112" s="411"/>
      <c r="V112" s="411"/>
      <c r="AD112" s="530" t="str">
        <f>IFERROR(VLOOKUP(D112,'Part Master'!A:E,5,FALSE)," ")</f>
        <v/>
      </c>
    </row>
    <row r="113" spans="2:30" s="9" customFormat="1" ht="15.75" customHeight="1">
      <c r="B113" s="472"/>
      <c r="C113" s="403" t="s">
        <v>1331</v>
      </c>
      <c r="D113" s="408" t="s">
        <v>1354</v>
      </c>
      <c r="E113" s="42">
        <v>1</v>
      </c>
      <c r="F113" s="181">
        <f>VLOOKUP(D113,'Part Master'!A:R, 3,FALSE)</f>
        <v>1208.6600000000001</v>
      </c>
      <c r="G113" s="181">
        <f t="shared" si="111"/>
        <v>1329.5260000000003</v>
      </c>
      <c r="H113" s="393">
        <f>G113+(E113*('COVER PAGE'!$C$20))</f>
        <v>1483.5260000000003</v>
      </c>
      <c r="I113" s="181">
        <f>VLOOKUP(D113,'Part Master'!A:G,7,FALSE)</f>
        <v>1003.1878</v>
      </c>
      <c r="J113" s="181">
        <f t="shared" si="112"/>
        <v>1103.5065800000002</v>
      </c>
      <c r="K113" s="181">
        <f>J113+($R$7*E113)</f>
        <v>1257.5065800000002</v>
      </c>
      <c r="L113" s="375"/>
      <c r="M113" s="449"/>
      <c r="N113" s="410">
        <f>IF(L113&gt;0,G113*L113,0)</f>
        <v>0</v>
      </c>
      <c r="O113" s="410">
        <f>IF(L113&gt;0,H113*L113,0)</f>
        <v>0</v>
      </c>
      <c r="P113" s="412" t="s">
        <v>1356</v>
      </c>
      <c r="Q113" s="410"/>
      <c r="R113" s="410"/>
      <c r="T113" s="411"/>
      <c r="U113" s="411"/>
      <c r="V113" s="411"/>
      <c r="AD113" s="530" t="str">
        <f>IFERROR(VLOOKUP(D113,'Part Master'!A:E,5,FALSE)," ")</f>
        <v/>
      </c>
    </row>
    <row r="114" spans="2:30" s="379" customFormat="1" ht="17.25">
      <c r="B114" s="486" t="s">
        <v>1402</v>
      </c>
      <c r="C114" s="486"/>
      <c r="D114" s="486"/>
      <c r="E114" s="42">
        <f>SUM(E115:E118)</f>
        <v>1.05</v>
      </c>
      <c r="F114" s="544">
        <f t="shared" ref="F114:J114" si="113">SUM(F115:F118)</f>
        <v>940.56999999999994</v>
      </c>
      <c r="G114" s="42">
        <f t="shared" si="113"/>
        <v>1034.627</v>
      </c>
      <c r="H114" s="393">
        <f>G114+(E114*('COVER PAGE'!$C$20))</f>
        <v>1196.327</v>
      </c>
      <c r="I114" s="544">
        <f t="shared" si="113"/>
        <v>780.67309999999998</v>
      </c>
      <c r="J114" s="42">
        <f t="shared" si="113"/>
        <v>858.74041</v>
      </c>
      <c r="K114" s="181">
        <f t="shared" ref="K114:K118" si="114">J114+($R$7*E114)</f>
        <v>1020.44041</v>
      </c>
      <c r="L114" s="486"/>
      <c r="M114" s="486"/>
      <c r="N114" s="410">
        <f t="shared" ref="N114" si="115">IF(L114&gt;0,G114*L114,0)</f>
        <v>0</v>
      </c>
      <c r="O114" s="410">
        <f t="shared" ref="O114" si="116">IF(L114&gt;0,H114*L114,0)</f>
        <v>0</v>
      </c>
      <c r="P114" s="421"/>
      <c r="Q114" s="482">
        <f>IF(L114&gt;0,J114*L114,0)</f>
        <v>0</v>
      </c>
      <c r="R114" s="482">
        <f>IF(L114&gt;0,K114*L114,0)</f>
        <v>0</v>
      </c>
      <c r="T114" s="483">
        <f>IF($L114&gt;0,$L114*$I114*'COVER PAGE'!#REF!,0)</f>
        <v>0</v>
      </c>
      <c r="U114" s="483">
        <f>IF($L114&gt;0,($E114*$R$7*$L114)-($E114*'COVER PAGE'!#REF!*$L114),0)</f>
        <v>0</v>
      </c>
      <c r="V114" s="483">
        <f t="shared" si="82"/>
        <v>0</v>
      </c>
      <c r="AD114" s="530" t="str">
        <f>IFERROR(VLOOKUP(D114,'Part Master'!A:E,5,FALSE)," ")</f>
        <v xml:space="preserve"> </v>
      </c>
    </row>
    <row r="115" spans="2:30" s="9" customFormat="1">
      <c r="B115" s="778"/>
      <c r="C115" s="433" t="s">
        <v>346</v>
      </c>
      <c r="D115" s="407" t="s">
        <v>1270</v>
      </c>
      <c r="E115" s="42">
        <v>0.75</v>
      </c>
      <c r="F115" s="181">
        <f>VLOOKUP(D115,'Part Master'!A:R, 3,FALSE)</f>
        <v>870.3</v>
      </c>
      <c r="G115" s="184">
        <f t="shared" si="106"/>
        <v>957.33</v>
      </c>
      <c r="H115" s="393">
        <f>G115+(E115*('COVER PAGE'!$C$20))</f>
        <v>1072.83</v>
      </c>
      <c r="I115" s="181">
        <f>VLOOKUP(D115,'Part Master'!A:G,7,FALSE)</f>
        <v>722.34899999999993</v>
      </c>
      <c r="J115" s="184">
        <f t="shared" si="107"/>
        <v>794.58389999999997</v>
      </c>
      <c r="K115" s="184">
        <f t="shared" si="114"/>
        <v>910.08389999999997</v>
      </c>
      <c r="L115" s="565"/>
      <c r="M115" s="449"/>
      <c r="N115" s="410">
        <f t="shared" ref="N115:N128" si="117">IF(L115&gt;0,G115*L115,0)</f>
        <v>0</v>
      </c>
      <c r="O115" s="410">
        <f t="shared" ref="O115:O128" si="118">IF(L115&gt;0,H115*L115,0)</f>
        <v>0</v>
      </c>
      <c r="P115" s="419"/>
      <c r="Q115" s="482">
        <f t="shared" ref="Q115:Q128" si="119">IF(L115&gt;0,J115*L115,0)</f>
        <v>0</v>
      </c>
      <c r="R115" s="482">
        <f t="shared" ref="R115:R128" si="120">IF(L115&gt;0,K115*L115,0)</f>
        <v>0</v>
      </c>
      <c r="S115" s="11"/>
      <c r="T115" s="11"/>
      <c r="U115" s="11"/>
      <c r="V115" s="11"/>
      <c r="AD115" s="530" t="str">
        <f>IFERROR(VLOOKUP(D115,'Part Master'!A:E,5,FALSE)," ")</f>
        <v/>
      </c>
    </row>
    <row r="116" spans="2:30" s="9" customFormat="1">
      <c r="B116" s="778"/>
      <c r="C116" s="370" t="s">
        <v>61</v>
      </c>
      <c r="D116" s="407" t="s">
        <v>89</v>
      </c>
      <c r="E116" s="42">
        <v>0.1</v>
      </c>
      <c r="F116" s="181">
        <f>VLOOKUP(D116,'Part Master'!A:R, 3,FALSE)</f>
        <v>19.02</v>
      </c>
      <c r="G116" s="184">
        <f t="shared" si="106"/>
        <v>20.922000000000001</v>
      </c>
      <c r="H116" s="393">
        <f>G116+(E116*('COVER PAGE'!$C$20))</f>
        <v>36.322000000000003</v>
      </c>
      <c r="I116" s="181">
        <f>VLOOKUP(D116,'Part Master'!A:G,7,FALSE)</f>
        <v>15.7866</v>
      </c>
      <c r="J116" s="184">
        <f t="shared" si="107"/>
        <v>17.365260000000003</v>
      </c>
      <c r="K116" s="184">
        <f t="shared" si="114"/>
        <v>32.765260000000005</v>
      </c>
      <c r="L116" s="565"/>
      <c r="M116" s="449"/>
      <c r="N116" s="410">
        <f t="shared" si="117"/>
        <v>0</v>
      </c>
      <c r="O116" s="410">
        <f t="shared" si="118"/>
        <v>0</v>
      </c>
      <c r="P116" s="419"/>
      <c r="Q116" s="482">
        <f t="shared" si="119"/>
        <v>0</v>
      </c>
      <c r="R116" s="482">
        <f t="shared" si="120"/>
        <v>0</v>
      </c>
      <c r="S116" s="11"/>
      <c r="T116" s="11"/>
      <c r="U116" s="11"/>
      <c r="V116" s="11"/>
      <c r="AD116" s="530" t="str">
        <f>IFERROR(VLOOKUP(D116,'Part Master'!A:E,5,FALSE)," ")</f>
        <v/>
      </c>
    </row>
    <row r="117" spans="2:30" s="9" customFormat="1">
      <c r="B117" s="778"/>
      <c r="C117" s="370" t="s">
        <v>21</v>
      </c>
      <c r="D117" s="408" t="s">
        <v>91</v>
      </c>
      <c r="E117" s="42">
        <v>0.1</v>
      </c>
      <c r="F117" s="181">
        <f>VLOOKUP(D117,'Part Master'!A:R, 3,FALSE)</f>
        <v>39.479999999999997</v>
      </c>
      <c r="G117" s="184">
        <f t="shared" si="106"/>
        <v>43.427999999999997</v>
      </c>
      <c r="H117" s="393">
        <f>G117+(E117*('COVER PAGE'!$C$20))</f>
        <v>58.827999999999996</v>
      </c>
      <c r="I117" s="181">
        <f>VLOOKUP(D117,'Part Master'!A:G,7,FALSE)</f>
        <v>32.7684</v>
      </c>
      <c r="J117" s="184">
        <f t="shared" si="107"/>
        <v>36.04524</v>
      </c>
      <c r="K117" s="184">
        <f t="shared" si="114"/>
        <v>51.445239999999998</v>
      </c>
      <c r="L117" s="565"/>
      <c r="M117" s="449"/>
      <c r="N117" s="410">
        <f t="shared" si="117"/>
        <v>0</v>
      </c>
      <c r="O117" s="410">
        <f t="shared" si="118"/>
        <v>0</v>
      </c>
      <c r="P117" s="419"/>
      <c r="Q117" s="482">
        <f t="shared" si="119"/>
        <v>0</v>
      </c>
      <c r="R117" s="482">
        <f t="shared" si="120"/>
        <v>0</v>
      </c>
      <c r="S117" s="11"/>
      <c r="T117" s="11"/>
      <c r="U117" s="11"/>
      <c r="V117" s="11"/>
      <c r="AD117" s="530" t="str">
        <f>IFERROR(VLOOKUP(D117,'Part Master'!A:E,5,FALSE)," ")</f>
        <v/>
      </c>
    </row>
    <row r="118" spans="2:30" s="9" customFormat="1">
      <c r="B118" s="778"/>
      <c r="C118" s="370" t="s">
        <v>40</v>
      </c>
      <c r="D118" s="408" t="s">
        <v>90</v>
      </c>
      <c r="E118" s="42">
        <v>0.1</v>
      </c>
      <c r="F118" s="181">
        <f>VLOOKUP(D118,'Part Master'!A:R, 3,FALSE)</f>
        <v>11.77</v>
      </c>
      <c r="G118" s="184">
        <f t="shared" si="106"/>
        <v>12.947000000000001</v>
      </c>
      <c r="H118" s="393">
        <f>G118+(E118*('COVER PAGE'!$C$20))</f>
        <v>28.347000000000001</v>
      </c>
      <c r="I118" s="181">
        <f>VLOOKUP(D118,'Part Master'!A:G,7,FALSE)</f>
        <v>9.7690999999999999</v>
      </c>
      <c r="J118" s="184">
        <f t="shared" si="107"/>
        <v>10.74601</v>
      </c>
      <c r="K118" s="184">
        <f t="shared" si="114"/>
        <v>26.14601</v>
      </c>
      <c r="L118" s="565"/>
      <c r="M118" s="449"/>
      <c r="N118" s="410">
        <f t="shared" si="117"/>
        <v>0</v>
      </c>
      <c r="O118" s="410">
        <f t="shared" si="118"/>
        <v>0</v>
      </c>
      <c r="P118" s="419"/>
      <c r="Q118" s="482">
        <f t="shared" si="119"/>
        <v>0</v>
      </c>
      <c r="R118" s="482">
        <f t="shared" si="120"/>
        <v>0</v>
      </c>
      <c r="S118" s="11"/>
      <c r="T118" s="11"/>
      <c r="U118" s="11"/>
      <c r="V118" s="11"/>
      <c r="AD118" s="530" t="str">
        <f>IFERROR(VLOOKUP(D118,'Part Master'!A:E,5,FALSE)," ")</f>
        <v/>
      </c>
    </row>
    <row r="119" spans="2:30" s="9" customFormat="1" ht="17.25">
      <c r="B119" s="450" t="s">
        <v>2072</v>
      </c>
      <c r="C119" s="450"/>
      <c r="D119" s="450"/>
      <c r="E119" s="42">
        <v>1.05</v>
      </c>
      <c r="F119" s="181">
        <f>SUM(F120:F123)</f>
        <v>1009.75</v>
      </c>
      <c r="G119" s="181">
        <f t="shared" si="106"/>
        <v>1110.7250000000001</v>
      </c>
      <c r="H119" s="393">
        <f>G119+(E119*('COVER PAGE'!$C$20))</f>
        <v>1272.4250000000002</v>
      </c>
      <c r="I119" s="181">
        <f>SUM(I120:I123)</f>
        <v>838.09250000000009</v>
      </c>
      <c r="J119" s="181">
        <f t="shared" si="107"/>
        <v>921.90175000000022</v>
      </c>
      <c r="K119" s="181">
        <f>J119+($R$7*E119)</f>
        <v>1083.6017500000003</v>
      </c>
      <c r="L119" s="565"/>
      <c r="M119" s="683"/>
      <c r="N119" s="122">
        <f t="shared" si="117"/>
        <v>0</v>
      </c>
      <c r="O119" s="122">
        <f t="shared" si="118"/>
        <v>0</v>
      </c>
      <c r="P119" s="339"/>
      <c r="Q119" s="410">
        <f>IF(L119&gt;0,J119*L119,0)</f>
        <v>0</v>
      </c>
      <c r="R119" s="410">
        <f>IF(L119&gt;0,K119*L119,0)</f>
        <v>0</v>
      </c>
      <c r="T119" s="411">
        <f>IF($L119&gt;0,$L119*$I119*'COVER PAGE'!#REF!,0)</f>
        <v>0</v>
      </c>
      <c r="U119" s="411">
        <f>IF($L119&gt;0,($E119*$R$7*$L119)-($E119*'COVER PAGE'!#REF!*$L119),0)</f>
        <v>0</v>
      </c>
      <c r="V119" s="411">
        <f t="shared" ref="V119:V123" si="121">U119+T119</f>
        <v>0</v>
      </c>
      <c r="AC119" s="475"/>
      <c r="AD119" s="687"/>
    </row>
    <row r="120" spans="2:30" s="9" customFormat="1" ht="30">
      <c r="B120" s="778"/>
      <c r="C120" s="433" t="s">
        <v>2073</v>
      </c>
      <c r="D120" s="407" t="s">
        <v>2070</v>
      </c>
      <c r="E120" s="637">
        <v>0.75</v>
      </c>
      <c r="F120" s="181">
        <f>VLOOKUP(D120,'Part Master'!A:R, 3,FALSE)</f>
        <v>939.48</v>
      </c>
      <c r="G120" s="184">
        <f t="shared" si="106"/>
        <v>1033.4280000000001</v>
      </c>
      <c r="H120" s="553">
        <f>G120+(E120*('COVER PAGE'!$C$20))</f>
        <v>1148.9280000000001</v>
      </c>
      <c r="I120" s="181">
        <f>VLOOKUP(D120,'Part Master'!A:G,7,FALSE)</f>
        <v>779.76840000000004</v>
      </c>
      <c r="J120" s="184">
        <f t="shared" si="107"/>
        <v>857.74524000000008</v>
      </c>
      <c r="K120" s="184">
        <f>J120+($R$7*E120)</f>
        <v>973.24524000000008</v>
      </c>
      <c r="L120" s="565"/>
      <c r="M120" s="683"/>
      <c r="N120" s="122">
        <f t="shared" si="117"/>
        <v>0</v>
      </c>
      <c r="O120" s="122">
        <f t="shared" si="118"/>
        <v>0</v>
      </c>
      <c r="P120" s="631"/>
      <c r="Q120" s="410">
        <f t="shared" ref="Q120:Q123" si="122">IF(L120&gt;0,J120*L120,0)</f>
        <v>0</v>
      </c>
      <c r="R120" s="410">
        <f t="shared" ref="R120:R123" si="123">IF(L120&gt;0,K120*L120,0)</f>
        <v>0</v>
      </c>
      <c r="S120" s="631"/>
      <c r="T120" s="631"/>
      <c r="U120" s="631"/>
      <c r="V120" s="631"/>
      <c r="AC120" s="475"/>
      <c r="AD120" s="687"/>
    </row>
    <row r="121" spans="2:30" s="9" customFormat="1">
      <c r="B121" s="778"/>
      <c r="C121" s="370" t="s">
        <v>61</v>
      </c>
      <c r="D121" s="407" t="s">
        <v>89</v>
      </c>
      <c r="E121" s="42">
        <v>0.1</v>
      </c>
      <c r="F121" s="181">
        <f>VLOOKUP(D121,'Part Master'!A:R, 3,FALSE)</f>
        <v>19.02</v>
      </c>
      <c r="G121" s="184">
        <f t="shared" si="106"/>
        <v>20.922000000000001</v>
      </c>
      <c r="H121" s="553">
        <f>G121+(E121*('COVER PAGE'!$C$20))</f>
        <v>36.322000000000003</v>
      </c>
      <c r="I121" s="181">
        <f>VLOOKUP(D121,'Part Master'!A:G,7,FALSE)</f>
        <v>15.7866</v>
      </c>
      <c r="J121" s="184">
        <f t="shared" si="107"/>
        <v>17.365260000000003</v>
      </c>
      <c r="K121" s="184">
        <f>J121+($R$7*E121)</f>
        <v>32.765260000000005</v>
      </c>
      <c r="L121" s="565"/>
      <c r="M121" s="683"/>
      <c r="N121" s="122">
        <f t="shared" si="117"/>
        <v>0</v>
      </c>
      <c r="O121" s="122">
        <f t="shared" si="118"/>
        <v>0</v>
      </c>
      <c r="P121" s="631"/>
      <c r="Q121" s="410">
        <f t="shared" si="122"/>
        <v>0</v>
      </c>
      <c r="R121" s="410">
        <f t="shared" si="123"/>
        <v>0</v>
      </c>
      <c r="S121" s="631"/>
      <c r="T121" s="631"/>
      <c r="U121" s="631"/>
      <c r="V121" s="631"/>
      <c r="AC121" s="475"/>
      <c r="AD121" s="687"/>
    </row>
    <row r="122" spans="2:30" s="9" customFormat="1">
      <c r="B122" s="778"/>
      <c r="C122" s="370" t="s">
        <v>21</v>
      </c>
      <c r="D122" s="408" t="s">
        <v>91</v>
      </c>
      <c r="E122" s="42">
        <v>0.1</v>
      </c>
      <c r="F122" s="181">
        <f>VLOOKUP(D122,'Part Master'!A:R, 3,FALSE)</f>
        <v>39.479999999999997</v>
      </c>
      <c r="G122" s="184">
        <f t="shared" si="106"/>
        <v>43.427999999999997</v>
      </c>
      <c r="H122" s="553">
        <f>G122+(E122*('COVER PAGE'!$C$20))</f>
        <v>58.827999999999996</v>
      </c>
      <c r="I122" s="181">
        <f>VLOOKUP(D122,'Part Master'!A:G,7,FALSE)</f>
        <v>32.7684</v>
      </c>
      <c r="J122" s="184">
        <f t="shared" si="107"/>
        <v>36.04524</v>
      </c>
      <c r="K122" s="184">
        <f>J122+($R$7*E122)</f>
        <v>51.445239999999998</v>
      </c>
      <c r="L122" s="565"/>
      <c r="M122" s="683"/>
      <c r="N122" s="122">
        <f t="shared" si="117"/>
        <v>0</v>
      </c>
      <c r="O122" s="122">
        <f t="shared" si="118"/>
        <v>0</v>
      </c>
      <c r="P122" s="631"/>
      <c r="Q122" s="410">
        <f t="shared" si="122"/>
        <v>0</v>
      </c>
      <c r="R122" s="410">
        <f t="shared" si="123"/>
        <v>0</v>
      </c>
      <c r="S122" s="631"/>
      <c r="T122" s="631"/>
      <c r="U122" s="631"/>
      <c r="V122" s="631"/>
      <c r="AC122" s="475"/>
      <c r="AD122" s="687"/>
    </row>
    <row r="123" spans="2:30" s="9" customFormat="1">
      <c r="B123" s="778"/>
      <c r="C123" s="370" t="s">
        <v>40</v>
      </c>
      <c r="D123" s="408" t="s">
        <v>90</v>
      </c>
      <c r="E123" s="42">
        <v>0.1</v>
      </c>
      <c r="F123" s="181">
        <f>VLOOKUP(D123,'Part Master'!A:R, 3,FALSE)</f>
        <v>11.77</v>
      </c>
      <c r="G123" s="184">
        <f t="shared" si="106"/>
        <v>12.947000000000001</v>
      </c>
      <c r="H123" s="553">
        <f>G123+(E123*('COVER PAGE'!$C$20))</f>
        <v>28.347000000000001</v>
      </c>
      <c r="I123" s="181">
        <f>VLOOKUP(D123,'Part Master'!A:G,7,FALSE)</f>
        <v>9.7690999999999999</v>
      </c>
      <c r="J123" s="184">
        <f t="shared" si="107"/>
        <v>10.74601</v>
      </c>
      <c r="K123" s="184">
        <f>J123+($R$7*E123)</f>
        <v>26.14601</v>
      </c>
      <c r="L123" s="565"/>
      <c r="M123" s="683"/>
      <c r="N123" s="122">
        <f t="shared" si="117"/>
        <v>0</v>
      </c>
      <c r="O123" s="122">
        <f t="shared" si="118"/>
        <v>0</v>
      </c>
      <c r="P123" s="631"/>
      <c r="Q123" s="410">
        <f t="shared" si="122"/>
        <v>0</v>
      </c>
      <c r="R123" s="410">
        <f t="shared" si="123"/>
        <v>0</v>
      </c>
      <c r="S123" s="631"/>
      <c r="T123" s="631"/>
      <c r="U123" s="631"/>
      <c r="V123" s="631"/>
      <c r="AC123" s="475"/>
      <c r="AD123" s="687"/>
    </row>
    <row r="124" spans="2:30" s="379" customFormat="1" ht="17.25">
      <c r="B124" s="486" t="s">
        <v>1403</v>
      </c>
      <c r="C124" s="486"/>
      <c r="D124" s="486"/>
      <c r="E124" s="42">
        <f>SUM(E125:E128)</f>
        <v>1.05</v>
      </c>
      <c r="F124" s="544">
        <f t="shared" ref="F124" si="124">SUM(F125:F128)</f>
        <v>923.72</v>
      </c>
      <c r="G124" s="42">
        <f t="shared" ref="G124" si="125">SUM(G125:G128)</f>
        <v>1016.0920000000001</v>
      </c>
      <c r="H124" s="393">
        <f>G124+(E124*('COVER PAGE'!$C$20))</f>
        <v>1177.7920000000001</v>
      </c>
      <c r="I124" s="544">
        <f>SUM(I125:I128)</f>
        <v>766.68760000000009</v>
      </c>
      <c r="J124" s="42">
        <f t="shared" ref="J124" si="126">SUM(J125:J128)</f>
        <v>843.35636000000011</v>
      </c>
      <c r="K124" s="181">
        <f t="shared" ref="K124:K128" si="127">J124+($R$7*E124)</f>
        <v>1005.0563600000002</v>
      </c>
      <c r="L124" s="566"/>
      <c r="M124" s="486"/>
      <c r="N124" s="410">
        <f t="shared" si="117"/>
        <v>0</v>
      </c>
      <c r="O124" s="410">
        <f t="shared" si="118"/>
        <v>0</v>
      </c>
      <c r="P124" s="421"/>
      <c r="Q124" s="482">
        <f t="shared" si="119"/>
        <v>0</v>
      </c>
      <c r="R124" s="482">
        <f t="shared" si="120"/>
        <v>0</v>
      </c>
      <c r="T124" s="483">
        <f>IF($L124&gt;0,$L124*$I124*'COVER PAGE'!#REF!,0)</f>
        <v>0</v>
      </c>
      <c r="U124" s="483">
        <f>IF($L124&gt;0,($E124*$R$7*$L124)-($E124*'COVER PAGE'!#REF!*$L124),0)</f>
        <v>0</v>
      </c>
      <c r="V124" s="483">
        <f t="shared" si="82"/>
        <v>0</v>
      </c>
      <c r="AD124" s="530" t="str">
        <f>IFERROR(VLOOKUP(D124,'Part Master'!A:E,5,FALSE)," ")</f>
        <v xml:space="preserve"> </v>
      </c>
    </row>
    <row r="125" spans="2:30" s="9" customFormat="1" ht="30">
      <c r="B125" s="778"/>
      <c r="C125" s="433" t="s">
        <v>347</v>
      </c>
      <c r="D125" s="407" t="s">
        <v>1267</v>
      </c>
      <c r="E125" s="42">
        <v>0.75</v>
      </c>
      <c r="F125" s="181">
        <f>VLOOKUP(D125,'Part Master'!A:R, 3,FALSE)</f>
        <v>853.45</v>
      </c>
      <c r="G125" s="184">
        <f t="shared" si="106"/>
        <v>938.79500000000007</v>
      </c>
      <c r="H125" s="393">
        <f>G125+(E125*('COVER PAGE'!$C$20))</f>
        <v>1054.2950000000001</v>
      </c>
      <c r="I125" s="181">
        <f>VLOOKUP(D125,'Part Master'!A:G,7,FALSE)</f>
        <v>708.36350000000004</v>
      </c>
      <c r="J125" s="184">
        <f t="shared" si="107"/>
        <v>779.19985000000008</v>
      </c>
      <c r="K125" s="184">
        <f t="shared" si="127"/>
        <v>894.69985000000008</v>
      </c>
      <c r="L125" s="565"/>
      <c r="M125" s="449"/>
      <c r="N125" s="410">
        <f t="shared" si="117"/>
        <v>0</v>
      </c>
      <c r="O125" s="410">
        <f t="shared" si="118"/>
        <v>0</v>
      </c>
      <c r="P125" s="385"/>
      <c r="Q125" s="482">
        <f t="shared" si="119"/>
        <v>0</v>
      </c>
      <c r="R125" s="482">
        <f t="shared" si="120"/>
        <v>0</v>
      </c>
      <c r="S125" s="385"/>
      <c r="T125" s="385"/>
      <c r="U125" s="385"/>
      <c r="V125" s="385"/>
      <c r="W125" s="385"/>
      <c r="AD125" s="530" t="str">
        <f>IFERROR(VLOOKUP(D125,'Part Master'!A:E,5,FALSE)," ")</f>
        <v/>
      </c>
    </row>
    <row r="126" spans="2:30" s="9" customFormat="1">
      <c r="B126" s="778"/>
      <c r="C126" s="370" t="s">
        <v>61</v>
      </c>
      <c r="D126" s="407" t="s">
        <v>89</v>
      </c>
      <c r="E126" s="42">
        <v>0.1</v>
      </c>
      <c r="F126" s="181">
        <f>VLOOKUP(D126,'Part Master'!A:R, 3,FALSE)</f>
        <v>19.02</v>
      </c>
      <c r="G126" s="184">
        <f t="shared" si="106"/>
        <v>20.922000000000001</v>
      </c>
      <c r="H126" s="393">
        <f>G126+(E126*('COVER PAGE'!$C$20))</f>
        <v>36.322000000000003</v>
      </c>
      <c r="I126" s="181">
        <f>VLOOKUP(D126,'Part Master'!A:G,7,FALSE)</f>
        <v>15.7866</v>
      </c>
      <c r="J126" s="184">
        <f t="shared" si="107"/>
        <v>17.365260000000003</v>
      </c>
      <c r="K126" s="184">
        <f t="shared" si="127"/>
        <v>32.765260000000005</v>
      </c>
      <c r="L126" s="565"/>
      <c r="M126" s="449"/>
      <c r="N126" s="410">
        <f t="shared" si="117"/>
        <v>0</v>
      </c>
      <c r="O126" s="410">
        <f t="shared" si="118"/>
        <v>0</v>
      </c>
      <c r="P126" s="385"/>
      <c r="Q126" s="482">
        <f t="shared" si="119"/>
        <v>0</v>
      </c>
      <c r="R126" s="482">
        <f t="shared" si="120"/>
        <v>0</v>
      </c>
      <c r="S126" s="385"/>
      <c r="T126" s="385"/>
      <c r="U126" s="385"/>
      <c r="V126" s="385"/>
      <c r="W126" s="385"/>
      <c r="AD126" s="530" t="str">
        <f>IFERROR(VLOOKUP(D126,'Part Master'!A:E,5,FALSE)," ")</f>
        <v/>
      </c>
    </row>
    <row r="127" spans="2:30" s="9" customFormat="1">
      <c r="B127" s="778"/>
      <c r="C127" s="370" t="s">
        <v>21</v>
      </c>
      <c r="D127" s="408" t="s">
        <v>91</v>
      </c>
      <c r="E127" s="42">
        <v>0.1</v>
      </c>
      <c r="F127" s="181">
        <f>VLOOKUP(D127,'Part Master'!A:R, 3,FALSE)</f>
        <v>39.479999999999997</v>
      </c>
      <c r="G127" s="184">
        <f t="shared" si="106"/>
        <v>43.427999999999997</v>
      </c>
      <c r="H127" s="393">
        <f>G127+(E127*('COVER PAGE'!$C$20))</f>
        <v>58.827999999999996</v>
      </c>
      <c r="I127" s="181">
        <f>VLOOKUP(D127,'Part Master'!A:G,7,FALSE)</f>
        <v>32.7684</v>
      </c>
      <c r="J127" s="184">
        <f t="shared" si="107"/>
        <v>36.04524</v>
      </c>
      <c r="K127" s="184">
        <f t="shared" si="127"/>
        <v>51.445239999999998</v>
      </c>
      <c r="L127" s="565"/>
      <c r="M127" s="449"/>
      <c r="N127" s="410">
        <f t="shared" si="117"/>
        <v>0</v>
      </c>
      <c r="O127" s="410">
        <f t="shared" si="118"/>
        <v>0</v>
      </c>
      <c r="P127" s="385"/>
      <c r="Q127" s="482">
        <f t="shared" si="119"/>
        <v>0</v>
      </c>
      <c r="R127" s="482">
        <f t="shared" si="120"/>
        <v>0</v>
      </c>
      <c r="S127" s="385"/>
      <c r="T127" s="385"/>
      <c r="U127" s="385"/>
      <c r="V127" s="385"/>
      <c r="W127" s="385"/>
      <c r="AD127" s="530" t="str">
        <f>IFERROR(VLOOKUP(D127,'Part Master'!A:E,5,FALSE)," ")</f>
        <v/>
      </c>
    </row>
    <row r="128" spans="2:30" s="9" customFormat="1">
      <c r="B128" s="778"/>
      <c r="C128" s="370" t="s">
        <v>40</v>
      </c>
      <c r="D128" s="408" t="s">
        <v>90</v>
      </c>
      <c r="E128" s="42">
        <v>0.1</v>
      </c>
      <c r="F128" s="181">
        <f>VLOOKUP(D128,'Part Master'!A:R, 3,FALSE)</f>
        <v>11.77</v>
      </c>
      <c r="G128" s="184">
        <f t="shared" si="106"/>
        <v>12.947000000000001</v>
      </c>
      <c r="H128" s="393">
        <f>G128+(E128*('COVER PAGE'!$C$20))</f>
        <v>28.347000000000001</v>
      </c>
      <c r="I128" s="181">
        <f>VLOOKUP(D128,'Part Master'!A:G,7,FALSE)</f>
        <v>9.7690999999999999</v>
      </c>
      <c r="J128" s="184">
        <f t="shared" si="107"/>
        <v>10.74601</v>
      </c>
      <c r="K128" s="184">
        <f t="shared" si="127"/>
        <v>26.14601</v>
      </c>
      <c r="L128" s="565"/>
      <c r="M128" s="449"/>
      <c r="N128" s="410">
        <f t="shared" si="117"/>
        <v>0</v>
      </c>
      <c r="O128" s="410">
        <f t="shared" si="118"/>
        <v>0</v>
      </c>
      <c r="P128" s="385"/>
      <c r="Q128" s="482">
        <f t="shared" si="119"/>
        <v>0</v>
      </c>
      <c r="R128" s="482">
        <f t="shared" si="120"/>
        <v>0</v>
      </c>
      <c r="S128" s="385"/>
      <c r="T128" s="385"/>
      <c r="U128" s="385"/>
      <c r="V128" s="385"/>
      <c r="W128" s="385"/>
      <c r="AD128" s="530" t="str">
        <f>IFERROR(VLOOKUP(D128,'Part Master'!A:E,5,FALSE)," ")</f>
        <v/>
      </c>
    </row>
    <row r="129" spans="2:30" s="9" customFormat="1">
      <c r="B129" s="473" t="s">
        <v>1318</v>
      </c>
      <c r="C129" s="80"/>
      <c r="D129" s="409" t="s">
        <v>1269</v>
      </c>
      <c r="E129" s="42">
        <v>0</v>
      </c>
      <c r="F129" s="181">
        <f>VLOOKUP(D129,'Part Master'!A:R, 3,FALSE)</f>
        <v>618.01</v>
      </c>
      <c r="G129" s="181">
        <f t="shared" si="106"/>
        <v>679.81100000000004</v>
      </c>
      <c r="H129" s="393">
        <f>G129+(E129*('COVER PAGE'!$C$20))</f>
        <v>679.81100000000004</v>
      </c>
      <c r="I129" s="181">
        <f>VLOOKUP(D129,'Part Master'!A:G,7,FALSE)</f>
        <v>512.94830000000002</v>
      </c>
      <c r="J129" s="181">
        <f t="shared" si="107"/>
        <v>564.24313000000006</v>
      </c>
      <c r="K129" s="181">
        <f>J129+($R$7*E129)</f>
        <v>564.24313000000006</v>
      </c>
      <c r="L129" s="375"/>
      <c r="M129" s="449"/>
      <c r="N129" s="410">
        <f>IF(L129&gt;0,G129*L129,0)</f>
        <v>0</v>
      </c>
      <c r="O129" s="410">
        <f>IF(L129&gt;0,H129*L129,0)</f>
        <v>0</v>
      </c>
      <c r="P129" s="385"/>
      <c r="Q129" s="482">
        <f t="shared" ref="Q129" si="128">IF(L129&gt;0,J129*L129,0)</f>
        <v>0</v>
      </c>
      <c r="R129" s="482">
        <f t="shared" ref="R129" si="129">IF(L129&gt;0,K129*L129,0)</f>
        <v>0</v>
      </c>
      <c r="S129" s="379"/>
      <c r="T129" s="483">
        <f>IF($L129&gt;0,$L129*$I129*'COVER PAGE'!#REF!,0)</f>
        <v>0</v>
      </c>
      <c r="U129" s="483">
        <f>IF($L129&gt;0,($E129*$R$7*$L129)-($E129*'COVER PAGE'!#REF!*$L129),0)</f>
        <v>0</v>
      </c>
      <c r="V129" s="483">
        <f t="shared" ref="V129" si="130">U129+T129</f>
        <v>0</v>
      </c>
      <c r="AD129" s="530" t="str">
        <f>IFERROR(VLOOKUP(D129,'Part Master'!A:E,5,FALSE)," ")</f>
        <v/>
      </c>
    </row>
    <row r="130" spans="2:30" s="9" customFormat="1">
      <c r="B130" s="65" t="s">
        <v>417</v>
      </c>
      <c r="C130" s="65"/>
      <c r="D130" s="403" t="s">
        <v>95</v>
      </c>
      <c r="E130" s="42">
        <v>0.17</v>
      </c>
      <c r="F130" s="181">
        <f>VLOOKUP(D130,'Part Master'!A:R, 3,FALSE)</f>
        <v>29.81</v>
      </c>
      <c r="G130" s="181">
        <f t="shared" si="106"/>
        <v>32.791000000000004</v>
      </c>
      <c r="H130" s="393">
        <f>G130+(E130*('COVER PAGE'!$C$20))</f>
        <v>58.971000000000004</v>
      </c>
      <c r="I130" s="181">
        <f>VLOOKUP(D130,'Part Master'!A:G,7,FALSE)</f>
        <v>24.7423</v>
      </c>
      <c r="J130" s="181">
        <f>I130*1.1</f>
        <v>27.216530000000002</v>
      </c>
      <c r="K130" s="181">
        <f>J130+($R$7*E130)</f>
        <v>53.396530000000006</v>
      </c>
      <c r="L130" s="375"/>
      <c r="M130" s="449"/>
      <c r="N130" s="410">
        <f>IF(L130&gt;0,G130*L130,0)</f>
        <v>0</v>
      </c>
      <c r="O130" s="410">
        <f>IF(L130&gt;0,H130*L130,0)</f>
        <v>0</v>
      </c>
      <c r="P130" s="412"/>
      <c r="Q130" s="410">
        <f>IF(L130&gt;0,J130*L130,0)</f>
        <v>0</v>
      </c>
      <c r="R130" s="410">
        <f>IF(L130&gt;0,K130*L130,0)</f>
        <v>0</v>
      </c>
      <c r="T130" s="411">
        <f>IF($L130&gt;0,$L130*$I130*'COVER PAGE'!#REF!,0)</f>
        <v>0</v>
      </c>
      <c r="U130" s="411">
        <f>IF($L130&gt;0,($E130*$R$7*$L130)-($E130*'COVER PAGE'!#REF!*$L130),0)</f>
        <v>0</v>
      </c>
      <c r="V130" s="411">
        <f t="shared" si="82"/>
        <v>0</v>
      </c>
      <c r="AD130" s="530" t="str">
        <f>IFERROR(VLOOKUP(D130,'Part Master'!A:E,5,FALSE)," ")</f>
        <v/>
      </c>
    </row>
    <row r="131" spans="2:30" s="9" customFormat="1">
      <c r="B131" s="65" t="s">
        <v>418</v>
      </c>
      <c r="C131" s="65"/>
      <c r="D131" s="408" t="s">
        <v>96</v>
      </c>
      <c r="E131" s="42">
        <v>0.17</v>
      </c>
      <c r="F131" s="181">
        <f>VLOOKUP(D131,'Part Master'!A:R, 3,FALSE)</f>
        <v>29.81</v>
      </c>
      <c r="G131" s="181">
        <f t="shared" si="106"/>
        <v>32.791000000000004</v>
      </c>
      <c r="H131" s="393">
        <f>G131+(E131*('COVER PAGE'!$C$20))</f>
        <v>58.971000000000004</v>
      </c>
      <c r="I131" s="181">
        <f>VLOOKUP(D131,'Part Master'!A:G,7,FALSE)</f>
        <v>24.7423</v>
      </c>
      <c r="J131" s="181">
        <f>I131*1.1</f>
        <v>27.216530000000002</v>
      </c>
      <c r="K131" s="181">
        <f>J131+($R$7*E131)</f>
        <v>53.396530000000006</v>
      </c>
      <c r="L131" s="375"/>
      <c r="M131" s="449"/>
      <c r="N131" s="410">
        <f>IF(L131&gt;0,G131*L131,0)</f>
        <v>0</v>
      </c>
      <c r="O131" s="410">
        <f>IF(L131&gt;0,H131*L131,0)</f>
        <v>0</v>
      </c>
      <c r="P131" s="412"/>
      <c r="Q131" s="410">
        <f>IF(L131&gt;0,J131*L131,0)</f>
        <v>0</v>
      </c>
      <c r="R131" s="410">
        <f>IF(L131&gt;0,K131*L131,0)</f>
        <v>0</v>
      </c>
      <c r="T131" s="411">
        <f>IF($L131&gt;0,$L131*$I131*'COVER PAGE'!#REF!,0)</f>
        <v>0</v>
      </c>
      <c r="U131" s="411">
        <f>IF($L131&gt;0,($E131*$R$7*$L131)-($E131*'COVER PAGE'!#REF!*$L131),0)</f>
        <v>0</v>
      </c>
      <c r="V131" s="411">
        <f t="shared" si="82"/>
        <v>0</v>
      </c>
      <c r="AD131" s="530" t="str">
        <f>IFERROR(VLOOKUP(D131,'Part Master'!A:E,5,FALSE)," ")</f>
        <v/>
      </c>
    </row>
    <row r="132" spans="2:30" s="9" customFormat="1">
      <c r="B132" s="65" t="s">
        <v>10</v>
      </c>
      <c r="C132" s="65"/>
      <c r="D132" s="408" t="s">
        <v>39</v>
      </c>
      <c r="E132" s="42">
        <v>0</v>
      </c>
      <c r="F132" s="181">
        <f>VLOOKUP(D132,'Part Master'!A:R, 3,FALSE)</f>
        <v>31.2</v>
      </c>
      <c r="G132" s="181">
        <f t="shared" si="106"/>
        <v>34.32</v>
      </c>
      <c r="H132" s="393">
        <f>G132+(E132*('COVER PAGE'!$C$20))</f>
        <v>34.32</v>
      </c>
      <c r="I132" s="181">
        <f>VLOOKUP(D132,'Part Master'!A:G,7,FALSE)</f>
        <v>25.896000000000001</v>
      </c>
      <c r="J132" s="181">
        <f>I132*1.1</f>
        <v>28.485600000000002</v>
      </c>
      <c r="K132" s="181">
        <f>J132+($R$7*E132)</f>
        <v>28.485600000000002</v>
      </c>
      <c r="L132" s="375"/>
      <c r="M132" s="449"/>
      <c r="N132" s="410">
        <f>IF(L132&gt;0,G132*L132,0)</f>
        <v>0</v>
      </c>
      <c r="O132" s="410">
        <f>IF(L132&gt;0,H132*L132,0)</f>
        <v>0</v>
      </c>
      <c r="P132" s="412"/>
      <c r="Q132" s="410">
        <f>IF(L132&gt;0,J132*L132,0)</f>
        <v>0</v>
      </c>
      <c r="R132" s="410">
        <f>IF(L132&gt;0,K132*L132,0)</f>
        <v>0</v>
      </c>
      <c r="T132" s="411">
        <f>IF($L132&gt;0,$L132*$I132*'COVER PAGE'!#REF!,0)</f>
        <v>0</v>
      </c>
      <c r="U132" s="411">
        <f>IF($L132&gt;0,($E132*$R$7*$L132)-($E132*'COVER PAGE'!#REF!*$L132),0)</f>
        <v>0</v>
      </c>
      <c r="V132" s="411">
        <f t="shared" ref="V132" si="131">U132+T132</f>
        <v>0</v>
      </c>
      <c r="AD132" s="530" t="str">
        <f>IFERROR(VLOOKUP(D132,'Part Master'!A:E,5,FALSE)," ")</f>
        <v/>
      </c>
    </row>
    <row r="133" spans="2:30">
      <c r="B133" s="786" t="s">
        <v>1337</v>
      </c>
      <c r="C133" s="787"/>
      <c r="D133" s="787"/>
      <c r="E133" s="787"/>
      <c r="F133" s="787"/>
      <c r="G133" s="787"/>
      <c r="H133" s="787"/>
      <c r="I133" s="787"/>
      <c r="J133" s="787"/>
      <c r="K133" s="787"/>
      <c r="L133" s="787"/>
      <c r="M133" s="787"/>
      <c r="N133" s="787"/>
      <c r="O133" s="787"/>
      <c r="P133" s="787"/>
      <c r="Q133" s="787"/>
      <c r="R133" s="787"/>
      <c r="S133" s="787"/>
      <c r="T133" s="787"/>
      <c r="U133" s="787"/>
      <c r="V133" s="787"/>
      <c r="W133" s="787"/>
      <c r="X133" s="787"/>
      <c r="Y133" s="787"/>
      <c r="Z133" s="787"/>
      <c r="AA133" s="787"/>
      <c r="AB133" s="787"/>
      <c r="AC133" s="787"/>
      <c r="AD133" s="797"/>
    </row>
    <row r="134" spans="2:30" s="9" customFormat="1">
      <c r="B134" s="65" t="s">
        <v>1</v>
      </c>
      <c r="C134" s="65"/>
      <c r="D134" s="403" t="s">
        <v>70</v>
      </c>
      <c r="E134" s="42">
        <v>0</v>
      </c>
      <c r="F134" s="181">
        <f>VLOOKUP(D134,'Part Master'!A:R, 3,FALSE)</f>
        <v>57.85</v>
      </c>
      <c r="G134" s="181">
        <f>F134*1.1</f>
        <v>63.635000000000005</v>
      </c>
      <c r="H134" s="393">
        <f>G134+(E134*('COVER PAGE'!$C$20))</f>
        <v>63.635000000000005</v>
      </c>
      <c r="I134" s="181">
        <f>VLOOKUP(D134,'Part Master'!A:G,7,FALSE)</f>
        <v>48.015500000000003</v>
      </c>
      <c r="J134" s="181">
        <f>I134*1.1</f>
        <v>52.817050000000009</v>
      </c>
      <c r="K134" s="181">
        <f>J134+($R$7*E134)</f>
        <v>52.817050000000009</v>
      </c>
      <c r="L134" s="375"/>
      <c r="M134" s="449"/>
      <c r="N134" s="410">
        <f>IF(L134&gt;0,G134*L134,0)</f>
        <v>0</v>
      </c>
      <c r="O134" s="410">
        <f>IF(L134&gt;0,H134*L134,0)</f>
        <v>0</v>
      </c>
      <c r="P134" s="412"/>
      <c r="Q134" s="410">
        <f>IF(L134&gt;0,J134*L134,0)</f>
        <v>0</v>
      </c>
      <c r="R134" s="410">
        <f>IF(L134&gt;0,K134*L134,0)</f>
        <v>0</v>
      </c>
      <c r="T134" s="411">
        <f>IF($L134&gt;0,$L134*$I134*'COVER PAGE'!#REF!,0)</f>
        <v>0</v>
      </c>
      <c r="U134" s="411">
        <f>IF($L134&gt;0,($E134*$R$7*$L134)-($E134*'COVER PAGE'!#REF!*$L134),0)</f>
        <v>0</v>
      </c>
      <c r="V134" s="411">
        <f t="shared" si="82"/>
        <v>0</v>
      </c>
      <c r="AD134" s="530" t="str">
        <f>IFERROR(VLOOKUP(D134,'Part Master'!A:E,5,FALSE)," ")</f>
        <v/>
      </c>
    </row>
    <row r="135" spans="2:30" s="9" customFormat="1">
      <c r="B135" s="65" t="s">
        <v>52</v>
      </c>
      <c r="C135" s="65"/>
      <c r="D135" s="408" t="s">
        <v>84</v>
      </c>
      <c r="E135" s="42">
        <v>0</v>
      </c>
      <c r="F135" s="181">
        <f>VLOOKUP(D135,'Part Master'!A:R, 3,FALSE)</f>
        <v>29.45</v>
      </c>
      <c r="G135" s="181">
        <f>F135*1.1</f>
        <v>32.395000000000003</v>
      </c>
      <c r="H135" s="393">
        <f>G135+(E135*('COVER PAGE'!$C$20))</f>
        <v>32.395000000000003</v>
      </c>
      <c r="I135" s="181">
        <f>VLOOKUP(D135,'Part Master'!A:G,7,FALSE)</f>
        <v>24.4435</v>
      </c>
      <c r="J135" s="181">
        <f>I135*1.1</f>
        <v>26.887850000000004</v>
      </c>
      <c r="K135" s="181">
        <f>J135+($R$7*E135)</f>
        <v>26.887850000000004</v>
      </c>
      <c r="L135" s="375"/>
      <c r="M135" s="449"/>
      <c r="N135" s="410">
        <f>IF(L135&gt;0,G135*L135,0)</f>
        <v>0</v>
      </c>
      <c r="O135" s="410">
        <f>IF(L135&gt;0,H135*L135,0)</f>
        <v>0</v>
      </c>
      <c r="P135" s="412"/>
      <c r="Q135" s="410">
        <f>IF(L135&gt;0,J135*L135,0)</f>
        <v>0</v>
      </c>
      <c r="R135" s="410">
        <f>IF(L135&gt;0,K135*L135,0)</f>
        <v>0</v>
      </c>
      <c r="T135" s="411">
        <f>IF($L135&gt;0,$L135*$I135*'COVER PAGE'!#REF!,0)</f>
        <v>0</v>
      </c>
      <c r="U135" s="411">
        <f>IF($L135&gt;0,($E135*$R$7*$L135)-($E135*'COVER PAGE'!#REF!*$L135),0)</f>
        <v>0</v>
      </c>
      <c r="V135" s="411">
        <f t="shared" si="82"/>
        <v>0</v>
      </c>
      <c r="AD135" s="530" t="str">
        <f>IFERROR(VLOOKUP(D135,'Part Master'!A:E,5,FALSE)," ")</f>
        <v/>
      </c>
    </row>
    <row r="136" spans="2:30" s="9" customFormat="1" hidden="1">
      <c r="B136" s="435" t="s">
        <v>465</v>
      </c>
      <c r="C136" s="436"/>
      <c r="D136" s="407" t="s">
        <v>1378</v>
      </c>
      <c r="E136" s="436"/>
      <c r="F136" s="437"/>
      <c r="G136" s="437"/>
      <c r="H136" s="437"/>
      <c r="I136" s="181" t="e">
        <f>VLOOKUP(D136,'Part Master'!A:G,5,FALSE)</f>
        <v>#N/A</v>
      </c>
      <c r="J136" s="437"/>
      <c r="K136" s="437"/>
      <c r="L136" s="376"/>
      <c r="M136" s="432"/>
      <c r="N136" s="11"/>
      <c r="O136" s="11"/>
      <c r="P136" s="419"/>
      <c r="Q136" s="11"/>
      <c r="R136" s="11"/>
      <c r="S136" s="11"/>
      <c r="T136" s="11"/>
      <c r="U136" s="11"/>
      <c r="V136" s="11"/>
      <c r="AD136" s="530" t="str">
        <f>IFERROR(VLOOKUP(D136,'Part Master'!A:E,5,FALSE)," ")</f>
        <v xml:space="preserve"> </v>
      </c>
    </row>
    <row r="137" spans="2:30" s="9" customFormat="1" ht="17.25" hidden="1">
      <c r="B137" s="72" t="s">
        <v>1036</v>
      </c>
      <c r="C137" s="77"/>
      <c r="D137" s="407" t="s">
        <v>1378</v>
      </c>
      <c r="E137" s="150"/>
      <c r="F137" s="307"/>
      <c r="G137" s="307"/>
      <c r="H137" s="307"/>
      <c r="I137" s="181" t="e">
        <f>VLOOKUP(D137,'Part Master'!A:G,5,FALSE)</f>
        <v>#N/A</v>
      </c>
      <c r="J137" s="307"/>
      <c r="K137" s="307"/>
      <c r="L137" s="438"/>
      <c r="M137" s="432"/>
      <c r="N137" s="11"/>
      <c r="O137" s="11"/>
      <c r="P137" s="419"/>
      <c r="Q137" s="11"/>
      <c r="R137" s="11"/>
      <c r="S137" s="11"/>
      <c r="T137" s="11"/>
      <c r="U137" s="11"/>
      <c r="V137" s="11"/>
      <c r="AD137" s="530" t="str">
        <f>IFERROR(VLOOKUP(D137,'Part Master'!A:E,5,FALSE)," ")</f>
        <v xml:space="preserve"> </v>
      </c>
    </row>
    <row r="138" spans="2:30" s="9" customFormat="1" hidden="1">
      <c r="B138" s="798"/>
      <c r="C138" s="72" t="s">
        <v>1046</v>
      </c>
      <c r="D138" s="407" t="s">
        <v>1378</v>
      </c>
      <c r="E138" s="45" t="s">
        <v>437</v>
      </c>
      <c r="F138" s="183">
        <v>1855.82</v>
      </c>
      <c r="G138" s="183">
        <f t="shared" ref="G138:G143" si="132">F138*1.1</f>
        <v>2041.402</v>
      </c>
      <c r="H138" s="183">
        <f t="shared" ref="H138:H143" si="133">F138*1.1</f>
        <v>2041.402</v>
      </c>
      <c r="I138" s="181" t="e">
        <f>VLOOKUP(D138,'Part Master'!A:G,5,FALSE)</f>
        <v>#N/A</v>
      </c>
      <c r="J138" s="183" t="e">
        <f t="shared" ref="J138:J143" si="134">I138*1.1</f>
        <v>#N/A</v>
      </c>
      <c r="K138" s="183" t="e">
        <f t="shared" ref="K138:K143" si="135">I138*1.1</f>
        <v>#N/A</v>
      </c>
      <c r="L138" s="439"/>
      <c r="M138" s="432"/>
      <c r="N138" s="410">
        <f t="shared" ref="N138:N143" si="136">IF(L138&gt;0,G138*L138,0)</f>
        <v>0</v>
      </c>
      <c r="O138" s="410">
        <f t="shared" ref="O138:O143" si="137">IF(L138&gt;0,H138*L138,0)</f>
        <v>0</v>
      </c>
      <c r="P138" s="412"/>
      <c r="Q138" s="410">
        <f t="shared" ref="Q138:Q143" si="138">IF(L138&gt;0,J138*L138,0)</f>
        <v>0</v>
      </c>
      <c r="R138" s="410">
        <f t="shared" ref="R138:R143" si="139">IF(L138&gt;0,K138*L138,0)</f>
        <v>0</v>
      </c>
      <c r="T138" s="411">
        <f>IF($L138&gt;0,$L138*$I138*'COVER PAGE'!#REF!,0)</f>
        <v>0</v>
      </c>
      <c r="U138" s="411">
        <f>IF($L138&gt;0,($E138*$R$7*$L138)-($E138*'COVER PAGE'!#REF!*$L138),0)</f>
        <v>0</v>
      </c>
      <c r="V138" s="411">
        <f t="shared" si="82"/>
        <v>0</v>
      </c>
      <c r="AD138" s="530" t="str">
        <f>IFERROR(VLOOKUP(D138,'Part Master'!A:E,5,FALSE)," ")</f>
        <v xml:space="preserve"> </v>
      </c>
    </row>
    <row r="139" spans="2:30" s="9" customFormat="1" hidden="1">
      <c r="B139" s="799"/>
      <c r="C139" s="72" t="s">
        <v>1047</v>
      </c>
      <c r="D139" s="407" t="s">
        <v>1378</v>
      </c>
      <c r="E139" s="45" t="s">
        <v>437</v>
      </c>
      <c r="F139" s="183">
        <v>2113.33</v>
      </c>
      <c r="G139" s="183">
        <f t="shared" si="132"/>
        <v>2324.663</v>
      </c>
      <c r="H139" s="183">
        <f t="shared" si="133"/>
        <v>2324.663</v>
      </c>
      <c r="I139" s="181" t="e">
        <f>VLOOKUP(D139,'Part Master'!A:G,5,FALSE)</f>
        <v>#N/A</v>
      </c>
      <c r="J139" s="183" t="e">
        <f t="shared" si="134"/>
        <v>#N/A</v>
      </c>
      <c r="K139" s="183" t="e">
        <f t="shared" si="135"/>
        <v>#N/A</v>
      </c>
      <c r="L139" s="439"/>
      <c r="M139" s="432"/>
      <c r="N139" s="410">
        <f t="shared" si="136"/>
        <v>0</v>
      </c>
      <c r="O139" s="410">
        <f t="shared" si="137"/>
        <v>0</v>
      </c>
      <c r="P139" s="412"/>
      <c r="Q139" s="410">
        <f t="shared" si="138"/>
        <v>0</v>
      </c>
      <c r="R139" s="410">
        <f t="shared" si="139"/>
        <v>0</v>
      </c>
      <c r="T139" s="411">
        <f>IF($L139&gt;0,$L139*$I139*'COVER PAGE'!#REF!,0)</f>
        <v>0</v>
      </c>
      <c r="U139" s="411">
        <f>IF($L139&gt;0,($E139*$R$7*$L139)-($E139*'COVER PAGE'!#REF!*$L139),0)</f>
        <v>0</v>
      </c>
      <c r="V139" s="411">
        <f t="shared" si="82"/>
        <v>0</v>
      </c>
      <c r="AD139" s="530" t="str">
        <f>IFERROR(VLOOKUP(D139,'Part Master'!A:E,5,FALSE)," ")</f>
        <v xml:space="preserve"> </v>
      </c>
    </row>
    <row r="140" spans="2:30" s="9" customFormat="1" hidden="1">
      <c r="B140" s="799"/>
      <c r="C140" s="73" t="s">
        <v>1048</v>
      </c>
      <c r="D140" s="407" t="s">
        <v>1378</v>
      </c>
      <c r="E140" s="45" t="s">
        <v>437</v>
      </c>
      <c r="F140" s="183">
        <v>2564.71</v>
      </c>
      <c r="G140" s="183">
        <f t="shared" si="132"/>
        <v>2821.1810000000005</v>
      </c>
      <c r="H140" s="183">
        <f t="shared" si="133"/>
        <v>2821.1810000000005</v>
      </c>
      <c r="I140" s="181" t="e">
        <f>VLOOKUP(D140,'Part Master'!A:G,5,FALSE)</f>
        <v>#N/A</v>
      </c>
      <c r="J140" s="183" t="e">
        <f t="shared" si="134"/>
        <v>#N/A</v>
      </c>
      <c r="K140" s="183" t="e">
        <f t="shared" si="135"/>
        <v>#N/A</v>
      </c>
      <c r="L140" s="439"/>
      <c r="M140" s="432"/>
      <c r="N140" s="410">
        <f t="shared" si="136"/>
        <v>0</v>
      </c>
      <c r="O140" s="410">
        <f t="shared" si="137"/>
        <v>0</v>
      </c>
      <c r="P140" s="412"/>
      <c r="Q140" s="410">
        <f t="shared" si="138"/>
        <v>0</v>
      </c>
      <c r="R140" s="410">
        <f t="shared" si="139"/>
        <v>0</v>
      </c>
      <c r="T140" s="411">
        <f>IF($L140&gt;0,$L140*$I140*'COVER PAGE'!#REF!,0)</f>
        <v>0</v>
      </c>
      <c r="U140" s="411">
        <f>IF($L140&gt;0,($E140*$R$7*$L140)-($E140*'COVER PAGE'!#REF!*$L140),0)</f>
        <v>0</v>
      </c>
      <c r="V140" s="411">
        <f t="shared" si="82"/>
        <v>0</v>
      </c>
      <c r="AD140" s="530" t="str">
        <f>IFERROR(VLOOKUP(D140,'Part Master'!A:E,5,FALSE)," ")</f>
        <v xml:space="preserve"> </v>
      </c>
    </row>
    <row r="141" spans="2:30" s="9" customFormat="1" hidden="1">
      <c r="B141" s="799"/>
      <c r="C141" s="72" t="s">
        <v>1049</v>
      </c>
      <c r="D141" s="407" t="s">
        <v>1378</v>
      </c>
      <c r="E141" s="45" t="s">
        <v>437</v>
      </c>
      <c r="F141" s="183">
        <v>1906.5</v>
      </c>
      <c r="G141" s="183">
        <f t="shared" si="132"/>
        <v>2097.15</v>
      </c>
      <c r="H141" s="183">
        <f t="shared" si="133"/>
        <v>2097.15</v>
      </c>
      <c r="I141" s="181" t="e">
        <f>VLOOKUP(D141,'Part Master'!A:G,5,FALSE)</f>
        <v>#N/A</v>
      </c>
      <c r="J141" s="183" t="e">
        <f t="shared" si="134"/>
        <v>#N/A</v>
      </c>
      <c r="K141" s="183" t="e">
        <f t="shared" si="135"/>
        <v>#N/A</v>
      </c>
      <c r="L141" s="439"/>
      <c r="M141" s="432"/>
      <c r="N141" s="410">
        <f t="shared" si="136"/>
        <v>0</v>
      </c>
      <c r="O141" s="410">
        <f t="shared" si="137"/>
        <v>0</v>
      </c>
      <c r="P141" s="412"/>
      <c r="Q141" s="410">
        <f t="shared" si="138"/>
        <v>0</v>
      </c>
      <c r="R141" s="410">
        <f t="shared" si="139"/>
        <v>0</v>
      </c>
      <c r="T141" s="411">
        <f>IF($L141&gt;0,$L141*$I141*'COVER PAGE'!#REF!,0)</f>
        <v>0</v>
      </c>
      <c r="U141" s="411">
        <f>IF($L141&gt;0,($E141*$R$7*$L141)-($E141*'COVER PAGE'!#REF!*$L141),0)</f>
        <v>0</v>
      </c>
      <c r="V141" s="411">
        <f t="shared" si="82"/>
        <v>0</v>
      </c>
      <c r="AD141" s="530" t="str">
        <f>IFERROR(VLOOKUP(D141,'Part Master'!A:E,5,FALSE)," ")</f>
        <v xml:space="preserve"> </v>
      </c>
    </row>
    <row r="142" spans="2:30" s="9" customFormat="1" hidden="1">
      <c r="B142" s="799"/>
      <c r="C142" s="72" t="s">
        <v>1050</v>
      </c>
      <c r="D142" s="407" t="s">
        <v>1378</v>
      </c>
      <c r="E142" s="45" t="s">
        <v>437</v>
      </c>
      <c r="F142" s="183">
        <v>2166.38</v>
      </c>
      <c r="G142" s="183">
        <f t="shared" si="132"/>
        <v>2383.0180000000005</v>
      </c>
      <c r="H142" s="183">
        <f t="shared" si="133"/>
        <v>2383.0180000000005</v>
      </c>
      <c r="I142" s="181" t="e">
        <f>VLOOKUP(D142,'Part Master'!A:G,5,FALSE)</f>
        <v>#N/A</v>
      </c>
      <c r="J142" s="183" t="e">
        <f t="shared" si="134"/>
        <v>#N/A</v>
      </c>
      <c r="K142" s="183" t="e">
        <f t="shared" si="135"/>
        <v>#N/A</v>
      </c>
      <c r="L142" s="439"/>
      <c r="M142" s="432"/>
      <c r="N142" s="410">
        <f t="shared" si="136"/>
        <v>0</v>
      </c>
      <c r="O142" s="410">
        <f t="shared" si="137"/>
        <v>0</v>
      </c>
      <c r="P142" s="412"/>
      <c r="Q142" s="410">
        <f t="shared" si="138"/>
        <v>0</v>
      </c>
      <c r="R142" s="410">
        <f t="shared" si="139"/>
        <v>0</v>
      </c>
      <c r="T142" s="411">
        <f>IF($L142&gt;0,$L142*$I142*'COVER PAGE'!#REF!,0)</f>
        <v>0</v>
      </c>
      <c r="U142" s="411">
        <f>IF($L142&gt;0,($E142*$R$7*$L142)-($E142*'COVER PAGE'!#REF!*$L142),0)</f>
        <v>0</v>
      </c>
      <c r="V142" s="411">
        <f t="shared" si="82"/>
        <v>0</v>
      </c>
      <c r="AD142" s="530" t="str">
        <f>IFERROR(VLOOKUP(D142,'Part Master'!A:E,5,FALSE)," ")</f>
        <v xml:space="preserve"> </v>
      </c>
    </row>
    <row r="143" spans="2:30" s="9" customFormat="1" hidden="1">
      <c r="B143" s="800"/>
      <c r="C143" s="73" t="s">
        <v>1051</v>
      </c>
      <c r="D143" s="407" t="s">
        <v>1378</v>
      </c>
      <c r="E143" s="45" t="s">
        <v>437</v>
      </c>
      <c r="F143" s="183">
        <v>2589.59</v>
      </c>
      <c r="G143" s="183">
        <f t="shared" si="132"/>
        <v>2848.5490000000004</v>
      </c>
      <c r="H143" s="183">
        <f t="shared" si="133"/>
        <v>2848.5490000000004</v>
      </c>
      <c r="I143" s="181" t="e">
        <f>VLOOKUP(D143,'Part Master'!A:G,5,FALSE)</f>
        <v>#N/A</v>
      </c>
      <c r="J143" s="183" t="e">
        <f t="shared" si="134"/>
        <v>#N/A</v>
      </c>
      <c r="K143" s="183" t="e">
        <f t="shared" si="135"/>
        <v>#N/A</v>
      </c>
      <c r="L143" s="439"/>
      <c r="M143" s="432"/>
      <c r="N143" s="410">
        <f t="shared" si="136"/>
        <v>0</v>
      </c>
      <c r="O143" s="410">
        <f t="shared" si="137"/>
        <v>0</v>
      </c>
      <c r="P143" s="412"/>
      <c r="Q143" s="410">
        <f t="shared" si="138"/>
        <v>0</v>
      </c>
      <c r="R143" s="410">
        <f t="shared" si="139"/>
        <v>0</v>
      </c>
      <c r="T143" s="411">
        <f>IF($L143&gt;0,$L143*$I143*'COVER PAGE'!#REF!,0)</f>
        <v>0</v>
      </c>
      <c r="U143" s="411">
        <f>IF($L143&gt;0,($E143*$R$7*$L143)-($E143*'COVER PAGE'!#REF!*$L143),0)</f>
        <v>0</v>
      </c>
      <c r="V143" s="411">
        <f t="shared" si="82"/>
        <v>0</v>
      </c>
      <c r="AD143" s="530" t="str">
        <f>IFERROR(VLOOKUP(D143,'Part Master'!A:E,5,FALSE)," ")</f>
        <v xml:space="preserve"> </v>
      </c>
    </row>
    <row r="144" spans="2:30" s="9" customFormat="1" hidden="1">
      <c r="D144" s="407" t="s">
        <v>1378</v>
      </c>
      <c r="G144" s="440"/>
      <c r="H144" s="440"/>
      <c r="I144" s="181" t="e">
        <f>VLOOKUP(D144,'Part Master'!A:G,5,FALSE)</f>
        <v>#N/A</v>
      </c>
      <c r="J144" s="440"/>
      <c r="K144" s="440"/>
      <c r="L144" s="441"/>
      <c r="M144" s="432"/>
      <c r="N144" s="442"/>
      <c r="O144" s="442"/>
      <c r="P144" s="420"/>
      <c r="AD144" s="531" t="str">
        <f>IFERROR(VLOOKUP(D144,'Part Master'!A:E,5,FALSE)," ")</f>
        <v xml:space="preserve"> </v>
      </c>
    </row>
    <row r="145" spans="2:30" s="9" customFormat="1">
      <c r="D145" s="478"/>
      <c r="G145" s="440"/>
      <c r="H145" s="440"/>
      <c r="I145" s="339"/>
      <c r="J145" s="440"/>
      <c r="K145" s="440"/>
      <c r="L145" s="441"/>
      <c r="M145" s="432"/>
      <c r="N145" s="442"/>
      <c r="O145" s="442"/>
      <c r="P145" s="420"/>
      <c r="AD145" s="532" t="str">
        <f>IFERROR(VLOOKUP(D145,'Part Master'!A:E,5,FALSE)," ")</f>
        <v xml:space="preserve"> </v>
      </c>
    </row>
    <row r="146" spans="2:30" s="9" customFormat="1" ht="17.25">
      <c r="B146" s="465" t="s">
        <v>1381</v>
      </c>
      <c r="C146" s="465"/>
      <c r="D146" s="465"/>
      <c r="E146" s="465"/>
      <c r="F146" s="465"/>
      <c r="G146" s="465"/>
      <c r="H146" s="465"/>
      <c r="I146" s="423"/>
      <c r="J146" s="423"/>
      <c r="K146" s="423"/>
      <c r="L146" s="441"/>
      <c r="M146" s="432"/>
      <c r="N146" s="442"/>
      <c r="O146" s="442"/>
      <c r="P146" s="420"/>
      <c r="AD146" s="532" t="str">
        <f>IFERROR(VLOOKUP(D146,'Part Master'!A:E,5,FALSE)," ")</f>
        <v xml:space="preserve"> </v>
      </c>
    </row>
    <row r="147" spans="2:30" s="9" customFormat="1" ht="17.25" hidden="1">
      <c r="B147" s="467" t="s">
        <v>474</v>
      </c>
      <c r="C147" s="467"/>
      <c r="D147" s="467"/>
      <c r="E147" s="467"/>
      <c r="F147" s="467"/>
      <c r="G147" s="467"/>
      <c r="H147" s="467"/>
      <c r="I147" s="422"/>
      <c r="J147" s="422"/>
      <c r="K147" s="422"/>
      <c r="L147" s="441"/>
      <c r="M147" s="432"/>
      <c r="N147" s="442"/>
      <c r="O147" s="442"/>
      <c r="P147" s="420"/>
      <c r="AD147" s="532" t="str">
        <f>IFERROR(VLOOKUP(D147,'Part Master'!A:E,5,FALSE)," ")</f>
        <v xml:space="preserve"> </v>
      </c>
    </row>
    <row r="148" spans="2:30" s="9" customFormat="1" ht="17.25" hidden="1">
      <c r="B148" s="464" t="s">
        <v>476</v>
      </c>
      <c r="C148" s="464"/>
      <c r="D148" s="464"/>
      <c r="E148" s="464"/>
      <c r="F148" s="464"/>
      <c r="G148" s="464"/>
      <c r="H148" s="464"/>
      <c r="I148" s="424"/>
      <c r="J148" s="424"/>
      <c r="K148" s="424"/>
      <c r="L148" s="441"/>
      <c r="M148" s="432"/>
      <c r="N148" s="442"/>
      <c r="O148" s="442"/>
      <c r="P148" s="420"/>
      <c r="AD148" s="532" t="str">
        <f>IFERROR(VLOOKUP(D148,'Part Master'!A:E,5,FALSE)," ")</f>
        <v xml:space="preserve"> </v>
      </c>
    </row>
    <row r="149" spans="2:30" ht="17.25">
      <c r="B149" s="94" t="s">
        <v>479</v>
      </c>
      <c r="C149" s="94"/>
      <c r="D149" s="94"/>
      <c r="E149" s="94"/>
      <c r="F149" s="94"/>
      <c r="G149" s="94"/>
      <c r="H149" s="94"/>
      <c r="I149" s="402"/>
      <c r="J149" s="402"/>
      <c r="K149" s="402"/>
      <c r="AD149" s="532" t="str">
        <f>IFERROR(VLOOKUP(D149,'Part Master'!A:E,5,FALSE)," ")</f>
        <v xml:space="preserve"> </v>
      </c>
    </row>
    <row r="150" spans="2:30" ht="17.25" hidden="1" customHeight="1">
      <c r="B150" s="782" t="s">
        <v>480</v>
      </c>
      <c r="C150" s="782"/>
      <c r="D150" s="782"/>
      <c r="E150" s="782"/>
      <c r="F150" s="782"/>
      <c r="G150" s="782"/>
      <c r="H150" s="782"/>
      <c r="I150" s="401"/>
      <c r="J150" s="401"/>
      <c r="K150" s="401"/>
      <c r="AD150" s="532" t="str">
        <f>IFERROR(VLOOKUP(D150,'Part Master'!A:E,5,FALSE)," ")</f>
        <v xml:space="preserve"> </v>
      </c>
    </row>
    <row r="151" spans="2:30">
      <c r="B151" s="763" t="s">
        <v>1395</v>
      </c>
      <c r="C151" s="763"/>
      <c r="D151" s="763"/>
      <c r="E151" s="763"/>
      <c r="F151" s="763"/>
      <c r="G151" s="763"/>
      <c r="H151" s="763"/>
      <c r="I151" s="763"/>
      <c r="J151" s="763"/>
      <c r="K151" s="763"/>
      <c r="L151" s="763"/>
      <c r="AD151" s="532" t="str">
        <f>IFERROR(VLOOKUP(D151,'Part Master'!A:E,5,FALSE)," ")</f>
        <v xml:space="preserve"> </v>
      </c>
    </row>
    <row r="152" spans="2:30">
      <c r="B152" s="763"/>
      <c r="C152" s="763"/>
      <c r="D152" s="763"/>
      <c r="E152" s="763"/>
      <c r="F152" s="763"/>
      <c r="G152" s="763"/>
      <c r="H152" s="763"/>
      <c r="I152" s="763"/>
      <c r="J152" s="763"/>
      <c r="K152" s="763"/>
      <c r="L152" s="763"/>
      <c r="AD152" s="532" t="str">
        <f>IFERROR(VLOOKUP(D152,'Part Master'!A:E,5,FALSE)," ")</f>
        <v xml:space="preserve"> </v>
      </c>
    </row>
    <row r="153" spans="2:30">
      <c r="B153" s="763"/>
      <c r="C153" s="763"/>
      <c r="D153" s="763"/>
      <c r="E153" s="763"/>
      <c r="F153" s="763"/>
      <c r="G153" s="763"/>
      <c r="H153" s="763"/>
      <c r="I153" s="763"/>
      <c r="J153" s="763"/>
      <c r="K153" s="763"/>
      <c r="L153" s="763"/>
      <c r="AD153" s="532" t="str">
        <f>IFERROR(VLOOKUP(D153,'Part Master'!A:E,5,FALSE)," ")</f>
        <v xml:space="preserve"> </v>
      </c>
    </row>
    <row r="154" spans="2:30">
      <c r="AD154" s="532" t="str">
        <f>IFERROR(VLOOKUP(D154,'Part Master'!A:E,5,FALSE)," ")</f>
        <v xml:space="preserve"> </v>
      </c>
    </row>
    <row r="155" spans="2:30">
      <c r="AD155" s="532" t="str">
        <f>IFERROR(VLOOKUP(D155,'Part Master'!A:E,5,FALSE)," ")</f>
        <v xml:space="preserve"> </v>
      </c>
    </row>
    <row r="156" spans="2:30">
      <c r="AD156" s="532" t="str">
        <f>IFERROR(VLOOKUP(D156,'Part Master'!A:E,5,FALSE)," ")</f>
        <v xml:space="preserve"> </v>
      </c>
    </row>
    <row r="157" spans="2:30">
      <c r="AD157" s="532" t="str">
        <f>IFERROR(VLOOKUP(D157,'Part Master'!A:E,5,FALSE)," ")</f>
        <v xml:space="preserve"> </v>
      </c>
    </row>
    <row r="158" spans="2:30">
      <c r="AD158" s="532" t="str">
        <f>IFERROR(VLOOKUP(D158,'Part Master'!A:E,5,FALSE)," ")</f>
        <v xml:space="preserve"> </v>
      </c>
    </row>
    <row r="159" spans="2:30">
      <c r="AD159" s="532" t="str">
        <f>IFERROR(VLOOKUP(D159,'Part Master'!A:E,5,FALSE)," ")</f>
        <v xml:space="preserve"> </v>
      </c>
    </row>
    <row r="160" spans="2:30">
      <c r="AD160" s="532" t="str">
        <f>IFERROR(VLOOKUP(D160,'Part Master'!A:E,5,FALSE)," ")</f>
        <v xml:space="preserve"> </v>
      </c>
    </row>
    <row r="161" spans="30:30">
      <c r="AD161" s="532" t="str">
        <f>IFERROR(VLOOKUP(D161,'Part Master'!A:E,5,FALSE)," ")</f>
        <v xml:space="preserve"> </v>
      </c>
    </row>
    <row r="162" spans="30:30">
      <c r="AD162" s="532" t="str">
        <f>IFERROR(VLOOKUP(D162,'Part Master'!A:E,5,FALSE)," ")</f>
        <v xml:space="preserve"> </v>
      </c>
    </row>
    <row r="163" spans="30:30">
      <c r="AD163" s="532" t="str">
        <f>IFERROR(VLOOKUP(D163,'Part Master'!A:E,5,FALSE)," ")</f>
        <v xml:space="preserve"> </v>
      </c>
    </row>
    <row r="164" spans="30:30">
      <c r="AD164" s="532" t="str">
        <f>IFERROR(VLOOKUP(D164,'Part Master'!A:E,5,FALSE)," ")</f>
        <v xml:space="preserve"> </v>
      </c>
    </row>
    <row r="165" spans="30:30">
      <c r="AD165" s="532" t="str">
        <f>IFERROR(VLOOKUP(D165,'Part Master'!A:E,5,FALSE)," ")</f>
        <v xml:space="preserve"> </v>
      </c>
    </row>
    <row r="166" spans="30:30">
      <c r="AD166" s="532" t="str">
        <f>IFERROR(VLOOKUP(D166,'Part Master'!A:E,5,FALSE)," ")</f>
        <v xml:space="preserve"> </v>
      </c>
    </row>
    <row r="167" spans="30:30">
      <c r="AD167" s="532" t="str">
        <f>IFERROR(VLOOKUP(D167,'Part Master'!A:E,5,FALSE)," ")</f>
        <v xml:space="preserve"> </v>
      </c>
    </row>
    <row r="168" spans="30:30">
      <c r="AD168" s="532" t="str">
        <f>IFERROR(VLOOKUP(D168,'Part Master'!A:E,5,FALSE)," ")</f>
        <v xml:space="preserve"> </v>
      </c>
    </row>
    <row r="169" spans="30:30">
      <c r="AD169" s="532" t="str">
        <f>IFERROR(VLOOKUP(D169,'Part Master'!A:E,5,FALSE)," ")</f>
        <v xml:space="preserve"> </v>
      </c>
    </row>
    <row r="170" spans="30:30">
      <c r="AD170" s="532" t="str">
        <f>IFERROR(VLOOKUP(D170,'Part Master'!A:E,5,FALSE)," ")</f>
        <v xml:space="preserve"> </v>
      </c>
    </row>
    <row r="171" spans="30:30">
      <c r="AD171" s="532" t="str">
        <f>IFERROR(VLOOKUP(D171,'Part Master'!A:E,5,FALSE)," ")</f>
        <v xml:space="preserve"> </v>
      </c>
    </row>
    <row r="172" spans="30:30">
      <c r="AD172" s="532" t="str">
        <f>IFERROR(VLOOKUP(D172,'Part Master'!A:E,5,FALSE)," ")</f>
        <v xml:space="preserve"> </v>
      </c>
    </row>
    <row r="173" spans="30:30">
      <c r="AD173" s="532" t="str">
        <f>IFERROR(VLOOKUP(D173,'Part Master'!A:E,5,FALSE)," ")</f>
        <v xml:space="preserve"> </v>
      </c>
    </row>
    <row r="174" spans="30:30">
      <c r="AD174" s="532" t="str">
        <f>IFERROR(VLOOKUP(D174,'Part Master'!A:E,5,FALSE)," ")</f>
        <v xml:space="preserve"> </v>
      </c>
    </row>
    <row r="175" spans="30:30">
      <c r="AD175" s="532" t="str">
        <f>IFERROR(VLOOKUP(D175,'Part Master'!A:E,5,FALSE)," ")</f>
        <v xml:space="preserve"> </v>
      </c>
    </row>
    <row r="176" spans="30:30">
      <c r="AD176" s="532" t="str">
        <f>IFERROR(VLOOKUP(D176,'Part Master'!A:E,5,FALSE)," ")</f>
        <v xml:space="preserve"> </v>
      </c>
    </row>
    <row r="177" spans="30:30">
      <c r="AD177" s="532" t="str">
        <f>IFERROR(VLOOKUP(D177,'Part Master'!A:E,5,FALSE)," ")</f>
        <v xml:space="preserve"> </v>
      </c>
    </row>
    <row r="178" spans="30:30">
      <c r="AD178" s="532" t="str">
        <f>IFERROR(VLOOKUP(D178,'Part Master'!A:E,5,FALSE)," ")</f>
        <v xml:space="preserve"> </v>
      </c>
    </row>
    <row r="179" spans="30:30">
      <c r="AD179" s="532" t="str">
        <f>IFERROR(VLOOKUP(D179,'Part Master'!A:E,5,FALSE)," ")</f>
        <v xml:space="preserve"> </v>
      </c>
    </row>
    <row r="180" spans="30:30">
      <c r="AD180" s="532" t="str">
        <f>IFERROR(VLOOKUP(D180,'Part Master'!A:E,5,FALSE)," ")</f>
        <v xml:space="preserve"> </v>
      </c>
    </row>
    <row r="181" spans="30:30">
      <c r="AD181" s="532" t="str">
        <f>IFERROR(VLOOKUP(D181,'Part Master'!A:E,5,FALSE)," ")</f>
        <v xml:space="preserve"> </v>
      </c>
    </row>
    <row r="182" spans="30:30">
      <c r="AD182" s="532" t="str">
        <f>IFERROR(VLOOKUP(D182,'Part Master'!A:E,5,FALSE)," ")</f>
        <v xml:space="preserve"> </v>
      </c>
    </row>
    <row r="183" spans="30:30">
      <c r="AD183" s="532" t="str">
        <f>IFERROR(VLOOKUP(D183,'Part Master'!A:E,5,FALSE)," ")</f>
        <v xml:space="preserve"> </v>
      </c>
    </row>
    <row r="184" spans="30:30">
      <c r="AD184" s="532" t="str">
        <f>IFERROR(VLOOKUP(D184,'Part Master'!A:E,5,FALSE)," ")</f>
        <v xml:space="preserve"> </v>
      </c>
    </row>
    <row r="185" spans="30:30">
      <c r="AD185" s="532" t="str">
        <f>IFERROR(VLOOKUP(D185,'Part Master'!A:E,5,FALSE)," ")</f>
        <v xml:space="preserve"> </v>
      </c>
    </row>
    <row r="186" spans="30:30">
      <c r="AD186" s="532" t="str">
        <f>IFERROR(VLOOKUP(D186,'Part Master'!A:E,5,FALSE)," ")</f>
        <v xml:space="preserve"> </v>
      </c>
    </row>
    <row r="187" spans="30:30">
      <c r="AD187" s="532" t="str">
        <f>IFERROR(VLOOKUP(D187,'Part Master'!A:E,5,FALSE)," ")</f>
        <v xml:space="preserve"> </v>
      </c>
    </row>
    <row r="188" spans="30:30">
      <c r="AD188" s="532" t="str">
        <f>IFERROR(VLOOKUP(D188,'Part Master'!A:E,5,FALSE)," ")</f>
        <v xml:space="preserve"> </v>
      </c>
    </row>
    <row r="189" spans="30:30">
      <c r="AD189" s="532" t="str">
        <f>IFERROR(VLOOKUP(D189,'Part Master'!A:E,5,FALSE)," ")</f>
        <v xml:space="preserve"> </v>
      </c>
    </row>
    <row r="190" spans="30:30">
      <c r="AD190" s="532" t="str">
        <f>IFERROR(VLOOKUP(D190,'Part Master'!A:E,5,FALSE)," ")</f>
        <v xml:space="preserve"> </v>
      </c>
    </row>
    <row r="191" spans="30:30">
      <c r="AD191" s="532" t="str">
        <f>IFERROR(VLOOKUP(D191,'Part Master'!A:E,5,FALSE)," ")</f>
        <v xml:space="preserve"> </v>
      </c>
    </row>
    <row r="192" spans="30:30">
      <c r="AD192" s="532" t="str">
        <f>IFERROR(VLOOKUP(D192,'Part Master'!A:E,5,FALSE)," ")</f>
        <v xml:space="preserve"> </v>
      </c>
    </row>
    <row r="193" spans="30:30">
      <c r="AD193" s="532" t="str">
        <f>IFERROR(VLOOKUP(D193,'Part Master'!A:E,5,FALSE)," ")</f>
        <v xml:space="preserve"> </v>
      </c>
    </row>
    <row r="194" spans="30:30">
      <c r="AD194" s="532" t="str">
        <f>IFERROR(VLOOKUP(D194,'Part Master'!A:E,5,FALSE)," ")</f>
        <v xml:space="preserve"> </v>
      </c>
    </row>
    <row r="195" spans="30:30">
      <c r="AD195" s="532" t="str">
        <f>IFERROR(VLOOKUP(D195,'Part Master'!A:E,5,FALSE)," ")</f>
        <v xml:space="preserve"> </v>
      </c>
    </row>
    <row r="196" spans="30:30">
      <c r="AD196" s="532" t="str">
        <f>IFERROR(VLOOKUP(D196,'Part Master'!A:E,5,FALSE)," ")</f>
        <v xml:space="preserve"> </v>
      </c>
    </row>
    <row r="197" spans="30:30">
      <c r="AD197" s="532" t="str">
        <f>IFERROR(VLOOKUP(D197,'Part Master'!A:E,5,FALSE)," ")</f>
        <v xml:space="preserve"> </v>
      </c>
    </row>
    <row r="198" spans="30:30">
      <c r="AD198" s="532" t="str">
        <f>IFERROR(VLOOKUP(D198,'Part Master'!A:E,5,FALSE)," ")</f>
        <v xml:space="preserve"> </v>
      </c>
    </row>
    <row r="199" spans="30:30">
      <c r="AD199" s="532" t="str">
        <f>IFERROR(VLOOKUP(D199,'Part Master'!A:E,5,FALSE)," ")</f>
        <v xml:space="preserve"> </v>
      </c>
    </row>
    <row r="200" spans="30:30">
      <c r="AD200" s="532" t="str">
        <f>IFERROR(VLOOKUP(D200,'Part Master'!A:E,5,FALSE)," ")</f>
        <v xml:space="preserve"> </v>
      </c>
    </row>
    <row r="201" spans="30:30">
      <c r="AD201" s="532" t="str">
        <f>IFERROR(VLOOKUP(D201,'Part Master'!A:E,5,FALSE)," ")</f>
        <v xml:space="preserve"> </v>
      </c>
    </row>
    <row r="202" spans="30:30">
      <c r="AD202" s="532" t="str">
        <f>IFERROR(VLOOKUP(D202,'Part Master'!A:E,5,FALSE)," ")</f>
        <v xml:space="preserve"> </v>
      </c>
    </row>
    <row r="203" spans="30:30">
      <c r="AD203" s="532" t="str">
        <f>IFERROR(VLOOKUP(D203,'Part Master'!A:E,5,FALSE)," ")</f>
        <v xml:space="preserve"> </v>
      </c>
    </row>
    <row r="204" spans="30:30">
      <c r="AD204" s="532" t="str">
        <f>IFERROR(VLOOKUP(D204,'Part Master'!A:E,5,FALSE)," ")</f>
        <v xml:space="preserve"> </v>
      </c>
    </row>
    <row r="205" spans="30:30">
      <c r="AD205" s="532" t="str">
        <f>IFERROR(VLOOKUP(D205,'Part Master'!A:E,5,FALSE)," ")</f>
        <v xml:space="preserve"> </v>
      </c>
    </row>
    <row r="206" spans="30:30">
      <c r="AD206" s="532" t="str">
        <f>IFERROR(VLOOKUP(D206,'Part Master'!A:E,5,FALSE)," ")</f>
        <v xml:space="preserve"> </v>
      </c>
    </row>
    <row r="207" spans="30:30">
      <c r="AD207" s="532" t="str">
        <f>IFERROR(VLOOKUP(D207,'Part Master'!A:E,5,FALSE)," ")</f>
        <v xml:space="preserve"> </v>
      </c>
    </row>
    <row r="208" spans="30:30">
      <c r="AD208" s="532" t="str">
        <f>IFERROR(VLOOKUP(D208,'Part Master'!A:E,5,FALSE)," ")</f>
        <v xml:space="preserve"> </v>
      </c>
    </row>
    <row r="209" spans="30:30">
      <c r="AD209" s="532" t="str">
        <f>IFERROR(VLOOKUP(D209,'Part Master'!A:E,5,FALSE)," ")</f>
        <v xml:space="preserve"> </v>
      </c>
    </row>
    <row r="210" spans="30:30">
      <c r="AD210" s="532" t="str">
        <f>IFERROR(VLOOKUP(D210,'Part Master'!A:E,5,FALSE)," ")</f>
        <v xml:space="preserve"> </v>
      </c>
    </row>
    <row r="211" spans="30:30">
      <c r="AD211" s="532" t="str">
        <f>IFERROR(VLOOKUP(D211,'Part Master'!A:E,5,FALSE)," ")</f>
        <v xml:space="preserve"> </v>
      </c>
    </row>
    <row r="212" spans="30:30">
      <c r="AD212" s="532" t="str">
        <f>IFERROR(VLOOKUP(D212,'Part Master'!A:E,5,FALSE)," ")</f>
        <v xml:space="preserve"> </v>
      </c>
    </row>
    <row r="213" spans="30:30">
      <c r="AD213" s="532" t="str">
        <f>IFERROR(VLOOKUP(D213,'Part Master'!A:E,5,FALSE)," ")</f>
        <v xml:space="preserve"> </v>
      </c>
    </row>
    <row r="214" spans="30:30">
      <c r="AD214" s="532" t="str">
        <f>IFERROR(VLOOKUP(D214,'Part Master'!A:E,5,FALSE)," ")</f>
        <v xml:space="preserve"> </v>
      </c>
    </row>
    <row r="215" spans="30:30">
      <c r="AD215" s="532" t="str">
        <f>IFERROR(VLOOKUP(D215,'Part Master'!A:E,5,FALSE)," ")</f>
        <v xml:space="preserve"> </v>
      </c>
    </row>
    <row r="216" spans="30:30">
      <c r="AD216" s="532" t="str">
        <f>IFERROR(VLOOKUP(D216,'Part Master'!A:E,5,FALSE)," ")</f>
        <v xml:space="preserve"> </v>
      </c>
    </row>
    <row r="217" spans="30:30">
      <c r="AD217" s="532" t="str">
        <f>IFERROR(VLOOKUP(D217,'Part Master'!A:E,5,FALSE)," ")</f>
        <v xml:space="preserve"> </v>
      </c>
    </row>
    <row r="218" spans="30:30">
      <c r="AD218" s="532" t="str">
        <f>IFERROR(VLOOKUP(D218,'Part Master'!A:E,5,FALSE)," ")</f>
        <v xml:space="preserve"> </v>
      </c>
    </row>
    <row r="219" spans="30:30">
      <c r="AD219" s="532" t="str">
        <f>IFERROR(VLOOKUP(D219,'Part Master'!A:E,5,FALSE)," ")</f>
        <v xml:space="preserve"> </v>
      </c>
    </row>
    <row r="220" spans="30:30">
      <c r="AD220" s="532" t="str">
        <f>IFERROR(VLOOKUP(D220,'Part Master'!A:E,5,FALSE)," ")</f>
        <v xml:space="preserve"> </v>
      </c>
    </row>
    <row r="221" spans="30:30">
      <c r="AD221" s="532" t="str">
        <f>IFERROR(VLOOKUP(D221,'Part Master'!A:E,5,FALSE)," ")</f>
        <v xml:space="preserve"> </v>
      </c>
    </row>
    <row r="222" spans="30:30">
      <c r="AD222" s="532" t="str">
        <f>IFERROR(VLOOKUP(D222,'Part Master'!A:E,5,FALSE)," ")</f>
        <v xml:space="preserve"> </v>
      </c>
    </row>
    <row r="223" spans="30:30">
      <c r="AD223" s="532" t="str">
        <f>IFERROR(VLOOKUP(D223,'Part Master'!A:E,5,FALSE)," ")</f>
        <v xml:space="preserve"> </v>
      </c>
    </row>
    <row r="224" spans="30:30">
      <c r="AD224" s="532" t="str">
        <f>IFERROR(VLOOKUP(D224,'Part Master'!A:E,5,FALSE)," ")</f>
        <v xml:space="preserve"> </v>
      </c>
    </row>
    <row r="225" spans="30:30">
      <c r="AD225" s="532" t="str">
        <f>IFERROR(VLOOKUP(D225,'Part Master'!A:E,5,FALSE)," ")</f>
        <v xml:space="preserve"> </v>
      </c>
    </row>
    <row r="226" spans="30:30">
      <c r="AD226" s="532" t="str">
        <f>IFERROR(VLOOKUP(D226,'Part Master'!A:E,5,FALSE)," ")</f>
        <v xml:space="preserve"> </v>
      </c>
    </row>
    <row r="227" spans="30:30">
      <c r="AD227" s="532" t="str">
        <f>IFERROR(VLOOKUP(D227,'Part Master'!A:E,5,FALSE)," ")</f>
        <v xml:space="preserve"> </v>
      </c>
    </row>
    <row r="228" spans="30:30">
      <c r="AD228" s="532" t="str">
        <f>IFERROR(VLOOKUP(D228,'Part Master'!A:E,5,FALSE)," ")</f>
        <v xml:space="preserve"> </v>
      </c>
    </row>
    <row r="229" spans="30:30">
      <c r="AD229" s="532" t="str">
        <f>IFERROR(VLOOKUP(D229,'Part Master'!A:E,5,FALSE)," ")</f>
        <v xml:space="preserve"> </v>
      </c>
    </row>
    <row r="230" spans="30:30">
      <c r="AD230" s="532" t="str">
        <f>IFERROR(VLOOKUP(D230,'Part Master'!A:E,5,FALSE)," ")</f>
        <v xml:space="preserve"> </v>
      </c>
    </row>
    <row r="231" spans="30:30">
      <c r="AD231" s="532" t="str">
        <f>IFERROR(VLOOKUP(D231,'Part Master'!A:E,5,FALSE)," ")</f>
        <v xml:space="preserve"> </v>
      </c>
    </row>
    <row r="232" spans="30:30">
      <c r="AD232" s="532" t="str">
        <f>IFERROR(VLOOKUP(D232,'Part Master'!A:E,5,FALSE)," ")</f>
        <v xml:space="preserve"> </v>
      </c>
    </row>
    <row r="233" spans="30:30">
      <c r="AD233" s="532" t="str">
        <f>IFERROR(VLOOKUP(D233,'Part Master'!A:E,5,FALSE)," ")</f>
        <v xml:space="preserve"> </v>
      </c>
    </row>
    <row r="234" spans="30:30">
      <c r="AD234" s="532" t="str">
        <f>IFERROR(VLOOKUP(D234,'Part Master'!A:E,5,FALSE)," ")</f>
        <v xml:space="preserve"> </v>
      </c>
    </row>
    <row r="235" spans="30:30">
      <c r="AD235" s="532" t="str">
        <f>IFERROR(VLOOKUP(D235,'Part Master'!A:E,5,FALSE)," ")</f>
        <v xml:space="preserve"> </v>
      </c>
    </row>
    <row r="236" spans="30:30">
      <c r="AD236" s="532" t="str">
        <f>IFERROR(VLOOKUP(D236,'Part Master'!A:E,5,FALSE)," ")</f>
        <v xml:space="preserve"> </v>
      </c>
    </row>
    <row r="237" spans="30:30">
      <c r="AD237" s="532" t="str">
        <f>IFERROR(VLOOKUP(D237,'Part Master'!A:E,5,FALSE)," ")</f>
        <v xml:space="preserve"> </v>
      </c>
    </row>
    <row r="238" spans="30:30">
      <c r="AD238" s="532" t="str">
        <f>IFERROR(VLOOKUP(D238,'Part Master'!A:E,5,FALSE)," ")</f>
        <v xml:space="preserve"> </v>
      </c>
    </row>
    <row r="239" spans="30:30">
      <c r="AD239" s="532" t="str">
        <f>IFERROR(VLOOKUP(D239,'Part Master'!A:E,5,FALSE)," ")</f>
        <v xml:space="preserve"> </v>
      </c>
    </row>
    <row r="240" spans="30:30">
      <c r="AD240" s="532" t="str">
        <f>IFERROR(VLOOKUP(D240,'Part Master'!A:E,5,FALSE)," ")</f>
        <v xml:space="preserve"> </v>
      </c>
    </row>
    <row r="241" spans="30:30">
      <c r="AD241" s="532" t="str">
        <f>IFERROR(VLOOKUP(D241,'Part Master'!A:E,5,FALSE)," ")</f>
        <v xml:space="preserve"> </v>
      </c>
    </row>
    <row r="242" spans="30:30">
      <c r="AD242" s="532" t="str">
        <f>IFERROR(VLOOKUP(D242,'Part Master'!A:E,5,FALSE)," ")</f>
        <v xml:space="preserve"> </v>
      </c>
    </row>
    <row r="243" spans="30:30">
      <c r="AD243" s="532" t="str">
        <f>IFERROR(VLOOKUP(D243,'Part Master'!A:E,5,FALSE)," ")</f>
        <v xml:space="preserve"> </v>
      </c>
    </row>
    <row r="244" spans="30:30">
      <c r="AD244" s="532" t="str">
        <f>IFERROR(VLOOKUP(D244,'Part Master'!A:E,5,FALSE)," ")</f>
        <v xml:space="preserve"> </v>
      </c>
    </row>
    <row r="245" spans="30:30">
      <c r="AD245" s="532" t="str">
        <f>IFERROR(VLOOKUP(D245,'Part Master'!A:E,5,FALSE)," ")</f>
        <v xml:space="preserve"> </v>
      </c>
    </row>
    <row r="246" spans="30:30">
      <c r="AD246" s="532" t="str">
        <f>IFERROR(VLOOKUP(D246,'Part Master'!A:E,5,FALSE)," ")</f>
        <v xml:space="preserve"> </v>
      </c>
    </row>
    <row r="247" spans="30:30">
      <c r="AD247" s="532" t="str">
        <f>IFERROR(VLOOKUP(D247,'Part Master'!A:E,5,FALSE)," ")</f>
        <v xml:space="preserve"> </v>
      </c>
    </row>
    <row r="248" spans="30:30">
      <c r="AD248" s="532" t="str">
        <f>IFERROR(VLOOKUP(D248,'Part Master'!A:E,5,FALSE)," ")</f>
        <v xml:space="preserve"> </v>
      </c>
    </row>
    <row r="249" spans="30:30">
      <c r="AD249" s="532" t="str">
        <f>IFERROR(VLOOKUP(D249,'Part Master'!A:E,5,FALSE)," ")</f>
        <v xml:space="preserve"> </v>
      </c>
    </row>
    <row r="250" spans="30:30">
      <c r="AD250" s="532" t="str">
        <f>IFERROR(VLOOKUP(D250,'Part Master'!A:E,5,FALSE)," ")</f>
        <v xml:space="preserve"> </v>
      </c>
    </row>
    <row r="251" spans="30:30">
      <c r="AD251" s="532" t="str">
        <f>IFERROR(VLOOKUP(D251,'Part Master'!A:E,5,FALSE)," ")</f>
        <v xml:space="preserve"> </v>
      </c>
    </row>
  </sheetData>
  <sheetProtection algorithmName="SHA-512" hashValue="TXcYMgzKwSEbJSAHYvebFY3IaYKvfooYFO9xPS0SJVzRMV8BRgaDfyecNPQGI9wUfzh/t7GpbMeFloET0ulJXA==" saltValue="KxGzWmJuz4LrD586cnDwgA==" spinCount="100000" sheet="1" objects="1" scenarios="1"/>
  <mergeCells count="53">
    <mergeCell ref="B99:AD99"/>
    <mergeCell ref="B102:AD102"/>
    <mergeCell ref="B104:O104"/>
    <mergeCell ref="B133:AD133"/>
    <mergeCell ref="C2:L2"/>
    <mergeCell ref="C3:L3"/>
    <mergeCell ref="B94:O94"/>
    <mergeCell ref="B105:B106"/>
    <mergeCell ref="B89:B92"/>
    <mergeCell ref="B88:O88"/>
    <mergeCell ref="B87:AD87"/>
    <mergeCell ref="D5:E5"/>
    <mergeCell ref="D6:E6"/>
    <mergeCell ref="D7:E7"/>
    <mergeCell ref="G7:H7"/>
    <mergeCell ref="B39:B45"/>
    <mergeCell ref="B151:L153"/>
    <mergeCell ref="B125:B128"/>
    <mergeCell ref="B150:H150"/>
    <mergeCell ref="B138:B143"/>
    <mergeCell ref="B107:O107"/>
    <mergeCell ref="B108:B110"/>
    <mergeCell ref="B111:O111"/>
    <mergeCell ref="B115:B118"/>
    <mergeCell ref="B120:B123"/>
    <mergeCell ref="J7:K7"/>
    <mergeCell ref="B17:O17"/>
    <mergeCell ref="B10:AD10"/>
    <mergeCell ref="B57:O57"/>
    <mergeCell ref="B9:C9"/>
    <mergeCell ref="B47:B53"/>
    <mergeCell ref="B30:B31"/>
    <mergeCell ref="B27:B28"/>
    <mergeCell ref="B18:B21"/>
    <mergeCell ref="B26:O26"/>
    <mergeCell ref="B29:O29"/>
    <mergeCell ref="B32:O32"/>
    <mergeCell ref="B36:O36"/>
    <mergeCell ref="B22:B25"/>
    <mergeCell ref="B86:C86"/>
    <mergeCell ref="K65:L66"/>
    <mergeCell ref="K74:L75"/>
    <mergeCell ref="H68:H69"/>
    <mergeCell ref="K68:L69"/>
    <mergeCell ref="H71:H72"/>
    <mergeCell ref="K71:L72"/>
    <mergeCell ref="B58:B59"/>
    <mergeCell ref="B74:B75"/>
    <mergeCell ref="B71:B72"/>
    <mergeCell ref="B68:B69"/>
    <mergeCell ref="H74:H75"/>
    <mergeCell ref="B65:B66"/>
    <mergeCell ref="H65:H66"/>
  </mergeCells>
  <conditionalFormatting sqref="G14:G16 G30:G31 J30:J31 G62:G63 J125:J128 J65:J66 G65:G66 G68:G69 J68:J69 J71:J72 G71:G72 J115:J118 G96:G97 G105:G106 J105:J106 J95:J98 J59:J63 G59:G60 G39:G45 J39:J45 J11 G47:G56 J47:J56 G89:G92 J89:J92 G110 J108:J110 J14:J16 G74:G84 J74:J85">
    <cfRule type="cellIs" dxfId="474" priority="105" operator="equal">
      <formula>0</formula>
    </cfRule>
  </conditionalFormatting>
  <conditionalFormatting sqref="G18:G25">
    <cfRule type="cellIs" dxfId="473" priority="104" operator="equal">
      <formula>0</formula>
    </cfRule>
  </conditionalFormatting>
  <conditionalFormatting sqref="G100:G101">
    <cfRule type="cellIs" dxfId="472" priority="97" operator="equal">
      <formula>0</formula>
    </cfRule>
  </conditionalFormatting>
  <conditionalFormatting sqref="G103">
    <cfRule type="cellIs" dxfId="471" priority="96" operator="equal">
      <formula>0</formula>
    </cfRule>
  </conditionalFormatting>
  <conditionalFormatting sqref="G134:G135">
    <cfRule type="cellIs" dxfId="470" priority="94" operator="equal">
      <formula>0</formula>
    </cfRule>
  </conditionalFormatting>
  <conditionalFormatting sqref="G130:G132">
    <cfRule type="cellIs" dxfId="469" priority="95" operator="equal">
      <formula>0</formula>
    </cfRule>
  </conditionalFormatting>
  <conditionalFormatting sqref="G138:G143">
    <cfRule type="cellIs" dxfId="468" priority="92" operator="equal">
      <formula>0</formula>
    </cfRule>
  </conditionalFormatting>
  <conditionalFormatting sqref="G115:G118 G125:G128">
    <cfRule type="cellIs" dxfId="467" priority="91" operator="equal">
      <formula>0</formula>
    </cfRule>
  </conditionalFormatting>
  <conditionalFormatting sqref="G108:G109">
    <cfRule type="cellIs" dxfId="466" priority="89" operator="equal">
      <formula>0</formula>
    </cfRule>
  </conditionalFormatting>
  <conditionalFormatting sqref="G85">
    <cfRule type="cellIs" dxfId="465" priority="88" operator="equal">
      <formula>0</formula>
    </cfRule>
  </conditionalFormatting>
  <conditionalFormatting sqref="G95">
    <cfRule type="cellIs" dxfId="464" priority="87" operator="equal">
      <formula>0</formula>
    </cfRule>
  </conditionalFormatting>
  <conditionalFormatting sqref="G98">
    <cfRule type="cellIs" dxfId="463" priority="86" operator="equal">
      <formula>0</formula>
    </cfRule>
  </conditionalFormatting>
  <conditionalFormatting sqref="P4">
    <cfRule type="cellIs" dxfId="462" priority="83" operator="lessThan">
      <formula>0</formula>
    </cfRule>
    <cfRule type="cellIs" dxfId="461" priority="84" operator="greaterThanOrEqual">
      <formula>0</formula>
    </cfRule>
  </conditionalFormatting>
  <conditionalFormatting sqref="L103 L134:L135 L14:L16 L18:L25 L30:L31 L62:L63 L130:L132 L105:L106 L95:L98 L89:L92 L59:L60 L47:L56 L39:L45 L100:L101 L108:L110 L76:L85">
    <cfRule type="containsText" dxfId="460" priority="85" operator="containsText" text="n">
      <formula>NOT(ISERROR(SEARCH("n",L14)))</formula>
    </cfRule>
  </conditionalFormatting>
  <conditionalFormatting sqref="G61">
    <cfRule type="cellIs" dxfId="459" priority="82" operator="equal">
      <formula>0</formula>
    </cfRule>
  </conditionalFormatting>
  <conditionalFormatting sqref="L61">
    <cfRule type="containsText" dxfId="458" priority="81" operator="containsText" text="n">
      <formula>NOT(ISERROR(SEARCH("n",L61)))</formula>
    </cfRule>
  </conditionalFormatting>
  <conditionalFormatting sqref="G11">
    <cfRule type="cellIs" dxfId="457" priority="80" operator="equal">
      <formula>0</formula>
    </cfRule>
  </conditionalFormatting>
  <conditionalFormatting sqref="L11">
    <cfRule type="containsText" dxfId="456" priority="79" operator="containsText" text="n">
      <formula>NOT(ISERROR(SEARCH("n",L11)))</formula>
    </cfRule>
  </conditionalFormatting>
  <conditionalFormatting sqref="J100:J101">
    <cfRule type="cellIs" dxfId="455" priority="74" operator="equal">
      <formula>0</formula>
    </cfRule>
  </conditionalFormatting>
  <conditionalFormatting sqref="J103">
    <cfRule type="cellIs" dxfId="454" priority="73" operator="equal">
      <formula>0</formula>
    </cfRule>
  </conditionalFormatting>
  <conditionalFormatting sqref="J130:J132">
    <cfRule type="cellIs" dxfId="453" priority="72" operator="equal">
      <formula>0</formula>
    </cfRule>
  </conditionalFormatting>
  <conditionalFormatting sqref="J134:J135">
    <cfRule type="cellIs" dxfId="452" priority="71" operator="equal">
      <formula>0</formula>
    </cfRule>
  </conditionalFormatting>
  <conditionalFormatting sqref="J18:J25">
    <cfRule type="cellIs" dxfId="451" priority="70" operator="equal">
      <formula>0</formula>
    </cfRule>
  </conditionalFormatting>
  <conditionalFormatting sqref="J138:J143">
    <cfRule type="cellIs" dxfId="450" priority="69" operator="equal">
      <formula>0</formula>
    </cfRule>
  </conditionalFormatting>
  <conditionalFormatting sqref="H138:H143">
    <cfRule type="cellIs" dxfId="449" priority="68" operator="equal">
      <formula>0</formula>
    </cfRule>
  </conditionalFormatting>
  <conditionalFormatting sqref="K138:K143">
    <cfRule type="cellIs" dxfId="448" priority="67" operator="equal">
      <formula>0</formula>
    </cfRule>
  </conditionalFormatting>
  <conditionalFormatting sqref="D60">
    <cfRule type="cellIs" dxfId="447" priority="61" stopIfTrue="1" operator="equal">
      <formula>"NE"</formula>
    </cfRule>
  </conditionalFormatting>
  <conditionalFormatting sqref="D27">
    <cfRule type="expression" dxfId="446" priority="60" stopIfTrue="1">
      <formula>AND(COUNTIF(#REF!,D27)&gt;1,D27&lt;&gt;"CANCELLED",D27&lt;&gt;"---")</formula>
    </cfRule>
  </conditionalFormatting>
  <conditionalFormatting sqref="G27:G28">
    <cfRule type="cellIs" dxfId="445" priority="59" operator="equal">
      <formula>0</formula>
    </cfRule>
  </conditionalFormatting>
  <conditionalFormatting sqref="L27:L28">
    <cfRule type="containsText" dxfId="444" priority="58" operator="containsText" text="n">
      <formula>NOT(ISERROR(SEARCH("n",L27)))</formula>
    </cfRule>
  </conditionalFormatting>
  <conditionalFormatting sqref="J27:J28">
    <cfRule type="cellIs" dxfId="443" priority="57" operator="equal">
      <formula>0</formula>
    </cfRule>
  </conditionalFormatting>
  <conditionalFormatting sqref="G129 J129">
    <cfRule type="cellIs" dxfId="442" priority="56" operator="equal">
      <formula>0</formula>
    </cfRule>
  </conditionalFormatting>
  <conditionalFormatting sqref="L129">
    <cfRule type="containsText" dxfId="441" priority="55" operator="containsText" text="n">
      <formula>NOT(ISERROR(SEARCH("n",L129)))</formula>
    </cfRule>
  </conditionalFormatting>
  <conditionalFormatting sqref="C229:C1048576 C9">
    <cfRule type="duplicateValues" dxfId="440" priority="106"/>
  </conditionalFormatting>
  <conditionalFormatting sqref="D84">
    <cfRule type="cellIs" dxfId="439" priority="52" stopIfTrue="1" operator="equal">
      <formula>"NE"</formula>
    </cfRule>
  </conditionalFormatting>
  <conditionalFormatting sqref="D37">
    <cfRule type="cellIs" dxfId="438" priority="51" stopIfTrue="1" operator="equal">
      <formula>"NE"</formula>
    </cfRule>
  </conditionalFormatting>
  <conditionalFormatting sqref="G37 J37">
    <cfRule type="cellIs" dxfId="437" priority="50" operator="equal">
      <formula>0</formula>
    </cfRule>
  </conditionalFormatting>
  <conditionalFormatting sqref="L37">
    <cfRule type="containsText" dxfId="436" priority="49" operator="containsText" text="n">
      <formula>NOT(ISERROR(SEARCH("n",L37)))</formula>
    </cfRule>
  </conditionalFormatting>
  <conditionalFormatting sqref="G33 J33 J35 G35">
    <cfRule type="cellIs" dxfId="435" priority="48" operator="equal">
      <formula>0</formula>
    </cfRule>
  </conditionalFormatting>
  <conditionalFormatting sqref="L33 L35">
    <cfRule type="containsText" dxfId="434" priority="47" operator="containsText" text="n">
      <formula>NOT(ISERROR(SEARCH("n",L33)))</formula>
    </cfRule>
  </conditionalFormatting>
  <conditionalFormatting sqref="G112:G113 J112:J113">
    <cfRule type="cellIs" dxfId="433" priority="44" operator="equal">
      <formula>0</formula>
    </cfRule>
  </conditionalFormatting>
  <conditionalFormatting sqref="L112:L113">
    <cfRule type="containsText" dxfId="432" priority="43" operator="containsText" text="n">
      <formula>NOT(ISERROR(SEARCH("n",L112)))</formula>
    </cfRule>
  </conditionalFormatting>
  <conditionalFormatting sqref="D95">
    <cfRule type="cellIs" dxfId="431" priority="39" stopIfTrue="1" operator="equal">
      <formula>"NE"</formula>
    </cfRule>
  </conditionalFormatting>
  <conditionalFormatting sqref="D85">
    <cfRule type="cellIs" dxfId="430" priority="37" stopIfTrue="1" operator="equal">
      <formula>"NE"</formula>
    </cfRule>
  </conditionalFormatting>
  <conditionalFormatting sqref="D83">
    <cfRule type="cellIs" dxfId="429" priority="36" stopIfTrue="1" operator="equal">
      <formula>"NE"</formula>
    </cfRule>
  </conditionalFormatting>
  <conditionalFormatting sqref="D106">
    <cfRule type="cellIs" dxfId="428" priority="35" stopIfTrue="1" operator="equal">
      <formula>"NE"</formula>
    </cfRule>
  </conditionalFormatting>
  <conditionalFormatting sqref="D81">
    <cfRule type="cellIs" dxfId="427" priority="34" stopIfTrue="1" operator="equal">
      <formula>"NE"</formula>
    </cfRule>
  </conditionalFormatting>
  <conditionalFormatting sqref="D82">
    <cfRule type="cellIs" dxfId="426" priority="33" stopIfTrue="1" operator="equal">
      <formula>"NE"</formula>
    </cfRule>
  </conditionalFormatting>
  <conditionalFormatting sqref="J73 J70 J67 J64">
    <cfRule type="cellIs" dxfId="425" priority="30" operator="equal">
      <formula>0</formula>
    </cfRule>
  </conditionalFormatting>
  <conditionalFormatting sqref="G64">
    <cfRule type="cellIs" dxfId="424" priority="29" operator="equal">
      <formula>0</formula>
    </cfRule>
  </conditionalFormatting>
  <conditionalFormatting sqref="G73 G70 G67">
    <cfRule type="cellIs" dxfId="423" priority="28" operator="equal">
      <formula>0</formula>
    </cfRule>
  </conditionalFormatting>
  <conditionalFormatting sqref="J58">
    <cfRule type="cellIs" dxfId="422" priority="21" operator="equal">
      <formula>0</formula>
    </cfRule>
  </conditionalFormatting>
  <conditionalFormatting sqref="G58">
    <cfRule type="cellIs" dxfId="421" priority="20" operator="equal">
      <formula>0</formula>
    </cfRule>
  </conditionalFormatting>
  <conditionalFormatting sqref="G86 J86">
    <cfRule type="cellIs" dxfId="420" priority="18" operator="equal">
      <formula>0</formula>
    </cfRule>
  </conditionalFormatting>
  <conditionalFormatting sqref="D61">
    <cfRule type="cellIs" dxfId="419" priority="16" stopIfTrue="1" operator="equal">
      <formula>"NE"</formula>
    </cfRule>
  </conditionalFormatting>
  <conditionalFormatting sqref="G93 J93">
    <cfRule type="cellIs" dxfId="418" priority="14" operator="equal">
      <formula>0</formula>
    </cfRule>
  </conditionalFormatting>
  <conditionalFormatting sqref="L93">
    <cfRule type="containsText" dxfId="417" priority="13" operator="containsText" text="n">
      <formula>NOT(ISERROR(SEARCH("n",L93)))</formula>
    </cfRule>
  </conditionalFormatting>
  <conditionalFormatting sqref="G34 J34">
    <cfRule type="cellIs" dxfId="416" priority="12" operator="equal">
      <formula>0</formula>
    </cfRule>
  </conditionalFormatting>
  <conditionalFormatting sqref="L34">
    <cfRule type="containsText" dxfId="415" priority="11" operator="containsText" text="n">
      <formula>NOT(ISERROR(SEARCH("n",L34)))</formula>
    </cfRule>
  </conditionalFormatting>
  <conditionalFormatting sqref="J12:J13">
    <cfRule type="cellIs" dxfId="414" priority="10" operator="equal">
      <formula>0</formula>
    </cfRule>
  </conditionalFormatting>
  <conditionalFormatting sqref="L12:L13">
    <cfRule type="containsText" dxfId="413" priority="8" operator="containsText" text="n">
      <formula>NOT(ISERROR(SEARCH("n",L12)))</formula>
    </cfRule>
  </conditionalFormatting>
  <conditionalFormatting sqref="G12:G13">
    <cfRule type="cellIs" dxfId="412" priority="7" operator="equal">
      <formula>0</formula>
    </cfRule>
  </conditionalFormatting>
  <conditionalFormatting sqref="J120:J123">
    <cfRule type="cellIs" dxfId="3" priority="4" operator="equal">
      <formula>0</formula>
    </cfRule>
  </conditionalFormatting>
  <conditionalFormatting sqref="G120:G123">
    <cfRule type="cellIs" dxfId="2" priority="3" operator="equal">
      <formula>0</formula>
    </cfRule>
  </conditionalFormatting>
  <conditionalFormatting sqref="J119">
    <cfRule type="cellIs" dxfId="1" priority="2" operator="equal">
      <formula>0</formula>
    </cfRule>
  </conditionalFormatting>
  <conditionalFormatting sqref="G119">
    <cfRule type="cellIs" dxfId="0" priority="1" operator="equal">
      <formula>0</formula>
    </cfRule>
  </conditionalFormatting>
  <pageMargins left="0.70866141732283472" right="0.70866141732283472" top="0.74803149606299213" bottom="0.74803149606299213" header="0.31496062992125984" footer="0.31496062992125984"/>
  <pageSetup paperSize="9" scale="67" fitToHeight="0" orientation="portrait" r:id="rId1"/>
  <headerFooter>
    <oddFooter>&amp;LDec 2017&amp;CThis guide is for Nissan Dealership internal use only.&amp;RPage &amp;P of &amp;N</oddFooter>
  </headerFooter>
  <extLst>
    <ext xmlns:x14="http://schemas.microsoft.com/office/spreadsheetml/2009/9/main" uri="{78C0D931-6437-407d-A8EE-F0AAD7539E65}">
      <x14:conditionalFormattings>
        <x14:conditionalFormatting xmlns:xm="http://schemas.microsoft.com/office/excel/2006/main">
          <x14:cfRule type="containsText" priority="19" operator="containsText" text="n" id="{20E74A23-6BF5-454B-8702-7EF603F9DD22}">
            <xm:f>NOT(ISERROR(SEARCH("n",'NAVARA -D23 DC'!L132)))</xm:f>
            <x14:dxf>
              <font>
                <color rgb="FF9C0006"/>
              </font>
              <fill>
                <patternFill>
                  <bgColor rgb="FFFFC7CE"/>
                </patternFill>
              </fill>
            </x14:dxf>
          </x14:cfRule>
          <xm:sqref>L86</xm:sqref>
        </x14:conditionalFormatting>
        <x14:conditionalFormatting xmlns:xm="http://schemas.microsoft.com/office/excel/2006/main">
          <x14:cfRule type="containsText" priority="336" operator="containsText" text="n" id="{20E74A23-6BF5-454B-8702-7EF603F9DD22}">
            <xm:f>NOT(ISERROR(SEARCH("n",'NAVARA -D23 DC'!L42)))</xm:f>
            <x14:dxf>
              <font>
                <color rgb="FF9C0006"/>
              </font>
              <fill>
                <patternFill>
                  <bgColor rgb="FFFFC7CE"/>
                </patternFill>
              </fill>
            </x14:dxf>
          </x14:cfRule>
          <xm:sqref>L58</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92D050"/>
    <pageSetUpPr autoPageBreaks="0" fitToPage="1"/>
  </sheetPr>
  <dimension ref="A1:AE246"/>
  <sheetViews>
    <sheetView showGridLines="0" topLeftCell="B1" zoomScaleNormal="100" workbookViewId="0">
      <selection activeCell="AO84" sqref="AO84"/>
    </sheetView>
  </sheetViews>
  <sheetFormatPr defaultColWidth="9.140625" defaultRowHeight="15"/>
  <cols>
    <col min="1" max="1" width="3.140625" style="4" hidden="1" customWidth="1"/>
    <col min="2" max="2" width="3.140625" style="4" customWidth="1"/>
    <col min="3" max="3" width="51.5703125" style="4" customWidth="1"/>
    <col min="4" max="4" width="18.42578125" style="4" customWidth="1"/>
    <col min="5" max="5" width="8.140625" style="4" bestFit="1" customWidth="1"/>
    <col min="6" max="6" width="14.140625" style="210" hidden="1" customWidth="1"/>
    <col min="7" max="8" width="9.42578125" style="210" bestFit="1" customWidth="1"/>
    <col min="9" max="9" width="14.140625" style="210" hidden="1" customWidth="1"/>
    <col min="10" max="10" width="9.42578125" style="210" hidden="1" customWidth="1"/>
    <col min="11" max="11" width="10.140625" style="210" hidden="1" customWidth="1"/>
    <col min="12" max="12" width="8.7109375" style="273" bestFit="1" customWidth="1"/>
    <col min="13" max="13" width="6.28515625" style="193" hidden="1" customWidth="1"/>
    <col min="14" max="14" width="17.5703125" style="131" hidden="1" customWidth="1"/>
    <col min="15" max="15" width="10.7109375" style="131" hidden="1" customWidth="1"/>
    <col min="16" max="16" width="5" style="195" hidden="1" customWidth="1"/>
    <col min="17" max="17" width="12.42578125" style="4" hidden="1" customWidth="1"/>
    <col min="18" max="18" width="12.5703125" style="4" hidden="1" customWidth="1"/>
    <col min="19" max="19" width="3.7109375" style="4" hidden="1" customWidth="1"/>
    <col min="20" max="20" width="11.85546875" style="4" hidden="1" customWidth="1"/>
    <col min="21" max="21" width="20.28515625" style="4" hidden="1" customWidth="1"/>
    <col min="22" max="22" width="17.7109375" style="4" hidden="1" customWidth="1"/>
    <col min="23" max="29" width="9.140625" style="4" hidden="1" customWidth="1"/>
    <col min="30" max="30" width="19.140625" style="527" bestFit="1" customWidth="1"/>
    <col min="31" max="36" width="9.140625" style="4" customWidth="1"/>
    <col min="37" max="16384" width="9.140625" style="4"/>
  </cols>
  <sheetData>
    <row r="1" spans="2:30">
      <c r="F1" s="287" t="s">
        <v>685</v>
      </c>
      <c r="I1" s="287" t="s">
        <v>685</v>
      </c>
      <c r="J1" s="288"/>
      <c r="K1" s="288"/>
      <c r="M1" s="273"/>
      <c r="N1" s="273"/>
      <c r="O1" s="273"/>
      <c r="P1" s="249"/>
      <c r="Q1" s="247"/>
      <c r="R1" s="247"/>
      <c r="S1" s="248"/>
      <c r="T1" s="248"/>
      <c r="U1" s="248"/>
      <c r="V1" s="248"/>
      <c r="AD1" s="525"/>
    </row>
    <row r="2" spans="2:30" ht="23.25">
      <c r="C2" s="802" t="s">
        <v>686</v>
      </c>
      <c r="D2" s="802"/>
      <c r="E2" s="802"/>
      <c r="F2" s="802"/>
      <c r="G2" s="802"/>
      <c r="H2" s="802"/>
      <c r="I2" s="802"/>
      <c r="J2" s="802"/>
      <c r="K2" s="802"/>
      <c r="L2" s="802"/>
      <c r="M2" s="273"/>
      <c r="N2" s="273"/>
      <c r="O2" s="273"/>
      <c r="P2" s="249"/>
      <c r="Q2" s="247"/>
      <c r="R2" s="247"/>
      <c r="S2" s="248"/>
      <c r="T2" s="248"/>
      <c r="U2" s="248"/>
      <c r="V2" s="248"/>
      <c r="AD2" s="526"/>
    </row>
    <row r="3" spans="2:30" ht="23.25">
      <c r="C3" s="759" t="s">
        <v>1396</v>
      </c>
      <c r="D3" s="759"/>
      <c r="E3" s="759"/>
      <c r="F3" s="759"/>
      <c r="G3" s="759"/>
      <c r="H3" s="759"/>
      <c r="I3" s="759"/>
      <c r="J3" s="759"/>
      <c r="K3" s="759"/>
      <c r="L3" s="759"/>
      <c r="M3" s="325"/>
      <c r="N3" s="325"/>
      <c r="O3" s="325"/>
      <c r="P3" s="249"/>
      <c r="Q3" s="247"/>
      <c r="R3" s="247"/>
      <c r="S3" s="248"/>
      <c r="T3" s="248"/>
      <c r="U3" s="248"/>
      <c r="V3" s="248"/>
      <c r="AD3" s="526"/>
    </row>
    <row r="4" spans="2:30" s="16" customFormat="1" ht="15" customHeight="1">
      <c r="E4" s="126"/>
      <c r="F4" s="287"/>
      <c r="G4" s="320"/>
      <c r="H4" s="320"/>
      <c r="I4" s="289"/>
      <c r="J4" s="194"/>
      <c r="K4" s="194"/>
      <c r="L4" s="326"/>
      <c r="M4" s="326"/>
      <c r="N4" s="326"/>
      <c r="O4" s="326"/>
      <c r="P4" s="176"/>
      <c r="Q4" s="247"/>
      <c r="R4" s="247"/>
      <c r="S4" s="248"/>
      <c r="T4" s="248"/>
      <c r="U4" s="248"/>
      <c r="V4" s="248"/>
      <c r="AD4" s="527"/>
    </row>
    <row r="5" spans="2:30" s="16" customFormat="1">
      <c r="C5" s="211" t="s">
        <v>1082</v>
      </c>
      <c r="D5" s="749">
        <f ca="1">TODAY()</f>
        <v>45015</v>
      </c>
      <c r="E5" s="750"/>
      <c r="F5" s="287"/>
      <c r="G5" s="320"/>
      <c r="H5" s="320"/>
      <c r="I5" s="289"/>
      <c r="J5" s="194"/>
      <c r="K5" s="194"/>
      <c r="L5" s="326"/>
      <c r="M5" s="326"/>
      <c r="N5" s="326"/>
      <c r="O5" s="326"/>
      <c r="P5" s="177"/>
      <c r="Q5" s="247"/>
      <c r="R5" s="247"/>
      <c r="S5" s="248"/>
      <c r="T5" s="248"/>
      <c r="U5" s="248"/>
      <c r="V5" s="248"/>
      <c r="AD5" s="527"/>
    </row>
    <row r="6" spans="2:30" s="16" customFormat="1">
      <c r="C6" s="224" t="s">
        <v>1077</v>
      </c>
      <c r="D6" s="803"/>
      <c r="E6" s="804"/>
      <c r="F6" s="287"/>
      <c r="G6" s="320"/>
      <c r="H6" s="320"/>
      <c r="I6" s="289"/>
      <c r="J6" s="194"/>
      <c r="K6" s="194"/>
      <c r="L6" s="326"/>
      <c r="M6" s="326"/>
      <c r="N6" s="326"/>
      <c r="O6" s="326"/>
      <c r="P6" s="337"/>
      <c r="Q6" s="247"/>
      <c r="R6" s="247"/>
      <c r="S6" s="248"/>
      <c r="T6" s="248"/>
      <c r="U6" s="248"/>
      <c r="V6" s="248"/>
      <c r="AD6" s="527"/>
    </row>
    <row r="7" spans="2:30" s="16" customFormat="1">
      <c r="C7" s="224" t="s">
        <v>1078</v>
      </c>
      <c r="D7" s="805"/>
      <c r="E7" s="806"/>
      <c r="F7" s="301"/>
      <c r="G7" s="176"/>
      <c r="H7" s="194"/>
      <c r="I7" s="289"/>
      <c r="J7" s="194"/>
      <c r="K7" s="194"/>
      <c r="L7" s="326"/>
      <c r="M7" s="124"/>
      <c r="N7" s="196"/>
      <c r="O7" s="196"/>
      <c r="P7" s="194"/>
      <c r="Q7" s="247"/>
      <c r="R7" s="247"/>
      <c r="S7" s="248"/>
      <c r="T7" s="248"/>
      <c r="U7" s="248"/>
      <c r="V7" s="248"/>
      <c r="AD7" s="527"/>
    </row>
    <row r="8" spans="2:30" s="16" customFormat="1">
      <c r="F8" s="301"/>
      <c r="G8" s="290"/>
      <c r="H8" s="290"/>
      <c r="I8" s="291"/>
      <c r="J8" s="290"/>
      <c r="K8" s="290"/>
      <c r="L8" s="265"/>
      <c r="M8" s="124"/>
      <c r="N8" s="196" t="s">
        <v>1088</v>
      </c>
      <c r="O8" s="196"/>
      <c r="P8" s="194"/>
      <c r="Q8" s="196" t="s">
        <v>1087</v>
      </c>
      <c r="R8" s="196"/>
      <c r="AD8" s="527"/>
    </row>
    <row r="9" spans="2:30" s="16" customFormat="1" ht="14.65" customHeight="1">
      <c r="F9" s="301"/>
      <c r="G9" s="767" t="s">
        <v>1085</v>
      </c>
      <c r="H9" s="768"/>
      <c r="I9" s="292"/>
      <c r="J9" s="769" t="s">
        <v>1086</v>
      </c>
      <c r="K9" s="769"/>
      <c r="L9" s="265"/>
      <c r="M9" s="124"/>
      <c r="N9" s="226" t="s">
        <v>506</v>
      </c>
      <c r="O9" s="212">
        <f>'COVER PAGE'!$C$20</f>
        <v>154</v>
      </c>
      <c r="P9" s="198"/>
      <c r="Q9" s="223" t="s">
        <v>506</v>
      </c>
      <c r="R9" s="186">
        <f>'COVER PAGE'!$C$20</f>
        <v>154</v>
      </c>
      <c r="S9" s="175"/>
      <c r="T9" s="198"/>
      <c r="U9" s="198"/>
      <c r="V9" s="198"/>
    </row>
    <row r="10" spans="2:30" ht="15" customHeight="1">
      <c r="C10" s="95"/>
      <c r="D10" s="96"/>
      <c r="E10" s="95"/>
      <c r="F10" s="294" t="s">
        <v>1088</v>
      </c>
      <c r="G10" s="293" t="s">
        <v>1081</v>
      </c>
      <c r="H10" s="246">
        <f>O10</f>
        <v>0</v>
      </c>
      <c r="I10" s="294" t="s">
        <v>1087</v>
      </c>
      <c r="J10" s="295" t="s">
        <v>1081</v>
      </c>
      <c r="K10" s="244">
        <f>R10</f>
        <v>0</v>
      </c>
      <c r="L10" s="225">
        <f>SUM(L12:L82)</f>
        <v>0</v>
      </c>
      <c r="M10" s="124"/>
      <c r="N10" s="202">
        <f>SUM(N12:N82)</f>
        <v>0</v>
      </c>
      <c r="O10" s="202">
        <f>SUM(O12:O82)</f>
        <v>0</v>
      </c>
      <c r="P10" s="338"/>
      <c r="Q10" s="201">
        <f>SUM(Q12:Q96)</f>
        <v>0</v>
      </c>
      <c r="R10" s="201">
        <f>SUM(R12:R96)</f>
        <v>0</v>
      </c>
      <c r="S10" s="204"/>
      <c r="T10" s="203">
        <f>SUM(T12:T82)</f>
        <v>0</v>
      </c>
      <c r="U10" s="203">
        <f>SUM(U12:U82)</f>
        <v>0</v>
      </c>
      <c r="V10" s="203">
        <f>SUM(V12:V82)</f>
        <v>0</v>
      </c>
      <c r="AD10" s="529"/>
    </row>
    <row r="11" spans="2:30" s="12" customFormat="1" ht="45">
      <c r="B11" s="764" t="s">
        <v>242</v>
      </c>
      <c r="C11" s="764"/>
      <c r="D11" s="250" t="s">
        <v>243</v>
      </c>
      <c r="E11" s="34" t="s">
        <v>63</v>
      </c>
      <c r="F11" s="296" t="s">
        <v>455</v>
      </c>
      <c r="G11" s="296" t="s">
        <v>1070</v>
      </c>
      <c r="H11" s="296" t="s">
        <v>1066</v>
      </c>
      <c r="I11" s="297" t="s">
        <v>455</v>
      </c>
      <c r="J11" s="297" t="s">
        <v>1070</v>
      </c>
      <c r="K11" s="297" t="s">
        <v>1066</v>
      </c>
      <c r="L11" s="266" t="s">
        <v>1059</v>
      </c>
      <c r="M11" s="193"/>
      <c r="N11" s="253" t="s">
        <v>684</v>
      </c>
      <c r="O11" s="253" t="s">
        <v>1083</v>
      </c>
      <c r="P11" s="341"/>
      <c r="Q11" s="253" t="s">
        <v>684</v>
      </c>
      <c r="R11" s="253" t="s">
        <v>1076</v>
      </c>
      <c r="S11" s="175"/>
      <c r="T11" s="256" t="s">
        <v>1067</v>
      </c>
      <c r="U11" s="256" t="s">
        <v>1068</v>
      </c>
      <c r="V11" s="257" t="s">
        <v>1069</v>
      </c>
      <c r="AD11" s="528" t="s">
        <v>1629</v>
      </c>
    </row>
    <row r="12" spans="2:30">
      <c r="B12" s="811" t="s">
        <v>234</v>
      </c>
      <c r="C12" s="812"/>
      <c r="D12" s="812"/>
      <c r="E12" s="812"/>
      <c r="F12" s="812"/>
      <c r="G12" s="812"/>
      <c r="H12" s="812"/>
      <c r="I12" s="812"/>
      <c r="J12" s="812"/>
      <c r="K12" s="812"/>
      <c r="L12" s="812"/>
      <c r="M12" s="812"/>
      <c r="N12" s="812"/>
      <c r="O12" s="812"/>
      <c r="P12" s="812"/>
      <c r="Q12" s="812"/>
      <c r="R12" s="812"/>
      <c r="S12" s="812"/>
      <c r="T12" s="812"/>
      <c r="U12" s="812"/>
      <c r="V12" s="812"/>
      <c r="W12" s="812"/>
      <c r="X12" s="812"/>
      <c r="Y12" s="812"/>
      <c r="Z12" s="812"/>
      <c r="AA12" s="812"/>
      <c r="AB12" s="812"/>
      <c r="AC12" s="812"/>
      <c r="AD12" s="813"/>
    </row>
    <row r="13" spans="2:30">
      <c r="B13" s="65" t="s">
        <v>402</v>
      </c>
      <c r="C13" s="65"/>
      <c r="D13" s="65" t="s">
        <v>603</v>
      </c>
      <c r="E13" s="42">
        <v>0.33</v>
      </c>
      <c r="F13" s="181">
        <f>VLOOKUP(D13,'Part Master'!A:R, 3,FALSE)</f>
        <v>108.7</v>
      </c>
      <c r="G13" s="181">
        <f t="shared" ref="G13:G17" si="0">F13*1.1</f>
        <v>119.57000000000001</v>
      </c>
      <c r="H13" s="181">
        <f t="shared" ref="H13:H17" si="1">G13+(E13*$O$9)</f>
        <v>170.39000000000001</v>
      </c>
      <c r="I13" s="181">
        <f>VLOOKUP(D13,'Part Master'!A:G,7,FALSE)</f>
        <v>90.221000000000004</v>
      </c>
      <c r="J13" s="181">
        <f>I13*1.1</f>
        <v>99.243100000000013</v>
      </c>
      <c r="K13" s="181">
        <f t="shared" ref="K13:K17" si="2">J13+($R$9*E13)</f>
        <v>150.06310000000002</v>
      </c>
      <c r="L13" s="205"/>
      <c r="N13" s="122">
        <f t="shared" ref="N13:N17" si="3">IF(L13&gt;0,G13*L13,0)</f>
        <v>0</v>
      </c>
      <c r="O13" s="122">
        <f t="shared" ref="O13:O17" si="4">IF(L13&gt;0,H13*L13,0)</f>
        <v>0</v>
      </c>
      <c r="P13" s="339"/>
      <c r="Q13" s="122">
        <f t="shared" ref="Q13:Q17" si="5">IF(L13&gt;0,J13*L13,0)</f>
        <v>0</v>
      </c>
      <c r="R13" s="122">
        <f t="shared" ref="R13:R17" si="6">IF(L13&gt;0,K13*L13,0)</f>
        <v>0</v>
      </c>
      <c r="S13" s="175"/>
      <c r="T13" s="174">
        <f>IF($L13&gt;0,$L13*$I13*'COVER PAGE'!#REF!,0)</f>
        <v>0</v>
      </c>
      <c r="U13" s="174">
        <f>IF($L13&gt;0,($E13*$R$9*$L13)-($E13*'COVER PAGE'!#REF!*$L13),0)</f>
        <v>0</v>
      </c>
      <c r="V13" s="174">
        <f t="shared" ref="V13:V72" si="7">U13+T13</f>
        <v>0</v>
      </c>
      <c r="AD13" s="530" t="str">
        <f>IFERROR(VLOOKUP(D13,'Part Master'!A:E,5,FALSE)," ")</f>
        <v>Price Update</v>
      </c>
    </row>
    <row r="14" spans="2:30">
      <c r="B14" s="65" t="s">
        <v>9</v>
      </c>
      <c r="C14" s="65"/>
      <c r="D14" s="65" t="s">
        <v>602</v>
      </c>
      <c r="E14" s="42">
        <v>0.25</v>
      </c>
      <c r="F14" s="181">
        <f>VLOOKUP(D14,'Part Master'!A:R, 3,FALSE)</f>
        <v>115.31</v>
      </c>
      <c r="G14" s="181">
        <f t="shared" si="0"/>
        <v>126.84100000000001</v>
      </c>
      <c r="H14" s="181">
        <f t="shared" si="1"/>
        <v>165.34100000000001</v>
      </c>
      <c r="I14" s="181">
        <f>VLOOKUP(D14,'Part Master'!A:G,7,FALSE)</f>
        <v>95.707300000000004</v>
      </c>
      <c r="J14" s="181">
        <f t="shared" ref="J14:J75" si="8">I14*1.1</f>
        <v>105.27803000000002</v>
      </c>
      <c r="K14" s="181">
        <f t="shared" si="2"/>
        <v>143.77803</v>
      </c>
      <c r="L14" s="205"/>
      <c r="N14" s="122">
        <f t="shared" si="3"/>
        <v>0</v>
      </c>
      <c r="O14" s="122">
        <f t="shared" si="4"/>
        <v>0</v>
      </c>
      <c r="P14" s="339"/>
      <c r="Q14" s="122">
        <f t="shared" si="5"/>
        <v>0</v>
      </c>
      <c r="R14" s="122">
        <f t="shared" si="6"/>
        <v>0</v>
      </c>
      <c r="S14" s="170"/>
      <c r="T14" s="174">
        <f>IF($L14&gt;0,$L14*$I14*'COVER PAGE'!#REF!,0)</f>
        <v>0</v>
      </c>
      <c r="U14" s="174">
        <f>IF($L14&gt;0,($E14*$R$9*$L14)-($E14*'COVER PAGE'!#REF!*$L14),0)</f>
        <v>0</v>
      </c>
      <c r="V14" s="174">
        <f t="shared" si="7"/>
        <v>0</v>
      </c>
      <c r="AD14" s="530" t="str">
        <f>IFERROR(VLOOKUP(D14,'Part Master'!A:E,5,FALSE)," ")</f>
        <v>Price Update</v>
      </c>
    </row>
    <row r="15" spans="2:30">
      <c r="B15" s="65" t="s">
        <v>601</v>
      </c>
      <c r="C15" s="65"/>
      <c r="D15" s="65" t="s">
        <v>600</v>
      </c>
      <c r="E15" s="42">
        <v>1</v>
      </c>
      <c r="F15" s="181">
        <f>VLOOKUP(D15,'Part Master'!A:R, 3,FALSE)</f>
        <v>1087.42</v>
      </c>
      <c r="G15" s="181">
        <f t="shared" si="0"/>
        <v>1196.1620000000003</v>
      </c>
      <c r="H15" s="181">
        <f t="shared" si="1"/>
        <v>1350.1620000000003</v>
      </c>
      <c r="I15" s="181">
        <f>VLOOKUP(D15,'Part Master'!A:G,7,FALSE)</f>
        <v>902.55860000000007</v>
      </c>
      <c r="J15" s="181">
        <f t="shared" si="8"/>
        <v>992.81446000000017</v>
      </c>
      <c r="K15" s="181">
        <f t="shared" si="2"/>
        <v>1146.8144600000001</v>
      </c>
      <c r="L15" s="205"/>
      <c r="N15" s="122">
        <f t="shared" si="3"/>
        <v>0</v>
      </c>
      <c r="O15" s="122">
        <f t="shared" si="4"/>
        <v>0</v>
      </c>
      <c r="P15" s="339"/>
      <c r="Q15" s="122">
        <f t="shared" si="5"/>
        <v>0</v>
      </c>
      <c r="R15" s="122">
        <f t="shared" si="6"/>
        <v>0</v>
      </c>
      <c r="S15" s="170"/>
      <c r="T15" s="174">
        <f>IF($L15&gt;0,$L15*$I15*'COVER PAGE'!#REF!,0)</f>
        <v>0</v>
      </c>
      <c r="U15" s="174">
        <f>IF($L15&gt;0,($E15*$R$9*$L15)-($E15*'COVER PAGE'!#REF!*$L15),0)</f>
        <v>0</v>
      </c>
      <c r="V15" s="174">
        <f t="shared" si="7"/>
        <v>0</v>
      </c>
      <c r="AD15" s="530" t="str">
        <f>IFERROR(VLOOKUP(D15,'Part Master'!A:E,5,FALSE)," ")</f>
        <v/>
      </c>
    </row>
    <row r="16" spans="2:30">
      <c r="B16" s="79" t="s">
        <v>422</v>
      </c>
      <c r="C16" s="72"/>
      <c r="D16" s="72" t="s">
        <v>561</v>
      </c>
      <c r="E16" s="42">
        <v>0.5</v>
      </c>
      <c r="F16" s="181">
        <f>VLOOKUP(D16,'Part Master'!A:R, 3,FALSE)</f>
        <v>128.66999999999999</v>
      </c>
      <c r="G16" s="181">
        <f t="shared" si="0"/>
        <v>141.53700000000001</v>
      </c>
      <c r="H16" s="181">
        <f t="shared" si="1"/>
        <v>218.53700000000001</v>
      </c>
      <c r="I16" s="181">
        <f>VLOOKUP(D16,'Part Master'!A:G,7,FALSE)</f>
        <v>106.7961</v>
      </c>
      <c r="J16" s="181">
        <f t="shared" si="8"/>
        <v>117.47571000000001</v>
      </c>
      <c r="K16" s="181">
        <f t="shared" si="2"/>
        <v>194.47570999999999</v>
      </c>
      <c r="L16" s="205"/>
      <c r="N16" s="122">
        <f t="shared" si="3"/>
        <v>0</v>
      </c>
      <c r="O16" s="122">
        <f t="shared" si="4"/>
        <v>0</v>
      </c>
      <c r="P16" s="339"/>
      <c r="Q16" s="122">
        <f t="shared" si="5"/>
        <v>0</v>
      </c>
      <c r="R16" s="122">
        <f t="shared" si="6"/>
        <v>0</v>
      </c>
      <c r="T16" s="174">
        <f>IF($L16&gt;0,$L16*$I16*'COVER PAGE'!#REF!,0)</f>
        <v>0</v>
      </c>
      <c r="U16" s="174">
        <f>IF($L16&gt;0,($E16*$R$9*$L16)-($E16*'COVER PAGE'!#REF!*$L16),0)</f>
        <v>0</v>
      </c>
      <c r="V16" s="174">
        <f t="shared" si="7"/>
        <v>0</v>
      </c>
      <c r="AD16" s="530" t="str">
        <f>IFERROR(VLOOKUP(D16,'Part Master'!A:E,5,FALSE)," ")</f>
        <v>Price Update</v>
      </c>
    </row>
    <row r="17" spans="2:30">
      <c r="B17" s="79" t="s">
        <v>714</v>
      </c>
      <c r="C17" s="72"/>
      <c r="D17" s="72" t="s">
        <v>662</v>
      </c>
      <c r="E17" s="42">
        <v>0.25</v>
      </c>
      <c r="F17" s="181">
        <f>VLOOKUP(D17,'Part Master'!A:R, 3,FALSE)</f>
        <v>193.28</v>
      </c>
      <c r="G17" s="181">
        <f t="shared" si="0"/>
        <v>212.60800000000003</v>
      </c>
      <c r="H17" s="181">
        <f t="shared" si="1"/>
        <v>251.10800000000003</v>
      </c>
      <c r="I17" s="181">
        <f>VLOOKUP(D17,'Part Master'!A:G,7,FALSE)</f>
        <v>160.42239999999998</v>
      </c>
      <c r="J17" s="181">
        <f t="shared" si="8"/>
        <v>176.46464</v>
      </c>
      <c r="K17" s="181">
        <f t="shared" si="2"/>
        <v>214.96464</v>
      </c>
      <c r="L17" s="205"/>
      <c r="N17" s="122">
        <f t="shared" si="3"/>
        <v>0</v>
      </c>
      <c r="O17" s="122">
        <f t="shared" si="4"/>
        <v>0</v>
      </c>
      <c r="P17" s="339"/>
      <c r="Q17" s="122">
        <f t="shared" si="5"/>
        <v>0</v>
      </c>
      <c r="R17" s="122">
        <f t="shared" si="6"/>
        <v>0</v>
      </c>
      <c r="T17" s="174">
        <f>IF($L17&gt;0,$L17*$I17*'COVER PAGE'!#REF!,0)</f>
        <v>0</v>
      </c>
      <c r="U17" s="174">
        <f>IF($L17&gt;0,($E17*$R$9*$L17)-($E17*'COVER PAGE'!#REF!*$L17),0)</f>
        <v>0</v>
      </c>
      <c r="V17" s="174">
        <f t="shared" si="7"/>
        <v>0</v>
      </c>
      <c r="AD17" s="530" t="str">
        <f>IFERROR(VLOOKUP(D17,'Part Master'!A:E,5,FALSE)," ")</f>
        <v/>
      </c>
    </row>
    <row r="18" spans="2:30">
      <c r="B18" s="811" t="s">
        <v>233</v>
      </c>
      <c r="C18" s="812"/>
      <c r="D18" s="812"/>
      <c r="E18" s="812"/>
      <c r="F18" s="812"/>
      <c r="G18" s="812"/>
      <c r="H18" s="812"/>
      <c r="I18" s="812"/>
      <c r="J18" s="812"/>
      <c r="K18" s="812"/>
      <c r="L18" s="812"/>
      <c r="M18" s="812"/>
      <c r="N18" s="812"/>
      <c r="O18" s="812"/>
      <c r="P18" s="812"/>
      <c r="Q18" s="812"/>
      <c r="R18" s="812"/>
      <c r="S18" s="812"/>
      <c r="T18" s="812"/>
      <c r="U18" s="812"/>
      <c r="V18" s="812"/>
      <c r="W18" s="812"/>
      <c r="X18" s="812"/>
      <c r="Y18" s="812"/>
      <c r="Z18" s="812"/>
      <c r="AA18" s="812"/>
      <c r="AB18" s="812"/>
      <c r="AC18" s="812"/>
      <c r="AD18" s="813" t="str">
        <f>IFERROR(VLOOKUP(D18,'Part Master'!A:E,5,FALSE)," ")</f>
        <v xml:space="preserve"> </v>
      </c>
    </row>
    <row r="19" spans="2:30">
      <c r="B19" s="65" t="s">
        <v>435</v>
      </c>
      <c r="C19" s="65"/>
      <c r="D19" s="65" t="s">
        <v>203</v>
      </c>
      <c r="E19" s="42">
        <v>0.2</v>
      </c>
      <c r="F19" s="181">
        <f>VLOOKUP(D19,'Part Master'!A:R, 3,FALSE)</f>
        <v>134.91</v>
      </c>
      <c r="G19" s="181">
        <f t="shared" ref="G19:G25" si="9">F19*1.1</f>
        <v>148.40100000000001</v>
      </c>
      <c r="H19" s="181">
        <f t="shared" ref="H19:H26" si="10">G19+(E19*$O$9)</f>
        <v>179.20100000000002</v>
      </c>
      <c r="I19" s="181">
        <f>VLOOKUP(D19,'Part Master'!A:G,7,FALSE)</f>
        <v>111.9753</v>
      </c>
      <c r="J19" s="181">
        <f t="shared" si="8"/>
        <v>123.17283000000002</v>
      </c>
      <c r="K19" s="181">
        <f t="shared" ref="K19:K26" si="11">J19+($R$9*E19)</f>
        <v>153.97283000000002</v>
      </c>
      <c r="L19" s="205"/>
      <c r="N19" s="122">
        <f t="shared" ref="N19:N26" si="12">IF(L19&gt;0,G19*L19,0)</f>
        <v>0</v>
      </c>
      <c r="O19" s="122">
        <f t="shared" ref="O19:O26" si="13">IF(L19&gt;0,H19*L19,0)</f>
        <v>0</v>
      </c>
      <c r="P19" s="339"/>
      <c r="Q19" s="122">
        <f>IF(L19&gt;0,J19*L19,0)</f>
        <v>0</v>
      </c>
      <c r="R19" s="122">
        <f>IF(L19&gt;0,K19*L19,0)</f>
        <v>0</v>
      </c>
      <c r="T19" s="174">
        <f>IF($L19&gt;0,$L19*$I19*'COVER PAGE'!#REF!,0)</f>
        <v>0</v>
      </c>
      <c r="U19" s="174">
        <f>IF($L19&gt;0,($E19*$R$9*$L19)-($E19*'COVER PAGE'!#REF!*$L19),0)</f>
        <v>0</v>
      </c>
      <c r="V19" s="174">
        <f t="shared" si="7"/>
        <v>0</v>
      </c>
      <c r="AD19" s="530" t="str">
        <f>IFERROR(VLOOKUP(D19,'Part Master'!A:E,5,FALSE)," ")</f>
        <v/>
      </c>
    </row>
    <row r="20" spans="2:30">
      <c r="B20" s="65" t="s">
        <v>22</v>
      </c>
      <c r="C20" s="65"/>
      <c r="D20" s="65" t="s">
        <v>661</v>
      </c>
      <c r="E20" s="42">
        <v>0.2</v>
      </c>
      <c r="F20" s="181">
        <f>VLOOKUP(D20,'Part Master'!A:R, 3,FALSE)</f>
        <v>141.63999999999999</v>
      </c>
      <c r="G20" s="181">
        <f>F20*1.1</f>
        <v>155.804</v>
      </c>
      <c r="H20" s="181">
        <f t="shared" si="10"/>
        <v>186.60400000000001</v>
      </c>
      <c r="I20" s="181">
        <f>VLOOKUP(D20,'Part Master'!A:G,7,FALSE)</f>
        <v>117.56119999999999</v>
      </c>
      <c r="J20" s="181">
        <f t="shared" si="8"/>
        <v>129.31732</v>
      </c>
      <c r="K20" s="181">
        <f t="shared" si="11"/>
        <v>160.11732000000001</v>
      </c>
      <c r="L20" s="205"/>
      <c r="N20" s="122">
        <f t="shared" si="12"/>
        <v>0</v>
      </c>
      <c r="O20" s="122">
        <f t="shared" si="13"/>
        <v>0</v>
      </c>
      <c r="P20" s="339"/>
      <c r="Q20" s="122">
        <f>IF(L20&gt;0,J20*L20,0)</f>
        <v>0</v>
      </c>
      <c r="R20" s="122">
        <f>IF(L20&gt;0,K20*L20,0)</f>
        <v>0</v>
      </c>
      <c r="T20" s="174">
        <f>IF($L20&gt;0,$L20*$I20*'COVER PAGE'!#REF!,0)</f>
        <v>0</v>
      </c>
      <c r="U20" s="174">
        <f>IF($L20&gt;0,($E20*$R$9*$L20)-($E20*'COVER PAGE'!#REF!*$L20),0)</f>
        <v>0</v>
      </c>
      <c r="V20" s="174">
        <f t="shared" si="7"/>
        <v>0</v>
      </c>
      <c r="AD20" s="530" t="str">
        <f>IFERROR(VLOOKUP(D20,'Part Master'!A:E,5,FALSE)," ")</f>
        <v/>
      </c>
    </row>
    <row r="21" spans="2:30">
      <c r="B21" s="65" t="s">
        <v>419</v>
      </c>
      <c r="C21" s="65"/>
      <c r="D21" s="65" t="s">
        <v>195</v>
      </c>
      <c r="E21" s="42">
        <v>0.5</v>
      </c>
      <c r="F21" s="181">
        <f>VLOOKUP(D21,'Part Master'!A:R, 3,FALSE)</f>
        <v>247.57</v>
      </c>
      <c r="G21" s="181">
        <f t="shared" si="9"/>
        <v>272.327</v>
      </c>
      <c r="H21" s="181">
        <f t="shared" si="10"/>
        <v>349.327</v>
      </c>
      <c r="I21" s="181">
        <f>VLOOKUP(D21,'Part Master'!A:G,7,FALSE)</f>
        <v>205.48309999999998</v>
      </c>
      <c r="J21" s="181">
        <f t="shared" si="8"/>
        <v>226.03140999999999</v>
      </c>
      <c r="K21" s="181">
        <f t="shared" si="11"/>
        <v>303.03140999999999</v>
      </c>
      <c r="L21" s="205"/>
      <c r="N21" s="122">
        <f t="shared" si="12"/>
        <v>0</v>
      </c>
      <c r="O21" s="122">
        <f t="shared" si="13"/>
        <v>0</v>
      </c>
      <c r="P21" s="339"/>
      <c r="Q21" s="122">
        <f>IF(L21&gt;0,J21*L21,0)</f>
        <v>0</v>
      </c>
      <c r="R21" s="122">
        <f>IF(L21&gt;0,K21*L21,0)</f>
        <v>0</v>
      </c>
      <c r="T21" s="174">
        <f>IF($L21&gt;0,$L21*$I21*'COVER PAGE'!#REF!,0)</f>
        <v>0</v>
      </c>
      <c r="U21" s="174">
        <f>IF($L21&gt;0,($E21*$R$9*$L21)-($E21*'COVER PAGE'!#REF!*$L21),0)</f>
        <v>0</v>
      </c>
      <c r="V21" s="174">
        <f t="shared" si="7"/>
        <v>0</v>
      </c>
      <c r="AD21" s="530" t="str">
        <f>IFERROR(VLOOKUP(D21,'Part Master'!A:E,5,FALSE)," ")</f>
        <v/>
      </c>
    </row>
    <row r="22" spans="2:30">
      <c r="B22" s="41" t="s">
        <v>710</v>
      </c>
      <c r="C22" s="41"/>
      <c r="D22" s="41" t="s">
        <v>1223</v>
      </c>
      <c r="E22" s="42">
        <v>0.08</v>
      </c>
      <c r="F22" s="181">
        <f>VLOOKUP(D22,'Part Master'!A:R, 3,FALSE)</f>
        <v>133.19999999999999</v>
      </c>
      <c r="G22" s="181">
        <f t="shared" ref="G22" si="14">F22*1.1</f>
        <v>146.52000000000001</v>
      </c>
      <c r="H22" s="181">
        <f t="shared" ref="H22" si="15">G22+(E22*$O$9)</f>
        <v>158.84</v>
      </c>
      <c r="I22" s="181">
        <f>VLOOKUP(D22,'Part Master'!A:G,7,FALSE)</f>
        <v>110.55599999999998</v>
      </c>
      <c r="J22" s="181">
        <f t="shared" ref="J22" si="16">I22*1.1</f>
        <v>121.6116</v>
      </c>
      <c r="K22" s="181">
        <f t="shared" si="11"/>
        <v>133.9316</v>
      </c>
      <c r="L22" s="205"/>
      <c r="N22" s="122"/>
      <c r="O22" s="122"/>
      <c r="P22" s="339"/>
      <c r="Q22" s="122"/>
      <c r="R22" s="122"/>
      <c r="T22" s="174"/>
      <c r="U22" s="174"/>
      <c r="V22" s="174"/>
      <c r="AD22" s="530" t="str">
        <f>IFERROR(VLOOKUP(D22,'Part Master'!A:E,5,FALSE)," ")</f>
        <v/>
      </c>
    </row>
    <row r="23" spans="2:30">
      <c r="B23" s="65" t="s">
        <v>443</v>
      </c>
      <c r="C23" s="65"/>
      <c r="D23" s="65" t="s">
        <v>196</v>
      </c>
      <c r="E23" s="42">
        <v>0.16</v>
      </c>
      <c r="F23" s="181">
        <f>VLOOKUP(D23,'Part Master'!A:R, 3,FALSE)</f>
        <v>92.45</v>
      </c>
      <c r="G23" s="181">
        <f t="shared" si="9"/>
        <v>101.69500000000001</v>
      </c>
      <c r="H23" s="181">
        <f t="shared" si="10"/>
        <v>126.33500000000001</v>
      </c>
      <c r="I23" s="181">
        <f>VLOOKUP(D23,'Part Master'!A:G,7,FALSE)</f>
        <v>76.733500000000006</v>
      </c>
      <c r="J23" s="181">
        <f t="shared" si="8"/>
        <v>84.40685000000002</v>
      </c>
      <c r="K23" s="181">
        <f t="shared" si="11"/>
        <v>109.04685000000002</v>
      </c>
      <c r="L23" s="205"/>
      <c r="N23" s="122">
        <f t="shared" si="12"/>
        <v>0</v>
      </c>
      <c r="O23" s="122">
        <f t="shared" si="13"/>
        <v>0</v>
      </c>
      <c r="P23" s="339"/>
      <c r="Q23" s="122">
        <f>IF(L23&gt;0,J23*L23,0)</f>
        <v>0</v>
      </c>
      <c r="R23" s="122">
        <f>IF(L23&gt;0,K23*L23,0)</f>
        <v>0</v>
      </c>
      <c r="T23" s="174">
        <f>IF($L23&gt;0,$L23*$I23*'COVER PAGE'!#REF!,0)</f>
        <v>0</v>
      </c>
      <c r="U23" s="174">
        <f>IF($L23&gt;0,($E23*$R$9*$L23)-($E23*'COVER PAGE'!#REF!*$L23),0)</f>
        <v>0</v>
      </c>
      <c r="V23" s="174">
        <f t="shared" si="7"/>
        <v>0</v>
      </c>
      <c r="AD23" s="530" t="str">
        <f>IFERROR(VLOOKUP(D23,'Part Master'!A:E,5,FALSE)," ")</f>
        <v/>
      </c>
    </row>
    <row r="24" spans="2:30">
      <c r="B24" s="65" t="s">
        <v>444</v>
      </c>
      <c r="C24" s="65"/>
      <c r="D24" s="65" t="s">
        <v>197</v>
      </c>
      <c r="E24" s="42">
        <v>0.16</v>
      </c>
      <c r="F24" s="181">
        <f>VLOOKUP(D24,'Part Master'!A:R, 3,FALSE)</f>
        <v>99.66</v>
      </c>
      <c r="G24" s="181">
        <f t="shared" si="9"/>
        <v>109.626</v>
      </c>
      <c r="H24" s="181">
        <f t="shared" si="10"/>
        <v>134.26600000000002</v>
      </c>
      <c r="I24" s="181">
        <f>VLOOKUP(D24,'Part Master'!A:G,7,FALSE)</f>
        <v>82.717799999999997</v>
      </c>
      <c r="J24" s="181">
        <f t="shared" si="8"/>
        <v>90.989580000000004</v>
      </c>
      <c r="K24" s="181">
        <f t="shared" si="11"/>
        <v>115.62958</v>
      </c>
      <c r="L24" s="205"/>
      <c r="N24" s="122">
        <f t="shared" si="12"/>
        <v>0</v>
      </c>
      <c r="O24" s="122">
        <f t="shared" si="13"/>
        <v>0</v>
      </c>
      <c r="P24" s="339"/>
      <c r="Q24" s="122">
        <f>IF(L24&gt;0,J24*L24,0)</f>
        <v>0</v>
      </c>
      <c r="R24" s="122">
        <f>IF(L24&gt;0,K24*L24,0)</f>
        <v>0</v>
      </c>
      <c r="T24" s="174">
        <f>IF($L24&gt;0,$L24*$I24*'COVER PAGE'!#REF!,0)</f>
        <v>0</v>
      </c>
      <c r="U24" s="174">
        <f>IF($L24&gt;0,($E24*$R$9*$L24)-($E24*'COVER PAGE'!#REF!*$L24),0)</f>
        <v>0</v>
      </c>
      <c r="V24" s="174">
        <f t="shared" si="7"/>
        <v>0</v>
      </c>
      <c r="AD24" s="530" t="str">
        <f>IFERROR(VLOOKUP(D24,'Part Master'!A:E,5,FALSE)," ")</f>
        <v/>
      </c>
    </row>
    <row r="25" spans="2:30">
      <c r="B25" s="65" t="s">
        <v>1090</v>
      </c>
      <c r="C25" s="65"/>
      <c r="D25" s="65" t="s">
        <v>198</v>
      </c>
      <c r="E25" s="45">
        <v>0.1</v>
      </c>
      <c r="F25" s="181">
        <f>VLOOKUP(D25,'Part Master'!A:R, 3,FALSE)</f>
        <v>123.54</v>
      </c>
      <c r="G25" s="181">
        <f t="shared" si="9"/>
        <v>135.89400000000001</v>
      </c>
      <c r="H25" s="181">
        <f t="shared" si="10"/>
        <v>151.29400000000001</v>
      </c>
      <c r="I25" s="181">
        <f>VLOOKUP(D25,'Part Master'!A:G,7,FALSE)</f>
        <v>102.5382</v>
      </c>
      <c r="J25" s="181">
        <f t="shared" si="8"/>
        <v>112.79202000000001</v>
      </c>
      <c r="K25" s="181">
        <f t="shared" si="11"/>
        <v>128.19202000000001</v>
      </c>
      <c r="L25" s="205"/>
      <c r="N25" s="122">
        <f t="shared" si="12"/>
        <v>0</v>
      </c>
      <c r="O25" s="122">
        <f t="shared" si="13"/>
        <v>0</v>
      </c>
      <c r="P25" s="339"/>
      <c r="Q25" s="122">
        <f>IF(L25&gt;0,J25*L25,0)</f>
        <v>0</v>
      </c>
      <c r="R25" s="122">
        <f>IF(L25&gt;0,K25*L25,0)</f>
        <v>0</v>
      </c>
      <c r="T25" s="174">
        <f>IF($L25&gt;0,$L25*$I25*'COVER PAGE'!#REF!,0)</f>
        <v>0</v>
      </c>
      <c r="U25" s="174">
        <f>IF($L25&gt;0,($E25*$R$9*$L25)-($E25*'COVER PAGE'!#REF!*$L25),0)</f>
        <v>0</v>
      </c>
      <c r="V25" s="174">
        <f t="shared" si="7"/>
        <v>0</v>
      </c>
      <c r="AD25" s="530" t="str">
        <f>IFERROR(VLOOKUP(D25,'Part Master'!A:E,5,FALSE)," ")</f>
        <v/>
      </c>
    </row>
    <row r="26" spans="2:30">
      <c r="B26" s="72" t="s">
        <v>715</v>
      </c>
      <c r="C26" s="72"/>
      <c r="D26" s="72" t="s">
        <v>663</v>
      </c>
      <c r="E26" s="42">
        <v>0.25</v>
      </c>
      <c r="F26" s="181">
        <f>VLOOKUP(D26,'Part Master'!A:R, 3,FALSE)</f>
        <v>141.68</v>
      </c>
      <c r="G26" s="181">
        <f>F26*1.1</f>
        <v>155.84800000000001</v>
      </c>
      <c r="H26" s="181">
        <f t="shared" si="10"/>
        <v>194.34800000000001</v>
      </c>
      <c r="I26" s="181">
        <f>VLOOKUP(D26,'Part Master'!A:G,7,FALSE)</f>
        <v>117.59440000000001</v>
      </c>
      <c r="J26" s="181">
        <f t="shared" si="8"/>
        <v>129.35384000000002</v>
      </c>
      <c r="K26" s="181">
        <f t="shared" si="11"/>
        <v>167.85384000000002</v>
      </c>
      <c r="L26" s="205"/>
      <c r="N26" s="122">
        <f t="shared" si="12"/>
        <v>0</v>
      </c>
      <c r="O26" s="122">
        <f t="shared" si="13"/>
        <v>0</v>
      </c>
      <c r="P26" s="339"/>
      <c r="Q26" s="122">
        <f>IF(L26&gt;0,J26*L26,0)</f>
        <v>0</v>
      </c>
      <c r="R26" s="122">
        <f>IF(L26&gt;0,K26*L26,0)</f>
        <v>0</v>
      </c>
      <c r="T26" s="174">
        <f>IF($L26&gt;0,$L26*$I26*'COVER PAGE'!#REF!,0)</f>
        <v>0</v>
      </c>
      <c r="U26" s="174">
        <f>IF($L26&gt;0,($E26*$R$9*$L26)-($E26*'COVER PAGE'!#REF!*$L26),0)</f>
        <v>0</v>
      </c>
      <c r="V26" s="174">
        <f t="shared" si="7"/>
        <v>0</v>
      </c>
      <c r="AD26" s="530" t="str">
        <f>IFERROR(VLOOKUP(D26,'Part Master'!A:E,5,FALSE)," ")</f>
        <v/>
      </c>
    </row>
    <row r="27" spans="2:30">
      <c r="B27" s="811" t="s">
        <v>235</v>
      </c>
      <c r="C27" s="812"/>
      <c r="D27" s="812"/>
      <c r="E27" s="812"/>
      <c r="F27" s="812"/>
      <c r="G27" s="812"/>
      <c r="H27" s="812"/>
      <c r="I27" s="812"/>
      <c r="J27" s="812"/>
      <c r="K27" s="812"/>
      <c r="L27" s="812"/>
      <c r="M27" s="812"/>
      <c r="N27" s="812"/>
      <c r="O27" s="812"/>
      <c r="P27" s="812"/>
      <c r="Q27" s="812"/>
      <c r="R27" s="812"/>
      <c r="S27" s="812"/>
      <c r="T27" s="812"/>
      <c r="U27" s="812"/>
      <c r="V27" s="812"/>
      <c r="W27" s="812"/>
      <c r="X27" s="812"/>
      <c r="Y27" s="812"/>
      <c r="Z27" s="812"/>
      <c r="AA27" s="812"/>
      <c r="AB27" s="812"/>
      <c r="AC27" s="812"/>
      <c r="AD27" s="813" t="str">
        <f>IFERROR(VLOOKUP(D27,'Part Master'!A:E,5,FALSE)," ")</f>
        <v xml:space="preserve"> </v>
      </c>
    </row>
    <row r="28" spans="2:30" s="9" customFormat="1">
      <c r="B28" s="65" t="s">
        <v>5</v>
      </c>
      <c r="C28" s="65"/>
      <c r="D28" s="65" t="s">
        <v>85</v>
      </c>
      <c r="E28" s="42">
        <v>0</v>
      </c>
      <c r="F28" s="181">
        <f>VLOOKUP(D28,'Part Master'!A:R, 3,FALSE)</f>
        <v>19.43</v>
      </c>
      <c r="G28" s="181">
        <f>F28*1.1</f>
        <v>21.373000000000001</v>
      </c>
      <c r="H28" s="181">
        <f>G28+(E28*$O$9)</f>
        <v>21.373000000000001</v>
      </c>
      <c r="I28" s="181">
        <f>VLOOKUP(D28,'Part Master'!A:G,7,FALSE)</f>
        <v>16.126899999999999</v>
      </c>
      <c r="J28" s="181">
        <f t="shared" si="8"/>
        <v>17.73959</v>
      </c>
      <c r="K28" s="181">
        <f>J28+($R$9*E28)</f>
        <v>17.73959</v>
      </c>
      <c r="L28" s="205"/>
      <c r="N28" s="122">
        <f>IF(L28&gt;0,G28*L28,0)</f>
        <v>0</v>
      </c>
      <c r="O28" s="122">
        <f>IF(L28&gt;0,H28*L28,0)</f>
        <v>0</v>
      </c>
      <c r="P28" s="339"/>
      <c r="Q28" s="122">
        <f>IF(L28&gt;0,J28*L28,0)</f>
        <v>0</v>
      </c>
      <c r="R28" s="122">
        <f>IF(L28&gt;0,K28*L28,0)</f>
        <v>0</v>
      </c>
      <c r="T28" s="174">
        <f>IF($L28&gt;0,$L28*$I28*'COVER PAGE'!#REF!,0)</f>
        <v>0</v>
      </c>
      <c r="U28" s="174">
        <f>IF($L28&gt;0,($E28*$R$9*$L28)-($E28*'COVER PAGE'!#REF!*$L28),0)</f>
        <v>0</v>
      </c>
      <c r="V28" s="174">
        <f t="shared" si="7"/>
        <v>0</v>
      </c>
      <c r="AD28" s="530" t="str">
        <f>IFERROR(VLOOKUP(D28,'Part Master'!A:E,5,FALSE)," ")</f>
        <v/>
      </c>
    </row>
    <row r="29" spans="2:30" s="9" customFormat="1">
      <c r="B29" s="481" t="s">
        <v>1400</v>
      </c>
      <c r="C29" s="65"/>
      <c r="D29" s="407" t="s">
        <v>1401</v>
      </c>
      <c r="E29" s="42">
        <v>0.5</v>
      </c>
      <c r="F29" s="181">
        <f>VLOOKUP(D29,'Part Master'!A:R, 3,FALSE)</f>
        <v>360.44</v>
      </c>
      <c r="G29" s="181">
        <f>F29*1.1</f>
        <v>396.48400000000004</v>
      </c>
      <c r="H29" s="181">
        <f>G29+(E29*$O$9)</f>
        <v>473.48400000000004</v>
      </c>
      <c r="I29" s="181">
        <f>VLOOKUP(D29,'Part Master'!A:G,7,FALSE)</f>
        <v>315.38499999999999</v>
      </c>
      <c r="J29" s="181">
        <f t="shared" ref="J29" si="17">I29*1.1</f>
        <v>346.92349999999999</v>
      </c>
      <c r="K29" s="181">
        <f>J29+($R$9*E29)</f>
        <v>423.92349999999999</v>
      </c>
      <c r="L29" s="205"/>
      <c r="N29" s="122">
        <f>IF(L29&gt;0,G29*L29,0)</f>
        <v>0</v>
      </c>
      <c r="O29" s="122">
        <f>IF(L29&gt;0,H29*L29,0)</f>
        <v>0</v>
      </c>
      <c r="P29" s="339"/>
      <c r="Q29" s="122">
        <f>IF(L29&gt;0,J29*L29,0)</f>
        <v>0</v>
      </c>
      <c r="R29" s="122">
        <f>IF(L29&gt;0,K29*L29,0)</f>
        <v>0</v>
      </c>
      <c r="T29" s="174">
        <f>IF($L29&gt;0,$L29*$I29*'COVER PAGE'!#REF!,0)</f>
        <v>0</v>
      </c>
      <c r="U29" s="174">
        <f>IF($L29&gt;0,($E29*$R$9*$L29)-($E29*'COVER PAGE'!#REF!*$L29),0)</f>
        <v>0</v>
      </c>
      <c r="V29" s="174">
        <f t="shared" ref="V29" si="18">U29+T29</f>
        <v>0</v>
      </c>
      <c r="AD29" s="530" t="str">
        <f>IFERROR(VLOOKUP(D29,'Part Master'!A:E,5,FALSE)," ")</f>
        <v/>
      </c>
    </row>
    <row r="30" spans="2:30">
      <c r="B30" s="56" t="s">
        <v>614</v>
      </c>
      <c r="C30" s="57"/>
      <c r="D30" s="68" t="s">
        <v>72</v>
      </c>
      <c r="E30" s="43"/>
      <c r="F30" s="304"/>
      <c r="G30" s="304"/>
      <c r="H30" s="304"/>
      <c r="I30" s="304"/>
      <c r="J30" s="304"/>
      <c r="K30" s="304"/>
      <c r="L30" s="276"/>
      <c r="N30" s="5"/>
      <c r="O30" s="5"/>
      <c r="P30" s="5"/>
      <c r="Q30" s="5"/>
      <c r="R30" s="5"/>
      <c r="S30" s="5"/>
      <c r="AD30" s="530" t="str">
        <f>IFERROR(VLOOKUP(D30,'Part Master'!A:E,5,FALSE)," ")</f>
        <v xml:space="preserve"> </v>
      </c>
    </row>
    <row r="31" spans="2:30" s="9" customFormat="1">
      <c r="B31" s="798"/>
      <c r="C31" s="72" t="s">
        <v>611</v>
      </c>
      <c r="D31" s="72" t="s">
        <v>604</v>
      </c>
      <c r="E31" s="45">
        <v>1.33</v>
      </c>
      <c r="F31" s="181">
        <f>VLOOKUP(D31,'Part Master'!A:R, 3,FALSE)</f>
        <v>445.97</v>
      </c>
      <c r="G31" s="181">
        <f t="shared" ref="G31:G44" si="19">F31*1.1</f>
        <v>490.56700000000006</v>
      </c>
      <c r="H31" s="181">
        <f t="shared" ref="H31:H36" si="20">G31+(E31*$O$9)</f>
        <v>695.38700000000006</v>
      </c>
      <c r="I31" s="181">
        <f>VLOOKUP(D31,'Part Master'!A:G,7,FALSE)</f>
        <v>370.1551</v>
      </c>
      <c r="J31" s="181">
        <f t="shared" si="8"/>
        <v>407.17061000000001</v>
      </c>
      <c r="K31" s="181">
        <f t="shared" ref="K31:K36" si="21">J31+($R$9*E31)</f>
        <v>611.99061000000006</v>
      </c>
      <c r="L31" s="205"/>
      <c r="N31" s="122">
        <f t="shared" ref="N31:N36" si="22">IF(L31&gt;0,G31*L31,0)</f>
        <v>0</v>
      </c>
      <c r="O31" s="122">
        <f t="shared" ref="O31:O36" si="23">IF(L31&gt;0,H31*L31,0)</f>
        <v>0</v>
      </c>
      <c r="P31" s="339"/>
      <c r="Q31" s="122">
        <f t="shared" ref="Q31:Q36" si="24">IF(L31&gt;0,J31*L31,0)</f>
        <v>0</v>
      </c>
      <c r="R31" s="122">
        <f t="shared" ref="R31:R36" si="25">IF(L31&gt;0,K31*L31,0)</f>
        <v>0</v>
      </c>
      <c r="T31" s="174">
        <f>IF($L31&gt;0,$L31*$I31*'COVER PAGE'!#REF!,0)</f>
        <v>0</v>
      </c>
      <c r="U31" s="174">
        <f>IF($L31&gt;0,($E31*$R$9*$L31)-($E31*'COVER PAGE'!#REF!*$L31),0)</f>
        <v>0</v>
      </c>
      <c r="V31" s="174">
        <f t="shared" si="7"/>
        <v>0</v>
      </c>
      <c r="AD31" s="530" t="str">
        <f>IFERROR(VLOOKUP(D31,'Part Master'!A:E,5,FALSE)," ")</f>
        <v/>
      </c>
    </row>
    <row r="32" spans="2:30" s="9" customFormat="1">
      <c r="B32" s="799"/>
      <c r="C32" s="72" t="s">
        <v>24</v>
      </c>
      <c r="D32" s="72" t="s">
        <v>606</v>
      </c>
      <c r="E32" s="45">
        <v>1.33</v>
      </c>
      <c r="F32" s="181">
        <f>VLOOKUP(D32,'Part Master'!A:R, 3,FALSE)</f>
        <v>445.97</v>
      </c>
      <c r="G32" s="181">
        <f t="shared" si="19"/>
        <v>490.56700000000006</v>
      </c>
      <c r="H32" s="181">
        <f t="shared" si="20"/>
        <v>695.38700000000006</v>
      </c>
      <c r="I32" s="181">
        <f>VLOOKUP(D32,'Part Master'!A:G,7,FALSE)</f>
        <v>370.1551</v>
      </c>
      <c r="J32" s="181">
        <f t="shared" si="8"/>
        <v>407.17061000000001</v>
      </c>
      <c r="K32" s="181">
        <f t="shared" si="21"/>
        <v>611.99061000000006</v>
      </c>
      <c r="L32" s="205"/>
      <c r="N32" s="122">
        <f t="shared" si="22"/>
        <v>0</v>
      </c>
      <c r="O32" s="122">
        <f t="shared" si="23"/>
        <v>0</v>
      </c>
      <c r="P32" s="339"/>
      <c r="Q32" s="122">
        <f t="shared" si="24"/>
        <v>0</v>
      </c>
      <c r="R32" s="122">
        <f t="shared" si="25"/>
        <v>0</v>
      </c>
      <c r="T32" s="174">
        <f>IF($L32&gt;0,$L32*$I32*'COVER PAGE'!#REF!,0)</f>
        <v>0</v>
      </c>
      <c r="U32" s="174">
        <f>IF($L32&gt;0,($E32*$R$9*$L32)-($E32*'COVER PAGE'!#REF!*$L32),0)</f>
        <v>0</v>
      </c>
      <c r="V32" s="174">
        <f t="shared" si="7"/>
        <v>0</v>
      </c>
      <c r="AD32" s="530" t="str">
        <f>IFERROR(VLOOKUP(D32,'Part Master'!A:E,5,FALSE)," ")</f>
        <v/>
      </c>
    </row>
    <row r="33" spans="2:30" s="9" customFormat="1" ht="15" customHeight="1">
      <c r="B33" s="799"/>
      <c r="C33" s="72" t="s">
        <v>239</v>
      </c>
      <c r="D33" s="72" t="s">
        <v>607</v>
      </c>
      <c r="E33" s="45">
        <v>1.33</v>
      </c>
      <c r="F33" s="181">
        <f>VLOOKUP(D33,'Part Master'!A:R, 3,FALSE)</f>
        <v>445.97</v>
      </c>
      <c r="G33" s="181">
        <f t="shared" si="19"/>
        <v>490.56700000000006</v>
      </c>
      <c r="H33" s="181">
        <f t="shared" si="20"/>
        <v>695.38700000000006</v>
      </c>
      <c r="I33" s="181">
        <f>VLOOKUP(D33,'Part Master'!A:G,7,FALSE)</f>
        <v>370.1551</v>
      </c>
      <c r="J33" s="181">
        <f t="shared" si="8"/>
        <v>407.17061000000001</v>
      </c>
      <c r="K33" s="181">
        <f t="shared" si="21"/>
        <v>611.99061000000006</v>
      </c>
      <c r="L33" s="205"/>
      <c r="N33" s="122">
        <f t="shared" si="22"/>
        <v>0</v>
      </c>
      <c r="O33" s="122">
        <f t="shared" si="23"/>
        <v>0</v>
      </c>
      <c r="P33" s="339"/>
      <c r="Q33" s="122">
        <f t="shared" si="24"/>
        <v>0</v>
      </c>
      <c r="R33" s="122">
        <f t="shared" si="25"/>
        <v>0</v>
      </c>
      <c r="T33" s="174">
        <f>IF($L33&gt;0,$L33*$I33*'COVER PAGE'!#REF!,0)</f>
        <v>0</v>
      </c>
      <c r="U33" s="174">
        <f>IF($L33&gt;0,($E33*$R$9*$L33)-($E33*'COVER PAGE'!#REF!*$L33),0)</f>
        <v>0</v>
      </c>
      <c r="V33" s="174">
        <f t="shared" si="7"/>
        <v>0</v>
      </c>
      <c r="AD33" s="530" t="str">
        <f>IFERROR(VLOOKUP(D33,'Part Master'!A:E,5,FALSE)," ")</f>
        <v/>
      </c>
    </row>
    <row r="34" spans="2:30" s="9" customFormat="1">
      <c r="B34" s="799"/>
      <c r="C34" s="72" t="s">
        <v>612</v>
      </c>
      <c r="D34" s="72" t="s">
        <v>608</v>
      </c>
      <c r="E34" s="45">
        <v>1.33</v>
      </c>
      <c r="F34" s="181">
        <f>VLOOKUP(D34,'Part Master'!A:R, 3,FALSE)</f>
        <v>445.97</v>
      </c>
      <c r="G34" s="181">
        <f t="shared" si="19"/>
        <v>490.56700000000006</v>
      </c>
      <c r="H34" s="181">
        <f t="shared" si="20"/>
        <v>695.38700000000006</v>
      </c>
      <c r="I34" s="181">
        <f>VLOOKUP(D34,'Part Master'!A:G,7,FALSE)</f>
        <v>370.1551</v>
      </c>
      <c r="J34" s="181">
        <f t="shared" si="8"/>
        <v>407.17061000000001</v>
      </c>
      <c r="K34" s="181">
        <f t="shared" si="21"/>
        <v>611.99061000000006</v>
      </c>
      <c r="L34" s="205"/>
      <c r="N34" s="122">
        <f t="shared" si="22"/>
        <v>0</v>
      </c>
      <c r="O34" s="122">
        <f t="shared" si="23"/>
        <v>0</v>
      </c>
      <c r="P34" s="339"/>
      <c r="Q34" s="122">
        <f t="shared" si="24"/>
        <v>0</v>
      </c>
      <c r="R34" s="122">
        <f t="shared" si="25"/>
        <v>0</v>
      </c>
      <c r="T34" s="174">
        <f>IF($L34&gt;0,$L34*$I34*'COVER PAGE'!#REF!,0)</f>
        <v>0</v>
      </c>
      <c r="U34" s="174">
        <f>IF($L34&gt;0,($E34*$R$9*$L34)-($E34*'COVER PAGE'!#REF!*$L34),0)</f>
        <v>0</v>
      </c>
      <c r="V34" s="174">
        <f t="shared" si="7"/>
        <v>0</v>
      </c>
      <c r="AD34" s="530" t="str">
        <f>IFERROR(VLOOKUP(D34,'Part Master'!A:E,5,FALSE)," ")</f>
        <v/>
      </c>
    </row>
    <row r="35" spans="2:30" s="9" customFormat="1">
      <c r="B35" s="799"/>
      <c r="C35" s="72" t="s">
        <v>317</v>
      </c>
      <c r="D35" s="72" t="s">
        <v>609</v>
      </c>
      <c r="E35" s="45">
        <v>1.33</v>
      </c>
      <c r="F35" s="181">
        <f>VLOOKUP(D35,'Part Master'!A:R, 3,FALSE)</f>
        <v>445.97</v>
      </c>
      <c r="G35" s="181">
        <f t="shared" si="19"/>
        <v>490.56700000000006</v>
      </c>
      <c r="H35" s="181">
        <f t="shared" si="20"/>
        <v>695.38700000000006</v>
      </c>
      <c r="I35" s="181">
        <f>VLOOKUP(D35,'Part Master'!A:G,7,FALSE)</f>
        <v>370.1551</v>
      </c>
      <c r="J35" s="181">
        <f t="shared" si="8"/>
        <v>407.17061000000001</v>
      </c>
      <c r="K35" s="181">
        <f t="shared" si="21"/>
        <v>611.99061000000006</v>
      </c>
      <c r="L35" s="205"/>
      <c r="N35" s="122">
        <f t="shared" si="22"/>
        <v>0</v>
      </c>
      <c r="O35" s="122">
        <f t="shared" si="23"/>
        <v>0</v>
      </c>
      <c r="P35" s="339"/>
      <c r="Q35" s="122">
        <f t="shared" si="24"/>
        <v>0</v>
      </c>
      <c r="R35" s="122">
        <f t="shared" si="25"/>
        <v>0</v>
      </c>
      <c r="T35" s="174">
        <f>IF($L35&gt;0,$L35*$I35*'COVER PAGE'!#REF!,0)</f>
        <v>0</v>
      </c>
      <c r="U35" s="174">
        <f>IF($L35&gt;0,($E35*$R$9*$L35)-($E35*'COVER PAGE'!#REF!*$L35),0)</f>
        <v>0</v>
      </c>
      <c r="V35" s="174">
        <f t="shared" si="7"/>
        <v>0</v>
      </c>
      <c r="AD35" s="530" t="str">
        <f>IFERROR(VLOOKUP(D35,'Part Master'!A:E,5,FALSE)," ")</f>
        <v/>
      </c>
    </row>
    <row r="36" spans="2:30" s="9" customFormat="1">
      <c r="B36" s="799"/>
      <c r="C36" s="72" t="s">
        <v>613</v>
      </c>
      <c r="D36" s="72" t="s">
        <v>610</v>
      </c>
      <c r="E36" s="45">
        <v>1.33</v>
      </c>
      <c r="F36" s="181">
        <f>VLOOKUP(D36,'Part Master'!A:R, 3,FALSE)</f>
        <v>445.97</v>
      </c>
      <c r="G36" s="181">
        <f t="shared" si="19"/>
        <v>490.56700000000006</v>
      </c>
      <c r="H36" s="181">
        <f t="shared" si="20"/>
        <v>695.38700000000006</v>
      </c>
      <c r="I36" s="181">
        <f>VLOOKUP(D36,'Part Master'!A:G,7,FALSE)</f>
        <v>370.1551</v>
      </c>
      <c r="J36" s="181">
        <f t="shared" si="8"/>
        <v>407.17061000000001</v>
      </c>
      <c r="K36" s="181">
        <f t="shared" si="21"/>
        <v>611.99061000000006</v>
      </c>
      <c r="L36" s="205"/>
      <c r="N36" s="122">
        <f t="shared" si="22"/>
        <v>0</v>
      </c>
      <c r="O36" s="122">
        <f t="shared" si="23"/>
        <v>0</v>
      </c>
      <c r="P36" s="339"/>
      <c r="Q36" s="122">
        <f t="shared" si="24"/>
        <v>0</v>
      </c>
      <c r="R36" s="122">
        <f t="shared" si="25"/>
        <v>0</v>
      </c>
      <c r="T36" s="174">
        <f>IF($L36&gt;0,$L36*$I36*'COVER PAGE'!#REF!,0)</f>
        <v>0</v>
      </c>
      <c r="U36" s="174">
        <f>IF($L36&gt;0,($E36*$R$9*$L36)-($E36*'COVER PAGE'!#REF!*$L36),0)</f>
        <v>0</v>
      </c>
      <c r="V36" s="174">
        <f t="shared" si="7"/>
        <v>0</v>
      </c>
      <c r="AD36" s="530" t="str">
        <f>IFERROR(VLOOKUP(D36,'Part Master'!A:E,5,FALSE)," ")</f>
        <v/>
      </c>
    </row>
    <row r="37" spans="2:30" s="9" customFormat="1">
      <c r="B37" s="65" t="s">
        <v>615</v>
      </c>
      <c r="C37" s="67"/>
      <c r="D37" s="68"/>
      <c r="E37" s="76"/>
      <c r="F37" s="306"/>
      <c r="G37" s="306"/>
      <c r="H37" s="306"/>
      <c r="I37" s="306"/>
      <c r="J37" s="306"/>
      <c r="K37" s="306"/>
      <c r="L37" s="328"/>
      <c r="N37" s="11"/>
      <c r="O37" s="11"/>
      <c r="T37" s="4"/>
      <c r="U37" s="4"/>
      <c r="V37" s="4"/>
      <c r="AD37" s="530" t="str">
        <f>IFERROR(VLOOKUP(D37,'Part Master'!A:E,5,FALSE)," ")</f>
        <v xml:space="preserve"> </v>
      </c>
    </row>
    <row r="38" spans="2:30" s="9" customFormat="1">
      <c r="B38" s="781"/>
      <c r="C38" s="72" t="s">
        <v>611</v>
      </c>
      <c r="D38" s="72" t="s">
        <v>616</v>
      </c>
      <c r="E38" s="42">
        <v>0.75</v>
      </c>
      <c r="F38" s="181">
        <f>VLOOKUP(D38,'Part Master'!A:R, 3,FALSE)</f>
        <v>405.43</v>
      </c>
      <c r="G38" s="181">
        <f t="shared" si="19"/>
        <v>445.97300000000007</v>
      </c>
      <c r="H38" s="181">
        <f t="shared" ref="H38:H44" si="26">G38+(E38*$O$9)</f>
        <v>561.47300000000007</v>
      </c>
      <c r="I38" s="181">
        <f>VLOOKUP(D38,'Part Master'!A:G,7,FALSE)</f>
        <v>336.50689999999997</v>
      </c>
      <c r="J38" s="181">
        <f t="shared" si="8"/>
        <v>370.15759000000003</v>
      </c>
      <c r="K38" s="181">
        <f t="shared" ref="K38:K44" si="27">J38+($R$9*E38)</f>
        <v>485.65759000000003</v>
      </c>
      <c r="L38" s="205"/>
      <c r="N38" s="122">
        <f t="shared" ref="N38:N44" si="28">IF(L38&gt;0,G38*L38,0)</f>
        <v>0</v>
      </c>
      <c r="O38" s="122">
        <f t="shared" ref="O38:O44" si="29">IF(L38&gt;0,H38*L38,0)</f>
        <v>0</v>
      </c>
      <c r="P38" s="339"/>
      <c r="Q38" s="122">
        <f t="shared" ref="Q38:Q44" si="30">IF(L38&gt;0,J38*L38,0)</f>
        <v>0</v>
      </c>
      <c r="R38" s="122">
        <f t="shared" ref="R38:R44" si="31">IF(L38&gt;0,K38*L38,0)</f>
        <v>0</v>
      </c>
      <c r="T38" s="174">
        <f>IF($L38&gt;0,$L38*$I38*'COVER PAGE'!#REF!,0)</f>
        <v>0</v>
      </c>
      <c r="U38" s="174">
        <f>IF($L38&gt;0,($E38*$R$9*$L38)-($E38*'COVER PAGE'!#REF!*$L38),0)</f>
        <v>0</v>
      </c>
      <c r="V38" s="174">
        <f t="shared" si="7"/>
        <v>0</v>
      </c>
      <c r="AD38" s="530" t="str">
        <f>IFERROR(VLOOKUP(D38,'Part Master'!A:E,5,FALSE)," ")</f>
        <v/>
      </c>
    </row>
    <row r="39" spans="2:30" s="9" customFormat="1">
      <c r="B39" s="809"/>
      <c r="C39" s="72" t="s">
        <v>342</v>
      </c>
      <c r="D39" s="72" t="s">
        <v>617</v>
      </c>
      <c r="E39" s="42">
        <v>0.75</v>
      </c>
      <c r="F39" s="181">
        <f>VLOOKUP(D39,'Part Master'!A:R, 3,FALSE)</f>
        <v>405.43</v>
      </c>
      <c r="G39" s="181">
        <f t="shared" si="19"/>
        <v>445.97300000000007</v>
      </c>
      <c r="H39" s="181">
        <f t="shared" si="26"/>
        <v>561.47300000000007</v>
      </c>
      <c r="I39" s="181">
        <f>VLOOKUP(D39,'Part Master'!A:G,7,FALSE)</f>
        <v>336.50689999999997</v>
      </c>
      <c r="J39" s="181">
        <f t="shared" si="8"/>
        <v>370.15759000000003</v>
      </c>
      <c r="K39" s="181">
        <f t="shared" si="27"/>
        <v>485.65759000000003</v>
      </c>
      <c r="L39" s="205"/>
      <c r="N39" s="122">
        <f t="shared" si="28"/>
        <v>0</v>
      </c>
      <c r="O39" s="122">
        <f t="shared" si="29"/>
        <v>0</v>
      </c>
      <c r="P39" s="339"/>
      <c r="Q39" s="122">
        <f t="shared" si="30"/>
        <v>0</v>
      </c>
      <c r="R39" s="122">
        <f t="shared" si="31"/>
        <v>0</v>
      </c>
      <c r="T39" s="174">
        <f>IF($L39&gt;0,$L39*$I39*'COVER PAGE'!#REF!,0)</f>
        <v>0</v>
      </c>
      <c r="U39" s="174">
        <f>IF($L39&gt;0,($E39*$R$9*$L39)-($E39*'COVER PAGE'!#REF!*$L39),0)</f>
        <v>0</v>
      </c>
      <c r="V39" s="174">
        <f t="shared" si="7"/>
        <v>0</v>
      </c>
      <c r="AD39" s="530" t="str">
        <f>IFERROR(VLOOKUP(D39,'Part Master'!A:E,5,FALSE)," ")</f>
        <v/>
      </c>
    </row>
    <row r="40" spans="2:30" s="9" customFormat="1">
      <c r="B40" s="809"/>
      <c r="C40" s="72" t="s">
        <v>24</v>
      </c>
      <c r="D40" s="72" t="s">
        <v>618</v>
      </c>
      <c r="E40" s="42">
        <v>0.75</v>
      </c>
      <c r="F40" s="181">
        <f>VLOOKUP(D40,'Part Master'!A:R, 3,FALSE)</f>
        <v>405.43</v>
      </c>
      <c r="G40" s="181">
        <f t="shared" si="19"/>
        <v>445.97300000000007</v>
      </c>
      <c r="H40" s="181">
        <f t="shared" si="26"/>
        <v>561.47300000000007</v>
      </c>
      <c r="I40" s="181">
        <f>VLOOKUP(D40,'Part Master'!A:G,7,FALSE)</f>
        <v>336.50689999999997</v>
      </c>
      <c r="J40" s="181">
        <f t="shared" si="8"/>
        <v>370.15759000000003</v>
      </c>
      <c r="K40" s="181">
        <f t="shared" si="27"/>
        <v>485.65759000000003</v>
      </c>
      <c r="L40" s="205"/>
      <c r="N40" s="122">
        <f t="shared" si="28"/>
        <v>0</v>
      </c>
      <c r="O40" s="122">
        <f t="shared" si="29"/>
        <v>0</v>
      </c>
      <c r="P40" s="339"/>
      <c r="Q40" s="122">
        <f t="shared" si="30"/>
        <v>0</v>
      </c>
      <c r="R40" s="122">
        <f t="shared" si="31"/>
        <v>0</v>
      </c>
      <c r="T40" s="174">
        <f>IF($L40&gt;0,$L40*$I40*'COVER PAGE'!#REF!,0)</f>
        <v>0</v>
      </c>
      <c r="U40" s="174">
        <f>IF($L40&gt;0,($E40*$R$9*$L40)-($E40*'COVER PAGE'!#REF!*$L40),0)</f>
        <v>0</v>
      </c>
      <c r="V40" s="174">
        <f t="shared" si="7"/>
        <v>0</v>
      </c>
      <c r="AD40" s="530" t="str">
        <f>IFERROR(VLOOKUP(D40,'Part Master'!A:E,5,FALSE)," ")</f>
        <v/>
      </c>
    </row>
    <row r="41" spans="2:30" s="9" customFormat="1">
      <c r="B41" s="809"/>
      <c r="C41" s="72" t="s">
        <v>239</v>
      </c>
      <c r="D41" s="72" t="s">
        <v>619</v>
      </c>
      <c r="E41" s="42">
        <v>0.75</v>
      </c>
      <c r="F41" s="181">
        <f>VLOOKUP(D41,'Part Master'!A:R, 3,FALSE)</f>
        <v>405.43</v>
      </c>
      <c r="G41" s="181">
        <f t="shared" si="19"/>
        <v>445.97300000000007</v>
      </c>
      <c r="H41" s="181">
        <f t="shared" si="26"/>
        <v>561.47300000000007</v>
      </c>
      <c r="I41" s="181">
        <f>VLOOKUP(D41,'Part Master'!A:G,7,FALSE)</f>
        <v>336.50689999999997</v>
      </c>
      <c r="J41" s="181">
        <f t="shared" si="8"/>
        <v>370.15759000000003</v>
      </c>
      <c r="K41" s="181">
        <f t="shared" si="27"/>
        <v>485.65759000000003</v>
      </c>
      <c r="L41" s="205"/>
      <c r="N41" s="122">
        <f t="shared" si="28"/>
        <v>0</v>
      </c>
      <c r="O41" s="122">
        <f t="shared" si="29"/>
        <v>0</v>
      </c>
      <c r="P41" s="339"/>
      <c r="Q41" s="122">
        <f t="shared" si="30"/>
        <v>0</v>
      </c>
      <c r="R41" s="122">
        <f t="shared" si="31"/>
        <v>0</v>
      </c>
      <c r="T41" s="174">
        <f>IF($L41&gt;0,$L41*$I41*'COVER PAGE'!#REF!,0)</f>
        <v>0</v>
      </c>
      <c r="U41" s="174">
        <f>IF($L41&gt;0,($E41*$R$9*$L41)-($E41*'COVER PAGE'!#REF!*$L41),0)</f>
        <v>0</v>
      </c>
      <c r="V41" s="174">
        <f t="shared" si="7"/>
        <v>0</v>
      </c>
      <c r="AD41" s="530" t="str">
        <f>IFERROR(VLOOKUP(D41,'Part Master'!A:E,5,FALSE)," ")</f>
        <v/>
      </c>
    </row>
    <row r="42" spans="2:30" s="9" customFormat="1">
      <c r="B42" s="809"/>
      <c r="C42" s="72" t="s">
        <v>612</v>
      </c>
      <c r="D42" s="72" t="s">
        <v>620</v>
      </c>
      <c r="E42" s="42">
        <v>0.75</v>
      </c>
      <c r="F42" s="181">
        <f>VLOOKUP(D42,'Part Master'!A:R, 3,FALSE)</f>
        <v>405.43</v>
      </c>
      <c r="G42" s="181">
        <f t="shared" si="19"/>
        <v>445.97300000000007</v>
      </c>
      <c r="H42" s="181">
        <f t="shared" si="26"/>
        <v>561.47300000000007</v>
      </c>
      <c r="I42" s="181">
        <f>VLOOKUP(D42,'Part Master'!A:G,7,FALSE)</f>
        <v>336.50689999999997</v>
      </c>
      <c r="J42" s="181">
        <f t="shared" si="8"/>
        <v>370.15759000000003</v>
      </c>
      <c r="K42" s="181">
        <f t="shared" si="27"/>
        <v>485.65759000000003</v>
      </c>
      <c r="L42" s="205"/>
      <c r="N42" s="122">
        <f t="shared" si="28"/>
        <v>0</v>
      </c>
      <c r="O42" s="122">
        <f t="shared" si="29"/>
        <v>0</v>
      </c>
      <c r="P42" s="339"/>
      <c r="Q42" s="122">
        <f t="shared" si="30"/>
        <v>0</v>
      </c>
      <c r="R42" s="122">
        <f t="shared" si="31"/>
        <v>0</v>
      </c>
      <c r="T42" s="174">
        <f>IF($L42&gt;0,$L42*$I42*'COVER PAGE'!#REF!,0)</f>
        <v>0</v>
      </c>
      <c r="U42" s="174">
        <f>IF($L42&gt;0,($E42*$R$9*$L42)-($E42*'COVER PAGE'!#REF!*$L42),0)</f>
        <v>0</v>
      </c>
      <c r="V42" s="174">
        <f t="shared" si="7"/>
        <v>0</v>
      </c>
      <c r="AD42" s="530" t="str">
        <f>IFERROR(VLOOKUP(D42,'Part Master'!A:E,5,FALSE)," ")</f>
        <v/>
      </c>
    </row>
    <row r="43" spans="2:30" s="9" customFormat="1">
      <c r="B43" s="809"/>
      <c r="C43" s="72" t="s">
        <v>317</v>
      </c>
      <c r="D43" s="72" t="s">
        <v>621</v>
      </c>
      <c r="E43" s="42">
        <v>0.75</v>
      </c>
      <c r="F43" s="181">
        <f>VLOOKUP(D43,'Part Master'!A:R, 3,FALSE)</f>
        <v>405.43</v>
      </c>
      <c r="G43" s="181">
        <f t="shared" si="19"/>
        <v>445.97300000000007</v>
      </c>
      <c r="H43" s="181">
        <f t="shared" si="26"/>
        <v>561.47300000000007</v>
      </c>
      <c r="I43" s="181">
        <f>VLOOKUP(D43,'Part Master'!A:G,7,FALSE)</f>
        <v>336.50689999999997</v>
      </c>
      <c r="J43" s="181">
        <f t="shared" si="8"/>
        <v>370.15759000000003</v>
      </c>
      <c r="K43" s="181">
        <f t="shared" si="27"/>
        <v>485.65759000000003</v>
      </c>
      <c r="L43" s="205"/>
      <c r="N43" s="122">
        <f t="shared" si="28"/>
        <v>0</v>
      </c>
      <c r="O43" s="122">
        <f t="shared" si="29"/>
        <v>0</v>
      </c>
      <c r="P43" s="339"/>
      <c r="Q43" s="122">
        <f t="shared" si="30"/>
        <v>0</v>
      </c>
      <c r="R43" s="122">
        <f t="shared" si="31"/>
        <v>0</v>
      </c>
      <c r="T43" s="174">
        <f>IF($L43&gt;0,$L43*$I43*'COVER PAGE'!#REF!,0)</f>
        <v>0</v>
      </c>
      <c r="U43" s="174">
        <f>IF($L43&gt;0,($E43*$R$9*$L43)-($E43*'COVER PAGE'!#REF!*$L43),0)</f>
        <v>0</v>
      </c>
      <c r="V43" s="174">
        <f t="shared" si="7"/>
        <v>0</v>
      </c>
      <c r="AD43" s="530" t="str">
        <f>IFERROR(VLOOKUP(D43,'Part Master'!A:E,5,FALSE)," ")</f>
        <v/>
      </c>
    </row>
    <row r="44" spans="2:30" s="9" customFormat="1">
      <c r="B44" s="810"/>
      <c r="C44" s="72" t="s">
        <v>613</v>
      </c>
      <c r="D44" s="72" t="s">
        <v>622</v>
      </c>
      <c r="E44" s="42">
        <v>0.75</v>
      </c>
      <c r="F44" s="181">
        <f>VLOOKUP(D44,'Part Master'!A:R, 3,FALSE)</f>
        <v>405.43</v>
      </c>
      <c r="G44" s="181">
        <f t="shared" si="19"/>
        <v>445.97300000000007</v>
      </c>
      <c r="H44" s="181">
        <f t="shared" si="26"/>
        <v>561.47300000000007</v>
      </c>
      <c r="I44" s="181">
        <f>VLOOKUP(D44,'Part Master'!A:G,7,FALSE)</f>
        <v>336.50689999999997</v>
      </c>
      <c r="J44" s="181">
        <f t="shared" si="8"/>
        <v>370.15759000000003</v>
      </c>
      <c r="K44" s="181">
        <f t="shared" si="27"/>
        <v>485.65759000000003</v>
      </c>
      <c r="L44" s="205"/>
      <c r="N44" s="122">
        <f t="shared" si="28"/>
        <v>0</v>
      </c>
      <c r="O44" s="122">
        <f t="shared" si="29"/>
        <v>0</v>
      </c>
      <c r="P44" s="339"/>
      <c r="Q44" s="122">
        <f t="shared" si="30"/>
        <v>0</v>
      </c>
      <c r="R44" s="122">
        <f t="shared" si="31"/>
        <v>0</v>
      </c>
      <c r="T44" s="174">
        <f>IF($L44&gt;0,$L44*$I44*'COVER PAGE'!#REF!,0)</f>
        <v>0</v>
      </c>
      <c r="U44" s="174">
        <f>IF($L44&gt;0,($E44*$R$9*$L44)-($E44*'COVER PAGE'!#REF!*$L44),0)</f>
        <v>0</v>
      </c>
      <c r="V44" s="174">
        <f t="shared" si="7"/>
        <v>0</v>
      </c>
      <c r="AD44" s="530" t="str">
        <f>IFERROR(VLOOKUP(D44,'Part Master'!A:E,5,FALSE)," ")</f>
        <v/>
      </c>
    </row>
    <row r="45" spans="2:30">
      <c r="B45" s="811" t="s">
        <v>236</v>
      </c>
      <c r="C45" s="812"/>
      <c r="D45" s="812"/>
      <c r="E45" s="812"/>
      <c r="F45" s="812"/>
      <c r="G45" s="812"/>
      <c r="H45" s="812"/>
      <c r="I45" s="812"/>
      <c r="J45" s="812"/>
      <c r="K45" s="812"/>
      <c r="L45" s="812"/>
      <c r="M45" s="812"/>
      <c r="N45" s="812"/>
      <c r="O45" s="812"/>
      <c r="P45" s="812"/>
      <c r="Q45" s="812"/>
      <c r="R45" s="812"/>
      <c r="S45" s="812"/>
      <c r="T45" s="812"/>
      <c r="U45" s="812"/>
      <c r="V45" s="812"/>
      <c r="W45" s="812"/>
      <c r="X45" s="812"/>
      <c r="Y45" s="812"/>
      <c r="Z45" s="812"/>
      <c r="AA45" s="812"/>
      <c r="AB45" s="812"/>
      <c r="AC45" s="812"/>
      <c r="AD45" s="813" t="str">
        <f>IFERROR(VLOOKUP(D45,'Part Master'!A:E,5,FALSE)," ")</f>
        <v xml:space="preserve"> </v>
      </c>
    </row>
    <row r="46" spans="2:30" s="9" customFormat="1">
      <c r="B46" s="65" t="s">
        <v>45</v>
      </c>
      <c r="C46" s="65"/>
      <c r="D46" s="65" t="s">
        <v>67</v>
      </c>
      <c r="E46" s="42">
        <v>0</v>
      </c>
      <c r="F46" s="181">
        <f>VLOOKUP(D46,'Part Master'!A:R, 3,FALSE)</f>
        <v>39.71</v>
      </c>
      <c r="G46" s="181">
        <f>F46*1.1</f>
        <v>43.681000000000004</v>
      </c>
      <c r="H46" s="181">
        <f>G46+(E46*$O$9)</f>
        <v>43.681000000000004</v>
      </c>
      <c r="I46" s="181">
        <f>VLOOKUP(D46,'Part Master'!A:G,7,FALSE)</f>
        <v>32.959299999999999</v>
      </c>
      <c r="J46" s="181">
        <f t="shared" si="8"/>
        <v>36.255230000000005</v>
      </c>
      <c r="K46" s="181">
        <f>J46+($R$9*E46)</f>
        <v>36.255230000000005</v>
      </c>
      <c r="L46" s="205"/>
      <c r="N46" s="122">
        <f>IF(L46&gt;0,G46*L46,0)</f>
        <v>0</v>
      </c>
      <c r="O46" s="122">
        <f>IF(L46&gt;0,H46*L46,0)</f>
        <v>0</v>
      </c>
      <c r="P46" s="339"/>
      <c r="Q46" s="122">
        <f>IF(L46&gt;0,J46*L46,0)</f>
        <v>0</v>
      </c>
      <c r="R46" s="122">
        <f>IF(L46&gt;0,K46*L46,0)</f>
        <v>0</v>
      </c>
      <c r="T46" s="174">
        <f>IF($L46&gt;0,$L46*$I46*'COVER PAGE'!#REF!,0)</f>
        <v>0</v>
      </c>
      <c r="U46" s="174">
        <f>IF($L46&gt;0,($E46*$R$9*$L46)-($E46*'COVER PAGE'!#REF!*$L46),0)</f>
        <v>0</v>
      </c>
      <c r="V46" s="174">
        <f t="shared" si="7"/>
        <v>0</v>
      </c>
      <c r="AD46" s="530" t="str">
        <f>IFERROR(VLOOKUP(D46,'Part Master'!A:E,5,FALSE)," ")</f>
        <v/>
      </c>
    </row>
    <row r="47" spans="2:30" s="9" customFormat="1">
      <c r="B47" s="65" t="s">
        <v>408</v>
      </c>
      <c r="C47" s="65"/>
      <c r="D47" s="65" t="s">
        <v>66</v>
      </c>
      <c r="E47" s="42">
        <v>0.04</v>
      </c>
      <c r="F47" s="181">
        <f>VLOOKUP(D47,'Part Master'!A:R, 3,FALSE)</f>
        <v>76.16</v>
      </c>
      <c r="G47" s="181">
        <f>F47*1.1</f>
        <v>83.775999999999996</v>
      </c>
      <c r="H47" s="181">
        <f>G47+(E47*$O$9)</f>
        <v>89.935999999999993</v>
      </c>
      <c r="I47" s="181">
        <f>VLOOKUP(D47,'Part Master'!A:G,7,FALSE)</f>
        <v>63.212799999999994</v>
      </c>
      <c r="J47" s="181">
        <f t="shared" si="8"/>
        <v>69.534080000000003</v>
      </c>
      <c r="K47" s="181">
        <f>J47+($R$9*E47)</f>
        <v>75.69408</v>
      </c>
      <c r="L47" s="205"/>
      <c r="N47" s="122">
        <f>IF(L47&gt;0,G47*L47,0)</f>
        <v>0</v>
      </c>
      <c r="O47" s="122">
        <f>IF(L47&gt;0,H47*L47,0)</f>
        <v>0</v>
      </c>
      <c r="P47" s="339"/>
      <c r="Q47" s="122">
        <f>IF(L47&gt;0,J47*L47,0)</f>
        <v>0</v>
      </c>
      <c r="R47" s="122">
        <f>IF(L47&gt;0,K47*L47,0)</f>
        <v>0</v>
      </c>
      <c r="T47" s="174">
        <f>IF($L47&gt;0,$L47*$I47*'COVER PAGE'!#REF!,0)</f>
        <v>0</v>
      </c>
      <c r="U47" s="174">
        <f>IF($L47&gt;0,($E47*$R$9*$L47)-($E47*'COVER PAGE'!#REF!*$L47),0)</f>
        <v>0</v>
      </c>
      <c r="V47" s="174">
        <f t="shared" si="7"/>
        <v>0</v>
      </c>
      <c r="AD47" s="530" t="str">
        <f>IFERROR(VLOOKUP(D47,'Part Master'!A:E,5,FALSE)," ")</f>
        <v/>
      </c>
    </row>
    <row r="48" spans="2:30" s="9" customFormat="1">
      <c r="B48" s="65" t="s">
        <v>13</v>
      </c>
      <c r="C48" s="65"/>
      <c r="D48" s="65" t="s">
        <v>194</v>
      </c>
      <c r="E48" s="42">
        <v>0.5</v>
      </c>
      <c r="F48" s="181">
        <f>VLOOKUP(D48,'Part Master'!A:R, 3,FALSE)</f>
        <v>834.61</v>
      </c>
      <c r="G48" s="181">
        <f>F48*1.1</f>
        <v>918.07100000000014</v>
      </c>
      <c r="H48" s="181">
        <f>G48+(E48*$O$9)</f>
        <v>995.07100000000014</v>
      </c>
      <c r="I48" s="181">
        <f>VLOOKUP(D48,'Part Master'!A:G,7,FALSE)</f>
        <v>692.72630000000004</v>
      </c>
      <c r="J48" s="181">
        <f t="shared" si="8"/>
        <v>761.99893000000009</v>
      </c>
      <c r="K48" s="181">
        <f>J48+($R$9*E48)</f>
        <v>838.99893000000009</v>
      </c>
      <c r="L48" s="205"/>
      <c r="N48" s="122">
        <f>IF(L48&gt;0,G48*L48,0)</f>
        <v>0</v>
      </c>
      <c r="O48" s="122">
        <f>IF(L48&gt;0,H48*L48,0)</f>
        <v>0</v>
      </c>
      <c r="P48" s="339"/>
      <c r="Q48" s="122">
        <f>IF(L48&gt;0,J48*L48,0)</f>
        <v>0</v>
      </c>
      <c r="R48" s="122">
        <f>IF(L48&gt;0,K48*L48,0)</f>
        <v>0</v>
      </c>
      <c r="T48" s="174">
        <f>IF($L48&gt;0,$L48*$I48*'COVER PAGE'!#REF!,0)</f>
        <v>0</v>
      </c>
      <c r="U48" s="174">
        <f>IF($L48&gt;0,($E48*$R$9*$L48)-($E48*'COVER PAGE'!#REF!*$L48),0)</f>
        <v>0</v>
      </c>
      <c r="V48" s="174">
        <f t="shared" si="7"/>
        <v>0</v>
      </c>
      <c r="AD48" s="530" t="str">
        <f>IFERROR(VLOOKUP(D48,'Part Master'!A:E,5,FALSE)," ")</f>
        <v/>
      </c>
    </row>
    <row r="49" spans="2:30" s="9" customFormat="1">
      <c r="B49" s="65" t="s">
        <v>12</v>
      </c>
      <c r="C49" s="65"/>
      <c r="D49" s="65" t="s">
        <v>92</v>
      </c>
      <c r="E49" s="42">
        <v>0.2</v>
      </c>
      <c r="F49" s="181">
        <f>VLOOKUP(D49,'Part Master'!A:R, 3,FALSE)</f>
        <v>201.9</v>
      </c>
      <c r="G49" s="181">
        <f>F49*1.1</f>
        <v>222.09000000000003</v>
      </c>
      <c r="H49" s="181">
        <f>G49+(E49*$O$9)</f>
        <v>252.89000000000004</v>
      </c>
      <c r="I49" s="181">
        <f>VLOOKUP(D49,'Part Master'!A:G,7,FALSE)</f>
        <v>167.577</v>
      </c>
      <c r="J49" s="181">
        <f t="shared" si="8"/>
        <v>184.33470000000003</v>
      </c>
      <c r="K49" s="181">
        <f>J49+($R$9*E49)</f>
        <v>215.13470000000004</v>
      </c>
      <c r="L49" s="205"/>
      <c r="N49" s="122">
        <f>IF(L49&gt;0,G49*L49,0)</f>
        <v>0</v>
      </c>
      <c r="O49" s="122">
        <f>IF(L49&gt;0,H49*L49,0)</f>
        <v>0</v>
      </c>
      <c r="P49" s="339"/>
      <c r="Q49" s="122">
        <f>IF(L49&gt;0,J49*L49,0)</f>
        <v>0</v>
      </c>
      <c r="R49" s="122">
        <f>IF(L49&gt;0,K49*L49,0)</f>
        <v>0</v>
      </c>
      <c r="T49" s="174">
        <f>IF($L49&gt;0,$L49*$I49*'COVER PAGE'!#REF!,0)</f>
        <v>0</v>
      </c>
      <c r="U49" s="174">
        <f>IF($L49&gt;0,($E49*$R$9*$L49)-($E49*'COVER PAGE'!#REF!*$L49),0)</f>
        <v>0</v>
      </c>
      <c r="V49" s="174">
        <f t="shared" si="7"/>
        <v>0</v>
      </c>
      <c r="AD49" s="530" t="str">
        <f>IFERROR(VLOOKUP(D49,'Part Master'!A:E,5,FALSE)," ")</f>
        <v/>
      </c>
    </row>
    <row r="50" spans="2:30" s="9" customFormat="1">
      <c r="B50" s="65" t="s">
        <v>2</v>
      </c>
      <c r="C50" s="65"/>
      <c r="D50" s="65" t="s">
        <v>71</v>
      </c>
      <c r="E50" s="42">
        <v>0.2</v>
      </c>
      <c r="F50" s="181">
        <f>VLOOKUP(D50,'Part Master'!A:R, 3,FALSE)</f>
        <v>301.8</v>
      </c>
      <c r="G50" s="181">
        <f>F50*1.1</f>
        <v>331.98</v>
      </c>
      <c r="H50" s="181">
        <f>G50+(E50*$O$9)</f>
        <v>362.78000000000003</v>
      </c>
      <c r="I50" s="181">
        <f>VLOOKUP(D50,'Part Master'!A:G,7,FALSE)</f>
        <v>250.494</v>
      </c>
      <c r="J50" s="181">
        <f t="shared" si="8"/>
        <v>275.54340000000002</v>
      </c>
      <c r="K50" s="181">
        <f>J50+($R$9*E50)</f>
        <v>306.34340000000003</v>
      </c>
      <c r="L50" s="205"/>
      <c r="N50" s="122">
        <f>IF(L50&gt;0,G50*L50,0)</f>
        <v>0</v>
      </c>
      <c r="O50" s="122">
        <f>IF(L50&gt;0,H50*L50,0)</f>
        <v>0</v>
      </c>
      <c r="P50" s="339"/>
      <c r="Q50" s="122">
        <f>IF(L50&gt;0,J50*L50,0)</f>
        <v>0</v>
      </c>
      <c r="R50" s="122">
        <f>IF(L50&gt;0,K50*L50,0)</f>
        <v>0</v>
      </c>
      <c r="T50" s="174">
        <f>IF($L50&gt;0,$L50*$I50*'COVER PAGE'!#REF!,0)</f>
        <v>0</v>
      </c>
      <c r="U50" s="174">
        <f>IF($L50&gt;0,($E50*$R$9*$L50)-($E50*'COVER PAGE'!#REF!*$L50),0)</f>
        <v>0</v>
      </c>
      <c r="V50" s="174">
        <f t="shared" si="7"/>
        <v>0</v>
      </c>
      <c r="AD50" s="530" t="str">
        <f>IFERROR(VLOOKUP(D50,'Part Master'!A:E,5,FALSE)," ")</f>
        <v/>
      </c>
    </row>
    <row r="51" spans="2:30" s="9" customFormat="1">
      <c r="B51" s="65" t="s">
        <v>409</v>
      </c>
      <c r="C51" s="67"/>
      <c r="D51" s="68"/>
      <c r="E51" s="76"/>
      <c r="F51" s="306"/>
      <c r="G51" s="306"/>
      <c r="H51" s="306"/>
      <c r="I51" s="306"/>
      <c r="J51" s="306"/>
      <c r="K51" s="306"/>
      <c r="L51" s="328"/>
      <c r="N51" s="11"/>
      <c r="O51" s="11"/>
      <c r="P51" s="11"/>
      <c r="Q51" s="11"/>
      <c r="R51" s="11"/>
      <c r="T51" s="4"/>
      <c r="U51" s="4"/>
      <c r="V51" s="4"/>
      <c r="AD51" s="530" t="str">
        <f>IFERROR(VLOOKUP(D51,'Part Master'!A:E,5,FALSE)," ")</f>
        <v xml:space="preserve"> </v>
      </c>
    </row>
    <row r="52" spans="2:30" s="9" customFormat="1">
      <c r="B52" s="781"/>
      <c r="C52" s="65" t="s">
        <v>48</v>
      </c>
      <c r="D52" s="65" t="s">
        <v>199</v>
      </c>
      <c r="E52" s="42">
        <v>0.33</v>
      </c>
      <c r="F52" s="181">
        <f>VLOOKUP(D52,'Part Master'!A:R, 3,FALSE)</f>
        <v>417.58</v>
      </c>
      <c r="G52" s="181">
        <f>F52*1.1</f>
        <v>459.33800000000002</v>
      </c>
      <c r="H52" s="181">
        <f>G52+(E52*$O$9)</f>
        <v>510.15800000000002</v>
      </c>
      <c r="I52" s="181">
        <f>VLOOKUP(D52,'Part Master'!A:G,7,FALSE)</f>
        <v>346.59139999999996</v>
      </c>
      <c r="J52" s="181">
        <f t="shared" si="8"/>
        <v>381.25054</v>
      </c>
      <c r="K52" s="181">
        <f>J52+($R$9*E52)</f>
        <v>432.07053999999999</v>
      </c>
      <c r="L52" s="205"/>
      <c r="N52" s="122">
        <f>IF(L52&gt;0,G52*L52,0)</f>
        <v>0</v>
      </c>
      <c r="O52" s="122">
        <f>IF(L52&gt;0,H52*L52,0)</f>
        <v>0</v>
      </c>
      <c r="P52" s="339"/>
      <c r="Q52" s="122">
        <f>IF(L52&gt;0,J52*L52,0)</f>
        <v>0</v>
      </c>
      <c r="R52" s="122">
        <f>IF(L52&gt;0,K52*L52,0)</f>
        <v>0</v>
      </c>
      <c r="T52" s="174">
        <f>IF($L52&gt;0,$L52*$I52*'COVER PAGE'!#REF!,0)</f>
        <v>0</v>
      </c>
      <c r="U52" s="174">
        <f>IF($L52&gt;0,($E52*$R$9*$L52)-($E52*'COVER PAGE'!#REF!*$L52),0)</f>
        <v>0</v>
      </c>
      <c r="V52" s="174">
        <f t="shared" si="7"/>
        <v>0</v>
      </c>
      <c r="AD52" s="530" t="str">
        <f>IFERROR(VLOOKUP(D52,'Part Master'!A:E,5,FALSE)," ")</f>
        <v/>
      </c>
    </row>
    <row r="53" spans="2:30" s="9" customFormat="1">
      <c r="B53" s="809"/>
      <c r="C53" s="65" t="s">
        <v>49</v>
      </c>
      <c r="D53" s="65" t="s">
        <v>200</v>
      </c>
      <c r="E53" s="42">
        <v>0.33</v>
      </c>
      <c r="F53" s="181">
        <f>VLOOKUP(D53,'Part Master'!A:R, 3,FALSE)</f>
        <v>417.58</v>
      </c>
      <c r="G53" s="181">
        <f>F53*1.1</f>
        <v>459.33800000000002</v>
      </c>
      <c r="H53" s="181">
        <f>G53+(E53*$O$9)</f>
        <v>510.15800000000002</v>
      </c>
      <c r="I53" s="181">
        <f>VLOOKUP(D53,'Part Master'!A:G,7,FALSE)</f>
        <v>346.59139999999996</v>
      </c>
      <c r="J53" s="181">
        <f t="shared" si="8"/>
        <v>381.25054</v>
      </c>
      <c r="K53" s="181">
        <f>J53+($R$9*E53)</f>
        <v>432.07053999999999</v>
      </c>
      <c r="L53" s="205"/>
      <c r="N53" s="122">
        <f>IF(L53&gt;0,G53*L53,0)</f>
        <v>0</v>
      </c>
      <c r="O53" s="122">
        <f>IF(L53&gt;0,H53*L53,0)</f>
        <v>0</v>
      </c>
      <c r="P53" s="339"/>
      <c r="Q53" s="122">
        <f>IF(L53&gt;0,J53*L53,0)</f>
        <v>0</v>
      </c>
      <c r="R53" s="122">
        <f>IF(L53&gt;0,K53*L53,0)</f>
        <v>0</v>
      </c>
      <c r="T53" s="174">
        <f>IF($L53&gt;0,$L53*$I53*'COVER PAGE'!#REF!,0)</f>
        <v>0</v>
      </c>
      <c r="U53" s="174">
        <f>IF($L53&gt;0,($E53*$R$9*$L53)-($E53*'COVER PAGE'!#REF!*$L53),0)</f>
        <v>0</v>
      </c>
      <c r="V53" s="174">
        <f t="shared" si="7"/>
        <v>0</v>
      </c>
      <c r="AD53" s="530" t="str">
        <f>IFERROR(VLOOKUP(D53,'Part Master'!A:E,5,FALSE)," ")</f>
        <v/>
      </c>
    </row>
    <row r="54" spans="2:30" s="9" customFormat="1">
      <c r="B54" s="809"/>
      <c r="C54" s="65" t="s">
        <v>50</v>
      </c>
      <c r="D54" s="65" t="s">
        <v>201</v>
      </c>
      <c r="E54" s="42">
        <v>0.33</v>
      </c>
      <c r="F54" s="181">
        <f>VLOOKUP(D54,'Part Master'!A:R, 3,FALSE)</f>
        <v>417.58</v>
      </c>
      <c r="G54" s="181">
        <f>F54*1.1</f>
        <v>459.33800000000002</v>
      </c>
      <c r="H54" s="181">
        <f>G54+(E54*$O$9)</f>
        <v>510.15800000000002</v>
      </c>
      <c r="I54" s="181">
        <f>VLOOKUP(D54,'Part Master'!A:G,7,FALSE)</f>
        <v>346.59139999999996</v>
      </c>
      <c r="J54" s="181">
        <f t="shared" si="8"/>
        <v>381.25054</v>
      </c>
      <c r="K54" s="181">
        <f>J54+($R$9*E54)</f>
        <v>432.07053999999999</v>
      </c>
      <c r="L54" s="205"/>
      <c r="N54" s="122">
        <f>IF(L54&gt;0,G54*L54,0)</f>
        <v>0</v>
      </c>
      <c r="O54" s="122">
        <f>IF(L54&gt;0,H54*L54,0)</f>
        <v>0</v>
      </c>
      <c r="P54" s="339"/>
      <c r="Q54" s="122">
        <f>IF(L54&gt;0,J54*L54,0)</f>
        <v>0</v>
      </c>
      <c r="R54" s="122">
        <f>IF(L54&gt;0,K54*L54,0)</f>
        <v>0</v>
      </c>
      <c r="T54" s="174">
        <f>IF($L54&gt;0,$L54*$I54*'COVER PAGE'!#REF!,0)</f>
        <v>0</v>
      </c>
      <c r="U54" s="174">
        <f>IF($L54&gt;0,($E54*$R$9*$L54)-($E54*'COVER PAGE'!#REF!*$L54),0)</f>
        <v>0</v>
      </c>
      <c r="V54" s="174">
        <f t="shared" si="7"/>
        <v>0</v>
      </c>
      <c r="AD54" s="530" t="str">
        <f>IFERROR(VLOOKUP(D54,'Part Master'!A:E,5,FALSE)," ")</f>
        <v/>
      </c>
    </row>
    <row r="55" spans="2:30" s="9" customFormat="1">
      <c r="B55" s="810"/>
      <c r="C55" s="65" t="s">
        <v>51</v>
      </c>
      <c r="D55" s="65" t="s">
        <v>202</v>
      </c>
      <c r="E55" s="42">
        <v>0.33</v>
      </c>
      <c r="F55" s="181">
        <f>VLOOKUP(D55,'Part Master'!A:R, 3,FALSE)</f>
        <v>417.58</v>
      </c>
      <c r="G55" s="181">
        <f>F55*1.1</f>
        <v>459.33800000000002</v>
      </c>
      <c r="H55" s="181">
        <f>G55+(E55*$O$9)</f>
        <v>510.15800000000002</v>
      </c>
      <c r="I55" s="181">
        <f>VLOOKUP(D55,'Part Master'!A:G,7,FALSE)</f>
        <v>346.59139999999996</v>
      </c>
      <c r="J55" s="181">
        <f t="shared" si="8"/>
        <v>381.25054</v>
      </c>
      <c r="K55" s="181">
        <f>J55+($R$9*E55)</f>
        <v>432.07053999999999</v>
      </c>
      <c r="L55" s="205"/>
      <c r="N55" s="122">
        <f>IF(L55&gt;0,G55*L55,0)</f>
        <v>0</v>
      </c>
      <c r="O55" s="122">
        <f>IF(L55&gt;0,H55*L55,0)</f>
        <v>0</v>
      </c>
      <c r="P55" s="339"/>
      <c r="Q55" s="122">
        <f>IF(L55&gt;0,J55*L55,0)</f>
        <v>0</v>
      </c>
      <c r="R55" s="122">
        <f>IF(L55&gt;0,K55*L55,0)</f>
        <v>0</v>
      </c>
      <c r="T55" s="174">
        <f>IF($L55&gt;0,$L55*$I55*'COVER PAGE'!#REF!,0)</f>
        <v>0</v>
      </c>
      <c r="U55" s="174">
        <f>IF($L55&gt;0,($E55*$R$9*$L55)-($E55*'COVER PAGE'!#REF!*$L55),0)</f>
        <v>0</v>
      </c>
      <c r="V55" s="174">
        <f t="shared" si="7"/>
        <v>0</v>
      </c>
      <c r="AD55" s="530" t="str">
        <f>IFERROR(VLOOKUP(D55,'Part Master'!A:E,5,FALSE)," ")</f>
        <v/>
      </c>
    </row>
    <row r="56" spans="2:30" s="9" customFormat="1">
      <c r="B56" s="65" t="s">
        <v>8</v>
      </c>
      <c r="C56" s="67"/>
      <c r="D56" s="68" t="s">
        <v>72</v>
      </c>
      <c r="E56" s="76"/>
      <c r="F56" s="306"/>
      <c r="G56" s="306"/>
      <c r="H56" s="306"/>
      <c r="I56" s="306"/>
      <c r="J56" s="306"/>
      <c r="K56" s="306"/>
      <c r="L56" s="328"/>
      <c r="M56" s="11"/>
      <c r="N56" s="11"/>
      <c r="O56" s="11"/>
      <c r="P56" s="11"/>
      <c r="Q56" s="11"/>
      <c r="R56" s="11"/>
      <c r="S56" s="11"/>
      <c r="T56" s="4"/>
      <c r="U56" s="4"/>
      <c r="V56" s="4"/>
      <c r="AD56" s="530" t="str">
        <f>IFERROR(VLOOKUP(D56,'Part Master'!A:E,5,FALSE)," ")</f>
        <v xml:space="preserve"> </v>
      </c>
    </row>
    <row r="57" spans="2:30" s="9" customFormat="1">
      <c r="B57" s="781"/>
      <c r="C57" s="65" t="s">
        <v>34</v>
      </c>
      <c r="D57" s="65" t="s">
        <v>516</v>
      </c>
      <c r="E57" s="42">
        <v>0.5</v>
      </c>
      <c r="F57" s="181">
        <f>VLOOKUP(D57,'Part Master'!A:R, 3,FALSE)</f>
        <v>367.62</v>
      </c>
      <c r="G57" s="181">
        <f t="shared" ref="G57:G78" si="32">F57*1.1</f>
        <v>404.38200000000006</v>
      </c>
      <c r="H57" s="181">
        <f t="shared" ref="H57:H79" si="33">G57+(E57*$O$9)</f>
        <v>481.38200000000006</v>
      </c>
      <c r="I57" s="181">
        <f>VLOOKUP(D57,'Part Master'!A:G,7,FALSE)</f>
        <v>305.12459999999999</v>
      </c>
      <c r="J57" s="181">
        <f t="shared" si="8"/>
        <v>335.63706000000002</v>
      </c>
      <c r="K57" s="181">
        <f>J57+($R$9*E57)</f>
        <v>412.63706000000002</v>
      </c>
      <c r="L57" s="205"/>
      <c r="N57" s="122">
        <f t="shared" ref="N57:N61" si="34">IF(L57&gt;0,G57*L57,0)</f>
        <v>0</v>
      </c>
      <c r="O57" s="122">
        <f t="shared" ref="O57:O61" si="35">IF(L57&gt;0,H57*L57,0)</f>
        <v>0</v>
      </c>
      <c r="P57" s="339"/>
      <c r="Q57" s="122">
        <f>IF(L57&gt;0,J57*L57,0)</f>
        <v>0</v>
      </c>
      <c r="R57" s="122">
        <f>IF(L57&gt;0,K57*L57,0)</f>
        <v>0</v>
      </c>
      <c r="T57" s="174">
        <f>IF($L57&gt;0,$L57*$I57*'COVER PAGE'!#REF!,0)</f>
        <v>0</v>
      </c>
      <c r="U57" s="174">
        <f>IF($L57&gt;0,($E57*$R$9*$L57)-($E57*'COVER PAGE'!#REF!*$L57),0)</f>
        <v>0</v>
      </c>
      <c r="V57" s="174">
        <f t="shared" si="7"/>
        <v>0</v>
      </c>
      <c r="AD57" s="530" t="str">
        <f>IFERROR(VLOOKUP(D57,'Part Master'!A:E,5,FALSE)," ")</f>
        <v/>
      </c>
    </row>
    <row r="58" spans="2:30" s="118" customFormat="1">
      <c r="B58" s="809"/>
      <c r="C58" s="52" t="s">
        <v>510</v>
      </c>
      <c r="D58" s="228" t="s">
        <v>509</v>
      </c>
      <c r="E58" s="42">
        <v>0.25</v>
      </c>
      <c r="F58" s="181">
        <f>VLOOKUP(D58,'Part Master'!A:R, 3,FALSE)</f>
        <v>214.31</v>
      </c>
      <c r="G58" s="181">
        <f t="shared" si="32"/>
        <v>235.74100000000001</v>
      </c>
      <c r="H58" s="181">
        <f t="shared" si="33"/>
        <v>274.24099999999999</v>
      </c>
      <c r="I58" s="181">
        <f>VLOOKUP(D58,'Part Master'!A:G,7,FALSE)</f>
        <v>177.87729999999999</v>
      </c>
      <c r="J58" s="181">
        <f t="shared" si="8"/>
        <v>195.66503</v>
      </c>
      <c r="K58" s="181">
        <f>J58+($R$9*E58)</f>
        <v>234.16503</v>
      </c>
      <c r="L58" s="205"/>
      <c r="N58" s="122">
        <f t="shared" si="34"/>
        <v>0</v>
      </c>
      <c r="O58" s="122">
        <f t="shared" si="35"/>
        <v>0</v>
      </c>
      <c r="P58" s="339"/>
      <c r="Q58" s="122">
        <f>IF(L58&gt;0,J58*L58,0)</f>
        <v>0</v>
      </c>
      <c r="R58" s="122">
        <f>IF(L58&gt;0,K58*L58,0)</f>
        <v>0</v>
      </c>
      <c r="T58" s="174">
        <f>IF($L58&gt;0,$L58*$I58*'COVER PAGE'!#REF!,0)</f>
        <v>0</v>
      </c>
      <c r="U58" s="174">
        <f>IF($L58&gt;0,($E58*$R$9*$L58)-($E58*'COVER PAGE'!#REF!*$L58),0)</f>
        <v>0</v>
      </c>
      <c r="V58" s="174">
        <f t="shared" si="7"/>
        <v>0</v>
      </c>
      <c r="AD58" s="530" t="str">
        <f>IFERROR(VLOOKUP(D58,'Part Master'!A:E,5,FALSE)," ")</f>
        <v/>
      </c>
    </row>
    <row r="59" spans="2:30" s="118" customFormat="1">
      <c r="B59" s="809"/>
      <c r="C59" s="121" t="s">
        <v>518</v>
      </c>
      <c r="D59" s="65" t="s">
        <v>512</v>
      </c>
      <c r="E59" s="42">
        <v>0</v>
      </c>
      <c r="F59" s="181">
        <f>VLOOKUP(D59,'Part Master'!A:R, 3,FALSE)</f>
        <v>23.28</v>
      </c>
      <c r="G59" s="181">
        <f>F59*1.1</f>
        <v>25.608000000000004</v>
      </c>
      <c r="H59" s="181">
        <f t="shared" si="33"/>
        <v>25.608000000000004</v>
      </c>
      <c r="I59" s="181">
        <f>VLOOKUP(D59,'Part Master'!A:G,7,FALSE)</f>
        <v>19.322400000000002</v>
      </c>
      <c r="J59" s="181">
        <f t="shared" si="8"/>
        <v>21.254640000000002</v>
      </c>
      <c r="K59" s="181">
        <f>J59+($R$9*E59)</f>
        <v>21.254640000000002</v>
      </c>
      <c r="L59" s="205"/>
      <c r="N59" s="122">
        <f t="shared" si="34"/>
        <v>0</v>
      </c>
      <c r="O59" s="122">
        <f t="shared" si="35"/>
        <v>0</v>
      </c>
      <c r="P59" s="339"/>
      <c r="Q59" s="122">
        <f>IF(L59&gt;0,J59*L59,0)</f>
        <v>0</v>
      </c>
      <c r="R59" s="122">
        <f>IF(L59&gt;0,K59*L59,0)</f>
        <v>0</v>
      </c>
      <c r="T59" s="174">
        <f>IF($L59&gt;0,$L59*$I59*'COVER PAGE'!#REF!,0)</f>
        <v>0</v>
      </c>
      <c r="U59" s="174">
        <f>IF($L59&gt;0,($E59*$R$9*$L59)-($E59*'COVER PAGE'!#REF!*$L59),0)</f>
        <v>0</v>
      </c>
      <c r="V59" s="174">
        <f t="shared" si="7"/>
        <v>0</v>
      </c>
      <c r="AD59" s="530" t="str">
        <f>IFERROR(VLOOKUP(D59,'Part Master'!A:E,5,FALSE)," ")</f>
        <v/>
      </c>
    </row>
    <row r="60" spans="2:30" s="9" customFormat="1">
      <c r="B60" s="809"/>
      <c r="C60" s="65" t="s">
        <v>53</v>
      </c>
      <c r="D60" s="65" t="s">
        <v>1161</v>
      </c>
      <c r="E60" s="42">
        <v>0.5</v>
      </c>
      <c r="F60" s="181">
        <f>VLOOKUP(D60,'Part Master'!A:R, 3,FALSE)</f>
        <v>996.02</v>
      </c>
      <c r="G60" s="181">
        <f t="shared" si="32"/>
        <v>1095.6220000000001</v>
      </c>
      <c r="H60" s="181">
        <f t="shared" si="33"/>
        <v>1172.6220000000001</v>
      </c>
      <c r="I60" s="181">
        <f>VLOOKUP(D60,'Part Master'!A:G,7,FALSE)</f>
        <v>826.69659999999999</v>
      </c>
      <c r="J60" s="181">
        <f t="shared" si="8"/>
        <v>909.36626000000001</v>
      </c>
      <c r="K60" s="181">
        <f>J60+($R$9*E60)</f>
        <v>986.36626000000001</v>
      </c>
      <c r="L60" s="205"/>
      <c r="N60" s="122">
        <f t="shared" si="34"/>
        <v>0</v>
      </c>
      <c r="O60" s="122">
        <f t="shared" si="35"/>
        <v>0</v>
      </c>
      <c r="P60" s="339"/>
      <c r="Q60" s="122">
        <f>IF(L60&gt;0,J60*L60,0)</f>
        <v>0</v>
      </c>
      <c r="R60" s="122">
        <f>IF(L60&gt;0,K60*L60,0)</f>
        <v>0</v>
      </c>
      <c r="T60" s="174">
        <f>IF($L60&gt;0,$L60*$I60*'COVER PAGE'!#REF!,0)</f>
        <v>0</v>
      </c>
      <c r="U60" s="174">
        <f>IF($L60&gt;0,($E60*$R$9*$L60)-($E60*'COVER PAGE'!#REF!*$L60),0)</f>
        <v>0</v>
      </c>
      <c r="V60" s="174">
        <f t="shared" si="7"/>
        <v>0</v>
      </c>
      <c r="AD60" s="530" t="str">
        <f>IFERROR(VLOOKUP(D60,'Part Master'!A:E,5,FALSE)," ")</f>
        <v/>
      </c>
    </row>
    <row r="61" spans="2:30" s="9" customFormat="1">
      <c r="B61" s="807" t="s">
        <v>627</v>
      </c>
      <c r="C61" s="808"/>
      <c r="D61" s="228"/>
      <c r="E61" s="42">
        <f>SUM(E62:E65)</f>
        <v>2.0500000000000003</v>
      </c>
      <c r="F61" s="181">
        <f>SUM(F62:F65)</f>
        <v>873.56999999999994</v>
      </c>
      <c r="G61" s="181">
        <f t="shared" si="32"/>
        <v>960.92700000000002</v>
      </c>
      <c r="H61" s="214">
        <f t="shared" si="33"/>
        <v>1276.627</v>
      </c>
      <c r="I61" s="181">
        <f>SUM(I62:I65)</f>
        <v>725.06309999999996</v>
      </c>
      <c r="J61" s="181">
        <f t="shared" si="8"/>
        <v>797.56941000000006</v>
      </c>
      <c r="K61" s="214">
        <f>J61+($R$9*E61)</f>
        <v>1113.2694100000001</v>
      </c>
      <c r="L61" s="554"/>
      <c r="N61" s="122">
        <f t="shared" si="34"/>
        <v>0</v>
      </c>
      <c r="O61" s="122">
        <f t="shared" si="35"/>
        <v>0</v>
      </c>
      <c r="P61" s="339"/>
      <c r="Q61" s="122">
        <f>IF(L61&gt;0,J61*L61,0)</f>
        <v>0</v>
      </c>
      <c r="R61" s="122">
        <f>IF(L61&gt;0,K61*L61,0)</f>
        <v>0</v>
      </c>
      <c r="T61" s="174">
        <f>IF($L61&gt;0,$L61*$I61*'COVER PAGE'!#REF!,0)</f>
        <v>0</v>
      </c>
      <c r="U61" s="174">
        <f>IF($L61&gt;0,($E61*$R$9*$L61)-($E61*'COVER PAGE'!#REF!*$L61),0)</f>
        <v>0</v>
      </c>
      <c r="V61" s="174">
        <f t="shared" si="7"/>
        <v>0</v>
      </c>
      <c r="AD61" s="530" t="str">
        <f>IFERROR(VLOOKUP(D61,'Part Master'!A:E,5,FALSE)," ")</f>
        <v xml:space="preserve"> </v>
      </c>
    </row>
    <row r="62" spans="2:30" s="9" customFormat="1">
      <c r="B62" s="781"/>
      <c r="C62" s="80" t="s">
        <v>511</v>
      </c>
      <c r="D62" s="80" t="s">
        <v>246</v>
      </c>
      <c r="E62" s="53">
        <v>1.75</v>
      </c>
      <c r="F62" s="184">
        <f>VLOOKUP(D62,'Part Master'!A:R, 3,FALSE)</f>
        <v>803.3</v>
      </c>
      <c r="G62" s="184">
        <f t="shared" si="32"/>
        <v>883.63</v>
      </c>
      <c r="H62" s="184">
        <f t="shared" si="33"/>
        <v>1153.1300000000001</v>
      </c>
      <c r="I62" s="181">
        <f>VLOOKUP(D62,'Part Master'!A:G,7,FALSE)</f>
        <v>666.73899999999992</v>
      </c>
      <c r="J62" s="184">
        <f t="shared" si="8"/>
        <v>733.41289999999992</v>
      </c>
      <c r="K62" s="184">
        <f t="shared" ref="K62:K65" si="36">J62+($R$9*E62)</f>
        <v>1002.9128999999999</v>
      </c>
      <c r="L62" s="558"/>
      <c r="N62" s="11"/>
      <c r="O62" s="11"/>
      <c r="P62" s="11"/>
      <c r="Q62" s="11"/>
      <c r="R62" s="11"/>
      <c r="S62" s="11"/>
      <c r="T62" s="4"/>
      <c r="U62" s="4"/>
      <c r="V62" s="4"/>
      <c r="AD62" s="530" t="str">
        <f>IFERROR(VLOOKUP(D62,'Part Master'!A:E,5,FALSE)," ")</f>
        <v/>
      </c>
    </row>
    <row r="63" spans="2:30" s="9" customFormat="1">
      <c r="B63" s="809"/>
      <c r="C63" s="80" t="s">
        <v>61</v>
      </c>
      <c r="D63" s="80" t="s">
        <v>89</v>
      </c>
      <c r="E63" s="53">
        <v>0.1</v>
      </c>
      <c r="F63" s="184">
        <f>VLOOKUP(D63,'Part Master'!A:R, 3,FALSE)</f>
        <v>19.02</v>
      </c>
      <c r="G63" s="184">
        <f t="shared" si="32"/>
        <v>20.922000000000001</v>
      </c>
      <c r="H63" s="184">
        <f t="shared" si="33"/>
        <v>36.322000000000003</v>
      </c>
      <c r="I63" s="181">
        <f>VLOOKUP(D63,'Part Master'!A:G,7,FALSE)</f>
        <v>15.7866</v>
      </c>
      <c r="J63" s="184">
        <f t="shared" si="8"/>
        <v>17.365260000000003</v>
      </c>
      <c r="K63" s="184">
        <f t="shared" si="36"/>
        <v>32.765260000000005</v>
      </c>
      <c r="L63" s="558"/>
      <c r="N63" s="11"/>
      <c r="O63" s="11"/>
      <c r="P63" s="11"/>
      <c r="Q63" s="11"/>
      <c r="R63" s="11"/>
      <c r="S63" s="11"/>
      <c r="T63" s="4"/>
      <c r="U63" s="4"/>
      <c r="V63" s="4"/>
      <c r="AD63" s="530" t="str">
        <f>IFERROR(VLOOKUP(D63,'Part Master'!A:E,5,FALSE)," ")</f>
        <v/>
      </c>
    </row>
    <row r="64" spans="2:30" s="9" customFormat="1">
      <c r="B64" s="809"/>
      <c r="C64" s="80" t="s">
        <v>40</v>
      </c>
      <c r="D64" s="80" t="s">
        <v>90</v>
      </c>
      <c r="E64" s="53">
        <v>0.1</v>
      </c>
      <c r="F64" s="184">
        <f>VLOOKUP(D64,'Part Master'!A:R, 3,FALSE)</f>
        <v>11.77</v>
      </c>
      <c r="G64" s="184">
        <f t="shared" si="32"/>
        <v>12.947000000000001</v>
      </c>
      <c r="H64" s="184">
        <f t="shared" si="33"/>
        <v>28.347000000000001</v>
      </c>
      <c r="I64" s="181">
        <f>VLOOKUP(D64,'Part Master'!A:G,7,FALSE)</f>
        <v>9.7690999999999999</v>
      </c>
      <c r="J64" s="184">
        <f t="shared" si="8"/>
        <v>10.74601</v>
      </c>
      <c r="K64" s="184">
        <f t="shared" si="36"/>
        <v>26.14601</v>
      </c>
      <c r="L64" s="558"/>
      <c r="N64" s="11"/>
      <c r="O64" s="11"/>
      <c r="P64" s="11"/>
      <c r="Q64" s="11"/>
      <c r="R64" s="11"/>
      <c r="S64" s="11"/>
      <c r="T64" s="4"/>
      <c r="U64" s="4"/>
      <c r="V64" s="4"/>
      <c r="AD64" s="530" t="str">
        <f>IFERROR(VLOOKUP(D64,'Part Master'!A:E,5,FALSE)," ")</f>
        <v/>
      </c>
    </row>
    <row r="65" spans="2:30" s="9" customFormat="1">
      <c r="B65" s="810"/>
      <c r="C65" s="80" t="s">
        <v>21</v>
      </c>
      <c r="D65" s="80" t="s">
        <v>91</v>
      </c>
      <c r="E65" s="53">
        <v>0.1</v>
      </c>
      <c r="F65" s="184">
        <f>VLOOKUP(D65,'Part Master'!A:R, 3,FALSE)</f>
        <v>39.479999999999997</v>
      </c>
      <c r="G65" s="184">
        <f t="shared" si="32"/>
        <v>43.427999999999997</v>
      </c>
      <c r="H65" s="184">
        <f t="shared" si="33"/>
        <v>58.827999999999996</v>
      </c>
      <c r="I65" s="181">
        <f>VLOOKUP(D65,'Part Master'!A:G,7,FALSE)</f>
        <v>32.7684</v>
      </c>
      <c r="J65" s="184">
        <f t="shared" si="8"/>
        <v>36.04524</v>
      </c>
      <c r="K65" s="184">
        <f t="shared" si="36"/>
        <v>51.445239999999998</v>
      </c>
      <c r="L65" s="558"/>
      <c r="N65" s="11"/>
      <c r="O65" s="11"/>
      <c r="P65" s="11"/>
      <c r="Q65" s="11"/>
      <c r="R65" s="11"/>
      <c r="S65" s="11"/>
      <c r="T65" s="4"/>
      <c r="U65" s="4"/>
      <c r="V65" s="4"/>
      <c r="AD65" s="530" t="str">
        <f>IFERROR(VLOOKUP(D65,'Part Master'!A:E,5,FALSE)," ")</f>
        <v/>
      </c>
    </row>
    <row r="66" spans="2:30" s="9" customFormat="1">
      <c r="B66" s="807" t="s">
        <v>628</v>
      </c>
      <c r="C66" s="808"/>
      <c r="D66" s="228"/>
      <c r="E66" s="42">
        <f>SUM(E67:E71)</f>
        <v>2.1500000000000004</v>
      </c>
      <c r="F66" s="181">
        <f>SUM(F67:F71)</f>
        <v>1195.03</v>
      </c>
      <c r="G66" s="181">
        <f>F66*1.1</f>
        <v>1314.5330000000001</v>
      </c>
      <c r="H66" s="555">
        <f t="shared" si="33"/>
        <v>1645.6330000000003</v>
      </c>
      <c r="I66" s="181">
        <f>SUM(I67:I71)</f>
        <v>991.87490000000003</v>
      </c>
      <c r="J66" s="181">
        <f>I66*1.1</f>
        <v>1091.0623900000001</v>
      </c>
      <c r="K66" s="555">
        <f>J66+($R$9*E66)</f>
        <v>1422.1623900000002</v>
      </c>
      <c r="L66" s="556"/>
      <c r="N66" s="122">
        <f>IF(L66&gt;0,G66*L66,0)</f>
        <v>0</v>
      </c>
      <c r="O66" s="122">
        <f>IF(L66&gt;0,H66*L66,0)</f>
        <v>0</v>
      </c>
      <c r="P66" s="339"/>
      <c r="Q66" s="122">
        <f>IF(L66&gt;0,J66*L66,0)</f>
        <v>0</v>
      </c>
      <c r="R66" s="122">
        <f>IF(L66&gt;0,K66*L66,0)</f>
        <v>0</v>
      </c>
      <c r="T66" s="174">
        <f>IF($L66&gt;0,$L66*$I66*'COVER PAGE'!#REF!,0)</f>
        <v>0</v>
      </c>
      <c r="U66" s="174">
        <f>IF($L66&gt;0,($E66*$R$9*$L66)-($E66*'COVER PAGE'!#REF!*$L66),0)</f>
        <v>0</v>
      </c>
      <c r="V66" s="174">
        <f t="shared" si="7"/>
        <v>0</v>
      </c>
      <c r="AD66" s="530" t="str">
        <f>IFERROR(VLOOKUP(D66,'Part Master'!A:E,5,FALSE)," ")</f>
        <v xml:space="preserve"> </v>
      </c>
    </row>
    <row r="67" spans="2:30" s="9" customFormat="1">
      <c r="B67" s="781"/>
      <c r="C67" s="80" t="s">
        <v>624</v>
      </c>
      <c r="D67" s="80" t="s">
        <v>623</v>
      </c>
      <c r="E67" s="53">
        <v>1.75</v>
      </c>
      <c r="F67" s="184">
        <f>VLOOKUP(D67,'Part Master'!A:R, 3,FALSE)</f>
        <v>890.95</v>
      </c>
      <c r="G67" s="184">
        <f t="shared" si="32"/>
        <v>980.04500000000007</v>
      </c>
      <c r="H67" s="184">
        <f t="shared" si="33"/>
        <v>1249.5450000000001</v>
      </c>
      <c r="I67" s="181">
        <f>VLOOKUP(D67,'Part Master'!A:G,7,FALSE)</f>
        <v>739.48850000000004</v>
      </c>
      <c r="J67" s="184">
        <f t="shared" si="8"/>
        <v>813.43735000000015</v>
      </c>
      <c r="K67" s="184">
        <f t="shared" ref="K67:K71" si="37">J67+($R$9*E67)</f>
        <v>1082.9373500000002</v>
      </c>
      <c r="L67" s="558"/>
      <c r="N67" s="11"/>
      <c r="O67" s="11"/>
      <c r="P67" s="11"/>
      <c r="Q67" s="11"/>
      <c r="R67" s="11"/>
      <c r="S67" s="11"/>
      <c r="T67" s="4"/>
      <c r="U67" s="4"/>
      <c r="V67" s="4"/>
      <c r="AD67" s="530" t="str">
        <f>IFERROR(VLOOKUP(D67,'Part Master'!A:E,5,FALSE)," ")</f>
        <v/>
      </c>
    </row>
    <row r="68" spans="2:30" s="9" customFormat="1">
      <c r="B68" s="809"/>
      <c r="C68" s="80" t="s">
        <v>1079</v>
      </c>
      <c r="D68" s="228" t="s">
        <v>1080</v>
      </c>
      <c r="E68" s="53">
        <v>0.1</v>
      </c>
      <c r="F68" s="184">
        <f>VLOOKUP(D68,'Part Master'!A:R, 3,FALSE)</f>
        <v>233.81</v>
      </c>
      <c r="G68" s="184">
        <f>F68*1.1</f>
        <v>257.19100000000003</v>
      </c>
      <c r="H68" s="184">
        <f t="shared" si="33"/>
        <v>272.59100000000001</v>
      </c>
      <c r="I68" s="181">
        <f>VLOOKUP(D68,'Part Master'!A:G,7,FALSE)</f>
        <v>194.06229999999999</v>
      </c>
      <c r="J68" s="184">
        <f t="shared" si="8"/>
        <v>213.46853000000002</v>
      </c>
      <c r="K68" s="184">
        <f t="shared" si="37"/>
        <v>228.86853000000002</v>
      </c>
      <c r="L68" s="558"/>
      <c r="N68" s="11"/>
      <c r="O68" s="11"/>
      <c r="P68" s="11"/>
      <c r="Q68" s="11"/>
      <c r="R68" s="11"/>
      <c r="S68" s="11"/>
      <c r="T68" s="4"/>
      <c r="U68" s="4"/>
      <c r="V68" s="4"/>
      <c r="AD68" s="530" t="str">
        <f>IFERROR(VLOOKUP(D68,'Part Master'!A:E,5,FALSE)," ")</f>
        <v/>
      </c>
    </row>
    <row r="69" spans="2:30" s="9" customFormat="1">
      <c r="B69" s="809"/>
      <c r="C69" s="80" t="s">
        <v>61</v>
      </c>
      <c r="D69" s="80" t="s">
        <v>89</v>
      </c>
      <c r="E69" s="53">
        <v>0.1</v>
      </c>
      <c r="F69" s="184">
        <f>VLOOKUP(D69,'Part Master'!A:R, 3,FALSE)</f>
        <v>19.02</v>
      </c>
      <c r="G69" s="184">
        <f t="shared" si="32"/>
        <v>20.922000000000001</v>
      </c>
      <c r="H69" s="184">
        <f t="shared" si="33"/>
        <v>36.322000000000003</v>
      </c>
      <c r="I69" s="181">
        <f>VLOOKUP(D69,'Part Master'!A:G,7,FALSE)</f>
        <v>15.7866</v>
      </c>
      <c r="J69" s="184">
        <f t="shared" si="8"/>
        <v>17.365260000000003</v>
      </c>
      <c r="K69" s="184">
        <f t="shared" si="37"/>
        <v>32.765260000000005</v>
      </c>
      <c r="L69" s="558"/>
      <c r="N69" s="11"/>
      <c r="O69" s="11"/>
      <c r="P69" s="11"/>
      <c r="Q69" s="11"/>
      <c r="R69" s="11"/>
      <c r="S69" s="11"/>
      <c r="T69" s="4"/>
      <c r="U69" s="4"/>
      <c r="V69" s="4"/>
      <c r="AD69" s="530" t="str">
        <f>IFERROR(VLOOKUP(D69,'Part Master'!A:E,5,FALSE)," ")</f>
        <v/>
      </c>
    </row>
    <row r="70" spans="2:30" s="9" customFormat="1">
      <c r="B70" s="809"/>
      <c r="C70" s="80" t="s">
        <v>40</v>
      </c>
      <c r="D70" s="80" t="s">
        <v>90</v>
      </c>
      <c r="E70" s="53">
        <v>0.1</v>
      </c>
      <c r="F70" s="184">
        <f>VLOOKUP(D70,'Part Master'!A:R, 3,FALSE)</f>
        <v>11.77</v>
      </c>
      <c r="G70" s="184">
        <f t="shared" si="32"/>
        <v>12.947000000000001</v>
      </c>
      <c r="H70" s="184">
        <f t="shared" si="33"/>
        <v>28.347000000000001</v>
      </c>
      <c r="I70" s="181">
        <f>VLOOKUP(D70,'Part Master'!A:G,7,FALSE)</f>
        <v>9.7690999999999999</v>
      </c>
      <c r="J70" s="184">
        <f t="shared" si="8"/>
        <v>10.74601</v>
      </c>
      <c r="K70" s="184">
        <f t="shared" si="37"/>
        <v>26.14601</v>
      </c>
      <c r="L70" s="558"/>
      <c r="N70" s="11"/>
      <c r="O70" s="11"/>
      <c r="P70" s="11"/>
      <c r="Q70" s="11"/>
      <c r="R70" s="11"/>
      <c r="S70" s="11"/>
      <c r="T70" s="4"/>
      <c r="U70" s="4"/>
      <c r="V70" s="4"/>
      <c r="AD70" s="530" t="str">
        <f>IFERROR(VLOOKUP(D70,'Part Master'!A:E,5,FALSE)," ")</f>
        <v/>
      </c>
    </row>
    <row r="71" spans="2:30" s="9" customFormat="1">
      <c r="B71" s="810"/>
      <c r="C71" s="80" t="s">
        <v>21</v>
      </c>
      <c r="D71" s="80" t="s">
        <v>91</v>
      </c>
      <c r="E71" s="53">
        <v>0.1</v>
      </c>
      <c r="F71" s="184">
        <f>VLOOKUP(D71,'Part Master'!A:R, 3,FALSE)</f>
        <v>39.479999999999997</v>
      </c>
      <c r="G71" s="184">
        <f t="shared" si="32"/>
        <v>43.427999999999997</v>
      </c>
      <c r="H71" s="184">
        <f t="shared" si="33"/>
        <v>58.827999999999996</v>
      </c>
      <c r="I71" s="181">
        <f>VLOOKUP(D71,'Part Master'!A:G,7,FALSE)</f>
        <v>32.7684</v>
      </c>
      <c r="J71" s="184">
        <f t="shared" si="8"/>
        <v>36.04524</v>
      </c>
      <c r="K71" s="184">
        <f t="shared" si="37"/>
        <v>51.445239999999998</v>
      </c>
      <c r="L71" s="558"/>
      <c r="N71" s="11"/>
      <c r="O71" s="11"/>
      <c r="P71" s="11"/>
      <c r="Q71" s="11"/>
      <c r="R71" s="11"/>
      <c r="S71" s="11"/>
      <c r="T71" s="4"/>
      <c r="U71" s="4"/>
      <c r="V71" s="4"/>
      <c r="AD71" s="530" t="str">
        <f>IFERROR(VLOOKUP(D71,'Part Master'!A:E,5,FALSE)," ")</f>
        <v/>
      </c>
    </row>
    <row r="72" spans="2:30" s="9" customFormat="1">
      <c r="B72" s="807" t="s">
        <v>629</v>
      </c>
      <c r="C72" s="808"/>
      <c r="D72" s="228"/>
      <c r="E72" s="42">
        <f>SUM(E73:E76)</f>
        <v>2.0500000000000003</v>
      </c>
      <c r="F72" s="181">
        <f>SUM(F73:F76)</f>
        <v>873.56999999999994</v>
      </c>
      <c r="G72" s="181">
        <f>F72*1.1</f>
        <v>960.92700000000002</v>
      </c>
      <c r="H72" s="555">
        <f t="shared" si="33"/>
        <v>1276.627</v>
      </c>
      <c r="I72" s="181">
        <f>SUM(I73:I76)</f>
        <v>725.06309999999996</v>
      </c>
      <c r="J72" s="181">
        <f>I72*1.1</f>
        <v>797.56941000000006</v>
      </c>
      <c r="K72" s="555">
        <f>J72+($R$9*E72)</f>
        <v>1113.2694100000001</v>
      </c>
      <c r="L72" s="556"/>
      <c r="N72" s="122">
        <f>IF(L72&gt;0,G72*L72,0)</f>
        <v>0</v>
      </c>
      <c r="O72" s="122">
        <f>IF(L72&gt;0,H72*L72,0)</f>
        <v>0</v>
      </c>
      <c r="P72" s="339"/>
      <c r="Q72" s="122">
        <f>IF(L72&gt;0,J72*L72,0)</f>
        <v>0</v>
      </c>
      <c r="R72" s="122">
        <f>IF(L72&gt;0,K72*L72,0)</f>
        <v>0</v>
      </c>
      <c r="T72" s="174">
        <f>IF($L72&gt;0,$L72*$I72*'COVER PAGE'!#REF!,0)</f>
        <v>0</v>
      </c>
      <c r="U72" s="174">
        <f>IF($L72&gt;0,($E72*$R$9*$L72)-($E72*'COVER PAGE'!#REF!*$L72),0)</f>
        <v>0</v>
      </c>
      <c r="V72" s="174">
        <f t="shared" si="7"/>
        <v>0</v>
      </c>
      <c r="AD72" s="530" t="str">
        <f>IFERROR(VLOOKUP(D72,'Part Master'!A:E,5,FALSE)," ")</f>
        <v xml:space="preserve"> </v>
      </c>
    </row>
    <row r="73" spans="2:30" s="9" customFormat="1">
      <c r="B73" s="781"/>
      <c r="C73" s="80" t="s">
        <v>511</v>
      </c>
      <c r="D73" s="80" t="s">
        <v>246</v>
      </c>
      <c r="E73" s="53">
        <v>1.75</v>
      </c>
      <c r="F73" s="184">
        <f>VLOOKUP(D73,'Part Master'!A:R, 3,FALSE)</f>
        <v>803.3</v>
      </c>
      <c r="G73" s="184">
        <f t="shared" si="32"/>
        <v>883.63</v>
      </c>
      <c r="H73" s="184">
        <f t="shared" si="33"/>
        <v>1153.1300000000001</v>
      </c>
      <c r="I73" s="181">
        <f>VLOOKUP(D73,'Part Master'!A:G,7,FALSE)</f>
        <v>666.73899999999992</v>
      </c>
      <c r="J73" s="184">
        <f t="shared" si="8"/>
        <v>733.41289999999992</v>
      </c>
      <c r="K73" s="184">
        <f t="shared" ref="K73:K76" si="38">J73+($R$9*E73)</f>
        <v>1002.9128999999999</v>
      </c>
      <c r="L73" s="558"/>
      <c r="N73" s="11"/>
      <c r="O73" s="11"/>
      <c r="P73" s="11"/>
      <c r="Q73" s="11"/>
      <c r="R73" s="11"/>
      <c r="S73" s="11"/>
      <c r="T73" s="4"/>
      <c r="U73" s="4"/>
      <c r="V73" s="4"/>
      <c r="AD73" s="530" t="str">
        <f>IFERROR(VLOOKUP(D73,'Part Master'!A:E,5,FALSE)," ")</f>
        <v/>
      </c>
    </row>
    <row r="74" spans="2:30" s="9" customFormat="1">
      <c r="B74" s="809"/>
      <c r="C74" s="80" t="s">
        <v>40</v>
      </c>
      <c r="D74" s="80" t="s">
        <v>90</v>
      </c>
      <c r="E74" s="53">
        <v>0.1</v>
      </c>
      <c r="F74" s="184">
        <f>VLOOKUP(D74,'Part Master'!A:R, 3,FALSE)</f>
        <v>11.77</v>
      </c>
      <c r="G74" s="184">
        <f t="shared" si="32"/>
        <v>12.947000000000001</v>
      </c>
      <c r="H74" s="184">
        <f t="shared" si="33"/>
        <v>28.347000000000001</v>
      </c>
      <c r="I74" s="181">
        <f>VLOOKUP(D74,'Part Master'!A:G,7,FALSE)</f>
        <v>9.7690999999999999</v>
      </c>
      <c r="J74" s="184">
        <f t="shared" si="8"/>
        <v>10.74601</v>
      </c>
      <c r="K74" s="184">
        <f t="shared" si="38"/>
        <v>26.14601</v>
      </c>
      <c r="L74" s="558"/>
      <c r="N74" s="11"/>
      <c r="O74" s="11"/>
      <c r="P74" s="11"/>
      <c r="Q74" s="11"/>
      <c r="R74" s="11"/>
      <c r="S74" s="11"/>
      <c r="T74" s="4"/>
      <c r="U74" s="4"/>
      <c r="V74" s="4"/>
      <c r="AD74" s="530" t="str">
        <f>IFERROR(VLOOKUP(D74,'Part Master'!A:E,5,FALSE)," ")</f>
        <v/>
      </c>
    </row>
    <row r="75" spans="2:30" s="9" customFormat="1">
      <c r="B75" s="809"/>
      <c r="C75" s="80" t="s">
        <v>61</v>
      </c>
      <c r="D75" s="80" t="s">
        <v>89</v>
      </c>
      <c r="E75" s="53">
        <v>0.1</v>
      </c>
      <c r="F75" s="184">
        <f>VLOOKUP(D75,'Part Master'!A:R, 3,FALSE)</f>
        <v>19.02</v>
      </c>
      <c r="G75" s="184">
        <f t="shared" si="32"/>
        <v>20.922000000000001</v>
      </c>
      <c r="H75" s="184">
        <f t="shared" si="33"/>
        <v>36.322000000000003</v>
      </c>
      <c r="I75" s="181">
        <f>VLOOKUP(D75,'Part Master'!A:G,7,FALSE)</f>
        <v>15.7866</v>
      </c>
      <c r="J75" s="184">
        <f t="shared" si="8"/>
        <v>17.365260000000003</v>
      </c>
      <c r="K75" s="184">
        <f t="shared" si="38"/>
        <v>32.765260000000005</v>
      </c>
      <c r="L75" s="558"/>
      <c r="N75" s="11"/>
      <c r="O75" s="11"/>
      <c r="P75" s="11"/>
      <c r="Q75" s="11"/>
      <c r="R75" s="11"/>
      <c r="S75" s="11"/>
      <c r="T75" s="4"/>
      <c r="U75" s="4"/>
      <c r="V75" s="4"/>
      <c r="AD75" s="530" t="str">
        <f>IFERROR(VLOOKUP(D75,'Part Master'!A:E,5,FALSE)," ")</f>
        <v/>
      </c>
    </row>
    <row r="76" spans="2:30" s="9" customFormat="1">
      <c r="B76" s="810"/>
      <c r="C76" s="80" t="s">
        <v>21</v>
      </c>
      <c r="D76" s="80" t="s">
        <v>91</v>
      </c>
      <c r="E76" s="53">
        <v>0.1</v>
      </c>
      <c r="F76" s="184">
        <f>VLOOKUP(D76,'Part Master'!A:R, 3,FALSE)</f>
        <v>39.479999999999997</v>
      </c>
      <c r="G76" s="184">
        <f t="shared" si="32"/>
        <v>43.427999999999997</v>
      </c>
      <c r="H76" s="184">
        <f t="shared" si="33"/>
        <v>58.827999999999996</v>
      </c>
      <c r="I76" s="181">
        <f>VLOOKUP(D76,'Part Master'!A:G,7,FALSE)</f>
        <v>32.7684</v>
      </c>
      <c r="J76" s="184">
        <f>I76*1.1</f>
        <v>36.04524</v>
      </c>
      <c r="K76" s="184">
        <f t="shared" si="38"/>
        <v>51.445239999999998</v>
      </c>
      <c r="L76" s="558"/>
      <c r="N76" s="11"/>
      <c r="O76" s="11"/>
      <c r="P76" s="11"/>
      <c r="Q76" s="11"/>
      <c r="R76" s="11"/>
      <c r="S76" s="11"/>
      <c r="T76" s="4"/>
      <c r="U76" s="4"/>
      <c r="V76" s="4"/>
      <c r="AD76" s="530" t="str">
        <f>IFERROR(VLOOKUP(D76,'Part Master'!A:E,5,FALSE)," ")</f>
        <v/>
      </c>
    </row>
    <row r="77" spans="2:30" s="9" customFormat="1">
      <c r="B77" s="65" t="s">
        <v>417</v>
      </c>
      <c r="C77" s="119"/>
      <c r="D77" s="41" t="s">
        <v>95</v>
      </c>
      <c r="E77" s="42">
        <v>0.17</v>
      </c>
      <c r="F77" s="181">
        <f>VLOOKUP(D77,'Part Master'!A:R, 3,FALSE)</f>
        <v>29.81</v>
      </c>
      <c r="G77" s="181">
        <f t="shared" si="32"/>
        <v>32.791000000000004</v>
      </c>
      <c r="H77" s="181">
        <f t="shared" si="33"/>
        <v>58.971000000000004</v>
      </c>
      <c r="I77" s="181">
        <f>VLOOKUP(D77,'Part Master'!A:G,7,FALSE)</f>
        <v>24.7423</v>
      </c>
      <c r="J77" s="181">
        <f>I77*1.1</f>
        <v>27.216530000000002</v>
      </c>
      <c r="K77" s="215">
        <f>J77+($R$9*E77)</f>
        <v>53.396530000000006</v>
      </c>
      <c r="L77" s="557"/>
      <c r="N77" s="122">
        <f>IF(L77&gt;0,G77*L77,0)</f>
        <v>0</v>
      </c>
      <c r="O77" s="122">
        <f>IF(L77&gt;0,H77*L77,0)</f>
        <v>0</v>
      </c>
      <c r="P77" s="339"/>
      <c r="Q77" s="122">
        <f>IF(L77&gt;0,J77*L77,0)</f>
        <v>0</v>
      </c>
      <c r="R77" s="122">
        <f>IF(L77&gt;0,K77*L77,0)</f>
        <v>0</v>
      </c>
      <c r="T77" s="174">
        <f>IF($L77&gt;0,$L77*$I77*'COVER PAGE'!#REF!,0)</f>
        <v>0</v>
      </c>
      <c r="U77" s="174">
        <f>IF($L77&gt;0,($E77*$R$9*$L77)-($E77*'COVER PAGE'!#REF!*$L77),0)</f>
        <v>0</v>
      </c>
      <c r="V77" s="174">
        <f t="shared" ref="V77:V82" si="39">U77+T77</f>
        <v>0</v>
      </c>
      <c r="AD77" s="530" t="str">
        <f>IFERROR(VLOOKUP(D77,'Part Master'!A:E,5,FALSE)," ")</f>
        <v/>
      </c>
    </row>
    <row r="78" spans="2:30" s="9" customFormat="1">
      <c r="B78" s="65" t="s">
        <v>418</v>
      </c>
      <c r="C78" s="119"/>
      <c r="D78" s="41" t="s">
        <v>96</v>
      </c>
      <c r="E78" s="42">
        <v>0.17</v>
      </c>
      <c r="F78" s="181">
        <f>VLOOKUP(D78,'Part Master'!A:R, 3,FALSE)</f>
        <v>29.81</v>
      </c>
      <c r="G78" s="181">
        <f t="shared" si="32"/>
        <v>32.791000000000004</v>
      </c>
      <c r="H78" s="215">
        <f t="shared" si="33"/>
        <v>58.971000000000004</v>
      </c>
      <c r="I78" s="181">
        <f>VLOOKUP(D78,'Part Master'!A:G,7,FALSE)</f>
        <v>24.7423</v>
      </c>
      <c r="J78" s="181">
        <f>I78*1.1</f>
        <v>27.216530000000002</v>
      </c>
      <c r="K78" s="181">
        <f>J78+($R$9*E78)</f>
        <v>53.396530000000006</v>
      </c>
      <c r="L78" s="205"/>
      <c r="N78" s="122">
        <f>IF(L78&gt;0,G78*L78,0)</f>
        <v>0</v>
      </c>
      <c r="O78" s="122">
        <f>IF(L78&gt;0,H78*L78,0)</f>
        <v>0</v>
      </c>
      <c r="P78" s="339"/>
      <c r="Q78" s="122">
        <f>IF(L78&gt;0,J78*L78,0)</f>
        <v>0</v>
      </c>
      <c r="R78" s="122">
        <f>IF(L78&gt;0,K78*L78,0)</f>
        <v>0</v>
      </c>
      <c r="T78" s="174">
        <f>IF($L78&gt;0,$L78*$I78*'COVER PAGE'!#REF!,0)</f>
        <v>0</v>
      </c>
      <c r="U78" s="174">
        <f>IF($L78&gt;0,($E78*$R$9*$L78)-($E78*'COVER PAGE'!#REF!*$L78),0)</f>
        <v>0</v>
      </c>
      <c r="V78" s="174">
        <f t="shared" si="39"/>
        <v>0</v>
      </c>
      <c r="AD78" s="530" t="str">
        <f>IFERROR(VLOOKUP(D78,'Part Master'!A:E,5,FALSE)," ")</f>
        <v/>
      </c>
    </row>
    <row r="79" spans="2:30" s="9" customFormat="1">
      <c r="B79" s="72" t="s">
        <v>10</v>
      </c>
      <c r="C79" s="72"/>
      <c r="D79" s="72" t="s">
        <v>39</v>
      </c>
      <c r="E79" s="42">
        <v>0</v>
      </c>
      <c r="F79" s="181">
        <f>VLOOKUP(D79,'Part Master'!A:R, 3,FALSE)</f>
        <v>31.2</v>
      </c>
      <c r="G79" s="181">
        <f>F79*1.1</f>
        <v>34.32</v>
      </c>
      <c r="H79" s="181">
        <f t="shared" si="33"/>
        <v>34.32</v>
      </c>
      <c r="I79" s="181">
        <f>VLOOKUP(D79,'Part Master'!A:G,7,FALSE)</f>
        <v>25.896000000000001</v>
      </c>
      <c r="J79" s="181">
        <f>I79*1.1</f>
        <v>28.485600000000002</v>
      </c>
      <c r="K79" s="181">
        <f>J79+($R$9*E79)</f>
        <v>28.485600000000002</v>
      </c>
      <c r="L79" s="205"/>
      <c r="N79" s="122">
        <f>IF(L79&gt;0,G79*L79,0)</f>
        <v>0</v>
      </c>
      <c r="O79" s="122">
        <f>IF(L79&gt;0,H79*L79,0)</f>
        <v>0</v>
      </c>
      <c r="P79" s="339"/>
      <c r="Q79" s="122">
        <f>IF(L79&gt;0,J79*L79,0)</f>
        <v>0</v>
      </c>
      <c r="R79" s="122">
        <f>IF(L79&gt;0,K79*L79,0)</f>
        <v>0</v>
      </c>
      <c r="T79" s="174">
        <f>IF($L79&gt;0,$L79*$I79*'COVER PAGE'!#REF!,0)</f>
        <v>0</v>
      </c>
      <c r="U79" s="174">
        <f>IF($L79&gt;0,($E79*$R$9*$L79)-($E79*'COVER PAGE'!#REF!*$L79),0)</f>
        <v>0</v>
      </c>
      <c r="V79" s="174">
        <f t="shared" si="39"/>
        <v>0</v>
      </c>
      <c r="AD79" s="530" t="str">
        <f>IFERROR(VLOOKUP(D79,'Part Master'!A:E,5,FALSE)," ")</f>
        <v/>
      </c>
    </row>
    <row r="80" spans="2:30">
      <c r="B80" s="811" t="s">
        <v>232</v>
      </c>
      <c r="C80" s="812"/>
      <c r="D80" s="812"/>
      <c r="E80" s="812"/>
      <c r="F80" s="812"/>
      <c r="G80" s="812"/>
      <c r="H80" s="812"/>
      <c r="I80" s="812"/>
      <c r="J80" s="812"/>
      <c r="K80" s="812"/>
      <c r="L80" s="812"/>
      <c r="M80" s="812"/>
      <c r="N80" s="812"/>
      <c r="O80" s="812"/>
      <c r="P80" s="812"/>
      <c r="Q80" s="812"/>
      <c r="R80" s="812"/>
      <c r="S80" s="812"/>
      <c r="T80" s="812"/>
      <c r="U80" s="812"/>
      <c r="V80" s="812"/>
      <c r="W80" s="812"/>
      <c r="X80" s="812"/>
      <c r="Y80" s="812"/>
      <c r="Z80" s="812"/>
      <c r="AA80" s="812"/>
      <c r="AB80" s="812"/>
      <c r="AC80" s="812"/>
      <c r="AD80" s="813" t="str">
        <f>IFERROR(VLOOKUP(D80,'Part Master'!A:E,5,FALSE)," ")</f>
        <v xml:space="preserve"> </v>
      </c>
    </row>
    <row r="81" spans="2:31" s="9" customFormat="1">
      <c r="B81" s="65" t="s">
        <v>1</v>
      </c>
      <c r="C81" s="65"/>
      <c r="D81" s="65" t="s">
        <v>70</v>
      </c>
      <c r="E81" s="42">
        <v>0</v>
      </c>
      <c r="F81" s="181">
        <f>VLOOKUP(D81,'Part Master'!A:R, 3,FALSE)</f>
        <v>57.85</v>
      </c>
      <c r="G81" s="181">
        <f>F81*1.1</f>
        <v>63.635000000000005</v>
      </c>
      <c r="H81" s="181">
        <f>G81+(E81*$O$9)</f>
        <v>63.635000000000005</v>
      </c>
      <c r="I81" s="181">
        <f>VLOOKUP(D81,'Part Master'!A:G,7,FALSE)</f>
        <v>48.015500000000003</v>
      </c>
      <c r="J81" s="181">
        <f>I81*1.1</f>
        <v>52.817050000000009</v>
      </c>
      <c r="K81" s="181">
        <f>J81+($R$9*E81)</f>
        <v>52.817050000000009</v>
      </c>
      <c r="L81" s="205"/>
      <c r="N81" s="122">
        <f>IF(L81&gt;0,G81*L81,0)</f>
        <v>0</v>
      </c>
      <c r="O81" s="122">
        <f>IF(L81&gt;0,H81*L81,0)</f>
        <v>0</v>
      </c>
      <c r="P81" s="339"/>
      <c r="Q81" s="122">
        <f>IF(L81&gt;0,J81*L81,0)</f>
        <v>0</v>
      </c>
      <c r="R81" s="122">
        <f>IF(L81&gt;0,K81*L81,0)</f>
        <v>0</v>
      </c>
      <c r="T81" s="174">
        <f>IF($L81&gt;0,$L81*$I81*'COVER PAGE'!#REF!,0)</f>
        <v>0</v>
      </c>
      <c r="U81" s="174">
        <f>IF($L81&gt;0,($E81*$R$9*$L81)-($E81*'COVER PAGE'!#REF!*$L81),0)</f>
        <v>0</v>
      </c>
      <c r="V81" s="174">
        <f t="shared" si="39"/>
        <v>0</v>
      </c>
      <c r="AD81" s="530" t="str">
        <f>IFERROR(VLOOKUP(D81,'Part Master'!A:E,5,FALSE)," ")</f>
        <v/>
      </c>
    </row>
    <row r="82" spans="2:31" s="9" customFormat="1">
      <c r="B82" s="65" t="s">
        <v>52</v>
      </c>
      <c r="C82" s="72"/>
      <c r="D82" s="72" t="s">
        <v>84</v>
      </c>
      <c r="E82" s="42">
        <v>0</v>
      </c>
      <c r="F82" s="181">
        <f>VLOOKUP(D82,'Part Master'!A:R, 3,FALSE)</f>
        <v>29.45</v>
      </c>
      <c r="G82" s="181">
        <f>F82*1.1</f>
        <v>32.395000000000003</v>
      </c>
      <c r="H82" s="181">
        <f>G82+(E82*$O$9)</f>
        <v>32.395000000000003</v>
      </c>
      <c r="I82" s="181">
        <f>VLOOKUP(D82,'Part Master'!A:G,7,FALSE)</f>
        <v>24.4435</v>
      </c>
      <c r="J82" s="181">
        <f>I82*1.1</f>
        <v>26.887850000000004</v>
      </c>
      <c r="K82" s="181">
        <f>J82+($R$9*E82)</f>
        <v>26.887850000000004</v>
      </c>
      <c r="L82" s="205"/>
      <c r="N82" s="122">
        <f>IF(L82&gt;0,G82*L82,0)</f>
        <v>0</v>
      </c>
      <c r="O82" s="122">
        <f>IF(L82&gt;0,H82*L82,0)</f>
        <v>0</v>
      </c>
      <c r="P82" s="339"/>
      <c r="Q82" s="122">
        <f>IF(L82&gt;0,J82*L82,0)</f>
        <v>0</v>
      </c>
      <c r="R82" s="122">
        <f>IF(L82&gt;0,K82*L82,0)</f>
        <v>0</v>
      </c>
      <c r="T82" s="174">
        <f>IF($L82&gt;0,$L82*$I82*'COVER PAGE'!#REF!,0)</f>
        <v>0</v>
      </c>
      <c r="U82" s="174">
        <f>IF($L82&gt;0,($E82*$R$9*$L82)-($E82*'COVER PAGE'!#REF!*$L82),0)</f>
        <v>0</v>
      </c>
      <c r="V82" s="174">
        <f t="shared" si="39"/>
        <v>0</v>
      </c>
      <c r="AD82" s="530" t="str">
        <f>IFERROR(VLOOKUP(D82,'Part Master'!A:E,5,FALSE)," ")</f>
        <v/>
      </c>
    </row>
    <row r="83" spans="2:31">
      <c r="M83" s="4"/>
      <c r="N83" s="4"/>
      <c r="O83" s="4"/>
      <c r="P83" s="4"/>
      <c r="AD83" s="532" t="str">
        <f>IFERROR(VLOOKUP(D83,'Part Master'!A:E,5,FALSE)," ")</f>
        <v xml:space="preserve"> </v>
      </c>
      <c r="AE83" s="351"/>
    </row>
    <row r="84" spans="2:31" ht="17.25">
      <c r="B84" s="468" t="s">
        <v>642</v>
      </c>
      <c r="C84" s="468"/>
      <c r="D84" s="468"/>
      <c r="E84" s="468"/>
      <c r="F84" s="468"/>
      <c r="G84" s="468"/>
      <c r="H84" s="468"/>
      <c r="I84" s="321"/>
      <c r="J84" s="321"/>
      <c r="K84" s="321"/>
      <c r="M84" s="4"/>
      <c r="N84" s="4"/>
      <c r="O84" s="4"/>
      <c r="P84" s="4"/>
      <c r="AD84" s="532" t="str">
        <f>IFERROR(VLOOKUP(D84,'Part Master'!A:E,5,FALSE)," ")</f>
        <v xml:space="preserve"> </v>
      </c>
      <c r="AE84" s="351"/>
    </row>
    <row r="85" spans="2:31" ht="15" customHeight="1">
      <c r="B85" s="469" t="s">
        <v>1377</v>
      </c>
      <c r="C85" s="469"/>
      <c r="D85" s="469"/>
      <c r="E85" s="469"/>
      <c r="F85" s="469"/>
      <c r="G85" s="469"/>
      <c r="H85" s="469"/>
      <c r="I85" s="333"/>
      <c r="J85" s="333"/>
      <c r="K85" s="333"/>
      <c r="M85" s="4"/>
      <c r="N85" s="4"/>
      <c r="O85" s="4"/>
      <c r="P85" s="4"/>
      <c r="AD85" s="532" t="str">
        <f>IFERROR(VLOOKUP(D85,'Part Master'!A:E,5,FALSE)," ")</f>
        <v xml:space="preserve"> </v>
      </c>
      <c r="AE85" s="351"/>
    </row>
    <row r="86" spans="2:31">
      <c r="B86" s="469" t="s">
        <v>1376</v>
      </c>
      <c r="C86" s="469"/>
      <c r="D86" s="469"/>
      <c r="E86" s="469"/>
      <c r="F86" s="469"/>
      <c r="G86" s="469"/>
      <c r="H86" s="469"/>
      <c r="I86" s="333"/>
      <c r="J86" s="333"/>
      <c r="K86" s="333"/>
      <c r="M86" s="4"/>
      <c r="N86" s="4"/>
      <c r="O86" s="4"/>
      <c r="P86" s="4"/>
      <c r="AD86" s="532" t="str">
        <f>IFERROR(VLOOKUP(D86,'Part Master'!A:E,5,FALSE)," ")</f>
        <v xml:space="preserve"> </v>
      </c>
      <c r="AE86" s="351"/>
    </row>
    <row r="87" spans="2:31" ht="15" customHeight="1">
      <c r="B87" s="466" t="s">
        <v>1371</v>
      </c>
      <c r="C87" s="466"/>
      <c r="D87" s="466"/>
      <c r="E87" s="466"/>
      <c r="F87" s="466"/>
      <c r="G87" s="466"/>
      <c r="H87" s="466"/>
      <c r="I87" s="334"/>
      <c r="J87" s="334"/>
      <c r="K87" s="334"/>
      <c r="M87" s="4"/>
      <c r="N87" s="4"/>
      <c r="O87" s="4"/>
      <c r="P87" s="4"/>
      <c r="AD87" s="532" t="str">
        <f>IFERROR(VLOOKUP(D87,'Part Master'!A:E,5,FALSE)," ")</f>
        <v xml:space="preserve"> </v>
      </c>
      <c r="AE87" s="351"/>
    </row>
    <row r="88" spans="2:31" ht="15" customHeight="1">
      <c r="B88" s="466" t="s">
        <v>1372</v>
      </c>
      <c r="C88" s="466"/>
      <c r="D88" s="466"/>
      <c r="E88" s="466"/>
      <c r="F88" s="466"/>
      <c r="G88" s="466"/>
      <c r="H88" s="466"/>
      <c r="I88" s="334"/>
      <c r="J88" s="334"/>
      <c r="K88" s="334"/>
      <c r="M88" s="4"/>
      <c r="N88" s="4"/>
      <c r="O88" s="4"/>
      <c r="P88" s="4"/>
      <c r="AD88" s="532" t="str">
        <f>IFERROR(VLOOKUP(D88,'Part Master'!A:E,5,FALSE)," ")</f>
        <v xml:space="preserve"> </v>
      </c>
      <c r="AE88" s="351"/>
    </row>
    <row r="89" spans="2:31" ht="17.25" customHeight="1">
      <c r="B89" s="763" t="s">
        <v>1395</v>
      </c>
      <c r="C89" s="763"/>
      <c r="D89" s="763"/>
      <c r="E89" s="763"/>
      <c r="F89" s="763"/>
      <c r="G89" s="763"/>
      <c r="H89" s="763"/>
      <c r="I89" s="763"/>
      <c r="J89" s="763"/>
      <c r="K89" s="763"/>
      <c r="L89" s="763"/>
      <c r="M89" s="4"/>
      <c r="N89" s="4"/>
      <c r="O89" s="4"/>
      <c r="P89" s="4"/>
      <c r="AD89" s="532" t="str">
        <f>IFERROR(VLOOKUP(D89,'Part Master'!A:E,5,FALSE)," ")</f>
        <v xml:space="preserve"> </v>
      </c>
      <c r="AE89" s="351"/>
    </row>
    <row r="90" spans="2:31" ht="15" customHeight="1">
      <c r="B90" s="763"/>
      <c r="C90" s="763"/>
      <c r="D90" s="763"/>
      <c r="E90" s="763"/>
      <c r="F90" s="763"/>
      <c r="G90" s="763"/>
      <c r="H90" s="763"/>
      <c r="I90" s="763"/>
      <c r="J90" s="763"/>
      <c r="K90" s="763"/>
      <c r="L90" s="763"/>
      <c r="M90" s="4"/>
      <c r="N90" s="4"/>
      <c r="O90" s="4"/>
      <c r="P90" s="4"/>
      <c r="AD90" s="532" t="str">
        <f>IFERROR(VLOOKUP(D90,'Part Master'!A:E,5,FALSE)," ")</f>
        <v xml:space="preserve"> </v>
      </c>
      <c r="AE90" s="351"/>
    </row>
    <row r="91" spans="2:31">
      <c r="B91" s="763"/>
      <c r="C91" s="763"/>
      <c r="D91" s="763"/>
      <c r="E91" s="763"/>
      <c r="F91" s="763"/>
      <c r="G91" s="763"/>
      <c r="H91" s="763"/>
      <c r="I91" s="763"/>
      <c r="J91" s="763"/>
      <c r="K91" s="763"/>
      <c r="L91" s="763"/>
      <c r="M91" s="4"/>
      <c r="N91" s="4"/>
      <c r="O91" s="4"/>
      <c r="P91" s="4"/>
      <c r="AD91" s="532" t="str">
        <f>IFERROR(VLOOKUP(D91,'Part Master'!A:E,5,FALSE)," ")</f>
        <v xml:space="preserve"> </v>
      </c>
      <c r="AE91" s="351"/>
    </row>
    <row r="92" spans="2:31">
      <c r="M92" s="4"/>
      <c r="N92" s="4"/>
      <c r="O92" s="4"/>
      <c r="P92" s="4"/>
      <c r="AD92" s="532" t="str">
        <f>IFERROR(VLOOKUP(D92,'Part Master'!A:E,5,FALSE)," ")</f>
        <v xml:space="preserve"> </v>
      </c>
      <c r="AE92" s="351"/>
    </row>
    <row r="93" spans="2:31" ht="15" customHeight="1">
      <c r="C93" s="26"/>
      <c r="D93" s="26"/>
      <c r="E93" s="26"/>
      <c r="F93" s="335"/>
      <c r="G93" s="335"/>
      <c r="H93" s="335"/>
      <c r="I93" s="335"/>
      <c r="J93" s="335"/>
      <c r="K93" s="335"/>
      <c r="M93" s="4"/>
      <c r="N93" s="4"/>
      <c r="O93" s="4"/>
      <c r="P93" s="4"/>
      <c r="AD93" s="532" t="str">
        <f>IFERROR(VLOOKUP(D93,'Part Master'!A:E,5,FALSE)," ")</f>
        <v xml:space="preserve"> </v>
      </c>
      <c r="AE93" s="351"/>
    </row>
    <row r="94" spans="2:31">
      <c r="M94" s="4"/>
      <c r="N94" s="4"/>
      <c r="O94" s="4"/>
      <c r="P94" s="4"/>
      <c r="AD94" s="532" t="str">
        <f>IFERROR(VLOOKUP(D94,'Part Master'!A:E,5,FALSE)," ")</f>
        <v xml:space="preserve"> </v>
      </c>
      <c r="AE94" s="351"/>
    </row>
    <row r="95" spans="2:31">
      <c r="L95" s="332"/>
      <c r="M95" s="4"/>
      <c r="N95" s="4"/>
      <c r="O95" s="4"/>
      <c r="P95" s="4"/>
      <c r="AD95" s="532" t="str">
        <f>IFERROR(VLOOKUP(D95,'Part Master'!A:E,5,FALSE)," ")</f>
        <v xml:space="preserve"> </v>
      </c>
      <c r="AE95" s="351"/>
    </row>
    <row r="96" spans="2:31">
      <c r="M96" s="4"/>
      <c r="N96" s="4"/>
      <c r="O96" s="4"/>
      <c r="P96" s="4"/>
      <c r="AD96" s="532" t="str">
        <f>IFERROR(VLOOKUP(D96,'Part Master'!A:E,5,FALSE)," ")</f>
        <v xml:space="preserve"> </v>
      </c>
      <c r="AE96" s="351"/>
    </row>
    <row r="97" spans="13:31">
      <c r="M97" s="4"/>
      <c r="N97" s="4"/>
      <c r="O97" s="4"/>
      <c r="P97" s="4"/>
      <c r="AD97" s="532" t="str">
        <f>IFERROR(VLOOKUP(D97,'Part Master'!A:E,5,FALSE)," ")</f>
        <v xml:space="preserve"> </v>
      </c>
      <c r="AE97" s="351"/>
    </row>
    <row r="98" spans="13:31">
      <c r="M98" s="4"/>
      <c r="N98" s="4"/>
      <c r="O98" s="4"/>
      <c r="P98" s="4"/>
      <c r="AD98" s="532" t="str">
        <f>IFERROR(VLOOKUP(D98,'Part Master'!A:E,5,FALSE)," ")</f>
        <v xml:space="preserve"> </v>
      </c>
      <c r="AE98" s="351"/>
    </row>
    <row r="99" spans="13:31">
      <c r="M99" s="4"/>
      <c r="N99" s="4"/>
      <c r="O99" s="4"/>
      <c r="P99" s="4"/>
      <c r="AD99" s="532" t="str">
        <f>IFERROR(VLOOKUP(D99,'Part Master'!A:E,5,FALSE)," ")</f>
        <v xml:space="preserve"> </v>
      </c>
      <c r="AE99" s="351"/>
    </row>
    <row r="100" spans="13:31">
      <c r="M100" s="4"/>
      <c r="N100" s="4"/>
      <c r="O100" s="4"/>
      <c r="P100" s="4"/>
      <c r="AD100" s="532" t="str">
        <f>IFERROR(VLOOKUP(D100,'Part Master'!A:E,5,FALSE)," ")</f>
        <v xml:space="preserve"> </v>
      </c>
      <c r="AE100" s="351"/>
    </row>
    <row r="101" spans="13:31">
      <c r="M101" s="4"/>
      <c r="N101" s="4"/>
      <c r="O101" s="4"/>
      <c r="P101" s="4"/>
      <c r="AD101" s="532" t="str">
        <f>IFERROR(VLOOKUP(D101,'Part Master'!A:E,5,FALSE)," ")</f>
        <v xml:space="preserve"> </v>
      </c>
      <c r="AE101" s="351"/>
    </row>
    <row r="102" spans="13:31">
      <c r="M102" s="4"/>
      <c r="N102" s="4"/>
      <c r="O102" s="4"/>
      <c r="P102" s="4"/>
      <c r="AD102" s="532" t="str">
        <f>IFERROR(VLOOKUP(D102,'Part Master'!A:E,5,FALSE)," ")</f>
        <v xml:space="preserve"> </v>
      </c>
      <c r="AE102" s="351"/>
    </row>
    <row r="103" spans="13:31">
      <c r="M103" s="4"/>
      <c r="N103" s="4"/>
      <c r="O103" s="4"/>
      <c r="P103" s="4"/>
      <c r="AD103" s="532" t="str">
        <f>IFERROR(VLOOKUP(D103,'Part Master'!A:E,5,FALSE)," ")</f>
        <v xml:space="preserve"> </v>
      </c>
      <c r="AE103" s="351"/>
    </row>
    <row r="104" spans="13:31">
      <c r="M104" s="4"/>
      <c r="N104" s="4"/>
      <c r="O104" s="4"/>
      <c r="P104" s="4"/>
      <c r="AD104" s="532" t="str">
        <f>IFERROR(VLOOKUP(D104,'Part Master'!A:E,5,FALSE)," ")</f>
        <v xml:space="preserve"> </v>
      </c>
      <c r="AE104" s="351"/>
    </row>
    <row r="105" spans="13:31">
      <c r="M105" s="4"/>
      <c r="N105" s="4"/>
      <c r="O105" s="4"/>
      <c r="P105" s="4"/>
      <c r="AD105" s="532" t="str">
        <f>IFERROR(VLOOKUP(D105,'Part Master'!A:E,5,FALSE)," ")</f>
        <v xml:space="preserve"> </v>
      </c>
      <c r="AE105" s="351"/>
    </row>
    <row r="106" spans="13:31">
      <c r="M106" s="4"/>
      <c r="N106" s="4"/>
      <c r="O106" s="4"/>
      <c r="P106" s="4"/>
      <c r="AD106" s="532" t="str">
        <f>IFERROR(VLOOKUP(D106,'Part Master'!A:E,5,FALSE)," ")</f>
        <v xml:space="preserve"> </v>
      </c>
      <c r="AE106" s="351"/>
    </row>
    <row r="107" spans="13:31">
      <c r="M107" s="4"/>
      <c r="N107" s="4"/>
      <c r="O107" s="4"/>
      <c r="P107" s="4"/>
      <c r="AD107" s="532" t="str">
        <f>IFERROR(VLOOKUP(D107,'Part Master'!A:E,5,FALSE)," ")</f>
        <v xml:space="preserve"> </v>
      </c>
      <c r="AE107" s="351"/>
    </row>
    <row r="108" spans="13:31">
      <c r="M108" s="5"/>
      <c r="N108" s="5"/>
      <c r="O108" s="5"/>
      <c r="P108" s="5"/>
      <c r="AD108" s="532" t="str">
        <f>IFERROR(VLOOKUP(D108,'Part Master'!A:E,5,FALSE)," ")</f>
        <v xml:space="preserve"> </v>
      </c>
      <c r="AE108" s="351"/>
    </row>
    <row r="109" spans="13:31">
      <c r="M109" s="5"/>
      <c r="N109" s="5"/>
      <c r="O109" s="5"/>
      <c r="P109" s="5"/>
      <c r="AD109" s="532" t="str">
        <f>IFERROR(VLOOKUP(D109,'Part Master'!A:E,5,FALSE)," ")</f>
        <v xml:space="preserve"> </v>
      </c>
      <c r="AE109" s="351"/>
    </row>
    <row r="110" spans="13:31">
      <c r="M110" s="5"/>
      <c r="N110" s="5"/>
      <c r="O110" s="5"/>
      <c r="P110" s="5"/>
      <c r="AD110" s="532" t="str">
        <f>IFERROR(VLOOKUP(D110,'Part Master'!A:E,5,FALSE)," ")</f>
        <v xml:space="preserve"> </v>
      </c>
      <c r="AE110" s="351"/>
    </row>
    <row r="111" spans="13:31">
      <c r="M111" s="5"/>
      <c r="N111" s="5"/>
      <c r="O111" s="5"/>
      <c r="P111" s="5"/>
      <c r="AD111" s="532" t="str">
        <f>IFERROR(VLOOKUP(D111,'Part Master'!A:E,5,FALSE)," ")</f>
        <v xml:space="preserve"> </v>
      </c>
      <c r="AE111" s="351"/>
    </row>
    <row r="112" spans="13:31">
      <c r="M112" s="5"/>
      <c r="N112" s="5"/>
      <c r="O112" s="5"/>
      <c r="P112" s="5"/>
      <c r="AD112" s="532" t="str">
        <f>IFERROR(VLOOKUP(D112,'Part Master'!A:E,5,FALSE)," ")</f>
        <v xml:space="preserve"> </v>
      </c>
      <c r="AE112" s="351"/>
    </row>
    <row r="113" spans="13:31">
      <c r="M113" s="5"/>
      <c r="N113" s="5"/>
      <c r="O113" s="5"/>
      <c r="P113" s="5"/>
      <c r="AD113" s="532" t="str">
        <f>IFERROR(VLOOKUP(D113,'Part Master'!A:E,5,FALSE)," ")</f>
        <v xml:space="preserve"> </v>
      </c>
      <c r="AE113" s="351"/>
    </row>
    <row r="114" spans="13:31">
      <c r="M114" s="5"/>
      <c r="N114" s="5"/>
      <c r="O114" s="5"/>
      <c r="P114" s="5"/>
      <c r="AD114" s="532" t="str">
        <f>IFERROR(VLOOKUP(D114,'Part Master'!A:E,5,FALSE)," ")</f>
        <v xml:space="preserve"> </v>
      </c>
      <c r="AE114" s="351"/>
    </row>
    <row r="115" spans="13:31">
      <c r="M115" s="5"/>
      <c r="N115" s="5"/>
      <c r="O115" s="5"/>
      <c r="P115" s="5"/>
      <c r="AD115" s="532" t="str">
        <f>IFERROR(VLOOKUP(D115,'Part Master'!A:E,5,FALSE)," ")</f>
        <v xml:space="preserve"> </v>
      </c>
      <c r="AE115" s="351"/>
    </row>
    <row r="116" spans="13:31">
      <c r="M116" s="5"/>
      <c r="N116" s="5"/>
      <c r="O116" s="5"/>
      <c r="P116" s="5"/>
      <c r="AD116" s="532" t="str">
        <f>IFERROR(VLOOKUP(D116,'Part Master'!A:E,5,FALSE)," ")</f>
        <v xml:space="preserve"> </v>
      </c>
      <c r="AE116" s="351"/>
    </row>
    <row r="117" spans="13:31">
      <c r="M117" s="5"/>
      <c r="N117" s="5"/>
      <c r="O117" s="5"/>
      <c r="P117" s="5"/>
      <c r="AD117" s="532" t="str">
        <f>IFERROR(VLOOKUP(D117,'Part Master'!A:E,5,FALSE)," ")</f>
        <v xml:space="preserve"> </v>
      </c>
      <c r="AE117" s="351"/>
    </row>
    <row r="118" spans="13:31">
      <c r="M118" s="5"/>
      <c r="N118" s="5"/>
      <c r="O118" s="5"/>
      <c r="P118" s="5"/>
      <c r="AD118" s="532" t="str">
        <f>IFERROR(VLOOKUP(D118,'Part Master'!A:E,5,FALSE)," ")</f>
        <v xml:space="preserve"> </v>
      </c>
      <c r="AE118" s="351"/>
    </row>
    <row r="119" spans="13:31">
      <c r="M119" s="5"/>
      <c r="N119" s="5"/>
      <c r="O119" s="5"/>
      <c r="P119" s="5"/>
      <c r="AD119" s="532" t="str">
        <f>IFERROR(VLOOKUP(D119,'Part Master'!A:E,5,FALSE)," ")</f>
        <v xml:space="preserve"> </v>
      </c>
      <c r="AE119" s="351"/>
    </row>
    <row r="120" spans="13:31">
      <c r="M120" s="5"/>
      <c r="N120" s="5"/>
      <c r="O120" s="5"/>
      <c r="P120" s="5"/>
      <c r="AD120" s="532" t="str">
        <f>IFERROR(VLOOKUP(D120,'Part Master'!A:E,5,FALSE)," ")</f>
        <v xml:space="preserve"> </v>
      </c>
      <c r="AE120" s="351"/>
    </row>
    <row r="121" spans="13:31">
      <c r="M121" s="5"/>
      <c r="N121" s="5"/>
      <c r="O121" s="5"/>
      <c r="P121" s="5"/>
      <c r="AD121" s="532" t="str">
        <f>IFERROR(VLOOKUP(D121,'Part Master'!A:E,5,FALSE)," ")</f>
        <v xml:space="preserve"> </v>
      </c>
      <c r="AE121" s="351"/>
    </row>
    <row r="122" spans="13:31">
      <c r="M122" s="5"/>
      <c r="N122" s="5"/>
      <c r="O122" s="5"/>
      <c r="P122" s="5"/>
      <c r="AD122" s="532" t="str">
        <f>IFERROR(VLOOKUP(D122,'Part Master'!A:E,5,FALSE)," ")</f>
        <v xml:space="preserve"> </v>
      </c>
      <c r="AE122" s="351"/>
    </row>
    <row r="123" spans="13:31">
      <c r="M123" s="5"/>
      <c r="N123" s="5"/>
      <c r="O123" s="5"/>
      <c r="P123" s="5"/>
      <c r="AD123" s="532" t="str">
        <f>IFERROR(VLOOKUP(D123,'Part Master'!A:E,5,FALSE)," ")</f>
        <v xml:space="preserve"> </v>
      </c>
      <c r="AE123" s="351"/>
    </row>
    <row r="124" spans="13:31">
      <c r="M124" s="5"/>
      <c r="N124" s="5"/>
      <c r="O124" s="5"/>
      <c r="P124" s="5"/>
      <c r="AD124" s="532" t="str">
        <f>IFERROR(VLOOKUP(D124,'Part Master'!A:E,5,FALSE)," ")</f>
        <v xml:space="preserve"> </v>
      </c>
      <c r="AE124" s="351"/>
    </row>
    <row r="125" spans="13:31">
      <c r="M125" s="5"/>
      <c r="N125" s="5"/>
      <c r="O125" s="5"/>
      <c r="P125" s="5"/>
      <c r="AD125" s="532" t="str">
        <f>IFERROR(VLOOKUP(D125,'Part Master'!A:E,5,FALSE)," ")</f>
        <v xml:space="preserve"> </v>
      </c>
      <c r="AE125" s="351"/>
    </row>
    <row r="126" spans="13:31">
      <c r="M126" s="5"/>
      <c r="N126" s="5"/>
      <c r="O126" s="5"/>
      <c r="P126" s="5"/>
      <c r="AD126" s="532" t="str">
        <f>IFERROR(VLOOKUP(D126,'Part Master'!A:E,5,FALSE)," ")</f>
        <v xml:space="preserve"> </v>
      </c>
      <c r="AE126" s="351"/>
    </row>
    <row r="127" spans="13:31">
      <c r="M127" s="5"/>
      <c r="N127" s="5"/>
      <c r="O127" s="5"/>
      <c r="P127" s="5"/>
      <c r="AD127" s="532" t="str">
        <f>IFERROR(VLOOKUP(D127,'Part Master'!A:E,5,FALSE)," ")</f>
        <v xml:space="preserve"> </v>
      </c>
      <c r="AE127" s="351"/>
    </row>
    <row r="128" spans="13:31">
      <c r="M128" s="5"/>
      <c r="N128" s="5"/>
      <c r="O128" s="5"/>
      <c r="P128" s="5"/>
      <c r="AD128" s="532" t="str">
        <f>IFERROR(VLOOKUP(D128,'Part Master'!A:E,5,FALSE)," ")</f>
        <v xml:space="preserve"> </v>
      </c>
      <c r="AE128" s="351"/>
    </row>
    <row r="129" spans="13:31">
      <c r="M129" s="5"/>
      <c r="N129" s="5"/>
      <c r="O129" s="5"/>
      <c r="P129" s="5"/>
      <c r="AD129" s="532" t="str">
        <f>IFERROR(VLOOKUP(D129,'Part Master'!A:E,5,FALSE)," ")</f>
        <v xml:space="preserve"> </v>
      </c>
      <c r="AE129" s="351"/>
    </row>
    <row r="130" spans="13:31">
      <c r="M130" s="5"/>
      <c r="N130" s="5"/>
      <c r="O130" s="5"/>
      <c r="P130" s="5"/>
      <c r="AD130" s="532" t="str">
        <f>IFERROR(VLOOKUP(D130,'Part Master'!A:E,5,FALSE)," ")</f>
        <v xml:space="preserve"> </v>
      </c>
      <c r="AE130" s="351"/>
    </row>
    <row r="131" spans="13:31">
      <c r="M131" s="5"/>
      <c r="N131" s="5"/>
      <c r="O131" s="5"/>
      <c r="P131" s="5"/>
      <c r="AD131" s="532" t="str">
        <f>IFERROR(VLOOKUP(D131,'Part Master'!A:E,5,FALSE)," ")</f>
        <v xml:space="preserve"> </v>
      </c>
      <c r="AE131" s="351"/>
    </row>
    <row r="132" spans="13:31">
      <c r="M132" s="129"/>
      <c r="N132" s="129"/>
      <c r="O132" s="129"/>
      <c r="P132" s="129"/>
      <c r="AD132" s="532" t="str">
        <f>IFERROR(VLOOKUP(D132,'Part Master'!A:E,5,FALSE)," ")</f>
        <v xml:space="preserve"> </v>
      </c>
      <c r="AE132" s="351"/>
    </row>
    <row r="133" spans="13:31">
      <c r="M133" s="129"/>
      <c r="N133" s="129"/>
      <c r="O133" s="129"/>
      <c r="P133" s="129"/>
      <c r="AD133" s="532" t="str">
        <f>IFERROR(VLOOKUP(D133,'Part Master'!A:E,5,FALSE)," ")</f>
        <v xml:space="preserve"> </v>
      </c>
      <c r="AE133" s="351"/>
    </row>
    <row r="134" spans="13:31">
      <c r="M134" s="129"/>
      <c r="N134" s="129"/>
      <c r="O134" s="129"/>
      <c r="P134" s="129"/>
      <c r="AD134" s="532" t="str">
        <f>IFERROR(VLOOKUP(D134,'Part Master'!A:E,5,FALSE)," ")</f>
        <v xml:space="preserve"> </v>
      </c>
      <c r="AE134" s="351"/>
    </row>
    <row r="135" spans="13:31">
      <c r="M135" s="129"/>
      <c r="N135" s="129"/>
      <c r="O135" s="129"/>
      <c r="P135" s="129"/>
      <c r="AD135" s="532" t="str">
        <f>IFERROR(VLOOKUP(D135,'Part Master'!A:E,5,FALSE)," ")</f>
        <v xml:space="preserve"> </v>
      </c>
      <c r="AE135" s="351"/>
    </row>
    <row r="136" spans="13:31">
      <c r="M136" s="129"/>
      <c r="N136" s="129"/>
      <c r="O136" s="129"/>
      <c r="P136" s="129"/>
      <c r="AD136" s="532" t="str">
        <f>IFERROR(VLOOKUP(D136,'Part Master'!A:E,5,FALSE)," ")</f>
        <v xml:space="preserve"> </v>
      </c>
      <c r="AE136" s="351"/>
    </row>
    <row r="137" spans="13:31">
      <c r="M137" s="129"/>
      <c r="N137" s="129"/>
      <c r="O137" s="129"/>
      <c r="P137" s="129"/>
      <c r="AD137" s="532" t="str">
        <f>IFERROR(VLOOKUP(D137,'Part Master'!A:E,5,FALSE)," ")</f>
        <v xml:space="preserve"> </v>
      </c>
      <c r="AE137" s="351"/>
    </row>
    <row r="138" spans="13:31">
      <c r="M138" s="129"/>
      <c r="N138" s="129"/>
      <c r="O138" s="129"/>
      <c r="P138" s="129"/>
      <c r="AD138" s="532" t="str">
        <f>IFERROR(VLOOKUP(D138,'Part Master'!A:E,5,FALSE)," ")</f>
        <v xml:space="preserve"> </v>
      </c>
      <c r="AE138" s="351"/>
    </row>
    <row r="139" spans="13:31">
      <c r="M139" s="129"/>
      <c r="N139" s="129"/>
      <c r="O139" s="129"/>
      <c r="P139" s="129"/>
      <c r="AD139" s="532" t="str">
        <f>IFERROR(VLOOKUP(D139,'Part Master'!A:E,5,FALSE)," ")</f>
        <v xml:space="preserve"> </v>
      </c>
      <c r="AE139" s="351"/>
    </row>
    <row r="140" spans="13:31">
      <c r="M140" s="129"/>
      <c r="N140" s="129"/>
      <c r="O140" s="129"/>
      <c r="P140" s="129"/>
      <c r="AD140" s="532" t="str">
        <f>IFERROR(VLOOKUP(D140,'Part Master'!A:E,5,FALSE)," ")</f>
        <v xml:space="preserve"> </v>
      </c>
      <c r="AE140" s="351"/>
    </row>
    <row r="141" spans="13:31">
      <c r="M141" s="129"/>
      <c r="N141" s="129"/>
      <c r="O141" s="129"/>
      <c r="P141" s="129"/>
      <c r="AD141" s="532" t="str">
        <f>IFERROR(VLOOKUP(D141,'Part Master'!A:E,5,FALSE)," ")</f>
        <v xml:space="preserve"> </v>
      </c>
      <c r="AE141" s="351"/>
    </row>
    <row r="142" spans="13:31">
      <c r="M142" s="129"/>
      <c r="N142" s="129"/>
      <c r="O142" s="129"/>
      <c r="P142" s="129"/>
      <c r="AD142" s="532" t="str">
        <f>IFERROR(VLOOKUP(D142,'Part Master'!A:E,5,FALSE)," ")</f>
        <v xml:space="preserve"> </v>
      </c>
      <c r="AE142" s="351"/>
    </row>
    <row r="143" spans="13:31">
      <c r="M143" s="129"/>
      <c r="N143" s="129"/>
      <c r="O143" s="129"/>
      <c r="P143" s="129"/>
      <c r="AD143" s="532" t="str">
        <f>IFERROR(VLOOKUP(D143,'Part Master'!A:E,5,FALSE)," ")</f>
        <v xml:space="preserve"> </v>
      </c>
      <c r="AE143" s="351"/>
    </row>
    <row r="144" spans="13:31">
      <c r="M144" s="129"/>
      <c r="N144" s="129"/>
      <c r="O144" s="129"/>
      <c r="P144" s="129"/>
      <c r="AD144" s="532" t="str">
        <f>IFERROR(VLOOKUP(D144,'Part Master'!A:E,5,FALSE)," ")</f>
        <v xml:space="preserve"> </v>
      </c>
      <c r="AE144" s="351"/>
    </row>
    <row r="145" spans="13:31">
      <c r="M145" s="129"/>
      <c r="N145" s="129"/>
      <c r="O145" s="129"/>
      <c r="P145" s="129"/>
      <c r="AD145" s="532" t="str">
        <f>IFERROR(VLOOKUP(D145,'Part Master'!A:E,5,FALSE)," ")</f>
        <v xml:space="preserve"> </v>
      </c>
      <c r="AE145" s="351"/>
    </row>
    <row r="146" spans="13:31">
      <c r="M146" s="129"/>
      <c r="N146" s="129"/>
      <c r="O146" s="129"/>
      <c r="P146" s="129"/>
      <c r="AD146" s="532" t="str">
        <f>IFERROR(VLOOKUP(D146,'Part Master'!A:E,5,FALSE)," ")</f>
        <v xml:space="preserve"> </v>
      </c>
      <c r="AE146" s="351"/>
    </row>
    <row r="147" spans="13:31">
      <c r="M147" s="129"/>
      <c r="N147" s="129"/>
      <c r="O147" s="129"/>
      <c r="P147" s="129"/>
      <c r="AD147" s="532" t="str">
        <f>IFERROR(VLOOKUP(D147,'Part Master'!A:E,5,FALSE)," ")</f>
        <v xml:space="preserve"> </v>
      </c>
      <c r="AE147" s="351"/>
    </row>
    <row r="148" spans="13:31">
      <c r="M148" s="129"/>
      <c r="N148" s="129"/>
      <c r="O148" s="129"/>
      <c r="P148" s="129"/>
      <c r="AD148" s="532" t="str">
        <f>IFERROR(VLOOKUP(D148,'Part Master'!A:E,5,FALSE)," ")</f>
        <v xml:space="preserve"> </v>
      </c>
      <c r="AE148" s="351"/>
    </row>
    <row r="149" spans="13:31">
      <c r="M149" s="129"/>
      <c r="N149" s="129"/>
      <c r="O149" s="129"/>
      <c r="P149" s="129"/>
      <c r="AD149" s="532" t="str">
        <f>IFERROR(VLOOKUP(D149,'Part Master'!A:E,5,FALSE)," ")</f>
        <v xml:space="preserve"> </v>
      </c>
      <c r="AE149" s="351"/>
    </row>
    <row r="150" spans="13:31">
      <c r="M150" s="129"/>
      <c r="N150" s="129"/>
      <c r="O150" s="129"/>
      <c r="P150" s="129"/>
      <c r="AD150" s="532" t="str">
        <f>IFERROR(VLOOKUP(D150,'Part Master'!A:E,5,FALSE)," ")</f>
        <v xml:space="preserve"> </v>
      </c>
      <c r="AE150" s="351"/>
    </row>
    <row r="151" spans="13:31">
      <c r="M151" s="129"/>
      <c r="N151" s="129"/>
      <c r="O151" s="129"/>
      <c r="P151" s="129"/>
      <c r="AD151" s="532" t="str">
        <f>IFERROR(VLOOKUP(D151,'Part Master'!A:E,5,FALSE)," ")</f>
        <v xml:space="preserve"> </v>
      </c>
      <c r="AE151" s="351"/>
    </row>
    <row r="152" spans="13:31">
      <c r="M152" s="129"/>
      <c r="N152" s="129"/>
      <c r="O152" s="129"/>
      <c r="P152" s="129"/>
      <c r="AD152" s="532" t="str">
        <f>IFERROR(VLOOKUP(D152,'Part Master'!A:E,5,FALSE)," ")</f>
        <v xml:space="preserve"> </v>
      </c>
      <c r="AE152" s="351"/>
    </row>
    <row r="153" spans="13:31">
      <c r="M153" s="129"/>
      <c r="N153" s="129"/>
      <c r="O153" s="129"/>
      <c r="P153" s="129"/>
      <c r="AD153" s="532" t="str">
        <f>IFERROR(VLOOKUP(D153,'Part Master'!A:E,5,FALSE)," ")</f>
        <v xml:space="preserve"> </v>
      </c>
      <c r="AE153" s="351"/>
    </row>
    <row r="154" spans="13:31">
      <c r="M154" s="129"/>
      <c r="N154" s="129"/>
      <c r="O154" s="129"/>
      <c r="P154" s="129"/>
      <c r="AD154" s="532" t="str">
        <f>IFERROR(VLOOKUP(D154,'Part Master'!A:E,5,FALSE)," ")</f>
        <v xml:space="preserve"> </v>
      </c>
      <c r="AE154" s="351"/>
    </row>
    <row r="155" spans="13:31">
      <c r="M155" s="129"/>
      <c r="N155" s="129"/>
      <c r="O155" s="129"/>
      <c r="P155" s="129"/>
      <c r="AD155" s="532" t="str">
        <f>IFERROR(VLOOKUP(D155,'Part Master'!A:E,5,FALSE)," ")</f>
        <v xml:space="preserve"> </v>
      </c>
      <c r="AE155" s="351"/>
    </row>
    <row r="156" spans="13:31">
      <c r="M156" s="129"/>
      <c r="N156" s="129"/>
      <c r="O156" s="129"/>
      <c r="P156" s="129"/>
      <c r="AD156" s="532" t="str">
        <f>IFERROR(VLOOKUP(D156,'Part Master'!A:E,5,FALSE)," ")</f>
        <v xml:space="preserve"> </v>
      </c>
      <c r="AE156" s="351"/>
    </row>
    <row r="157" spans="13:31">
      <c r="M157" s="129"/>
      <c r="N157" s="129"/>
      <c r="O157" s="129"/>
      <c r="P157" s="129"/>
      <c r="AD157" s="532" t="str">
        <f>IFERROR(VLOOKUP(D157,'Part Master'!A:E,5,FALSE)," ")</f>
        <v xml:space="preserve"> </v>
      </c>
      <c r="AE157" s="351"/>
    </row>
    <row r="158" spans="13:31">
      <c r="M158" s="129"/>
      <c r="N158" s="129"/>
      <c r="O158" s="129"/>
      <c r="P158" s="129"/>
      <c r="AD158" s="532" t="str">
        <f>IFERROR(VLOOKUP(D158,'Part Master'!A:E,5,FALSE)," ")</f>
        <v xml:space="preserve"> </v>
      </c>
      <c r="AE158" s="351"/>
    </row>
    <row r="159" spans="13:31">
      <c r="M159" s="129"/>
      <c r="N159" s="129"/>
      <c r="O159" s="129"/>
      <c r="P159" s="129"/>
      <c r="AD159" s="532" t="str">
        <f>IFERROR(VLOOKUP(D159,'Part Master'!A:E,5,FALSE)," ")</f>
        <v xml:space="preserve"> </v>
      </c>
      <c r="AE159" s="351"/>
    </row>
    <row r="160" spans="13:31">
      <c r="M160" s="129"/>
      <c r="N160" s="129"/>
      <c r="O160" s="129"/>
      <c r="P160" s="129"/>
      <c r="AD160" s="532" t="str">
        <f>IFERROR(VLOOKUP(D160,'Part Master'!A:E,5,FALSE)," ")</f>
        <v xml:space="preserve"> </v>
      </c>
      <c r="AE160" s="351"/>
    </row>
    <row r="161" spans="13:31">
      <c r="M161" s="129"/>
      <c r="N161" s="129"/>
      <c r="O161" s="129"/>
      <c r="P161" s="129"/>
      <c r="AD161" s="532" t="str">
        <f>IFERROR(VLOOKUP(D161,'Part Master'!A:E,5,FALSE)," ")</f>
        <v xml:space="preserve"> </v>
      </c>
      <c r="AE161" s="351"/>
    </row>
    <row r="162" spans="13:31">
      <c r="M162" s="129"/>
      <c r="N162" s="129"/>
      <c r="O162" s="129"/>
      <c r="P162" s="129"/>
      <c r="AD162" s="532" t="str">
        <f>IFERROR(VLOOKUP(D162,'Part Master'!A:E,5,FALSE)," ")</f>
        <v xml:space="preserve"> </v>
      </c>
      <c r="AE162" s="351"/>
    </row>
    <row r="163" spans="13:31">
      <c r="M163" s="129"/>
      <c r="N163" s="129"/>
      <c r="O163" s="129"/>
      <c r="P163" s="129"/>
      <c r="AD163" s="532" t="str">
        <f>IFERROR(VLOOKUP(D163,'Part Master'!A:E,5,FALSE)," ")</f>
        <v xml:space="preserve"> </v>
      </c>
      <c r="AE163" s="351"/>
    </row>
    <row r="164" spans="13:31">
      <c r="M164" s="129"/>
      <c r="N164" s="129"/>
      <c r="O164" s="129"/>
      <c r="P164" s="129"/>
      <c r="AD164" s="532" t="str">
        <f>IFERROR(VLOOKUP(D164,'Part Master'!A:E,5,FALSE)," ")</f>
        <v xml:space="preserve"> </v>
      </c>
      <c r="AE164" s="351"/>
    </row>
    <row r="165" spans="13:31">
      <c r="M165" s="129"/>
      <c r="N165" s="129"/>
      <c r="O165" s="129"/>
      <c r="P165" s="129"/>
      <c r="AD165" s="532" t="str">
        <f>IFERROR(VLOOKUP(D165,'Part Master'!A:E,5,FALSE)," ")</f>
        <v xml:space="preserve"> </v>
      </c>
      <c r="AE165" s="351"/>
    </row>
    <row r="166" spans="13:31">
      <c r="M166" s="129"/>
      <c r="N166" s="129"/>
      <c r="O166" s="129"/>
      <c r="P166" s="129"/>
      <c r="AD166" s="532" t="str">
        <f>IFERROR(VLOOKUP(D166,'Part Master'!A:E,5,FALSE)," ")</f>
        <v xml:space="preserve"> </v>
      </c>
      <c r="AE166" s="351"/>
    </row>
    <row r="167" spans="13:31">
      <c r="M167" s="129"/>
      <c r="N167" s="129"/>
      <c r="O167" s="129"/>
      <c r="P167" s="129"/>
      <c r="AD167" s="532" t="str">
        <f>IFERROR(VLOOKUP(D167,'Part Master'!A:E,5,FALSE)," ")</f>
        <v xml:space="preserve"> </v>
      </c>
      <c r="AE167" s="351"/>
    </row>
    <row r="168" spans="13:31">
      <c r="M168" s="129"/>
      <c r="N168" s="129"/>
      <c r="O168" s="129"/>
      <c r="P168" s="129"/>
      <c r="AD168" s="532" t="str">
        <f>IFERROR(VLOOKUP(D168,'Part Master'!A:E,5,FALSE)," ")</f>
        <v xml:space="preserve"> </v>
      </c>
      <c r="AE168" s="351"/>
    </row>
    <row r="169" spans="13:31">
      <c r="M169" s="129"/>
      <c r="N169" s="129"/>
      <c r="O169" s="129"/>
      <c r="P169" s="129"/>
      <c r="AD169" s="532" t="str">
        <f>IFERROR(VLOOKUP(D169,'Part Master'!A:E,5,FALSE)," ")</f>
        <v xml:space="preserve"> </v>
      </c>
      <c r="AE169" s="351"/>
    </row>
    <row r="170" spans="13:31">
      <c r="M170" s="129"/>
      <c r="N170" s="129"/>
      <c r="O170" s="129"/>
      <c r="P170" s="129"/>
      <c r="AD170" s="532" t="str">
        <f>IFERROR(VLOOKUP(D170,'Part Master'!A:E,5,FALSE)," ")</f>
        <v xml:space="preserve"> </v>
      </c>
      <c r="AE170" s="351"/>
    </row>
    <row r="171" spans="13:31">
      <c r="M171" s="129"/>
      <c r="N171" s="129"/>
      <c r="O171" s="129"/>
      <c r="P171" s="129"/>
      <c r="AD171" s="532" t="str">
        <f>IFERROR(VLOOKUP(D171,'Part Master'!A:E,5,FALSE)," ")</f>
        <v xml:space="preserve"> </v>
      </c>
      <c r="AE171" s="351"/>
    </row>
    <row r="172" spans="13:31">
      <c r="M172" s="129"/>
      <c r="N172" s="129"/>
      <c r="O172" s="129"/>
      <c r="P172" s="129"/>
      <c r="AD172" s="532" t="str">
        <f>IFERROR(VLOOKUP(D172,'Part Master'!A:E,5,FALSE)," ")</f>
        <v xml:space="preserve"> </v>
      </c>
      <c r="AE172" s="351"/>
    </row>
    <row r="173" spans="13:31">
      <c r="M173" s="129"/>
      <c r="N173" s="129"/>
      <c r="O173" s="129"/>
      <c r="P173" s="129"/>
      <c r="AD173" s="532" t="str">
        <f>IFERROR(VLOOKUP(D173,'Part Master'!A:E,5,FALSE)," ")</f>
        <v xml:space="preserve"> </v>
      </c>
      <c r="AE173" s="351"/>
    </row>
    <row r="174" spans="13:31">
      <c r="M174" s="129"/>
      <c r="N174" s="129"/>
      <c r="O174" s="129"/>
      <c r="P174" s="129"/>
      <c r="AD174" s="532" t="str">
        <f>IFERROR(VLOOKUP(D174,'Part Master'!A:E,5,FALSE)," ")</f>
        <v xml:space="preserve"> </v>
      </c>
      <c r="AE174" s="351"/>
    </row>
    <row r="175" spans="13:31">
      <c r="M175" s="129"/>
      <c r="N175" s="129"/>
      <c r="O175" s="129"/>
      <c r="P175" s="129"/>
      <c r="AD175" s="532" t="str">
        <f>IFERROR(VLOOKUP(D175,'Part Master'!A:E,5,FALSE)," ")</f>
        <v xml:space="preserve"> </v>
      </c>
      <c r="AE175" s="351"/>
    </row>
    <row r="176" spans="13:31">
      <c r="M176" s="129"/>
      <c r="N176" s="129"/>
      <c r="O176" s="129"/>
      <c r="P176" s="129"/>
      <c r="AD176" s="532" t="str">
        <f>IFERROR(VLOOKUP(D176,'Part Master'!A:E,5,FALSE)," ")</f>
        <v xml:space="preserve"> </v>
      </c>
      <c r="AE176" s="351"/>
    </row>
    <row r="177" spans="5:31">
      <c r="M177" s="129"/>
      <c r="N177" s="129"/>
      <c r="O177" s="129"/>
      <c r="P177" s="129"/>
      <c r="AD177" s="532" t="str">
        <f>IFERROR(VLOOKUP(D177,'Part Master'!A:E,5,FALSE)," ")</f>
        <v xml:space="preserve"> </v>
      </c>
      <c r="AE177" s="351"/>
    </row>
    <row r="178" spans="5:31">
      <c r="M178" s="129"/>
      <c r="N178" s="129"/>
      <c r="O178" s="129"/>
      <c r="P178" s="129"/>
      <c r="AD178" s="532" t="str">
        <f>IFERROR(VLOOKUP(D178,'Part Master'!A:E,5,FALSE)," ")</f>
        <v xml:space="preserve"> </v>
      </c>
      <c r="AE178" s="351"/>
    </row>
    <row r="179" spans="5:31">
      <c r="M179" s="129"/>
      <c r="N179" s="129"/>
      <c r="O179" s="129"/>
      <c r="P179" s="129"/>
      <c r="AD179" s="532" t="str">
        <f>IFERROR(VLOOKUP(D179,'Part Master'!A:E,5,FALSE)," ")</f>
        <v xml:space="preserve"> </v>
      </c>
      <c r="AE179" s="351"/>
    </row>
    <row r="180" spans="5:31">
      <c r="M180" s="129"/>
      <c r="N180" s="129"/>
      <c r="O180" s="129"/>
      <c r="P180" s="129"/>
      <c r="AD180" s="532" t="str">
        <f>IFERROR(VLOOKUP(D180,'Part Master'!A:E,5,FALSE)," ")</f>
        <v xml:space="preserve"> </v>
      </c>
      <c r="AE180" s="351"/>
    </row>
    <row r="181" spans="5:31">
      <c r="M181" s="11"/>
      <c r="N181" s="11"/>
      <c r="O181" s="11"/>
      <c r="P181" s="11"/>
      <c r="AD181" s="532" t="str">
        <f>IFERROR(VLOOKUP(D181,'Part Master'!A:E,5,FALSE)," ")</f>
        <v xml:space="preserve"> </v>
      </c>
      <c r="AE181" s="351"/>
    </row>
    <row r="182" spans="5:31">
      <c r="M182" s="11"/>
      <c r="N182" s="11"/>
      <c r="O182" s="11"/>
      <c r="P182" s="11"/>
      <c r="AD182" s="532" t="str">
        <f>IFERROR(VLOOKUP(D182,'Part Master'!A:E,5,FALSE)," ")</f>
        <v xml:space="preserve"> </v>
      </c>
      <c r="AE182" s="351"/>
    </row>
    <row r="183" spans="5:31">
      <c r="M183" s="129"/>
      <c r="N183" s="129"/>
      <c r="O183" s="129"/>
      <c r="P183" s="129"/>
      <c r="AD183" s="532" t="str">
        <f>IFERROR(VLOOKUP(D183,'Part Master'!A:E,5,FALSE)," ")</f>
        <v xml:space="preserve"> </v>
      </c>
      <c r="AE183" s="351"/>
    </row>
    <row r="184" spans="5:31">
      <c r="M184" s="129"/>
      <c r="N184" s="129"/>
      <c r="O184" s="129"/>
      <c r="P184" s="129"/>
      <c r="AD184" s="532" t="str">
        <f>IFERROR(VLOOKUP(D184,'Part Master'!A:E,5,FALSE)," ")</f>
        <v xml:space="preserve"> </v>
      </c>
      <c r="AE184" s="351"/>
    </row>
    <row r="185" spans="5:31">
      <c r="M185" s="129"/>
      <c r="N185" s="129"/>
      <c r="O185" s="129"/>
      <c r="P185" s="129"/>
      <c r="AD185" s="532" t="str">
        <f>IFERROR(VLOOKUP(D185,'Part Master'!A:E,5,FALSE)," ")</f>
        <v xml:space="preserve"> </v>
      </c>
      <c r="AE185" s="351"/>
    </row>
    <row r="186" spans="5:31">
      <c r="M186" s="129"/>
      <c r="N186" s="129"/>
      <c r="O186" s="129"/>
      <c r="P186" s="129"/>
      <c r="AD186" s="532" t="str">
        <f>IFERROR(VLOOKUP(D186,'Part Master'!A:E,5,FALSE)," ")</f>
        <v xml:space="preserve"> </v>
      </c>
      <c r="AE186" s="351"/>
    </row>
    <row r="187" spans="5:31">
      <c r="M187" s="129"/>
      <c r="N187" s="129"/>
      <c r="O187" s="129"/>
      <c r="P187" s="129"/>
      <c r="AD187" s="532" t="str">
        <f>IFERROR(VLOOKUP(D187,'Part Master'!A:E,5,FALSE)," ")</f>
        <v xml:space="preserve"> </v>
      </c>
      <c r="AE187" s="351"/>
    </row>
    <row r="188" spans="5:31">
      <c r="M188" s="129"/>
      <c r="N188" s="129"/>
      <c r="O188" s="129"/>
      <c r="P188" s="129"/>
      <c r="AD188" s="532" t="str">
        <f>IFERROR(VLOOKUP(D188,'Part Master'!A:E,5,FALSE)," ")</f>
        <v xml:space="preserve"> </v>
      </c>
      <c r="AE188" s="351"/>
    </row>
    <row r="189" spans="5:31">
      <c r="E189" s="33"/>
      <c r="M189" s="129"/>
      <c r="N189" s="129"/>
      <c r="O189" s="129"/>
      <c r="P189" s="129"/>
      <c r="AD189" s="532" t="str">
        <f>IFERROR(VLOOKUP(D189,'Part Master'!A:E,5,FALSE)," ")</f>
        <v xml:space="preserve"> </v>
      </c>
      <c r="AE189" s="351"/>
    </row>
    <row r="190" spans="5:31">
      <c r="M190" s="129"/>
      <c r="N190" s="129"/>
      <c r="O190" s="129"/>
      <c r="P190" s="129"/>
      <c r="AD190" s="532" t="str">
        <f>IFERROR(VLOOKUP(D190,'Part Master'!A:E,5,FALSE)," ")</f>
        <v xml:space="preserve"> </v>
      </c>
      <c r="AE190" s="351"/>
    </row>
    <row r="191" spans="5:31">
      <c r="M191" s="129"/>
      <c r="N191" s="129"/>
      <c r="O191" s="129"/>
      <c r="P191" s="129"/>
      <c r="AD191" s="532" t="str">
        <f>IFERROR(VLOOKUP(D191,'Part Master'!A:E,5,FALSE)," ")</f>
        <v xml:space="preserve"> </v>
      </c>
      <c r="AE191" s="351"/>
    </row>
    <row r="192" spans="5:31">
      <c r="M192" s="129"/>
      <c r="N192" s="129"/>
      <c r="O192" s="129"/>
      <c r="P192" s="129"/>
      <c r="AD192" s="532" t="str">
        <f>IFERROR(VLOOKUP(D192,'Part Master'!A:E,5,FALSE)," ")</f>
        <v xml:space="preserve"> </v>
      </c>
      <c r="AE192" s="351"/>
    </row>
    <row r="193" spans="13:31">
      <c r="M193" s="129"/>
      <c r="N193" s="129"/>
      <c r="O193" s="129"/>
      <c r="P193" s="129"/>
      <c r="AD193" s="532" t="str">
        <f>IFERROR(VLOOKUP(D193,'Part Master'!A:E,5,FALSE)," ")</f>
        <v xml:space="preserve"> </v>
      </c>
      <c r="AE193" s="351"/>
    </row>
    <row r="194" spans="13:31">
      <c r="M194" s="129"/>
      <c r="N194" s="129"/>
      <c r="O194" s="129"/>
      <c r="P194" s="129"/>
      <c r="AD194" s="532" t="str">
        <f>IFERROR(VLOOKUP(D194,'Part Master'!A:E,5,FALSE)," ")</f>
        <v xml:space="preserve"> </v>
      </c>
      <c r="AE194" s="351"/>
    </row>
    <row r="195" spans="13:31">
      <c r="M195" s="5"/>
      <c r="N195" s="5"/>
      <c r="O195" s="5"/>
      <c r="P195" s="5"/>
      <c r="AD195" s="532" t="str">
        <f>IFERROR(VLOOKUP(D195,'Part Master'!A:E,5,FALSE)," ")</f>
        <v xml:space="preserve"> </v>
      </c>
      <c r="AE195" s="351"/>
    </row>
    <row r="196" spans="13:31">
      <c r="M196" s="5"/>
      <c r="N196" s="5"/>
      <c r="O196" s="5"/>
      <c r="P196" s="5"/>
      <c r="AD196" s="532" t="str">
        <f>IFERROR(VLOOKUP(D196,'Part Master'!A:E,5,FALSE)," ")</f>
        <v xml:space="preserve"> </v>
      </c>
      <c r="AE196" s="351"/>
    </row>
    <row r="197" spans="13:31">
      <c r="M197" s="5"/>
      <c r="N197" s="5"/>
      <c r="O197" s="5"/>
      <c r="P197" s="5"/>
      <c r="AD197" s="532" t="str">
        <f>IFERROR(VLOOKUP(D197,'Part Master'!A:E,5,FALSE)," ")</f>
        <v xml:space="preserve"> </v>
      </c>
      <c r="AE197" s="351"/>
    </row>
    <row r="198" spans="13:31">
      <c r="M198" s="5"/>
      <c r="N198" s="5"/>
      <c r="O198" s="5"/>
      <c r="P198" s="5"/>
      <c r="AD198" s="532" t="str">
        <f>IFERROR(VLOOKUP(D198,'Part Master'!A:E,5,FALSE)," ")</f>
        <v xml:space="preserve"> </v>
      </c>
      <c r="AE198" s="351"/>
    </row>
    <row r="199" spans="13:31">
      <c r="M199" s="5"/>
      <c r="N199" s="5"/>
      <c r="O199" s="5"/>
      <c r="P199" s="5"/>
      <c r="AD199" s="532" t="str">
        <f>IFERROR(VLOOKUP(D199,'Part Master'!A:E,5,FALSE)," ")</f>
        <v xml:space="preserve"> </v>
      </c>
      <c r="AE199" s="351"/>
    </row>
    <row r="200" spans="13:31">
      <c r="M200" s="5"/>
      <c r="N200" s="5"/>
      <c r="O200" s="5"/>
      <c r="P200" s="5"/>
      <c r="AD200" s="532" t="str">
        <f>IFERROR(VLOOKUP(D200,'Part Master'!A:E,5,FALSE)," ")</f>
        <v xml:space="preserve"> </v>
      </c>
      <c r="AE200" s="351"/>
    </row>
    <row r="201" spans="13:31">
      <c r="AD201" s="532" t="str">
        <f>IFERROR(VLOOKUP(D201,'Part Master'!A:E,5,FALSE)," ")</f>
        <v xml:space="preserve"> </v>
      </c>
      <c r="AE201" s="351"/>
    </row>
    <row r="202" spans="13:31">
      <c r="AD202" s="532" t="str">
        <f>IFERROR(VLOOKUP(D202,'Part Master'!A:E,5,FALSE)," ")</f>
        <v xml:space="preserve"> </v>
      </c>
      <c r="AE202" s="351"/>
    </row>
    <row r="203" spans="13:31">
      <c r="AD203" s="532" t="str">
        <f>IFERROR(VLOOKUP(D203,'Part Master'!A:E,5,FALSE)," ")</f>
        <v xml:space="preserve"> </v>
      </c>
      <c r="AE203" s="351"/>
    </row>
    <row r="204" spans="13:31">
      <c r="AD204" s="532" t="str">
        <f>IFERROR(VLOOKUP(D204,'Part Master'!A:E,5,FALSE)," ")</f>
        <v xml:space="preserve"> </v>
      </c>
      <c r="AE204" s="351"/>
    </row>
    <row r="205" spans="13:31">
      <c r="AD205" s="532" t="str">
        <f>IFERROR(VLOOKUP(D205,'Part Master'!A:E,5,FALSE)," ")</f>
        <v xml:space="preserve"> </v>
      </c>
      <c r="AE205" s="351"/>
    </row>
    <row r="206" spans="13:31">
      <c r="AD206" s="532" t="str">
        <f>IFERROR(VLOOKUP(D206,'Part Master'!A:E,5,FALSE)," ")</f>
        <v xml:space="preserve"> </v>
      </c>
      <c r="AE206" s="351"/>
    </row>
    <row r="207" spans="13:31">
      <c r="AD207" s="532" t="str">
        <f>IFERROR(VLOOKUP(D207,'Part Master'!A:E,5,FALSE)," ")</f>
        <v xml:space="preserve"> </v>
      </c>
      <c r="AE207" s="351"/>
    </row>
    <row r="208" spans="13:31">
      <c r="AD208" s="532" t="str">
        <f>IFERROR(VLOOKUP(D208,'Part Master'!A:E,5,FALSE)," ")</f>
        <v xml:space="preserve"> </v>
      </c>
      <c r="AE208" s="351"/>
    </row>
    <row r="209" spans="30:31">
      <c r="AD209" s="532" t="str">
        <f>IFERROR(VLOOKUP(D209,'Part Master'!A:E,5,FALSE)," ")</f>
        <v xml:space="preserve"> </v>
      </c>
      <c r="AE209" s="351"/>
    </row>
    <row r="210" spans="30:31">
      <c r="AD210" s="532" t="str">
        <f>IFERROR(VLOOKUP(D210,'Part Master'!A:E,5,FALSE)," ")</f>
        <v xml:space="preserve"> </v>
      </c>
      <c r="AE210" s="351"/>
    </row>
    <row r="211" spans="30:31">
      <c r="AD211" s="532" t="str">
        <f>IFERROR(VLOOKUP(D211,'Part Master'!A:E,5,FALSE)," ")</f>
        <v xml:space="preserve"> </v>
      </c>
      <c r="AE211" s="351"/>
    </row>
    <row r="212" spans="30:31">
      <c r="AD212" s="532" t="str">
        <f>IFERROR(VLOOKUP(D212,'Part Master'!A:E,5,FALSE)," ")</f>
        <v xml:space="preserve"> </v>
      </c>
      <c r="AE212" s="351"/>
    </row>
    <row r="213" spans="30:31">
      <c r="AD213" s="532" t="str">
        <f>IFERROR(VLOOKUP(D213,'Part Master'!A:E,5,FALSE)," ")</f>
        <v xml:space="preserve"> </v>
      </c>
      <c r="AE213" s="351"/>
    </row>
    <row r="214" spans="30:31">
      <c r="AD214" s="532" t="str">
        <f>IFERROR(VLOOKUP(D214,'Part Master'!A:E,5,FALSE)," ")</f>
        <v xml:space="preserve"> </v>
      </c>
      <c r="AE214" s="351"/>
    </row>
    <row r="215" spans="30:31">
      <c r="AD215" s="532" t="str">
        <f>IFERROR(VLOOKUP(D215,'Part Master'!A:E,5,FALSE)," ")</f>
        <v xml:space="preserve"> </v>
      </c>
      <c r="AE215" s="351"/>
    </row>
    <row r="216" spans="30:31">
      <c r="AD216" s="532" t="str">
        <f>IFERROR(VLOOKUP(D216,'Part Master'!A:E,5,FALSE)," ")</f>
        <v xml:space="preserve"> </v>
      </c>
      <c r="AE216" s="351"/>
    </row>
    <row r="217" spans="30:31">
      <c r="AD217" s="532" t="str">
        <f>IFERROR(VLOOKUP(D217,'Part Master'!A:E,5,FALSE)," ")</f>
        <v xml:space="preserve"> </v>
      </c>
      <c r="AE217" s="351"/>
    </row>
    <row r="218" spans="30:31">
      <c r="AD218" s="532" t="str">
        <f>IFERROR(VLOOKUP(D218,'Part Master'!A:E,5,FALSE)," ")</f>
        <v xml:space="preserve"> </v>
      </c>
      <c r="AE218" s="351"/>
    </row>
    <row r="219" spans="30:31">
      <c r="AD219" s="532" t="str">
        <f>IFERROR(VLOOKUP(D219,'Part Master'!A:E,5,FALSE)," ")</f>
        <v xml:space="preserve"> </v>
      </c>
      <c r="AE219" s="351"/>
    </row>
    <row r="220" spans="30:31">
      <c r="AD220" s="532" t="str">
        <f>IFERROR(VLOOKUP(D220,'Part Master'!A:E,5,FALSE)," ")</f>
        <v xml:space="preserve"> </v>
      </c>
      <c r="AE220" s="351"/>
    </row>
    <row r="221" spans="30:31">
      <c r="AD221" s="532" t="str">
        <f>IFERROR(VLOOKUP(D221,'Part Master'!A:E,5,FALSE)," ")</f>
        <v xml:space="preserve"> </v>
      </c>
      <c r="AE221" s="351"/>
    </row>
    <row r="222" spans="30:31">
      <c r="AD222" s="532" t="str">
        <f>IFERROR(VLOOKUP(D222,'Part Master'!A:E,5,FALSE)," ")</f>
        <v xml:space="preserve"> </v>
      </c>
      <c r="AE222" s="351"/>
    </row>
    <row r="223" spans="30:31">
      <c r="AD223" s="532" t="str">
        <f>IFERROR(VLOOKUP(D223,'Part Master'!A:E,5,FALSE)," ")</f>
        <v xml:space="preserve"> </v>
      </c>
      <c r="AE223" s="351"/>
    </row>
    <row r="224" spans="30:31">
      <c r="AD224" s="532" t="str">
        <f>IFERROR(VLOOKUP(D224,'Part Master'!A:E,5,FALSE)," ")</f>
        <v xml:space="preserve"> </v>
      </c>
      <c r="AE224" s="351"/>
    </row>
    <row r="225" spans="30:31">
      <c r="AD225" s="532" t="str">
        <f>IFERROR(VLOOKUP(D225,'Part Master'!A:E,5,FALSE)," ")</f>
        <v xml:space="preserve"> </v>
      </c>
      <c r="AE225" s="351"/>
    </row>
    <row r="226" spans="30:31">
      <c r="AD226" s="532" t="str">
        <f>IFERROR(VLOOKUP(D226,'Part Master'!A:E,5,FALSE)," ")</f>
        <v xml:space="preserve"> </v>
      </c>
    </row>
    <row r="227" spans="30:31">
      <c r="AD227" s="532" t="str">
        <f>IFERROR(VLOOKUP(D227,'Part Master'!A:E,5,FALSE)," ")</f>
        <v xml:space="preserve"> </v>
      </c>
    </row>
    <row r="228" spans="30:31">
      <c r="AD228" s="532" t="str">
        <f>IFERROR(VLOOKUP(D228,'Part Master'!A:E,5,FALSE)," ")</f>
        <v xml:space="preserve"> </v>
      </c>
    </row>
    <row r="229" spans="30:31">
      <c r="AD229" s="532" t="str">
        <f>IFERROR(VLOOKUP(D229,'Part Master'!A:E,5,FALSE)," ")</f>
        <v xml:space="preserve"> </v>
      </c>
    </row>
    <row r="230" spans="30:31">
      <c r="AD230" s="532" t="str">
        <f>IFERROR(VLOOKUP(D230,'Part Master'!A:E,5,FALSE)," ")</f>
        <v xml:space="preserve"> </v>
      </c>
    </row>
    <row r="231" spans="30:31">
      <c r="AD231" s="532" t="str">
        <f>IFERROR(VLOOKUP(D231,'Part Master'!A:E,5,FALSE)," ")</f>
        <v xml:space="preserve"> </v>
      </c>
    </row>
    <row r="232" spans="30:31">
      <c r="AD232" s="532" t="str">
        <f>IFERROR(VLOOKUP(D232,'Part Master'!A:E,5,FALSE)," ")</f>
        <v xml:space="preserve"> </v>
      </c>
    </row>
    <row r="233" spans="30:31">
      <c r="AD233" s="532" t="str">
        <f>IFERROR(VLOOKUP(D233,'Part Master'!A:E,5,FALSE)," ")</f>
        <v xml:space="preserve"> </v>
      </c>
    </row>
    <row r="234" spans="30:31">
      <c r="AD234" s="532" t="str">
        <f>IFERROR(VLOOKUP(D234,'Part Master'!A:E,5,FALSE)," ")</f>
        <v xml:space="preserve"> </v>
      </c>
    </row>
    <row r="235" spans="30:31">
      <c r="AD235" s="532" t="str">
        <f>IFERROR(VLOOKUP(D235,'Part Master'!A:E,5,FALSE)," ")</f>
        <v xml:space="preserve"> </v>
      </c>
    </row>
    <row r="236" spans="30:31">
      <c r="AD236" s="532" t="str">
        <f>IFERROR(VLOOKUP(D236,'Part Master'!A:E,5,FALSE)," ")</f>
        <v xml:space="preserve"> </v>
      </c>
    </row>
    <row r="237" spans="30:31">
      <c r="AD237" s="532" t="str">
        <f>IFERROR(VLOOKUP(D237,'Part Master'!A:E,5,FALSE)," ")</f>
        <v xml:space="preserve"> </v>
      </c>
    </row>
    <row r="238" spans="30:31">
      <c r="AD238" s="532" t="str">
        <f>IFERROR(VLOOKUP(D238,'Part Master'!A:E,5,FALSE)," ")</f>
        <v xml:space="preserve"> </v>
      </c>
    </row>
    <row r="239" spans="30:31">
      <c r="AD239" s="532" t="str">
        <f>IFERROR(VLOOKUP(D239,'Part Master'!A:E,5,FALSE)," ")</f>
        <v xml:space="preserve"> </v>
      </c>
    </row>
    <row r="240" spans="30:31">
      <c r="AD240" s="532" t="str">
        <f>IFERROR(VLOOKUP(D240,'Part Master'!A:E,5,FALSE)," ")</f>
        <v xml:space="preserve"> </v>
      </c>
    </row>
    <row r="241" spans="30:30">
      <c r="AD241" s="532" t="str">
        <f>IFERROR(VLOOKUP(D241,'Part Master'!A:E,5,FALSE)," ")</f>
        <v xml:space="preserve"> </v>
      </c>
    </row>
    <row r="242" spans="30:30">
      <c r="AD242" s="532" t="str">
        <f>IFERROR(VLOOKUP(D242,'Part Master'!A:E,5,FALSE)," ")</f>
        <v xml:space="preserve"> </v>
      </c>
    </row>
    <row r="243" spans="30:30">
      <c r="AD243" s="532" t="str">
        <f>IFERROR(VLOOKUP(D243,'Part Master'!A:E,5,FALSE)," ")</f>
        <v xml:space="preserve"> </v>
      </c>
    </row>
    <row r="244" spans="30:30">
      <c r="AD244" s="532" t="str">
        <f>IFERROR(VLOOKUP(D244,'Part Master'!A:E,5,FALSE)," ")</f>
        <v xml:space="preserve"> </v>
      </c>
    </row>
    <row r="245" spans="30:30">
      <c r="AD245" s="532" t="str">
        <f>IFERROR(VLOOKUP(D245,'Part Master'!A:E,5,FALSE)," ")</f>
        <v xml:space="preserve"> </v>
      </c>
    </row>
    <row r="246" spans="30:30">
      <c r="AD246" s="532" t="str">
        <f>IFERROR(VLOOKUP(D246,'Part Master'!A:E,5,FALSE)," ")</f>
        <v xml:space="preserve"> </v>
      </c>
    </row>
  </sheetData>
  <sheetProtection algorithmName="SHA-512" hashValue="pNlOh6Tq8hK3UxmpJNUPHdwNqEPOqrtJ1lZKtURIpE78hdQWsIGfzHlKav7HI3ZWvkI9nfd7pQmSQldHi+Z0nA==" saltValue="OKi545xnm8fgbp0bCzYM1A==" spinCount="100000" sheet="1" objects="1" scenarios="1"/>
  <mergeCells count="24">
    <mergeCell ref="B66:C66"/>
    <mergeCell ref="B67:B71"/>
    <mergeCell ref="B73:B76"/>
    <mergeCell ref="B31:B36"/>
    <mergeCell ref="B52:B55"/>
    <mergeCell ref="B57:B60"/>
    <mergeCell ref="B61:C61"/>
    <mergeCell ref="B38:B44"/>
    <mergeCell ref="C3:L3"/>
    <mergeCell ref="C2:L2"/>
    <mergeCell ref="B89:L91"/>
    <mergeCell ref="D5:E5"/>
    <mergeCell ref="D6:E6"/>
    <mergeCell ref="D7:E7"/>
    <mergeCell ref="J9:K9"/>
    <mergeCell ref="G9:H9"/>
    <mergeCell ref="B11:C11"/>
    <mergeCell ref="B72:C72"/>
    <mergeCell ref="B62:B65"/>
    <mergeCell ref="B12:AD12"/>
    <mergeCell ref="B18:AD18"/>
    <mergeCell ref="B27:AD27"/>
    <mergeCell ref="B45:AD45"/>
    <mergeCell ref="B80:AD80"/>
  </mergeCells>
  <conditionalFormatting sqref="G79 G21:G25 J57:J60 G13:G16 J13:J17 G31:G36 J31:J36 G60:G61">
    <cfRule type="cellIs" dxfId="409" priority="109" operator="equal">
      <formula>0</formula>
    </cfRule>
  </conditionalFormatting>
  <conditionalFormatting sqref="G19">
    <cfRule type="cellIs" dxfId="408" priority="106" operator="equal">
      <formula>0</formula>
    </cfRule>
  </conditionalFormatting>
  <conditionalFormatting sqref="G28:G29">
    <cfRule type="cellIs" dxfId="407" priority="105" operator="equal">
      <formula>0</formula>
    </cfRule>
  </conditionalFormatting>
  <conditionalFormatting sqref="G38:G44">
    <cfRule type="cellIs" dxfId="406" priority="103" operator="equal">
      <formula>0</formula>
    </cfRule>
  </conditionalFormatting>
  <conditionalFormatting sqref="G46:G50">
    <cfRule type="cellIs" dxfId="405" priority="102" operator="equal">
      <formula>0</formula>
    </cfRule>
  </conditionalFormatting>
  <conditionalFormatting sqref="G52:G55">
    <cfRule type="cellIs" dxfId="404" priority="101" operator="equal">
      <formula>0</formula>
    </cfRule>
  </conditionalFormatting>
  <conditionalFormatting sqref="G57">
    <cfRule type="cellIs" dxfId="403" priority="100" operator="equal">
      <formula>0</formula>
    </cfRule>
  </conditionalFormatting>
  <conditionalFormatting sqref="G66">
    <cfRule type="cellIs" dxfId="402" priority="99" operator="equal">
      <formula>0</formula>
    </cfRule>
  </conditionalFormatting>
  <conditionalFormatting sqref="G72">
    <cfRule type="cellIs" dxfId="401" priority="98" operator="equal">
      <formula>0</formula>
    </cfRule>
  </conditionalFormatting>
  <conditionalFormatting sqref="G81:G82">
    <cfRule type="cellIs" dxfId="400" priority="96" operator="equal">
      <formula>0</formula>
    </cfRule>
  </conditionalFormatting>
  <conditionalFormatting sqref="G62:G76">
    <cfRule type="cellIs" dxfId="399" priority="93" operator="equal">
      <formula>0</formula>
    </cfRule>
    <cfRule type="cellIs" dxfId="398" priority="95" operator="equal">
      <formula>0</formula>
    </cfRule>
  </conditionalFormatting>
  <conditionalFormatting sqref="G77:G78">
    <cfRule type="cellIs" dxfId="397" priority="91" operator="equal">
      <formula>0</formula>
    </cfRule>
  </conditionalFormatting>
  <conditionalFormatting sqref="G58">
    <cfRule type="cellIs" dxfId="396" priority="89" operator="equal">
      <formula>0</formula>
    </cfRule>
  </conditionalFormatting>
  <conditionalFormatting sqref="D58">
    <cfRule type="duplicateValues" dxfId="395" priority="88"/>
  </conditionalFormatting>
  <conditionalFormatting sqref="G59">
    <cfRule type="cellIs" dxfId="394" priority="86" operator="equal">
      <formula>0</formula>
    </cfRule>
  </conditionalFormatting>
  <conditionalFormatting sqref="D59">
    <cfRule type="duplicateValues" dxfId="393" priority="85"/>
  </conditionalFormatting>
  <conditionalFormatting sqref="G17">
    <cfRule type="cellIs" dxfId="392" priority="41" operator="equal">
      <formula>0</formula>
    </cfRule>
  </conditionalFormatting>
  <conditionalFormatting sqref="G20">
    <cfRule type="cellIs" dxfId="391" priority="40" operator="equal">
      <formula>0</formula>
    </cfRule>
  </conditionalFormatting>
  <conditionalFormatting sqref="G26">
    <cfRule type="cellIs" dxfId="390" priority="39" operator="equal">
      <formula>0</formula>
    </cfRule>
  </conditionalFormatting>
  <conditionalFormatting sqref="P6">
    <cfRule type="cellIs" dxfId="389" priority="34" operator="lessThan">
      <formula>0</formula>
    </cfRule>
    <cfRule type="cellIs" dxfId="388" priority="35" operator="greaterThanOrEqual">
      <formula>0</formula>
    </cfRule>
  </conditionalFormatting>
  <conditionalFormatting sqref="L19:L26 L38:L44 L46:L50 L52:L55 L66 L72 L77:L79 L81:L82 L13:L17 L28:L29 L31:L36 L57:L61">
    <cfRule type="containsText" dxfId="387" priority="36" operator="containsText" text="n">
      <formula>NOT(ISERROR(SEARCH("n",L13)))</formula>
    </cfRule>
  </conditionalFormatting>
  <conditionalFormatting sqref="C11">
    <cfRule type="duplicateValues" dxfId="386" priority="33"/>
  </conditionalFormatting>
  <conditionalFormatting sqref="J19:J26">
    <cfRule type="cellIs" dxfId="385" priority="29" operator="equal">
      <formula>0</formula>
    </cfRule>
  </conditionalFormatting>
  <conditionalFormatting sqref="J28:J29">
    <cfRule type="cellIs" dxfId="384" priority="28" operator="equal">
      <formula>0</formula>
    </cfRule>
  </conditionalFormatting>
  <conditionalFormatting sqref="J38:J44">
    <cfRule type="cellIs" dxfId="383" priority="26" operator="equal">
      <formula>0</formula>
    </cfRule>
  </conditionalFormatting>
  <conditionalFormatting sqref="J46:J50">
    <cfRule type="cellIs" dxfId="382" priority="25" operator="equal">
      <formula>0</formula>
    </cfRule>
  </conditionalFormatting>
  <conditionalFormatting sqref="J52:J55">
    <cfRule type="cellIs" dxfId="381" priority="24" operator="equal">
      <formula>0</formula>
    </cfRule>
  </conditionalFormatting>
  <conditionalFormatting sqref="J77">
    <cfRule type="cellIs" dxfId="380" priority="22" operator="equal">
      <formula>0</formula>
    </cfRule>
  </conditionalFormatting>
  <conditionalFormatting sqref="J78:J79">
    <cfRule type="cellIs" dxfId="379" priority="21" operator="equal">
      <formula>0</formula>
    </cfRule>
  </conditionalFormatting>
  <conditionalFormatting sqref="J81:J82">
    <cfRule type="cellIs" dxfId="378" priority="20" operator="equal">
      <formula>0</formula>
    </cfRule>
  </conditionalFormatting>
  <conditionalFormatting sqref="J67:J71">
    <cfRule type="cellIs" dxfId="377" priority="15" operator="equal">
      <formula>0</formula>
    </cfRule>
    <cfRule type="cellIs" dxfId="376" priority="16" operator="equal">
      <formula>0</formula>
    </cfRule>
  </conditionalFormatting>
  <conditionalFormatting sqref="J62:J65">
    <cfRule type="cellIs" dxfId="375" priority="13" operator="equal">
      <formula>0</formula>
    </cfRule>
    <cfRule type="cellIs" dxfId="374" priority="14" operator="equal">
      <formula>0</formula>
    </cfRule>
  </conditionalFormatting>
  <conditionalFormatting sqref="J73:J76">
    <cfRule type="cellIs" dxfId="373" priority="11" operator="equal">
      <formula>0</formula>
    </cfRule>
    <cfRule type="cellIs" dxfId="372" priority="12" operator="equal">
      <formula>0</formula>
    </cfRule>
  </conditionalFormatting>
  <conditionalFormatting sqref="J72">
    <cfRule type="cellIs" dxfId="371" priority="10" operator="equal">
      <formula>0</formula>
    </cfRule>
  </conditionalFormatting>
  <conditionalFormatting sqref="J72">
    <cfRule type="cellIs" dxfId="370" priority="8" operator="equal">
      <formula>0</formula>
    </cfRule>
    <cfRule type="cellIs" dxfId="369" priority="9" operator="equal">
      <formula>0</formula>
    </cfRule>
  </conditionalFormatting>
  <conditionalFormatting sqref="J66">
    <cfRule type="cellIs" dxfId="368" priority="7" operator="equal">
      <formula>0</formula>
    </cfRule>
  </conditionalFormatting>
  <conditionalFormatting sqref="J66">
    <cfRule type="cellIs" dxfId="367" priority="5" operator="equal">
      <formula>0</formula>
    </cfRule>
    <cfRule type="cellIs" dxfId="366" priority="6" operator="equal">
      <formula>0</formula>
    </cfRule>
  </conditionalFormatting>
  <conditionalFormatting sqref="J61">
    <cfRule type="cellIs" dxfId="365" priority="4" operator="equal">
      <formula>0</formula>
    </cfRule>
  </conditionalFormatting>
  <pageMargins left="0.70866141732283472" right="0.70866141732283472" top="0.74803149606299213" bottom="0.74803149606299213" header="0.31496062992125984" footer="0.31496062992125984"/>
  <pageSetup paperSize="9" scale="68" fitToHeight="0" orientation="portrait" r:id="rId1"/>
  <headerFooter>
    <oddFooter>&amp;LDec 2017&amp;CThis guide is for Nissan Dealership internal use only.&amp;RPage &amp;P of &amp;N</oddFooter>
  </headerFooter>
  <rowBreaks count="1" manualBreakCount="1">
    <brk id="60" min="1" max="8"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pageSetUpPr autoPageBreaks="0"/>
  </sheetPr>
  <dimension ref="A1:AD246"/>
  <sheetViews>
    <sheetView showGridLines="0" topLeftCell="B1" zoomScaleNormal="100" workbookViewId="0">
      <selection activeCell="B33" sqref="B33:C33"/>
    </sheetView>
  </sheetViews>
  <sheetFormatPr defaultColWidth="9.140625" defaultRowHeight="15"/>
  <cols>
    <col min="1" max="1" width="3.140625" style="4" hidden="1" customWidth="1"/>
    <col min="2" max="2" width="3.140625" style="12" customWidth="1"/>
    <col min="3" max="3" width="43" style="12" customWidth="1"/>
    <col min="4" max="4" width="18.42578125" style="12" customWidth="1"/>
    <col min="5" max="5" width="8.140625" style="12" bestFit="1" customWidth="1"/>
    <col min="6" max="6" width="14.140625" style="179" hidden="1" customWidth="1"/>
    <col min="7" max="7" width="9.42578125" style="179" bestFit="1" customWidth="1"/>
    <col min="8" max="8" width="10.140625" style="179" bestFit="1" customWidth="1"/>
    <col min="9" max="9" width="18.85546875" style="179" hidden="1" customWidth="1"/>
    <col min="10" max="10" width="9.42578125" style="179" hidden="1" customWidth="1"/>
    <col min="11" max="11" width="10.140625" style="179" hidden="1" customWidth="1"/>
    <col min="12" max="12" width="8.7109375" style="281" bestFit="1" customWidth="1"/>
    <col min="13" max="13" width="5.28515625" style="193" hidden="1" customWidth="1"/>
    <col min="14" max="14" width="17.5703125" style="131" hidden="1" customWidth="1"/>
    <col min="15" max="15" width="10.7109375" style="131" hidden="1" customWidth="1"/>
    <col min="16" max="16" width="4.85546875" style="195" hidden="1" customWidth="1"/>
    <col min="17" max="17" width="20.5703125" style="94" hidden="1" customWidth="1"/>
    <col min="18" max="18" width="12.5703125" style="94" hidden="1" customWidth="1"/>
    <col min="19" max="19" width="3" style="4" hidden="1" customWidth="1"/>
    <col min="20" max="20" width="11.85546875" style="4" hidden="1" customWidth="1"/>
    <col min="21" max="21" width="13.5703125" style="4" hidden="1" customWidth="1"/>
    <col min="22" max="22" width="11.85546875" style="4" hidden="1" customWidth="1"/>
    <col min="23" max="29" width="0" style="4" hidden="1" customWidth="1"/>
    <col min="30" max="30" width="19.140625" style="527" bestFit="1" customWidth="1"/>
    <col min="31" max="16384" width="9.140625" style="4"/>
  </cols>
  <sheetData>
    <row r="1" spans="2:30" s="94" customFormat="1" ht="14.65" customHeight="1">
      <c r="E1" s="90"/>
      <c r="F1" s="237" t="s">
        <v>685</v>
      </c>
      <c r="G1" s="180"/>
      <c r="H1" s="180"/>
      <c r="I1" s="237" t="s">
        <v>685</v>
      </c>
      <c r="J1" s="180"/>
      <c r="K1" s="180"/>
      <c r="L1" s="279"/>
      <c r="M1" s="279"/>
      <c r="N1" s="279"/>
      <c r="O1" s="279"/>
      <c r="P1" s="249"/>
      <c r="Q1" s="248"/>
      <c r="R1" s="248"/>
      <c r="S1" s="248"/>
      <c r="T1" s="248"/>
      <c r="U1" s="248"/>
      <c r="V1" s="248"/>
      <c r="AD1" s="525"/>
    </row>
    <row r="2" spans="2:30" s="200" customFormat="1" ht="23.25">
      <c r="C2" s="759" t="s">
        <v>686</v>
      </c>
      <c r="D2" s="759"/>
      <c r="E2" s="759"/>
      <c r="F2" s="759"/>
      <c r="G2" s="759"/>
      <c r="H2" s="759"/>
      <c r="I2" s="759"/>
      <c r="J2" s="759"/>
      <c r="K2" s="759"/>
      <c r="L2" s="759"/>
      <c r="M2" s="280"/>
      <c r="N2" s="280"/>
      <c r="O2" s="280"/>
      <c r="P2" s="249"/>
      <c r="Q2" s="248"/>
      <c r="R2" s="248"/>
      <c r="S2" s="248"/>
      <c r="T2" s="248"/>
      <c r="U2" s="248"/>
      <c r="V2" s="248"/>
      <c r="AD2" s="526"/>
    </row>
    <row r="3" spans="2:30" s="200" customFormat="1" ht="23.25">
      <c r="C3" s="826" t="s">
        <v>1202</v>
      </c>
      <c r="D3" s="826"/>
      <c r="E3" s="826"/>
      <c r="F3" s="826"/>
      <c r="G3" s="826"/>
      <c r="H3" s="826"/>
      <c r="I3" s="826"/>
      <c r="J3" s="826"/>
      <c r="K3" s="826"/>
      <c r="L3" s="826"/>
      <c r="M3" s="280"/>
      <c r="N3" s="280"/>
      <c r="O3" s="280"/>
      <c r="P3" s="249"/>
      <c r="Q3" s="248"/>
      <c r="R3" s="248"/>
      <c r="S3" s="248"/>
      <c r="T3" s="248"/>
      <c r="U3" s="248"/>
      <c r="V3" s="248"/>
      <c r="AD3" s="526"/>
    </row>
    <row r="4" spans="2:30" s="16" customFormat="1">
      <c r="B4" s="125"/>
      <c r="C4" s="125"/>
      <c r="D4" s="125"/>
      <c r="E4" s="126"/>
      <c r="F4" s="241"/>
      <c r="G4" s="187"/>
      <c r="H4" s="185"/>
      <c r="I4" s="238"/>
      <c r="J4" s="185"/>
      <c r="K4" s="185"/>
      <c r="L4" s="281"/>
      <c r="M4" s="281"/>
      <c r="N4" s="281"/>
      <c r="O4" s="281"/>
      <c r="P4" s="337"/>
      <c r="Q4" s="248"/>
      <c r="R4" s="248"/>
      <c r="S4" s="248"/>
      <c r="T4" s="248"/>
      <c r="U4" s="248"/>
      <c r="V4" s="248"/>
      <c r="AD4" s="527"/>
    </row>
    <row r="5" spans="2:30" s="16" customFormat="1">
      <c r="B5" s="125"/>
      <c r="C5" s="211" t="s">
        <v>1082</v>
      </c>
      <c r="D5" s="749">
        <f ca="1">TODAY()</f>
        <v>45015</v>
      </c>
      <c r="E5" s="750"/>
      <c r="F5" s="241"/>
      <c r="G5" s="187"/>
      <c r="H5" s="185"/>
      <c r="I5" s="238"/>
      <c r="J5" s="185"/>
      <c r="K5" s="185"/>
      <c r="L5" s="279"/>
      <c r="M5" s="124"/>
      <c r="N5" s="196"/>
      <c r="O5" s="196"/>
      <c r="P5" s="194"/>
      <c r="Q5" s="248"/>
      <c r="R5" s="248"/>
      <c r="S5" s="248"/>
      <c r="T5" s="248"/>
      <c r="U5" s="248"/>
      <c r="V5" s="248"/>
      <c r="AD5" s="527"/>
    </row>
    <row r="6" spans="2:30" s="16" customFormat="1">
      <c r="B6" s="125"/>
      <c r="C6" s="224" t="s">
        <v>1077</v>
      </c>
      <c r="D6" s="751"/>
      <c r="E6" s="752"/>
      <c r="F6" s="241"/>
      <c r="H6" s="258"/>
      <c r="I6" s="238"/>
      <c r="L6" s="279"/>
      <c r="M6" s="124"/>
      <c r="N6" s="196" t="s">
        <v>1088</v>
      </c>
      <c r="O6" s="196"/>
      <c r="P6" s="194"/>
      <c r="Q6" s="196" t="s">
        <v>1087</v>
      </c>
      <c r="R6" s="196"/>
      <c r="AD6" s="527"/>
    </row>
    <row r="7" spans="2:30" s="16" customFormat="1" ht="14.65" customHeight="1">
      <c r="B7" s="125"/>
      <c r="C7" s="224" t="s">
        <v>1078</v>
      </c>
      <c r="D7" s="753"/>
      <c r="E7" s="754"/>
      <c r="F7" s="241"/>
      <c r="G7" s="755" t="s">
        <v>1085</v>
      </c>
      <c r="H7" s="756"/>
      <c r="I7" s="243"/>
      <c r="J7" s="757" t="s">
        <v>1086</v>
      </c>
      <c r="K7" s="757"/>
      <c r="L7" s="282"/>
      <c r="M7" s="124"/>
      <c r="N7" s="226" t="s">
        <v>506</v>
      </c>
      <c r="O7" s="186">
        <f>'COVER PAGE'!$C$20</f>
        <v>154</v>
      </c>
      <c r="P7" s="198"/>
      <c r="Q7" s="223" t="s">
        <v>506</v>
      </c>
      <c r="R7" s="186">
        <f>'COVER PAGE'!$C$20</f>
        <v>154</v>
      </c>
      <c r="T7" s="198"/>
      <c r="U7" s="198"/>
      <c r="V7" s="198"/>
      <c r="AD7" s="527"/>
    </row>
    <row r="8" spans="2:30">
      <c r="F8" s="13" t="s">
        <v>1088</v>
      </c>
      <c r="G8" s="245" t="s">
        <v>1081</v>
      </c>
      <c r="H8" s="246">
        <f>O8</f>
        <v>0</v>
      </c>
      <c r="I8" s="240" t="s">
        <v>1087</v>
      </c>
      <c r="J8" s="251" t="s">
        <v>1081</v>
      </c>
      <c r="K8" s="244">
        <f>R8</f>
        <v>0</v>
      </c>
      <c r="L8" s="225">
        <f>SUM(L10:L40)</f>
        <v>0</v>
      </c>
      <c r="N8" s="202">
        <f>SUM(N10:N40)</f>
        <v>0</v>
      </c>
      <c r="O8" s="202">
        <f>SUM(O10:O40)</f>
        <v>0</v>
      </c>
      <c r="P8" s="338"/>
      <c r="Q8" s="201">
        <f>SUM(Q10:Q40)</f>
        <v>0</v>
      </c>
      <c r="R8" s="201">
        <f>SUM(R10:R40)</f>
        <v>0</v>
      </c>
      <c r="S8" s="16"/>
      <c r="T8" s="203">
        <f>SUM(T10:T40)</f>
        <v>0</v>
      </c>
      <c r="U8" s="203">
        <f>SUM(U10:U40)</f>
        <v>0</v>
      </c>
      <c r="V8" s="203">
        <f>SUM(V10:V40)</f>
        <v>0</v>
      </c>
    </row>
    <row r="9" spans="2:30" s="343" customFormat="1" ht="45">
      <c r="B9" s="815" t="s">
        <v>242</v>
      </c>
      <c r="C9" s="816"/>
      <c r="D9" s="34" t="s">
        <v>243</v>
      </c>
      <c r="E9" s="34" t="s">
        <v>63</v>
      </c>
      <c r="F9" s="252" t="s">
        <v>455</v>
      </c>
      <c r="G9" s="252" t="s">
        <v>1070</v>
      </c>
      <c r="H9" s="252" t="s">
        <v>1066</v>
      </c>
      <c r="I9" s="252" t="s">
        <v>455</v>
      </c>
      <c r="J9" s="252" t="s">
        <v>1070</v>
      </c>
      <c r="K9" s="252" t="s">
        <v>1066</v>
      </c>
      <c r="L9" s="342" t="s">
        <v>1059</v>
      </c>
      <c r="N9" s="253" t="s">
        <v>684</v>
      </c>
      <c r="O9" s="253" t="s">
        <v>1083</v>
      </c>
      <c r="P9" s="341"/>
      <c r="Q9" s="253" t="s">
        <v>684</v>
      </c>
      <c r="R9" s="253" t="s">
        <v>1076</v>
      </c>
      <c r="S9" s="16"/>
      <c r="T9" s="256" t="s">
        <v>1067</v>
      </c>
      <c r="U9" s="256" t="s">
        <v>1068</v>
      </c>
      <c r="V9" s="257" t="s">
        <v>1069</v>
      </c>
      <c r="AD9" s="528" t="s">
        <v>1629</v>
      </c>
    </row>
    <row r="10" spans="2:30">
      <c r="B10" s="824" t="s">
        <v>234</v>
      </c>
      <c r="C10" s="825"/>
      <c r="D10" s="825"/>
      <c r="E10" s="825"/>
      <c r="F10" s="825"/>
      <c r="G10" s="825"/>
      <c r="H10" s="825"/>
      <c r="I10" s="825"/>
      <c r="J10" s="825"/>
      <c r="K10" s="825"/>
      <c r="L10" s="825"/>
      <c r="M10" s="825"/>
      <c r="N10" s="825"/>
      <c r="O10" s="825"/>
      <c r="P10" s="825"/>
      <c r="Q10" s="825"/>
      <c r="R10" s="825"/>
      <c r="S10" s="825"/>
      <c r="T10" s="825"/>
      <c r="U10" s="825"/>
      <c r="V10" s="825"/>
      <c r="W10" s="825"/>
      <c r="X10" s="825"/>
      <c r="Y10" s="825"/>
      <c r="Z10" s="825"/>
      <c r="AA10" s="825"/>
      <c r="AB10" s="825"/>
      <c r="AC10" s="825"/>
      <c r="AD10" s="825"/>
    </row>
    <row r="11" spans="2:30" s="9" customFormat="1">
      <c r="B11" s="44" t="s">
        <v>1205</v>
      </c>
      <c r="C11" s="119"/>
      <c r="D11" s="371" t="s">
        <v>1206</v>
      </c>
      <c r="E11" s="372">
        <v>0.25</v>
      </c>
      <c r="F11" s="181">
        <f>VLOOKUP(D11,'Part Master'!A:R, 3,FALSE)</f>
        <v>385.27</v>
      </c>
      <c r="G11" s="216">
        <f>F11*1.1</f>
        <v>423.79700000000003</v>
      </c>
      <c r="H11" s="216">
        <f>G11+(E11*$O$7)</f>
        <v>462.29700000000003</v>
      </c>
      <c r="I11" s="181">
        <f>VLOOKUP(D11,'Part Master'!A:G,7,FALSE)</f>
        <v>346.74299999999999</v>
      </c>
      <c r="J11" s="181">
        <f>I11*1.1</f>
        <v>381.41730000000001</v>
      </c>
      <c r="K11" s="181">
        <f>J11+($R$7*E11)</f>
        <v>419.91730000000001</v>
      </c>
      <c r="L11" s="283"/>
      <c r="N11" s="122">
        <f t="shared" ref="N11:N15" si="0">IF(L11&gt;0,G11*L11,0)</f>
        <v>0</v>
      </c>
      <c r="O11" s="122">
        <f t="shared" ref="O11:O15" si="1">IF(L11&gt;0,H11*L11,0)</f>
        <v>0</v>
      </c>
      <c r="P11" s="339"/>
      <c r="Q11" s="122">
        <f>IF(L11&gt;0,J11*L11,0)</f>
        <v>0</v>
      </c>
      <c r="R11" s="122">
        <f>IF(L11&gt;0,K11*L11,0)</f>
        <v>0</v>
      </c>
      <c r="S11" s="16"/>
      <c r="T11" s="174">
        <f>IF($L11&gt;0,$L11*$I11*'COVER PAGE'!#REF!,0)</f>
        <v>0</v>
      </c>
      <c r="U11" s="174">
        <f>IF($L11&gt;0,($E11*$R$7*$L11)-($E11*'COVER PAGE'!#REF!*$L11),0)</f>
        <v>0</v>
      </c>
      <c r="V11" s="174">
        <f>U11+T11</f>
        <v>0</v>
      </c>
      <c r="AD11" s="530" t="str">
        <f>IFERROR(VLOOKUP(D11,'Part Master'!A:E,5,FALSE)," ")</f>
        <v/>
      </c>
    </row>
    <row r="12" spans="2:30" s="9" customFormat="1">
      <c r="B12" s="820" t="s">
        <v>1200</v>
      </c>
      <c r="C12" s="821"/>
      <c r="D12" s="41" t="s">
        <v>136</v>
      </c>
      <c r="E12" s="42">
        <v>0.04</v>
      </c>
      <c r="F12" s="181">
        <f>VLOOKUP(D12,'Part Master'!A:R, 3,FALSE)</f>
        <v>123.14</v>
      </c>
      <c r="G12" s="216">
        <f t="shared" ref="G12:G15" si="2">F12*1.1</f>
        <v>135.45400000000001</v>
      </c>
      <c r="H12" s="216">
        <f t="shared" ref="H12:H15" si="3">G12+(E12*$O$7)</f>
        <v>141.614</v>
      </c>
      <c r="I12" s="181">
        <f>VLOOKUP(D12,'Part Master'!A:G,7,FALSE)</f>
        <v>107.7475</v>
      </c>
      <c r="J12" s="181">
        <f>I12*1.1</f>
        <v>118.52225000000001</v>
      </c>
      <c r="K12" s="181">
        <f>J12+($R$7*E12)</f>
        <v>124.68225000000001</v>
      </c>
      <c r="L12" s="192"/>
      <c r="N12" s="122">
        <f t="shared" ref="N12" si="4">IF(L12&gt;0,G12*L12,0)</f>
        <v>0</v>
      </c>
      <c r="O12" s="122">
        <f t="shared" ref="O12" si="5">IF(L12&gt;0,H12*L12,0)</f>
        <v>0</v>
      </c>
      <c r="P12" s="339"/>
      <c r="Q12" s="122">
        <f>IF(L12&gt;0,J12*L12,0)</f>
        <v>0</v>
      </c>
      <c r="R12" s="122">
        <f>IF(L12&gt;0,K12*L12,0)</f>
        <v>0</v>
      </c>
      <c r="S12" s="16"/>
      <c r="T12" s="174">
        <f>IF($L12&gt;0,$L12*$I12*'COVER PAGE'!#REF!,0)</f>
        <v>0</v>
      </c>
      <c r="U12" s="174">
        <f>IF($L12&gt;0,($E12*$R$7*$L12)-($E12*'COVER PAGE'!#REF!*$L12),0)</f>
        <v>0</v>
      </c>
      <c r="V12" s="174">
        <f>U12+T12</f>
        <v>0</v>
      </c>
      <c r="AD12" s="530" t="str">
        <f>IFERROR(VLOOKUP(D12,'Part Master'!A:E,5,FALSE)," ")</f>
        <v/>
      </c>
    </row>
    <row r="13" spans="2:30" s="9" customFormat="1">
      <c r="B13" s="41" t="s">
        <v>18</v>
      </c>
      <c r="C13" s="41"/>
      <c r="D13" s="41" t="s">
        <v>106</v>
      </c>
      <c r="E13" s="42">
        <v>0.25</v>
      </c>
      <c r="F13" s="181">
        <f>VLOOKUP(D13,'Part Master'!A:R, 3,FALSE)</f>
        <v>45.33</v>
      </c>
      <c r="G13" s="216">
        <f t="shared" si="2"/>
        <v>49.863</v>
      </c>
      <c r="H13" s="216">
        <f t="shared" si="3"/>
        <v>88.363</v>
      </c>
      <c r="I13" s="181">
        <f>VLOOKUP(D13,'Part Master'!A:G,7,FALSE)</f>
        <v>37.623899999999999</v>
      </c>
      <c r="J13" s="181">
        <f t="shared" ref="J13:J15" si="6">I13*1.1</f>
        <v>41.386290000000002</v>
      </c>
      <c r="K13" s="181">
        <f>J13+($R$7*E13)</f>
        <v>79.886290000000002</v>
      </c>
      <c r="L13" s="192"/>
      <c r="N13" s="122">
        <f t="shared" si="0"/>
        <v>0</v>
      </c>
      <c r="O13" s="122">
        <f t="shared" si="1"/>
        <v>0</v>
      </c>
      <c r="P13" s="339"/>
      <c r="Q13" s="122">
        <f>IF(L13&gt;0,J13*L13,0)</f>
        <v>0</v>
      </c>
      <c r="R13" s="122">
        <f>IF(L13&gt;0,K13*L13,0)</f>
        <v>0</v>
      </c>
      <c r="S13" s="16"/>
      <c r="T13" s="174">
        <f>IF($L13&gt;0,$L13*$I13*'COVER PAGE'!#REF!,0)</f>
        <v>0</v>
      </c>
      <c r="U13" s="174">
        <f>IF($L13&gt;0,($E13*$R$7*$L13)-($E13*'COVER PAGE'!#REF!*$L13),0)</f>
        <v>0</v>
      </c>
      <c r="V13" s="174">
        <f t="shared" ref="V13:V40" si="7">U13+T13</f>
        <v>0</v>
      </c>
      <c r="AD13" s="530" t="str">
        <f>IFERROR(VLOOKUP(D13,'Part Master'!A:E,5,FALSE)," ")</f>
        <v/>
      </c>
    </row>
    <row r="14" spans="2:30" s="9" customFormat="1">
      <c r="B14" s="41" t="s">
        <v>404</v>
      </c>
      <c r="C14" s="41"/>
      <c r="D14" s="41" t="s">
        <v>1196</v>
      </c>
      <c r="E14" s="42">
        <v>0.25</v>
      </c>
      <c r="F14" s="181">
        <f>VLOOKUP(D14,'Part Master'!A:R, 3,FALSE)</f>
        <v>89.91</v>
      </c>
      <c r="G14" s="216">
        <f t="shared" si="2"/>
        <v>98.90100000000001</v>
      </c>
      <c r="H14" s="216">
        <f t="shared" si="3"/>
        <v>137.40100000000001</v>
      </c>
      <c r="I14" s="181">
        <f>VLOOKUP(D14,'Part Master'!A:G,7,FALSE)</f>
        <v>74.625299999999996</v>
      </c>
      <c r="J14" s="181">
        <f t="shared" si="6"/>
        <v>82.087829999999997</v>
      </c>
      <c r="K14" s="181">
        <f>J14+($R$7*E14)</f>
        <v>120.58783</v>
      </c>
      <c r="L14" s="192"/>
      <c r="N14" s="122">
        <f t="shared" si="0"/>
        <v>0</v>
      </c>
      <c r="O14" s="122">
        <f t="shared" si="1"/>
        <v>0</v>
      </c>
      <c r="P14" s="339"/>
      <c r="Q14" s="122">
        <f>IF(L14&gt;0,J14*L14,0)</f>
        <v>0</v>
      </c>
      <c r="R14" s="122">
        <f>IF(L14&gt;0,K14*L14,0)</f>
        <v>0</v>
      </c>
      <c r="T14" s="174">
        <f>IF($L14&gt;0,$L14*$I14*'COVER PAGE'!#REF!,0)</f>
        <v>0</v>
      </c>
      <c r="U14" s="174">
        <f>IF($L14&gt;0,($E14*$R$7*$L14)-($E14*'COVER PAGE'!#REF!*$L14),0)</f>
        <v>0</v>
      </c>
      <c r="V14" s="174">
        <f t="shared" si="7"/>
        <v>0</v>
      </c>
      <c r="AD14" s="530" t="str">
        <f>IFERROR(VLOOKUP(D14,'Part Master'!A:E,5,FALSE)," ")</f>
        <v/>
      </c>
    </row>
    <row r="15" spans="2:30" s="9" customFormat="1">
      <c r="B15" s="41" t="s">
        <v>405</v>
      </c>
      <c r="C15" s="41"/>
      <c r="D15" s="41" t="s">
        <v>1197</v>
      </c>
      <c r="E15" s="42">
        <v>0.25</v>
      </c>
      <c r="F15" s="181">
        <f>VLOOKUP(D15,'Part Master'!A:R, 3,FALSE)</f>
        <v>89.91</v>
      </c>
      <c r="G15" s="216">
        <f t="shared" si="2"/>
        <v>98.90100000000001</v>
      </c>
      <c r="H15" s="216">
        <f t="shared" si="3"/>
        <v>137.40100000000001</v>
      </c>
      <c r="I15" s="181">
        <f>VLOOKUP(D15,'Part Master'!A:G,7,FALSE)</f>
        <v>74.625299999999996</v>
      </c>
      <c r="J15" s="181">
        <f t="shared" si="6"/>
        <v>82.087829999999997</v>
      </c>
      <c r="K15" s="181">
        <f>J15+($R$7*E15)</f>
        <v>120.58783</v>
      </c>
      <c r="L15" s="192"/>
      <c r="N15" s="122">
        <f t="shared" si="0"/>
        <v>0</v>
      </c>
      <c r="O15" s="122">
        <f t="shared" si="1"/>
        <v>0</v>
      </c>
      <c r="P15" s="339"/>
      <c r="Q15" s="122">
        <f>IF(L15&gt;0,J15*L15,0)</f>
        <v>0</v>
      </c>
      <c r="R15" s="122">
        <f>IF(L15&gt;0,K15*L15,0)</f>
        <v>0</v>
      </c>
      <c r="T15" s="174">
        <f>IF($L15&gt;0,$L15*$I15*'COVER PAGE'!#REF!,0)</f>
        <v>0</v>
      </c>
      <c r="U15" s="174">
        <f>IF($L15&gt;0,($E15*$R$7*$L15)-($E15*'COVER PAGE'!#REF!*$L15),0)</f>
        <v>0</v>
      </c>
      <c r="V15" s="174">
        <f t="shared" si="7"/>
        <v>0</v>
      </c>
      <c r="AD15" s="530" t="str">
        <f>IFERROR(VLOOKUP(D15,'Part Master'!A:E,5,FALSE)," ")</f>
        <v/>
      </c>
    </row>
    <row r="16" spans="2:30">
      <c r="B16" s="824" t="s">
        <v>233</v>
      </c>
      <c r="C16" s="825"/>
      <c r="D16" s="825"/>
      <c r="E16" s="825"/>
      <c r="F16" s="825"/>
      <c r="G16" s="825"/>
      <c r="H16" s="825"/>
      <c r="I16" s="825"/>
      <c r="J16" s="825"/>
      <c r="K16" s="825"/>
      <c r="L16" s="825"/>
      <c r="M16" s="825"/>
      <c r="N16" s="825"/>
      <c r="O16" s="825"/>
      <c r="P16" s="825"/>
      <c r="Q16" s="825"/>
      <c r="R16" s="825"/>
      <c r="S16" s="825"/>
      <c r="T16" s="825"/>
      <c r="U16" s="825"/>
      <c r="V16" s="825"/>
      <c r="W16" s="825"/>
      <c r="X16" s="825"/>
      <c r="Y16" s="825"/>
      <c r="Z16" s="825"/>
      <c r="AA16" s="825"/>
      <c r="AB16" s="825"/>
      <c r="AC16" s="825"/>
      <c r="AD16" s="825" t="str">
        <f>IFERROR(VLOOKUP(D16,'Part Master'!A:E,5,FALSE)," ")</f>
        <v xml:space="preserve"> </v>
      </c>
    </row>
    <row r="17" spans="2:30" s="9" customFormat="1">
      <c r="B17" s="41" t="s">
        <v>22</v>
      </c>
      <c r="D17" s="41" t="s">
        <v>1210</v>
      </c>
      <c r="E17" s="42">
        <v>0.11</v>
      </c>
      <c r="F17" s="181">
        <f>VLOOKUP(D17,'Part Master'!A:R, 3,FALSE)</f>
        <v>115.9</v>
      </c>
      <c r="G17" s="216">
        <f t="shared" ref="G17:G18" si="8">F17*1.1</f>
        <v>127.49000000000002</v>
      </c>
      <c r="H17" s="216">
        <f t="shared" ref="H17:H18" si="9">G17+(E17*$O$7)</f>
        <v>144.43000000000004</v>
      </c>
      <c r="I17" s="181">
        <f>VLOOKUP(D17,'Part Master'!A:G,7,FALSE)</f>
        <v>96.197000000000003</v>
      </c>
      <c r="J17" s="181">
        <f t="shared" ref="J17:J20" si="10">I17*1.1</f>
        <v>105.81670000000001</v>
      </c>
      <c r="K17" s="181">
        <f>J17+($R$7*E17)</f>
        <v>122.75670000000001</v>
      </c>
      <c r="L17" s="192"/>
      <c r="N17" s="122">
        <f>IF(L17&gt;0,G17*L17,0)</f>
        <v>0</v>
      </c>
      <c r="O17" s="122">
        <f>IF(L17&gt;0,H17*L17,0)</f>
        <v>0</v>
      </c>
      <c r="P17" s="339"/>
      <c r="Q17" s="122">
        <f>IF(L17&gt;0,J17*L17,0)</f>
        <v>0</v>
      </c>
      <c r="R17" s="122">
        <f>IF(L17&gt;0,K17*L17,0)</f>
        <v>0</v>
      </c>
      <c r="T17" s="174">
        <f>IF($L17&gt;0,$L17*$I17*'COVER PAGE'!#REF!,0)</f>
        <v>0</v>
      </c>
      <c r="U17" s="174">
        <f>IF($L17&gt;0,($E17*$R$7*$L17)-($E17*'COVER PAGE'!#REF!*$L17),0)</f>
        <v>0</v>
      </c>
      <c r="V17" s="174">
        <f t="shared" si="7"/>
        <v>0</v>
      </c>
      <c r="AD17" s="530" t="str">
        <f>IFERROR(VLOOKUP(D17,'Part Master'!A:E,5,FALSE)," ")</f>
        <v/>
      </c>
    </row>
    <row r="18" spans="2:30" s="9" customFormat="1">
      <c r="B18" s="820" t="s">
        <v>1201</v>
      </c>
      <c r="C18" s="821"/>
      <c r="D18" s="371" t="s">
        <v>1211</v>
      </c>
      <c r="E18" s="42">
        <v>0.33</v>
      </c>
      <c r="F18" s="181">
        <f>VLOOKUP(D18,'Part Master'!A:R, 3,FALSE)</f>
        <v>368.89</v>
      </c>
      <c r="G18" s="216">
        <f t="shared" si="8"/>
        <v>405.779</v>
      </c>
      <c r="H18" s="216">
        <f t="shared" si="9"/>
        <v>456.59899999999999</v>
      </c>
      <c r="I18" s="181">
        <f>VLOOKUP(D18,'Part Master'!A:G,7,FALSE)</f>
        <v>306.17869999999999</v>
      </c>
      <c r="J18" s="181">
        <f t="shared" ref="J18" si="11">I18*1.1</f>
        <v>336.79657000000003</v>
      </c>
      <c r="K18" s="181">
        <f>J18+($R$7*E18)</f>
        <v>387.61657000000002</v>
      </c>
      <c r="L18" s="192"/>
      <c r="N18" s="122"/>
      <c r="O18" s="122"/>
      <c r="P18" s="339"/>
      <c r="Q18" s="122"/>
      <c r="R18" s="122"/>
      <c r="T18" s="174"/>
      <c r="U18" s="174"/>
      <c r="V18" s="174"/>
      <c r="AD18" s="530" t="str">
        <f>IFERROR(VLOOKUP(D18,'Part Master'!A:E,5,FALSE)," ")</f>
        <v/>
      </c>
    </row>
    <row r="19" spans="2:30">
      <c r="B19" s="824" t="s">
        <v>235</v>
      </c>
      <c r="C19" s="825"/>
      <c r="D19" s="825"/>
      <c r="E19" s="825"/>
      <c r="F19" s="825"/>
      <c r="G19" s="825"/>
      <c r="H19" s="825"/>
      <c r="I19" s="825"/>
      <c r="J19" s="825"/>
      <c r="K19" s="825"/>
      <c r="L19" s="825"/>
      <c r="M19" s="825"/>
      <c r="N19" s="825"/>
      <c r="O19" s="825"/>
      <c r="P19" s="825"/>
      <c r="Q19" s="825"/>
      <c r="R19" s="825"/>
      <c r="S19" s="825"/>
      <c r="T19" s="825"/>
      <c r="U19" s="825"/>
      <c r="V19" s="825"/>
      <c r="W19" s="825"/>
      <c r="X19" s="825"/>
      <c r="Y19" s="825"/>
      <c r="Z19" s="825"/>
      <c r="AA19" s="825"/>
      <c r="AB19" s="825"/>
      <c r="AC19" s="825"/>
      <c r="AD19" s="825" t="str">
        <f>IFERROR(VLOOKUP(D19,'Part Master'!A:E,5,FALSE)," ")</f>
        <v xml:space="preserve"> </v>
      </c>
    </row>
    <row r="20" spans="2:30" s="9" customFormat="1">
      <c r="B20" s="41" t="s">
        <v>5</v>
      </c>
      <c r="C20" s="41"/>
      <c r="D20" s="41" t="s">
        <v>85</v>
      </c>
      <c r="E20" s="42">
        <v>0</v>
      </c>
      <c r="F20" s="181">
        <f>VLOOKUP(D20,'Part Master'!A:R, 3,FALSE)</f>
        <v>19.43</v>
      </c>
      <c r="G20" s="216">
        <f>F20*1.1</f>
        <v>21.373000000000001</v>
      </c>
      <c r="H20" s="216">
        <f>G20+(E20*$O$7)</f>
        <v>21.373000000000001</v>
      </c>
      <c r="I20" s="181">
        <f>VLOOKUP(D20,'Part Master'!A:G,7,FALSE)</f>
        <v>16.126899999999999</v>
      </c>
      <c r="J20" s="181">
        <f t="shared" si="10"/>
        <v>17.73959</v>
      </c>
      <c r="K20" s="181">
        <f>J20+($R$7*E20)</f>
        <v>17.73959</v>
      </c>
      <c r="L20" s="285"/>
      <c r="N20" s="122">
        <f>IF(L20&gt;0,G20*L20,0)</f>
        <v>0</v>
      </c>
      <c r="O20" s="122">
        <f>IF(L20&gt;0,H20*L20,0)</f>
        <v>0</v>
      </c>
      <c r="P20" s="339"/>
      <c r="Q20" s="122">
        <f>IF(L20&gt;0,J20*L20,0)</f>
        <v>0</v>
      </c>
      <c r="R20" s="122">
        <f>IF(L20&gt;0,K20*L20,0)</f>
        <v>0</v>
      </c>
      <c r="T20" s="174">
        <f>IF($L20&gt;0,$L20*$I20*'COVER PAGE'!#REF!,0)</f>
        <v>0</v>
      </c>
      <c r="U20" s="174">
        <f>IF($L20&gt;0,($E20*$R$7*$L20)-($E20*'COVER PAGE'!#REF!*$L20),0)</f>
        <v>0</v>
      </c>
      <c r="V20" s="174">
        <f t="shared" si="7"/>
        <v>0</v>
      </c>
      <c r="AD20" s="530" t="str">
        <f>IFERROR(VLOOKUP(D20,'Part Master'!A:E,5,FALSE)," ")</f>
        <v/>
      </c>
    </row>
    <row r="21" spans="2:30">
      <c r="B21" s="824" t="s">
        <v>236</v>
      </c>
      <c r="C21" s="825"/>
      <c r="D21" s="825"/>
      <c r="E21" s="825"/>
      <c r="F21" s="825"/>
      <c r="G21" s="825"/>
      <c r="H21" s="825"/>
      <c r="I21" s="825"/>
      <c r="J21" s="825"/>
      <c r="K21" s="825"/>
      <c r="L21" s="825"/>
      <c r="M21" s="825"/>
      <c r="N21" s="825"/>
      <c r="O21" s="825"/>
      <c r="P21" s="825"/>
      <c r="Q21" s="825"/>
      <c r="R21" s="825"/>
      <c r="S21" s="825"/>
      <c r="T21" s="825"/>
      <c r="U21" s="825"/>
      <c r="V21" s="825"/>
      <c r="W21" s="825"/>
      <c r="X21" s="825"/>
      <c r="Y21" s="825"/>
      <c r="Z21" s="825"/>
      <c r="AA21" s="825"/>
      <c r="AB21" s="825"/>
      <c r="AC21" s="825"/>
      <c r="AD21" s="825" t="str">
        <f>IFERROR(VLOOKUP(D21,'Part Master'!A:E,5,FALSE)," ")</f>
        <v xml:space="preserve"> </v>
      </c>
    </row>
    <row r="22" spans="2:30" s="9" customFormat="1">
      <c r="B22" s="65" t="s">
        <v>45</v>
      </c>
      <c r="C22" s="41"/>
      <c r="D22" s="41" t="s">
        <v>67</v>
      </c>
      <c r="E22" s="42">
        <v>0</v>
      </c>
      <c r="F22" s="181">
        <f>VLOOKUP(D22,'Part Master'!A:R, 3,FALSE)</f>
        <v>39.71</v>
      </c>
      <c r="G22" s="216">
        <f t="shared" ref="G22:G32" si="12">F22*1.1</f>
        <v>43.681000000000004</v>
      </c>
      <c r="H22" s="216">
        <f t="shared" ref="H22:H32" si="13">G22+(E22*$O$7)</f>
        <v>43.681000000000004</v>
      </c>
      <c r="I22" s="181">
        <f>VLOOKUP(D22,'Part Master'!A:G,7,FALSE)</f>
        <v>32.959299999999999</v>
      </c>
      <c r="J22" s="181">
        <f t="shared" ref="J22:J40" si="14">I22*1.1</f>
        <v>36.255230000000005</v>
      </c>
      <c r="K22" s="181">
        <f>J22+($R$7*E22)</f>
        <v>36.255230000000005</v>
      </c>
      <c r="L22" s="192"/>
      <c r="N22" s="122">
        <f>IF(L22&gt;0,G22*L22,0)</f>
        <v>0</v>
      </c>
      <c r="O22" s="122">
        <f>IF(L22&gt;0,H22*L22,0)</f>
        <v>0</v>
      </c>
      <c r="P22" s="339"/>
      <c r="Q22" s="122">
        <f>IF(L22&gt;0,J22*L22,0)</f>
        <v>0</v>
      </c>
      <c r="R22" s="122">
        <f>IF(L22&gt;0,K22*L22,0)</f>
        <v>0</v>
      </c>
      <c r="T22" s="174">
        <f>IF($L22&gt;0,$L22*$I22*'COVER PAGE'!#REF!,0)</f>
        <v>0</v>
      </c>
      <c r="U22" s="174">
        <f>IF($L22&gt;0,($E22*$R$7*$L22)-($E22*'COVER PAGE'!#REF!*$L22),0)</f>
        <v>0</v>
      </c>
      <c r="V22" s="174">
        <f t="shared" si="7"/>
        <v>0</v>
      </c>
      <c r="AD22" s="530" t="str">
        <f>IFERROR(VLOOKUP(D22,'Part Master'!A:E,5,FALSE)," ")</f>
        <v/>
      </c>
    </row>
    <row r="23" spans="2:30" s="9" customFormat="1">
      <c r="B23" s="65" t="s">
        <v>408</v>
      </c>
      <c r="C23" s="41"/>
      <c r="D23" s="65" t="s">
        <v>66</v>
      </c>
      <c r="E23" s="42">
        <v>0.04</v>
      </c>
      <c r="F23" s="181">
        <f>VLOOKUP(D23,'Part Master'!A:R, 3,FALSE)</f>
        <v>76.16</v>
      </c>
      <c r="G23" s="216">
        <f t="shared" si="12"/>
        <v>83.775999999999996</v>
      </c>
      <c r="H23" s="216">
        <f t="shared" si="13"/>
        <v>89.935999999999993</v>
      </c>
      <c r="I23" s="181">
        <f>VLOOKUP(D23,'Part Master'!A:G,7,FALSE)</f>
        <v>63.212799999999994</v>
      </c>
      <c r="J23" s="181">
        <f t="shared" si="14"/>
        <v>69.534080000000003</v>
      </c>
      <c r="K23" s="181">
        <f>J23+($R$7*E23)</f>
        <v>75.69408</v>
      </c>
      <c r="L23" s="192"/>
      <c r="N23" s="122">
        <f>IF(L23&gt;0,G23*L23,0)</f>
        <v>0</v>
      </c>
      <c r="O23" s="122">
        <f>IF(L23&gt;0,H23*L23,0)</f>
        <v>0</v>
      </c>
      <c r="P23" s="339"/>
      <c r="Q23" s="122">
        <f>IF(L23&gt;0,J23*L23,0)</f>
        <v>0</v>
      </c>
      <c r="R23" s="122">
        <f>IF(L23&gt;0,K23*L23,0)</f>
        <v>0</v>
      </c>
      <c r="T23" s="174">
        <f>IF($L23&gt;0,$L23*$I23*'COVER PAGE'!#REF!,0)</f>
        <v>0</v>
      </c>
      <c r="U23" s="174">
        <f>IF($L23&gt;0,($E23*$R$7*$L23)-($E23*'COVER PAGE'!#REF!*$L23),0)</f>
        <v>0</v>
      </c>
      <c r="V23" s="174">
        <f t="shared" si="7"/>
        <v>0</v>
      </c>
      <c r="AD23" s="530" t="str">
        <f>IFERROR(VLOOKUP(D23,'Part Master'!A:E,5,FALSE)," ")</f>
        <v/>
      </c>
    </row>
    <row r="24" spans="2:30" s="9" customFormat="1">
      <c r="B24" s="65" t="s">
        <v>2</v>
      </c>
      <c r="C24" s="41"/>
      <c r="D24" s="41" t="s">
        <v>71</v>
      </c>
      <c r="E24" s="42">
        <v>0.2</v>
      </c>
      <c r="F24" s="181">
        <f>VLOOKUP(D24,'Part Master'!A:R, 3,FALSE)</f>
        <v>301.8</v>
      </c>
      <c r="G24" s="216">
        <f t="shared" si="12"/>
        <v>331.98</v>
      </c>
      <c r="H24" s="216">
        <f t="shared" si="13"/>
        <v>362.78000000000003</v>
      </c>
      <c r="I24" s="181">
        <f>VLOOKUP(D24,'Part Master'!A:G,7,FALSE)</f>
        <v>250.494</v>
      </c>
      <c r="J24" s="181">
        <f t="shared" si="14"/>
        <v>275.54340000000002</v>
      </c>
      <c r="K24" s="181">
        <f>J24+($R$7*E24)</f>
        <v>306.34340000000003</v>
      </c>
      <c r="L24" s="192"/>
      <c r="N24" s="122">
        <f>IF(L24&gt;0,G24*L24,0)</f>
        <v>0</v>
      </c>
      <c r="O24" s="122">
        <f>IF(L24&gt;0,H24*L24,0)</f>
        <v>0</v>
      </c>
      <c r="P24" s="339"/>
      <c r="Q24" s="122">
        <f>IF(L24&gt;0,J24*L24,0)</f>
        <v>0</v>
      </c>
      <c r="R24" s="122">
        <f>IF(L24&gt;0,K24*L24,0)</f>
        <v>0</v>
      </c>
      <c r="T24" s="174">
        <f>IF($L24&gt;0,$L24*$I24*'COVER PAGE'!#REF!,0)</f>
        <v>0</v>
      </c>
      <c r="U24" s="174">
        <f>IF($L24&gt;0,($E24*$R$7*$L24)-($E24*'COVER PAGE'!#REF!*$L24),0)</f>
        <v>0</v>
      </c>
      <c r="V24" s="174">
        <f t="shared" si="7"/>
        <v>0</v>
      </c>
      <c r="AD24" s="530" t="str">
        <f>IFERROR(VLOOKUP(D24,'Part Master'!A:E,5,FALSE)," ")</f>
        <v/>
      </c>
    </row>
    <row r="25" spans="2:30" s="9" customFormat="1">
      <c r="B25" s="41" t="s">
        <v>7</v>
      </c>
      <c r="C25" s="41"/>
      <c r="D25" s="41" t="s">
        <v>1199</v>
      </c>
      <c r="E25" s="42">
        <v>0.5</v>
      </c>
      <c r="F25" s="181">
        <f>VLOOKUP(D25,'Part Master'!A:R, 3,FALSE)</f>
        <v>492.18</v>
      </c>
      <c r="G25" s="216">
        <f t="shared" si="12"/>
        <v>541.39800000000002</v>
      </c>
      <c r="H25" s="216">
        <f t="shared" si="13"/>
        <v>618.39800000000002</v>
      </c>
      <c r="I25" s="181">
        <f>VLOOKUP(D25,'Part Master'!A:G,7,FALSE)</f>
        <v>408.50940000000003</v>
      </c>
      <c r="J25" s="181">
        <f t="shared" si="14"/>
        <v>449.36034000000006</v>
      </c>
      <c r="K25" s="181">
        <f>J25+($R$7*E25)</f>
        <v>526.36034000000006</v>
      </c>
      <c r="L25" s="283"/>
      <c r="N25" s="122">
        <f>IF(L25&gt;0,G25*L25,0)</f>
        <v>0</v>
      </c>
      <c r="O25" s="122">
        <f>IF(L25&gt;0,H25*L25,0)</f>
        <v>0</v>
      </c>
      <c r="P25" s="339"/>
      <c r="Q25" s="122">
        <f>IF(L25&gt;0,J25*L25,0)</f>
        <v>0</v>
      </c>
      <c r="R25" s="122">
        <f>IF(L25&gt;0,K25*L25,0)</f>
        <v>0</v>
      </c>
      <c r="T25" s="174">
        <f>IF($L25&gt;0,$L25*$I25*'COVER PAGE'!#REF!,0)</f>
        <v>0</v>
      </c>
      <c r="U25" s="174">
        <f>IF($L25&gt;0,($E25*$R$7*$L25)-($E25*'COVER PAGE'!#REF!*$L25),0)</f>
        <v>0</v>
      </c>
      <c r="V25" s="174">
        <f t="shared" si="7"/>
        <v>0</v>
      </c>
      <c r="AD25" s="530" t="str">
        <f>IFERROR(VLOOKUP(D25,'Part Master'!A:E,5,FALSE)," ")</f>
        <v/>
      </c>
    </row>
    <row r="26" spans="2:30">
      <c r="B26" s="56" t="s">
        <v>8</v>
      </c>
      <c r="C26" s="57"/>
      <c r="D26" s="58" t="s">
        <v>72</v>
      </c>
      <c r="E26" s="59"/>
      <c r="F26" s="182"/>
      <c r="G26" s="182"/>
      <c r="H26" s="182"/>
      <c r="I26" s="182"/>
      <c r="J26" s="182"/>
      <c r="K26" s="182"/>
      <c r="L26" s="284"/>
      <c r="N26" s="193"/>
      <c r="O26" s="193"/>
      <c r="P26" s="193"/>
      <c r="Q26" s="193"/>
      <c r="R26" s="193"/>
      <c r="S26" s="193"/>
      <c r="T26" s="193"/>
      <c r="U26" s="193"/>
      <c r="V26" s="193"/>
      <c r="AD26" s="530" t="str">
        <f>IFERROR(VLOOKUP(D26,'Part Master'!A:E,5,FALSE)," ")</f>
        <v xml:space="preserve"> </v>
      </c>
    </row>
    <row r="27" spans="2:30" s="25" customFormat="1">
      <c r="B27" s="817"/>
      <c r="C27" s="44" t="s">
        <v>316</v>
      </c>
      <c r="D27" s="44" t="s">
        <v>516</v>
      </c>
      <c r="E27" s="45">
        <v>0.5</v>
      </c>
      <c r="F27" s="183">
        <f>VLOOKUP(D27,'Part Master'!A:R, 3,FALSE)</f>
        <v>367.62</v>
      </c>
      <c r="G27" s="216">
        <f t="shared" si="12"/>
        <v>404.38200000000006</v>
      </c>
      <c r="H27" s="216">
        <f t="shared" si="13"/>
        <v>481.38200000000006</v>
      </c>
      <c r="I27" s="181">
        <f>VLOOKUP(D27,'Part Master'!A:G,7,FALSE)</f>
        <v>305.12459999999999</v>
      </c>
      <c r="J27" s="181">
        <f t="shared" si="14"/>
        <v>335.63706000000002</v>
      </c>
      <c r="K27" s="181">
        <f t="shared" ref="K27:K31" si="15">J27+($R$7*E27)</f>
        <v>412.63706000000002</v>
      </c>
      <c r="L27" s="192"/>
      <c r="N27" s="122">
        <f t="shared" ref="N27:N31" si="16">IF(L27&gt;0,G27*L27,0)</f>
        <v>0</v>
      </c>
      <c r="O27" s="122">
        <f t="shared" ref="O27:O31" si="17">IF(L27&gt;0,H27*L27,0)</f>
        <v>0</v>
      </c>
      <c r="P27" s="340"/>
      <c r="Q27" s="122">
        <f t="shared" ref="Q27:Q31" si="18">IF(L27&gt;0,J27*L27,0)</f>
        <v>0</v>
      </c>
      <c r="R27" s="122">
        <f t="shared" ref="R27:R31" si="19">IF(L27&gt;0,K27*L27,0)</f>
        <v>0</v>
      </c>
      <c r="T27" s="174">
        <f>IF($L27&gt;0,$L27*$I27*'COVER PAGE'!#REF!,0)</f>
        <v>0</v>
      </c>
      <c r="U27" s="174">
        <f>IF($L27&gt;0,($E27*$R$7*$L27)-($E27*'COVER PAGE'!#REF!*$L27),0)</f>
        <v>0</v>
      </c>
      <c r="V27" s="174">
        <f t="shared" si="7"/>
        <v>0</v>
      </c>
      <c r="AD27" s="530" t="str">
        <f>IFERROR(VLOOKUP(D27,'Part Master'!A:E,5,FALSE)," ")</f>
        <v/>
      </c>
    </row>
    <row r="28" spans="2:30" s="133" customFormat="1">
      <c r="B28" s="818"/>
      <c r="C28" s="79" t="s">
        <v>510</v>
      </c>
      <c r="D28" s="377" t="s">
        <v>509</v>
      </c>
      <c r="E28" s="45">
        <v>0.25</v>
      </c>
      <c r="F28" s="183">
        <f>VLOOKUP(D28,'Part Master'!A:R, 3,FALSE)</f>
        <v>214.31</v>
      </c>
      <c r="G28" s="216">
        <f t="shared" si="12"/>
        <v>235.74100000000001</v>
      </c>
      <c r="H28" s="216">
        <f t="shared" si="13"/>
        <v>274.24099999999999</v>
      </c>
      <c r="I28" s="181">
        <f>VLOOKUP(D28,'Part Master'!A:G,7,FALSE)</f>
        <v>177.87729999999999</v>
      </c>
      <c r="J28" s="181">
        <f t="shared" si="14"/>
        <v>195.66503</v>
      </c>
      <c r="K28" s="181">
        <f t="shared" si="15"/>
        <v>234.16503</v>
      </c>
      <c r="L28" s="192"/>
      <c r="N28" s="122">
        <f t="shared" si="16"/>
        <v>0</v>
      </c>
      <c r="O28" s="122">
        <f t="shared" si="17"/>
        <v>0</v>
      </c>
      <c r="P28" s="340"/>
      <c r="Q28" s="122">
        <f t="shared" si="18"/>
        <v>0</v>
      </c>
      <c r="R28" s="122">
        <f t="shared" si="19"/>
        <v>0</v>
      </c>
      <c r="T28" s="174">
        <f>IF($L28&gt;0,$L28*$I28*'COVER PAGE'!#REF!,0)</f>
        <v>0</v>
      </c>
      <c r="U28" s="174">
        <f>IF($L28&gt;0,($E28*$R$7*$L28)-($E28*'COVER PAGE'!#REF!*$L28),0)</f>
        <v>0</v>
      </c>
      <c r="V28" s="174">
        <f t="shared" si="7"/>
        <v>0</v>
      </c>
      <c r="AD28" s="530" t="str">
        <f>IFERROR(VLOOKUP(D28,'Part Master'!A:E,5,FALSE)," ")</f>
        <v/>
      </c>
    </row>
    <row r="29" spans="2:30" s="133" customFormat="1">
      <c r="B29" s="818"/>
      <c r="C29" s="378" t="s">
        <v>518</v>
      </c>
      <c r="D29" s="72" t="s">
        <v>512</v>
      </c>
      <c r="E29" s="45">
        <v>0</v>
      </c>
      <c r="F29" s="183">
        <f>VLOOKUP(D29,'Part Master'!A:R, 3,FALSE)</f>
        <v>23.28</v>
      </c>
      <c r="G29" s="216">
        <f t="shared" si="12"/>
        <v>25.608000000000004</v>
      </c>
      <c r="H29" s="216">
        <f t="shared" si="13"/>
        <v>25.608000000000004</v>
      </c>
      <c r="I29" s="181">
        <f>VLOOKUP(D29,'Part Master'!A:G,7,FALSE)</f>
        <v>19.322400000000002</v>
      </c>
      <c r="J29" s="181">
        <f t="shared" si="14"/>
        <v>21.254640000000002</v>
      </c>
      <c r="K29" s="181">
        <f t="shared" si="15"/>
        <v>21.254640000000002</v>
      </c>
      <c r="L29" s="283"/>
      <c r="N29" s="122">
        <f t="shared" si="16"/>
        <v>0</v>
      </c>
      <c r="O29" s="122">
        <f t="shared" si="17"/>
        <v>0</v>
      </c>
      <c r="P29" s="340"/>
      <c r="Q29" s="122">
        <f t="shared" si="18"/>
        <v>0</v>
      </c>
      <c r="R29" s="122">
        <f t="shared" si="19"/>
        <v>0</v>
      </c>
      <c r="T29" s="174">
        <f>IF($L29&gt;0,$L29*$I29*'COVER PAGE'!#REF!,0)</f>
        <v>0</v>
      </c>
      <c r="U29" s="174">
        <f>IF($L29&gt;0,($E29*$R$7*$L29)-($E29*'COVER PAGE'!#REF!*$L29),0)</f>
        <v>0</v>
      </c>
      <c r="V29" s="174">
        <f t="shared" si="7"/>
        <v>0</v>
      </c>
      <c r="AD29" s="530" t="str">
        <f>IFERROR(VLOOKUP(D29,'Part Master'!A:E,5,FALSE)," ")</f>
        <v/>
      </c>
    </row>
    <row r="30" spans="2:30" s="132" customFormat="1">
      <c r="B30" s="818"/>
      <c r="C30" s="44" t="s">
        <v>35</v>
      </c>
      <c r="D30" s="44" t="s">
        <v>1161</v>
      </c>
      <c r="E30" s="45">
        <v>0.5</v>
      </c>
      <c r="F30" s="183">
        <f>VLOOKUP(D30,'Part Master'!A:R, 3,FALSE)</f>
        <v>996.02</v>
      </c>
      <c r="G30" s="216">
        <f t="shared" si="12"/>
        <v>1095.6220000000001</v>
      </c>
      <c r="H30" s="216">
        <f t="shared" si="13"/>
        <v>1172.6220000000001</v>
      </c>
      <c r="I30" s="181">
        <f>VLOOKUP(D30,'Part Master'!A:G,7,FALSE)</f>
        <v>826.69659999999999</v>
      </c>
      <c r="J30" s="181">
        <f t="shared" si="14"/>
        <v>909.36626000000001</v>
      </c>
      <c r="K30" s="181">
        <f t="shared" si="15"/>
        <v>986.36626000000001</v>
      </c>
      <c r="L30" s="192"/>
      <c r="N30" s="122">
        <f t="shared" si="16"/>
        <v>0</v>
      </c>
      <c r="O30" s="122">
        <f t="shared" si="17"/>
        <v>0</v>
      </c>
      <c r="P30" s="340"/>
      <c r="Q30" s="122">
        <f t="shared" si="18"/>
        <v>0</v>
      </c>
      <c r="R30" s="122">
        <f t="shared" si="19"/>
        <v>0</v>
      </c>
      <c r="T30" s="174">
        <f>IF($L30&gt;0,$L30*$I30*'COVER PAGE'!#REF!,0)</f>
        <v>0</v>
      </c>
      <c r="U30" s="174">
        <f>IF($L30&gt;0,($E30*$R$7*$L30)-($E30*'COVER PAGE'!#REF!*$L30),0)</f>
        <v>0</v>
      </c>
      <c r="V30" s="174">
        <f t="shared" si="7"/>
        <v>0</v>
      </c>
      <c r="AD30" s="530" t="str">
        <f>IFERROR(VLOOKUP(D30,'Part Master'!A:E,5,FALSE)," ")</f>
        <v/>
      </c>
    </row>
    <row r="31" spans="2:30" s="9" customFormat="1">
      <c r="B31" s="819"/>
      <c r="C31" s="41" t="s">
        <v>36</v>
      </c>
      <c r="D31" s="41" t="s">
        <v>86</v>
      </c>
      <c r="E31" s="42">
        <v>0.17</v>
      </c>
      <c r="F31" s="181">
        <f>VLOOKUP(D31,'Part Master'!A:R, 3,FALSE)</f>
        <v>38.46</v>
      </c>
      <c r="G31" s="216">
        <f t="shared" si="12"/>
        <v>42.306000000000004</v>
      </c>
      <c r="H31" s="216">
        <f t="shared" si="13"/>
        <v>68.486000000000004</v>
      </c>
      <c r="I31" s="181">
        <f>VLOOKUP(D31,'Part Master'!A:G,7,FALSE)</f>
        <v>31.921800000000001</v>
      </c>
      <c r="J31" s="181">
        <f t="shared" si="14"/>
        <v>35.113980000000005</v>
      </c>
      <c r="K31" s="181">
        <f t="shared" si="15"/>
        <v>61.293980000000005</v>
      </c>
      <c r="L31" s="283"/>
      <c r="N31" s="122">
        <f t="shared" si="16"/>
        <v>0</v>
      </c>
      <c r="O31" s="122">
        <f t="shared" si="17"/>
        <v>0</v>
      </c>
      <c r="P31" s="339"/>
      <c r="Q31" s="122">
        <f t="shared" si="18"/>
        <v>0</v>
      </c>
      <c r="R31" s="122">
        <f t="shared" si="19"/>
        <v>0</v>
      </c>
      <c r="T31" s="174">
        <f>IF($L31&gt;0,$L31*$I31*'COVER PAGE'!#REF!,0)</f>
        <v>0</v>
      </c>
      <c r="U31" s="174">
        <f>IF($L31&gt;0,($E31*$R$7*$L31)-($E31*'COVER PAGE'!#REF!*$L31),0)</f>
        <v>0</v>
      </c>
      <c r="V31" s="174">
        <f t="shared" si="7"/>
        <v>0</v>
      </c>
      <c r="AD31" s="530" t="str">
        <f>IFERROR(VLOOKUP(D31,'Part Master'!A:E,5,FALSE)," ")</f>
        <v/>
      </c>
    </row>
    <row r="32" spans="2:30" s="9" customFormat="1">
      <c r="B32" s="820" t="s">
        <v>1203</v>
      </c>
      <c r="C32" s="821"/>
      <c r="D32" s="41" t="s">
        <v>1204</v>
      </c>
      <c r="E32" s="42">
        <v>0.08</v>
      </c>
      <c r="F32" s="181">
        <f>VLOOKUP(D32,'Part Master'!A:R, 3,FALSE)</f>
        <v>126.49</v>
      </c>
      <c r="G32" s="216">
        <f t="shared" si="12"/>
        <v>139.13900000000001</v>
      </c>
      <c r="H32" s="216">
        <f t="shared" si="13"/>
        <v>151.459</v>
      </c>
      <c r="I32" s="181">
        <f>VLOOKUP(D32,'Part Master'!A:G,7,FALSE)</f>
        <v>104.9867</v>
      </c>
      <c r="J32" s="181">
        <f t="shared" ref="J32" si="20">I32*1.1</f>
        <v>115.48537</v>
      </c>
      <c r="K32" s="181">
        <f t="shared" ref="K32" si="21">J32+($R$7*E32)</f>
        <v>127.80537000000001</v>
      </c>
      <c r="L32" s="283"/>
      <c r="N32" s="122">
        <f t="shared" ref="N32" si="22">IF(L32&gt;0,G32*L32,0)</f>
        <v>0</v>
      </c>
      <c r="O32" s="122">
        <f t="shared" ref="O32" si="23">IF(L32&gt;0,H32*L32,0)</f>
        <v>0</v>
      </c>
      <c r="P32" s="339"/>
      <c r="Q32" s="122">
        <f t="shared" ref="Q32" si="24">IF(L32&gt;0,J32*L32,0)</f>
        <v>0</v>
      </c>
      <c r="R32" s="122">
        <f t="shared" ref="R32" si="25">IF(L32&gt;0,K32*L32,0)</f>
        <v>0</v>
      </c>
      <c r="T32" s="174">
        <f>IF($L32&gt;0,$L32*$I32*'COVER PAGE'!#REF!,0)</f>
        <v>0</v>
      </c>
      <c r="U32" s="174">
        <f>IF($L32&gt;0,($E32*$R$7*$L32)-($E32*'COVER PAGE'!#REF!*$L32),0)</f>
        <v>0</v>
      </c>
      <c r="V32" s="174">
        <f t="shared" ref="V32" si="26">U32+T32</f>
        <v>0</v>
      </c>
      <c r="AD32" s="530" t="str">
        <f>IFERROR(VLOOKUP(D32,'Part Master'!A:E,5,FALSE)," ")</f>
        <v/>
      </c>
    </row>
    <row r="33" spans="2:30" s="9" customFormat="1">
      <c r="B33" s="822" t="s">
        <v>1515</v>
      </c>
      <c r="C33" s="823"/>
      <c r="D33" s="497" t="s">
        <v>1514</v>
      </c>
      <c r="E33" s="42">
        <v>1.5</v>
      </c>
      <c r="F33" s="181">
        <f>VLOOKUP(D33,'Part Master'!A:R, 3,FALSE)</f>
        <v>1028.4100000000001</v>
      </c>
      <c r="G33" s="216">
        <f t="shared" ref="G33:G37" si="27">F33*1.1</f>
        <v>1131.2510000000002</v>
      </c>
      <c r="H33" s="216">
        <f t="shared" ref="H33:H37" si="28">G33+(E33*$O$7)</f>
        <v>1362.2510000000002</v>
      </c>
      <c r="I33" s="181">
        <f>VLOOKUP(D33,'Part Master'!A:G,7,FALSE)</f>
        <v>853.58030000000008</v>
      </c>
      <c r="J33" s="181">
        <f t="shared" ref="J33:J37" si="29">I33*1.1</f>
        <v>938.93833000000018</v>
      </c>
      <c r="K33" s="181">
        <f t="shared" ref="K33:K37" si="30">J33+($R$7*E33)</f>
        <v>1169.9383300000002</v>
      </c>
      <c r="L33" s="283"/>
      <c r="N33" s="122">
        <f t="shared" ref="N33:N37" si="31">IF(L33&gt;0,G33*L33,0)</f>
        <v>0</v>
      </c>
      <c r="O33" s="122">
        <f t="shared" ref="O33:O37" si="32">IF(L33&gt;0,H33*L33,0)</f>
        <v>0</v>
      </c>
      <c r="P33" s="339"/>
      <c r="Q33" s="122">
        <f t="shared" ref="Q33:Q37" si="33">IF(L33&gt;0,J33*L33,0)</f>
        <v>0</v>
      </c>
      <c r="R33" s="122">
        <f t="shared" ref="R33:R37" si="34">IF(L33&gt;0,K33*L33,0)</f>
        <v>0</v>
      </c>
      <c r="T33" s="174">
        <f>IF($L33&gt;0,$L33*$I33*'COVER PAGE'!#REF!,0)</f>
        <v>0</v>
      </c>
      <c r="U33" s="174">
        <f>IF($L33&gt;0,($E33*$R$7*$L33)-($E33*'COVER PAGE'!#REF!*$L33),0)</f>
        <v>0</v>
      </c>
      <c r="V33" s="174">
        <f t="shared" ref="V33:V37" si="35">U33+T33</f>
        <v>0</v>
      </c>
      <c r="AD33" s="530" t="str">
        <f>IFERROR(VLOOKUP(D33,'Part Master'!A:E,5,FALSE)," ")</f>
        <v/>
      </c>
    </row>
    <row r="34" spans="2:30" s="9" customFormat="1">
      <c r="B34" s="370" t="s">
        <v>21</v>
      </c>
      <c r="C34" s="370"/>
      <c r="D34" s="408" t="s">
        <v>91</v>
      </c>
      <c r="E34" s="42">
        <v>0.1</v>
      </c>
      <c r="F34" s="181">
        <f>VLOOKUP(D34,'Part Master'!A:R, 3,FALSE)</f>
        <v>39.479999999999997</v>
      </c>
      <c r="G34" s="216">
        <f t="shared" si="27"/>
        <v>43.427999999999997</v>
      </c>
      <c r="H34" s="216">
        <f t="shared" si="28"/>
        <v>58.827999999999996</v>
      </c>
      <c r="I34" s="181">
        <f>VLOOKUP(D34,'Part Master'!A:G,7,FALSE)</f>
        <v>32.7684</v>
      </c>
      <c r="J34" s="181">
        <f t="shared" si="29"/>
        <v>36.04524</v>
      </c>
      <c r="K34" s="181">
        <f t="shared" si="30"/>
        <v>51.445239999999998</v>
      </c>
      <c r="L34" s="283"/>
      <c r="N34" s="122">
        <f t="shared" si="31"/>
        <v>0</v>
      </c>
      <c r="O34" s="122">
        <f t="shared" si="32"/>
        <v>0</v>
      </c>
      <c r="P34" s="339"/>
      <c r="Q34" s="122">
        <f t="shared" si="33"/>
        <v>0</v>
      </c>
      <c r="R34" s="122">
        <f t="shared" si="34"/>
        <v>0</v>
      </c>
      <c r="T34" s="174">
        <f>IF($L34&gt;0,$L34*$I34*'COVER PAGE'!#REF!,0)</f>
        <v>0</v>
      </c>
      <c r="U34" s="174">
        <f>IF($L34&gt;0,($E34*$R$7*$L34)-($E34*'COVER PAGE'!#REF!*$L34),0)</f>
        <v>0</v>
      </c>
      <c r="V34" s="174">
        <f t="shared" si="35"/>
        <v>0</v>
      </c>
      <c r="AD34" s="530" t="str">
        <f>IFERROR(VLOOKUP(D34,'Part Master'!A:E,5,FALSE)," ")</f>
        <v/>
      </c>
    </row>
    <row r="35" spans="2:30" s="9" customFormat="1">
      <c r="B35" s="370" t="s">
        <v>40</v>
      </c>
      <c r="C35" s="370"/>
      <c r="D35" s="408" t="s">
        <v>90</v>
      </c>
      <c r="E35" s="42">
        <v>0.1</v>
      </c>
      <c r="F35" s="181">
        <f>VLOOKUP(D35,'Part Master'!A:R, 3,FALSE)</f>
        <v>11.77</v>
      </c>
      <c r="G35" s="216">
        <f t="shared" si="27"/>
        <v>12.947000000000001</v>
      </c>
      <c r="H35" s="216">
        <f t="shared" si="28"/>
        <v>28.347000000000001</v>
      </c>
      <c r="I35" s="181">
        <f>VLOOKUP(D35,'Part Master'!A:G,7,FALSE)</f>
        <v>9.7690999999999999</v>
      </c>
      <c r="J35" s="181">
        <f t="shared" si="29"/>
        <v>10.74601</v>
      </c>
      <c r="K35" s="181">
        <f t="shared" si="30"/>
        <v>26.14601</v>
      </c>
      <c r="L35" s="283"/>
      <c r="N35" s="122">
        <f t="shared" si="31"/>
        <v>0</v>
      </c>
      <c r="O35" s="122">
        <f t="shared" si="32"/>
        <v>0</v>
      </c>
      <c r="P35" s="339"/>
      <c r="Q35" s="122">
        <f t="shared" si="33"/>
        <v>0</v>
      </c>
      <c r="R35" s="122">
        <f t="shared" si="34"/>
        <v>0</v>
      </c>
      <c r="T35" s="174">
        <f>IF($L35&gt;0,$L35*$I35*'COVER PAGE'!#REF!,0)</f>
        <v>0</v>
      </c>
      <c r="U35" s="174">
        <f>IF($L35&gt;0,($E35*$R$7*$L35)-($E35*'COVER PAGE'!#REF!*$L35),0)</f>
        <v>0</v>
      </c>
      <c r="V35" s="174">
        <f t="shared" si="35"/>
        <v>0</v>
      </c>
      <c r="AD35" s="530" t="str">
        <f>IFERROR(VLOOKUP(D35,'Part Master'!A:E,5,FALSE)," ")</f>
        <v/>
      </c>
    </row>
    <row r="36" spans="2:30" s="9" customFormat="1">
      <c r="B36" s="65" t="s">
        <v>417</v>
      </c>
      <c r="C36" s="65"/>
      <c r="D36" s="403" t="s">
        <v>95</v>
      </c>
      <c r="E36" s="42">
        <v>0.17</v>
      </c>
      <c r="F36" s="181">
        <f>VLOOKUP(D36,'Part Master'!A:R, 3,FALSE)</f>
        <v>29.81</v>
      </c>
      <c r="G36" s="216">
        <f t="shared" si="27"/>
        <v>32.791000000000004</v>
      </c>
      <c r="H36" s="216">
        <f t="shared" si="28"/>
        <v>58.971000000000004</v>
      </c>
      <c r="I36" s="181">
        <f>VLOOKUP(D36,'Part Master'!A:G,7,FALSE)</f>
        <v>24.7423</v>
      </c>
      <c r="J36" s="181">
        <f t="shared" si="29"/>
        <v>27.216530000000002</v>
      </c>
      <c r="K36" s="181">
        <f t="shared" si="30"/>
        <v>53.396530000000006</v>
      </c>
      <c r="L36" s="283"/>
      <c r="N36" s="122">
        <f t="shared" si="31"/>
        <v>0</v>
      </c>
      <c r="O36" s="122">
        <f t="shared" si="32"/>
        <v>0</v>
      </c>
      <c r="P36" s="339"/>
      <c r="Q36" s="122">
        <f t="shared" si="33"/>
        <v>0</v>
      </c>
      <c r="R36" s="122">
        <f t="shared" si="34"/>
        <v>0</v>
      </c>
      <c r="T36" s="174">
        <f>IF($L36&gt;0,$L36*$I36*'COVER PAGE'!#REF!,0)</f>
        <v>0</v>
      </c>
      <c r="U36" s="174">
        <f>IF($L36&gt;0,($E36*$R$7*$L36)-($E36*'COVER PAGE'!#REF!*$L36),0)</f>
        <v>0</v>
      </c>
      <c r="V36" s="174">
        <f t="shared" si="35"/>
        <v>0</v>
      </c>
      <c r="AD36" s="530" t="str">
        <f>IFERROR(VLOOKUP(D36,'Part Master'!A:E,5,FALSE)," ")</f>
        <v/>
      </c>
    </row>
    <row r="37" spans="2:30" s="9" customFormat="1">
      <c r="B37" s="65" t="s">
        <v>418</v>
      </c>
      <c r="C37" s="65"/>
      <c r="D37" s="408" t="s">
        <v>96</v>
      </c>
      <c r="E37" s="42">
        <v>0.17</v>
      </c>
      <c r="F37" s="181">
        <f>VLOOKUP(D37,'Part Master'!A:R, 3,FALSE)</f>
        <v>29.81</v>
      </c>
      <c r="G37" s="216">
        <f t="shared" si="27"/>
        <v>32.791000000000004</v>
      </c>
      <c r="H37" s="216">
        <f t="shared" si="28"/>
        <v>58.971000000000004</v>
      </c>
      <c r="I37" s="181">
        <f>VLOOKUP(D37,'Part Master'!A:G,7,FALSE)</f>
        <v>24.7423</v>
      </c>
      <c r="J37" s="181">
        <f t="shared" si="29"/>
        <v>27.216530000000002</v>
      </c>
      <c r="K37" s="181">
        <f t="shared" si="30"/>
        <v>53.396530000000006</v>
      </c>
      <c r="L37" s="283"/>
      <c r="N37" s="122">
        <f t="shared" si="31"/>
        <v>0</v>
      </c>
      <c r="O37" s="122">
        <f t="shared" si="32"/>
        <v>0</v>
      </c>
      <c r="P37" s="339"/>
      <c r="Q37" s="122">
        <f t="shared" si="33"/>
        <v>0</v>
      </c>
      <c r="R37" s="122">
        <f t="shared" si="34"/>
        <v>0</v>
      </c>
      <c r="T37" s="174">
        <f>IF($L37&gt;0,$L37*$I37*'COVER PAGE'!#REF!,0)</f>
        <v>0</v>
      </c>
      <c r="U37" s="174">
        <f>IF($L37&gt;0,($E37*$R$7*$L37)-($E37*'COVER PAGE'!#REF!*$L37),0)</f>
        <v>0</v>
      </c>
      <c r="V37" s="174">
        <f t="shared" si="35"/>
        <v>0</v>
      </c>
      <c r="AD37" s="530" t="str">
        <f>IFERROR(VLOOKUP(D37,'Part Master'!A:E,5,FALSE)," ")</f>
        <v/>
      </c>
    </row>
    <row r="38" spans="2:30">
      <c r="B38" s="824" t="s">
        <v>232</v>
      </c>
      <c r="C38" s="825"/>
      <c r="D38" s="825"/>
      <c r="E38" s="825"/>
      <c r="F38" s="825"/>
      <c r="G38" s="825"/>
      <c r="H38" s="825"/>
      <c r="I38" s="825"/>
      <c r="J38" s="825"/>
      <c r="K38" s="825"/>
      <c r="L38" s="825"/>
      <c r="M38" s="825"/>
      <c r="N38" s="825"/>
      <c r="O38" s="825"/>
      <c r="P38" s="825"/>
      <c r="Q38" s="825"/>
      <c r="R38" s="825"/>
      <c r="S38" s="825"/>
      <c r="T38" s="825"/>
      <c r="U38" s="825"/>
      <c r="V38" s="825"/>
      <c r="W38" s="825"/>
      <c r="X38" s="825"/>
      <c r="Y38" s="825"/>
      <c r="Z38" s="825"/>
      <c r="AA38" s="825"/>
      <c r="AB38" s="825"/>
      <c r="AC38" s="825"/>
      <c r="AD38" s="825" t="str">
        <f>IFERROR(VLOOKUP(D38,'Part Master'!A:E,5,FALSE)," ")</f>
        <v xml:space="preserve"> </v>
      </c>
    </row>
    <row r="39" spans="2:30" s="9" customFormat="1">
      <c r="B39" s="41" t="s">
        <v>1</v>
      </c>
      <c r="C39" s="41"/>
      <c r="D39" s="41" t="s">
        <v>70</v>
      </c>
      <c r="E39" s="42">
        <v>0</v>
      </c>
      <c r="F39" s="181">
        <f>VLOOKUP(D39,'Part Master'!A:R, 3,FALSE)</f>
        <v>57.85</v>
      </c>
      <c r="G39" s="216">
        <f t="shared" ref="G39:G40" si="36">F39*1.1</f>
        <v>63.635000000000005</v>
      </c>
      <c r="H39" s="216">
        <f t="shared" ref="H39:H40" si="37">G39+(E39*$O$7)</f>
        <v>63.635000000000005</v>
      </c>
      <c r="I39" s="181">
        <f>VLOOKUP(D39,'Part Master'!A:G,7,FALSE)</f>
        <v>48.015500000000003</v>
      </c>
      <c r="J39" s="181">
        <f t="shared" si="14"/>
        <v>52.817050000000009</v>
      </c>
      <c r="K39" s="181">
        <f>J39+($R$7*E39)</f>
        <v>52.817050000000009</v>
      </c>
      <c r="L39" s="283"/>
      <c r="M39" s="449"/>
      <c r="N39" s="122">
        <f>IF(L39&gt;0,G39*L39,0)</f>
        <v>0</v>
      </c>
      <c r="O39" s="122">
        <f>IF(L39&gt;0,H39*L39,0)</f>
        <v>0</v>
      </c>
      <c r="P39" s="181"/>
      <c r="Q39" s="122">
        <f>IF(L39&gt;0,J39*L39,0)</f>
        <v>0</v>
      </c>
      <c r="R39" s="122">
        <f>IF(L39&gt;0,K39*L39,0)</f>
        <v>0</v>
      </c>
      <c r="S39" s="449"/>
      <c r="T39" s="174">
        <f>IF($L39&gt;0,$L39*$I39*'COVER PAGE'!#REF!,0)</f>
        <v>0</v>
      </c>
      <c r="U39" s="174">
        <f>IF($L39&gt;0,($E39*$R$7*$L39)-($E39*'COVER PAGE'!#REF!*$L39),0)</f>
        <v>0</v>
      </c>
      <c r="V39" s="174">
        <f t="shared" si="7"/>
        <v>0</v>
      </c>
      <c r="W39" s="449"/>
      <c r="X39" s="449"/>
      <c r="Y39" s="449"/>
      <c r="Z39" s="449"/>
      <c r="AA39" s="449"/>
      <c r="AB39" s="449"/>
      <c r="AC39" s="449"/>
      <c r="AD39" s="530" t="str">
        <f>IFERROR(VLOOKUP(D39,'Part Master'!A:E,5,FALSE)," ")</f>
        <v/>
      </c>
    </row>
    <row r="40" spans="2:30" s="9" customFormat="1">
      <c r="B40" s="65" t="s">
        <v>52</v>
      </c>
      <c r="C40" s="41"/>
      <c r="D40" s="41" t="s">
        <v>84</v>
      </c>
      <c r="E40" s="42">
        <v>0</v>
      </c>
      <c r="F40" s="181">
        <f>VLOOKUP(D40,'Part Master'!A:R, 3,FALSE)</f>
        <v>29.45</v>
      </c>
      <c r="G40" s="216">
        <f t="shared" si="36"/>
        <v>32.395000000000003</v>
      </c>
      <c r="H40" s="216">
        <f t="shared" si="37"/>
        <v>32.395000000000003</v>
      </c>
      <c r="I40" s="181">
        <f>VLOOKUP(D40,'Part Master'!A:G,7,FALSE)</f>
        <v>24.4435</v>
      </c>
      <c r="J40" s="181">
        <f t="shared" si="14"/>
        <v>26.887850000000004</v>
      </c>
      <c r="K40" s="181">
        <f>J40+($R$7*E40)</f>
        <v>26.887850000000004</v>
      </c>
      <c r="L40" s="283"/>
      <c r="M40" s="449"/>
      <c r="N40" s="122">
        <f>IF(L40&gt;0,G40*L40,0)</f>
        <v>0</v>
      </c>
      <c r="O40" s="122">
        <f>IF(L40&gt;0,H40*L40,0)</f>
        <v>0</v>
      </c>
      <c r="P40" s="181"/>
      <c r="Q40" s="122">
        <f>IF(L40&gt;0,J40*L40,0)</f>
        <v>0</v>
      </c>
      <c r="R40" s="122">
        <f>IF(L40&gt;0,K40*L40,0)</f>
        <v>0</v>
      </c>
      <c r="S40" s="449"/>
      <c r="T40" s="174">
        <f>IF($L40&gt;0,$L40*$I40*'COVER PAGE'!#REF!,0)</f>
        <v>0</v>
      </c>
      <c r="U40" s="174">
        <f>IF($L40&gt;0,($E40*$R$7*$L40)-($E40*'COVER PAGE'!#REF!*$L40),0)</f>
        <v>0</v>
      </c>
      <c r="V40" s="174">
        <f t="shared" si="7"/>
        <v>0</v>
      </c>
      <c r="W40" s="449"/>
      <c r="X40" s="449"/>
      <c r="Y40" s="449"/>
      <c r="Z40" s="449"/>
      <c r="AA40" s="449"/>
      <c r="AB40" s="449"/>
      <c r="AC40" s="449"/>
      <c r="AD40" s="530" t="str">
        <f>IFERROR(VLOOKUP(D40,'Part Master'!A:E,5,FALSE)," ")</f>
        <v/>
      </c>
    </row>
    <row r="41" spans="2:30">
      <c r="AD41" s="532" t="str">
        <f>IFERROR(VLOOKUP(D41,'Part Master'!A:E,5,FALSE)," ")</f>
        <v xml:space="preserve"> </v>
      </c>
    </row>
    <row r="42" spans="2:30" ht="17.25">
      <c r="B42" s="814" t="s">
        <v>469</v>
      </c>
      <c r="C42" s="814"/>
      <c r="D42" s="814"/>
      <c r="E42" s="814"/>
      <c r="F42" s="814"/>
      <c r="G42" s="814"/>
      <c r="H42" s="814"/>
      <c r="I42" s="229"/>
      <c r="J42" s="229"/>
      <c r="K42" s="229"/>
      <c r="P42" s="131"/>
      <c r="AD42" s="532" t="str">
        <f>IFERROR(VLOOKUP(D42,'Part Master'!A:E,5,FALSE)," ")</f>
        <v xml:space="preserve"> </v>
      </c>
    </row>
    <row r="43" spans="2:30" ht="17.25">
      <c r="B43" s="94" t="s">
        <v>470</v>
      </c>
      <c r="C43" s="94"/>
      <c r="D43" s="94"/>
      <c r="E43" s="94"/>
      <c r="F43" s="94"/>
      <c r="G43" s="94"/>
      <c r="H43" s="94"/>
      <c r="I43" s="229"/>
      <c r="J43" s="229"/>
      <c r="K43" s="229"/>
      <c r="P43" s="131"/>
      <c r="AD43" s="532" t="str">
        <f>IFERROR(VLOOKUP(D43,'Part Master'!A:E,5,FALSE)," ")</f>
        <v xml:space="preserve"> </v>
      </c>
    </row>
    <row r="44" spans="2:30">
      <c r="B44" s="763" t="s">
        <v>1395</v>
      </c>
      <c r="C44" s="763"/>
      <c r="D44" s="763"/>
      <c r="E44" s="763"/>
      <c r="F44" s="763"/>
      <c r="G44" s="763"/>
      <c r="H44" s="763"/>
      <c r="I44" s="763"/>
      <c r="J44" s="763"/>
      <c r="K44" s="763"/>
      <c r="L44" s="763"/>
      <c r="AD44" s="532" t="str">
        <f>IFERROR(VLOOKUP(D44,'Part Master'!A:E,5,FALSE)," ")</f>
        <v xml:space="preserve"> </v>
      </c>
    </row>
    <row r="45" spans="2:30">
      <c r="B45" s="763"/>
      <c r="C45" s="763"/>
      <c r="D45" s="763"/>
      <c r="E45" s="763"/>
      <c r="F45" s="763"/>
      <c r="G45" s="763"/>
      <c r="H45" s="763"/>
      <c r="I45" s="763"/>
      <c r="J45" s="763"/>
      <c r="K45" s="763"/>
      <c r="L45" s="763"/>
      <c r="AD45" s="532" t="str">
        <f>IFERROR(VLOOKUP(D45,'Part Master'!A:E,5,FALSE)," ")</f>
        <v xml:space="preserve"> </v>
      </c>
    </row>
    <row r="46" spans="2:30">
      <c r="B46" s="763"/>
      <c r="C46" s="763"/>
      <c r="D46" s="763"/>
      <c r="E46" s="763"/>
      <c r="F46" s="763"/>
      <c r="G46" s="763"/>
      <c r="H46" s="763"/>
      <c r="I46" s="763"/>
      <c r="J46" s="763"/>
      <c r="K46" s="763"/>
      <c r="L46" s="763"/>
      <c r="AD46" s="532" t="str">
        <f>IFERROR(VLOOKUP(D46,'Part Master'!A:E,5,FALSE)," ")</f>
        <v xml:space="preserve"> </v>
      </c>
    </row>
    <row r="47" spans="2:30">
      <c r="AD47" s="532" t="str">
        <f>IFERROR(VLOOKUP(D47,'Part Master'!A:E,5,FALSE)," ")</f>
        <v xml:space="preserve"> </v>
      </c>
    </row>
    <row r="48" spans="2:30">
      <c r="AD48" s="532" t="str">
        <f>IFERROR(VLOOKUP(D48,'Part Master'!A:E,5,FALSE)," ")</f>
        <v xml:space="preserve"> </v>
      </c>
    </row>
    <row r="49" spans="30:30">
      <c r="AD49" s="532" t="str">
        <f>IFERROR(VLOOKUP(D49,'Part Master'!A:E,5,FALSE)," ")</f>
        <v xml:space="preserve"> </v>
      </c>
    </row>
    <row r="50" spans="30:30">
      <c r="AD50" s="532" t="str">
        <f>IFERROR(VLOOKUP(D50,'Part Master'!A:E,5,FALSE)," ")</f>
        <v xml:space="preserve"> </v>
      </c>
    </row>
    <row r="51" spans="30:30">
      <c r="AD51" s="532" t="str">
        <f>IFERROR(VLOOKUP(D51,'Part Master'!A:E,5,FALSE)," ")</f>
        <v xml:space="preserve"> </v>
      </c>
    </row>
    <row r="52" spans="30:30">
      <c r="AD52" s="532" t="str">
        <f>IFERROR(VLOOKUP(D52,'Part Master'!A:E,5,FALSE)," ")</f>
        <v xml:space="preserve"> </v>
      </c>
    </row>
    <row r="53" spans="30:30">
      <c r="AD53" s="532" t="str">
        <f>IFERROR(VLOOKUP(D53,'Part Master'!A:E,5,FALSE)," ")</f>
        <v xml:space="preserve"> </v>
      </c>
    </row>
    <row r="54" spans="30:30">
      <c r="AD54" s="532" t="str">
        <f>IFERROR(VLOOKUP(D54,'Part Master'!A:E,5,FALSE)," ")</f>
        <v xml:space="preserve"> </v>
      </c>
    </row>
    <row r="55" spans="30:30">
      <c r="AD55" s="532" t="str">
        <f>IFERROR(VLOOKUP(D55,'Part Master'!A:E,5,FALSE)," ")</f>
        <v xml:space="preserve"> </v>
      </c>
    </row>
    <row r="56" spans="30:30">
      <c r="AD56" s="532" t="str">
        <f>IFERROR(VLOOKUP(D56,'Part Master'!A:E,5,FALSE)," ")</f>
        <v xml:space="preserve"> </v>
      </c>
    </row>
    <row r="57" spans="30:30">
      <c r="AD57" s="532" t="str">
        <f>IFERROR(VLOOKUP(D57,'Part Master'!A:E,5,FALSE)," ")</f>
        <v xml:space="preserve"> </v>
      </c>
    </row>
    <row r="58" spans="30:30">
      <c r="AD58" s="532" t="str">
        <f>IFERROR(VLOOKUP(D58,'Part Master'!A:E,5,FALSE)," ")</f>
        <v xml:space="preserve"> </v>
      </c>
    </row>
    <row r="59" spans="30:30">
      <c r="AD59" s="532" t="str">
        <f>IFERROR(VLOOKUP(D59,'Part Master'!A:E,5,FALSE)," ")</f>
        <v xml:space="preserve"> </v>
      </c>
    </row>
    <row r="60" spans="30:30">
      <c r="AD60" s="532" t="str">
        <f>IFERROR(VLOOKUP(D60,'Part Master'!A:E,5,FALSE)," ")</f>
        <v xml:space="preserve"> </v>
      </c>
    </row>
    <row r="61" spans="30:30">
      <c r="AD61" s="532" t="str">
        <f>IFERROR(VLOOKUP(D61,'Part Master'!A:E,5,FALSE)," ")</f>
        <v xml:space="preserve"> </v>
      </c>
    </row>
    <row r="62" spans="30:30">
      <c r="AD62" s="532" t="str">
        <f>IFERROR(VLOOKUP(D62,'Part Master'!A:E,5,FALSE)," ")</f>
        <v xml:space="preserve"> </v>
      </c>
    </row>
    <row r="63" spans="30:30">
      <c r="AD63" s="532" t="str">
        <f>IFERROR(VLOOKUP(D63,'Part Master'!A:E,5,FALSE)," ")</f>
        <v xml:space="preserve"> </v>
      </c>
    </row>
    <row r="64" spans="30:30">
      <c r="AD64" s="532" t="str">
        <f>IFERROR(VLOOKUP(D64,'Part Master'!A:E,5,FALSE)," ")</f>
        <v xml:space="preserve"> </v>
      </c>
    </row>
    <row r="65" spans="30:30">
      <c r="AD65" s="532" t="str">
        <f>IFERROR(VLOOKUP(D65,'Part Master'!A:E,5,FALSE)," ")</f>
        <v xml:space="preserve"> </v>
      </c>
    </row>
    <row r="66" spans="30:30">
      <c r="AD66" s="532" t="str">
        <f>IFERROR(VLOOKUP(D66,'Part Master'!A:E,5,FALSE)," ")</f>
        <v xml:space="preserve"> </v>
      </c>
    </row>
    <row r="67" spans="30:30">
      <c r="AD67" s="532" t="str">
        <f>IFERROR(VLOOKUP(D67,'Part Master'!A:E,5,FALSE)," ")</f>
        <v xml:space="preserve"> </v>
      </c>
    </row>
    <row r="68" spans="30:30">
      <c r="AD68" s="532" t="str">
        <f>IFERROR(VLOOKUP(D68,'Part Master'!A:E,5,FALSE)," ")</f>
        <v xml:space="preserve"> </v>
      </c>
    </row>
    <row r="69" spans="30:30">
      <c r="AD69" s="532" t="str">
        <f>IFERROR(VLOOKUP(D69,'Part Master'!A:E,5,FALSE)," ")</f>
        <v xml:space="preserve"> </v>
      </c>
    </row>
    <row r="70" spans="30:30">
      <c r="AD70" s="532" t="str">
        <f>IFERROR(VLOOKUP(D70,'Part Master'!A:E,5,FALSE)," ")</f>
        <v xml:space="preserve"> </v>
      </c>
    </row>
    <row r="71" spans="30:30">
      <c r="AD71" s="532" t="str">
        <f>IFERROR(VLOOKUP(D71,'Part Master'!A:E,5,FALSE)," ")</f>
        <v xml:space="preserve"> </v>
      </c>
    </row>
    <row r="72" spans="30:30">
      <c r="AD72" s="532" t="str">
        <f>IFERROR(VLOOKUP(D72,'Part Master'!A:E,5,FALSE)," ")</f>
        <v xml:space="preserve"> </v>
      </c>
    </row>
    <row r="73" spans="30:30">
      <c r="AD73" s="532" t="str">
        <f>IFERROR(VLOOKUP(D73,'Part Master'!A:E,5,FALSE)," ")</f>
        <v xml:space="preserve"> </v>
      </c>
    </row>
    <row r="74" spans="30:30">
      <c r="AD74" s="532" t="str">
        <f>IFERROR(VLOOKUP(D74,'Part Master'!A:E,5,FALSE)," ")</f>
        <v xml:space="preserve"> </v>
      </c>
    </row>
    <row r="75" spans="30:30">
      <c r="AD75" s="532" t="str">
        <f>IFERROR(VLOOKUP(D75,'Part Master'!A:E,5,FALSE)," ")</f>
        <v xml:space="preserve"> </v>
      </c>
    </row>
    <row r="76" spans="30:30">
      <c r="AD76" s="532" t="str">
        <f>IFERROR(VLOOKUP(D76,'Part Master'!A:E,5,FALSE)," ")</f>
        <v xml:space="preserve"> </v>
      </c>
    </row>
    <row r="77" spans="30:30">
      <c r="AD77" s="532" t="str">
        <f>IFERROR(VLOOKUP(D77,'Part Master'!A:E,5,FALSE)," ")</f>
        <v xml:space="preserve"> </v>
      </c>
    </row>
    <row r="78" spans="30:30">
      <c r="AD78" s="532" t="str">
        <f>IFERROR(VLOOKUP(D78,'Part Master'!A:E,5,FALSE)," ")</f>
        <v xml:space="preserve"> </v>
      </c>
    </row>
    <row r="79" spans="30:30">
      <c r="AD79" s="532" t="str">
        <f>IFERROR(VLOOKUP(D79,'Part Master'!A:E,5,FALSE)," ")</f>
        <v xml:space="preserve"> </v>
      </c>
    </row>
    <row r="80" spans="30:30">
      <c r="AD80" s="532" t="str">
        <f>IFERROR(VLOOKUP(D80,'Part Master'!A:E,5,FALSE)," ")</f>
        <v xml:space="preserve"> </v>
      </c>
    </row>
    <row r="81" spans="30:30">
      <c r="AD81" s="532" t="str">
        <f>IFERROR(VLOOKUP(D81,'Part Master'!A:E,5,FALSE)," ")</f>
        <v xml:space="preserve"> </v>
      </c>
    </row>
    <row r="82" spans="30:30">
      <c r="AD82" s="532" t="str">
        <f>IFERROR(VLOOKUP(D82,'Part Master'!A:E,5,FALSE)," ")</f>
        <v xml:space="preserve"> </v>
      </c>
    </row>
    <row r="83" spans="30:30">
      <c r="AD83" s="532" t="str">
        <f>IFERROR(VLOOKUP(D83,'Part Master'!A:E,5,FALSE)," ")</f>
        <v xml:space="preserve"> </v>
      </c>
    </row>
    <row r="84" spans="30:30">
      <c r="AD84" s="532" t="str">
        <f>IFERROR(VLOOKUP(D84,'Part Master'!A:E,5,FALSE)," ")</f>
        <v xml:space="preserve"> </v>
      </c>
    </row>
    <row r="85" spans="30:30">
      <c r="AD85" s="532" t="str">
        <f>IFERROR(VLOOKUP(D85,'Part Master'!A:E,5,FALSE)," ")</f>
        <v xml:space="preserve"> </v>
      </c>
    </row>
    <row r="86" spans="30:30">
      <c r="AD86" s="532" t="str">
        <f>IFERROR(VLOOKUP(D86,'Part Master'!A:E,5,FALSE)," ")</f>
        <v xml:space="preserve"> </v>
      </c>
    </row>
    <row r="87" spans="30:30">
      <c r="AD87" s="532" t="str">
        <f>IFERROR(VLOOKUP(D87,'Part Master'!A:E,5,FALSE)," ")</f>
        <v xml:space="preserve"> </v>
      </c>
    </row>
    <row r="88" spans="30:30">
      <c r="AD88" s="532" t="str">
        <f>IFERROR(VLOOKUP(D88,'Part Master'!A:E,5,FALSE)," ")</f>
        <v xml:space="preserve"> </v>
      </c>
    </row>
    <row r="89" spans="30:30">
      <c r="AD89" s="532" t="str">
        <f>IFERROR(VLOOKUP(D89,'Part Master'!A:E,5,FALSE)," ")</f>
        <v xml:space="preserve"> </v>
      </c>
    </row>
    <row r="90" spans="30:30">
      <c r="AD90" s="532" t="str">
        <f>IFERROR(VLOOKUP(D90,'Part Master'!A:E,5,FALSE)," ")</f>
        <v xml:space="preserve"> </v>
      </c>
    </row>
    <row r="91" spans="30:30">
      <c r="AD91" s="532" t="str">
        <f>IFERROR(VLOOKUP(D91,'Part Master'!A:E,5,FALSE)," ")</f>
        <v xml:space="preserve"> </v>
      </c>
    </row>
    <row r="92" spans="30:30">
      <c r="AD92" s="532" t="str">
        <f>IFERROR(VLOOKUP(D92,'Part Master'!A:E,5,FALSE)," ")</f>
        <v xml:space="preserve"> </v>
      </c>
    </row>
    <row r="93" spans="30:30">
      <c r="AD93" s="532" t="str">
        <f>IFERROR(VLOOKUP(D93,'Part Master'!A:E,5,FALSE)," ")</f>
        <v xml:space="preserve"> </v>
      </c>
    </row>
    <row r="94" spans="30:30">
      <c r="AD94" s="532" t="str">
        <f>IFERROR(VLOOKUP(D94,'Part Master'!A:E,5,FALSE)," ")</f>
        <v xml:space="preserve"> </v>
      </c>
    </row>
    <row r="95" spans="30:30">
      <c r="AD95" s="532" t="str">
        <f>IFERROR(VLOOKUP(D95,'Part Master'!A:E,5,FALSE)," ")</f>
        <v xml:space="preserve"> </v>
      </c>
    </row>
    <row r="96" spans="30:30">
      <c r="AD96" s="532" t="str">
        <f>IFERROR(VLOOKUP(D96,'Part Master'!A:E,5,FALSE)," ")</f>
        <v xml:space="preserve"> </v>
      </c>
    </row>
    <row r="97" spans="30:30">
      <c r="AD97" s="532" t="str">
        <f>IFERROR(VLOOKUP(D97,'Part Master'!A:E,5,FALSE)," ")</f>
        <v xml:space="preserve"> </v>
      </c>
    </row>
    <row r="98" spans="30:30">
      <c r="AD98" s="532" t="str">
        <f>IFERROR(VLOOKUP(D98,'Part Master'!A:E,5,FALSE)," ")</f>
        <v xml:space="preserve"> </v>
      </c>
    </row>
    <row r="99" spans="30:30">
      <c r="AD99" s="532" t="str">
        <f>IFERROR(VLOOKUP(D99,'Part Master'!A:E,5,FALSE)," ")</f>
        <v xml:space="preserve"> </v>
      </c>
    </row>
    <row r="100" spans="30:30">
      <c r="AD100" s="532" t="str">
        <f>IFERROR(VLOOKUP(D100,'Part Master'!A:E,5,FALSE)," ")</f>
        <v xml:space="preserve"> </v>
      </c>
    </row>
    <row r="101" spans="30:30">
      <c r="AD101" s="532" t="str">
        <f>IFERROR(VLOOKUP(D101,'Part Master'!A:E,5,FALSE)," ")</f>
        <v xml:space="preserve"> </v>
      </c>
    </row>
    <row r="102" spans="30:30">
      <c r="AD102" s="532" t="str">
        <f>IFERROR(VLOOKUP(D102,'Part Master'!A:E,5,FALSE)," ")</f>
        <v xml:space="preserve"> </v>
      </c>
    </row>
    <row r="103" spans="30:30">
      <c r="AD103" s="532" t="str">
        <f>IFERROR(VLOOKUP(D103,'Part Master'!A:E,5,FALSE)," ")</f>
        <v xml:space="preserve"> </v>
      </c>
    </row>
    <row r="104" spans="30:30">
      <c r="AD104" s="532" t="str">
        <f>IFERROR(VLOOKUP(D104,'Part Master'!A:E,5,FALSE)," ")</f>
        <v xml:space="preserve"> </v>
      </c>
    </row>
    <row r="105" spans="30:30">
      <c r="AD105" s="532" t="str">
        <f>IFERROR(VLOOKUP(D105,'Part Master'!A:E,5,FALSE)," ")</f>
        <v xml:space="preserve"> </v>
      </c>
    </row>
    <row r="106" spans="30:30">
      <c r="AD106" s="532" t="str">
        <f>IFERROR(VLOOKUP(D106,'Part Master'!A:E,5,FALSE)," ")</f>
        <v xml:space="preserve"> </v>
      </c>
    </row>
    <row r="107" spans="30:30">
      <c r="AD107" s="532" t="str">
        <f>IFERROR(VLOOKUP(D107,'Part Master'!A:E,5,FALSE)," ")</f>
        <v xml:space="preserve"> </v>
      </c>
    </row>
    <row r="108" spans="30:30">
      <c r="AD108" s="532" t="str">
        <f>IFERROR(VLOOKUP(D108,'Part Master'!A:E,5,FALSE)," ")</f>
        <v xml:space="preserve"> </v>
      </c>
    </row>
    <row r="109" spans="30:30">
      <c r="AD109" s="532" t="str">
        <f>IFERROR(VLOOKUP(D109,'Part Master'!A:E,5,FALSE)," ")</f>
        <v xml:space="preserve"> </v>
      </c>
    </row>
    <row r="110" spans="30:30">
      <c r="AD110" s="532" t="str">
        <f>IFERROR(VLOOKUP(D110,'Part Master'!A:E,5,FALSE)," ")</f>
        <v xml:space="preserve"> </v>
      </c>
    </row>
    <row r="111" spans="30:30">
      <c r="AD111" s="532" t="str">
        <f>IFERROR(VLOOKUP(D111,'Part Master'!A:E,5,FALSE)," ")</f>
        <v xml:space="preserve"> </v>
      </c>
    </row>
    <row r="112" spans="30:30">
      <c r="AD112" s="532" t="str">
        <f>IFERROR(VLOOKUP(D112,'Part Master'!A:E,5,FALSE)," ")</f>
        <v xml:space="preserve"> </v>
      </c>
    </row>
    <row r="113" spans="30:30">
      <c r="AD113" s="532" t="str">
        <f>IFERROR(VLOOKUP(D113,'Part Master'!A:E,5,FALSE)," ")</f>
        <v xml:space="preserve"> </v>
      </c>
    </row>
    <row r="114" spans="30:30">
      <c r="AD114" s="532" t="str">
        <f>IFERROR(VLOOKUP(D114,'Part Master'!A:E,5,FALSE)," ")</f>
        <v xml:space="preserve"> </v>
      </c>
    </row>
    <row r="115" spans="30:30">
      <c r="AD115" s="532" t="str">
        <f>IFERROR(VLOOKUP(D115,'Part Master'!A:E,5,FALSE)," ")</f>
        <v xml:space="preserve"> </v>
      </c>
    </row>
    <row r="116" spans="30:30">
      <c r="AD116" s="532" t="str">
        <f>IFERROR(VLOOKUP(D116,'Part Master'!A:E,5,FALSE)," ")</f>
        <v xml:space="preserve"> </v>
      </c>
    </row>
    <row r="117" spans="30:30">
      <c r="AD117" s="532" t="str">
        <f>IFERROR(VLOOKUP(D117,'Part Master'!A:E,5,FALSE)," ")</f>
        <v xml:space="preserve"> </v>
      </c>
    </row>
    <row r="118" spans="30:30">
      <c r="AD118" s="532" t="str">
        <f>IFERROR(VLOOKUP(D118,'Part Master'!A:E,5,FALSE)," ")</f>
        <v xml:space="preserve"> </v>
      </c>
    </row>
    <row r="119" spans="30:30">
      <c r="AD119" s="532" t="str">
        <f>IFERROR(VLOOKUP(D119,'Part Master'!A:E,5,FALSE)," ")</f>
        <v xml:space="preserve"> </v>
      </c>
    </row>
    <row r="120" spans="30:30">
      <c r="AD120" s="532" t="str">
        <f>IFERROR(VLOOKUP(D120,'Part Master'!A:E,5,FALSE)," ")</f>
        <v xml:space="preserve"> </v>
      </c>
    </row>
    <row r="121" spans="30:30">
      <c r="AD121" s="532" t="str">
        <f>IFERROR(VLOOKUP(D121,'Part Master'!A:E,5,FALSE)," ")</f>
        <v xml:space="preserve"> </v>
      </c>
    </row>
    <row r="122" spans="30:30">
      <c r="AD122" s="532" t="str">
        <f>IFERROR(VLOOKUP(D122,'Part Master'!A:E,5,FALSE)," ")</f>
        <v xml:space="preserve"> </v>
      </c>
    </row>
    <row r="123" spans="30:30">
      <c r="AD123" s="532" t="str">
        <f>IFERROR(VLOOKUP(D123,'Part Master'!A:E,5,FALSE)," ")</f>
        <v xml:space="preserve"> </v>
      </c>
    </row>
    <row r="124" spans="30:30">
      <c r="AD124" s="532" t="str">
        <f>IFERROR(VLOOKUP(D124,'Part Master'!A:E,5,FALSE)," ")</f>
        <v xml:space="preserve"> </v>
      </c>
    </row>
    <row r="125" spans="30:30">
      <c r="AD125" s="532" t="str">
        <f>IFERROR(VLOOKUP(D125,'Part Master'!A:E,5,FALSE)," ")</f>
        <v xml:space="preserve"> </v>
      </c>
    </row>
    <row r="126" spans="30:30">
      <c r="AD126" s="532" t="str">
        <f>IFERROR(VLOOKUP(D126,'Part Master'!A:E,5,FALSE)," ")</f>
        <v xml:space="preserve"> </v>
      </c>
    </row>
    <row r="127" spans="30:30">
      <c r="AD127" s="532" t="str">
        <f>IFERROR(VLOOKUP(D127,'Part Master'!A:E,5,FALSE)," ")</f>
        <v xml:space="preserve"> </v>
      </c>
    </row>
    <row r="128" spans="30:30">
      <c r="AD128" s="532" t="str">
        <f>IFERROR(VLOOKUP(D128,'Part Master'!A:E,5,FALSE)," ")</f>
        <v xml:space="preserve"> </v>
      </c>
    </row>
    <row r="129" spans="30:30">
      <c r="AD129" s="532" t="str">
        <f>IFERROR(VLOOKUP(D129,'Part Master'!A:E,5,FALSE)," ")</f>
        <v xml:space="preserve"> </v>
      </c>
    </row>
    <row r="130" spans="30:30">
      <c r="AD130" s="532" t="str">
        <f>IFERROR(VLOOKUP(D130,'Part Master'!A:E,5,FALSE)," ")</f>
        <v xml:space="preserve"> </v>
      </c>
    </row>
    <row r="131" spans="30:30">
      <c r="AD131" s="532" t="str">
        <f>IFERROR(VLOOKUP(D131,'Part Master'!A:E,5,FALSE)," ")</f>
        <v xml:space="preserve"> </v>
      </c>
    </row>
    <row r="132" spans="30:30">
      <c r="AD132" s="532" t="str">
        <f>IFERROR(VLOOKUP(D132,'Part Master'!A:E,5,FALSE)," ")</f>
        <v xml:space="preserve"> </v>
      </c>
    </row>
    <row r="133" spans="30:30">
      <c r="AD133" s="532" t="str">
        <f>IFERROR(VLOOKUP(D133,'Part Master'!A:E,5,FALSE)," ")</f>
        <v xml:space="preserve"> </v>
      </c>
    </row>
    <row r="134" spans="30:30">
      <c r="AD134" s="532" t="str">
        <f>IFERROR(VLOOKUP(D134,'Part Master'!A:E,5,FALSE)," ")</f>
        <v xml:space="preserve"> </v>
      </c>
    </row>
    <row r="135" spans="30:30">
      <c r="AD135" s="532" t="str">
        <f>IFERROR(VLOOKUP(D135,'Part Master'!A:E,5,FALSE)," ")</f>
        <v xml:space="preserve"> </v>
      </c>
    </row>
    <row r="136" spans="30:30">
      <c r="AD136" s="532" t="str">
        <f>IFERROR(VLOOKUP(D136,'Part Master'!A:E,5,FALSE)," ")</f>
        <v xml:space="preserve"> </v>
      </c>
    </row>
    <row r="137" spans="30:30">
      <c r="AD137" s="532" t="str">
        <f>IFERROR(VLOOKUP(D137,'Part Master'!A:E,5,FALSE)," ")</f>
        <v xml:space="preserve"> </v>
      </c>
    </row>
    <row r="138" spans="30:30">
      <c r="AD138" s="532" t="str">
        <f>IFERROR(VLOOKUP(D138,'Part Master'!A:E,5,FALSE)," ")</f>
        <v xml:space="preserve"> </v>
      </c>
    </row>
    <row r="139" spans="30:30">
      <c r="AD139" s="532" t="str">
        <f>IFERROR(VLOOKUP(D139,'Part Master'!A:E,5,FALSE)," ")</f>
        <v xml:space="preserve"> </v>
      </c>
    </row>
    <row r="140" spans="30:30">
      <c r="AD140" s="532" t="str">
        <f>IFERROR(VLOOKUP(D140,'Part Master'!A:E,5,FALSE)," ")</f>
        <v xml:space="preserve"> </v>
      </c>
    </row>
    <row r="141" spans="30:30">
      <c r="AD141" s="532" t="str">
        <f>IFERROR(VLOOKUP(D141,'Part Master'!A:E,5,FALSE)," ")</f>
        <v xml:space="preserve"> </v>
      </c>
    </row>
    <row r="142" spans="30:30">
      <c r="AD142" s="532" t="str">
        <f>IFERROR(VLOOKUP(D142,'Part Master'!A:E,5,FALSE)," ")</f>
        <v xml:space="preserve"> </v>
      </c>
    </row>
    <row r="143" spans="30:30">
      <c r="AD143" s="532" t="str">
        <f>IFERROR(VLOOKUP(D143,'Part Master'!A:E,5,FALSE)," ")</f>
        <v xml:space="preserve"> </v>
      </c>
    </row>
    <row r="144" spans="30:30">
      <c r="AD144" s="532" t="str">
        <f>IFERROR(VLOOKUP(D144,'Part Master'!A:E,5,FALSE)," ")</f>
        <v xml:space="preserve"> </v>
      </c>
    </row>
    <row r="145" spans="30:30">
      <c r="AD145" s="532" t="str">
        <f>IFERROR(VLOOKUP(D145,'Part Master'!A:E,5,FALSE)," ")</f>
        <v xml:space="preserve"> </v>
      </c>
    </row>
    <row r="146" spans="30:30">
      <c r="AD146" s="532" t="str">
        <f>IFERROR(VLOOKUP(D146,'Part Master'!A:E,5,FALSE)," ")</f>
        <v xml:space="preserve"> </v>
      </c>
    </row>
    <row r="147" spans="30:30">
      <c r="AD147" s="532" t="str">
        <f>IFERROR(VLOOKUP(D147,'Part Master'!A:E,5,FALSE)," ")</f>
        <v xml:space="preserve"> </v>
      </c>
    </row>
    <row r="148" spans="30:30">
      <c r="AD148" s="532" t="str">
        <f>IFERROR(VLOOKUP(D148,'Part Master'!A:E,5,FALSE)," ")</f>
        <v xml:space="preserve"> </v>
      </c>
    </row>
    <row r="149" spans="30:30">
      <c r="AD149" s="532" t="str">
        <f>IFERROR(VLOOKUP(D149,'Part Master'!A:E,5,FALSE)," ")</f>
        <v xml:space="preserve"> </v>
      </c>
    </row>
    <row r="150" spans="30:30">
      <c r="AD150" s="532" t="str">
        <f>IFERROR(VLOOKUP(D150,'Part Master'!A:E,5,FALSE)," ")</f>
        <v xml:space="preserve"> </v>
      </c>
    </row>
    <row r="151" spans="30:30">
      <c r="AD151" s="532" t="str">
        <f>IFERROR(VLOOKUP(D151,'Part Master'!A:E,5,FALSE)," ")</f>
        <v xml:space="preserve"> </v>
      </c>
    </row>
    <row r="152" spans="30:30">
      <c r="AD152" s="532" t="str">
        <f>IFERROR(VLOOKUP(D152,'Part Master'!A:E,5,FALSE)," ")</f>
        <v xml:space="preserve"> </v>
      </c>
    </row>
    <row r="153" spans="30:30">
      <c r="AD153" s="532" t="str">
        <f>IFERROR(VLOOKUP(D153,'Part Master'!A:E,5,FALSE)," ")</f>
        <v xml:space="preserve"> </v>
      </c>
    </row>
    <row r="154" spans="30:30">
      <c r="AD154" s="532" t="str">
        <f>IFERROR(VLOOKUP(D154,'Part Master'!A:E,5,FALSE)," ")</f>
        <v xml:space="preserve"> </v>
      </c>
    </row>
    <row r="155" spans="30:30">
      <c r="AD155" s="532" t="str">
        <f>IFERROR(VLOOKUP(D155,'Part Master'!A:E,5,FALSE)," ")</f>
        <v xml:space="preserve"> </v>
      </c>
    </row>
    <row r="156" spans="30:30">
      <c r="AD156" s="532" t="str">
        <f>IFERROR(VLOOKUP(D156,'Part Master'!A:E,5,FALSE)," ")</f>
        <v xml:space="preserve"> </v>
      </c>
    </row>
    <row r="157" spans="30:30">
      <c r="AD157" s="532" t="str">
        <f>IFERROR(VLOOKUP(D157,'Part Master'!A:E,5,FALSE)," ")</f>
        <v xml:space="preserve"> </v>
      </c>
    </row>
    <row r="158" spans="30:30">
      <c r="AD158" s="532" t="str">
        <f>IFERROR(VLOOKUP(D158,'Part Master'!A:E,5,FALSE)," ")</f>
        <v xml:space="preserve"> </v>
      </c>
    </row>
    <row r="159" spans="30:30">
      <c r="AD159" s="532" t="str">
        <f>IFERROR(VLOOKUP(D159,'Part Master'!A:E,5,FALSE)," ")</f>
        <v xml:space="preserve"> </v>
      </c>
    </row>
    <row r="160" spans="30:30">
      <c r="AD160" s="532" t="str">
        <f>IFERROR(VLOOKUP(D160,'Part Master'!A:E,5,FALSE)," ")</f>
        <v xml:space="preserve"> </v>
      </c>
    </row>
    <row r="161" spans="30:30">
      <c r="AD161" s="532" t="str">
        <f>IFERROR(VLOOKUP(D161,'Part Master'!A:E,5,FALSE)," ")</f>
        <v xml:space="preserve"> </v>
      </c>
    </row>
    <row r="162" spans="30:30">
      <c r="AD162" s="532" t="str">
        <f>IFERROR(VLOOKUP(D162,'Part Master'!A:E,5,FALSE)," ")</f>
        <v xml:space="preserve"> </v>
      </c>
    </row>
    <row r="163" spans="30:30">
      <c r="AD163" s="532" t="str">
        <f>IFERROR(VLOOKUP(D163,'Part Master'!A:E,5,FALSE)," ")</f>
        <v xml:space="preserve"> </v>
      </c>
    </row>
    <row r="164" spans="30:30">
      <c r="AD164" s="532" t="str">
        <f>IFERROR(VLOOKUP(D164,'Part Master'!A:E,5,FALSE)," ")</f>
        <v xml:space="preserve"> </v>
      </c>
    </row>
    <row r="165" spans="30:30">
      <c r="AD165" s="532" t="str">
        <f>IFERROR(VLOOKUP(D165,'Part Master'!A:E,5,FALSE)," ")</f>
        <v xml:space="preserve"> </v>
      </c>
    </row>
    <row r="166" spans="30:30">
      <c r="AD166" s="532" t="str">
        <f>IFERROR(VLOOKUP(D166,'Part Master'!A:E,5,FALSE)," ")</f>
        <v xml:space="preserve"> </v>
      </c>
    </row>
    <row r="167" spans="30:30">
      <c r="AD167" s="532" t="str">
        <f>IFERROR(VLOOKUP(D167,'Part Master'!A:E,5,FALSE)," ")</f>
        <v xml:space="preserve"> </v>
      </c>
    </row>
    <row r="168" spans="30:30">
      <c r="AD168" s="532" t="str">
        <f>IFERROR(VLOOKUP(D168,'Part Master'!A:E,5,FALSE)," ")</f>
        <v xml:space="preserve"> </v>
      </c>
    </row>
    <row r="169" spans="30:30">
      <c r="AD169" s="532" t="str">
        <f>IFERROR(VLOOKUP(D169,'Part Master'!A:E,5,FALSE)," ")</f>
        <v xml:space="preserve"> </v>
      </c>
    </row>
    <row r="170" spans="30:30">
      <c r="AD170" s="532" t="str">
        <f>IFERROR(VLOOKUP(D170,'Part Master'!A:E,5,FALSE)," ")</f>
        <v xml:space="preserve"> </v>
      </c>
    </row>
    <row r="171" spans="30:30">
      <c r="AD171" s="532" t="str">
        <f>IFERROR(VLOOKUP(D171,'Part Master'!A:E,5,FALSE)," ")</f>
        <v xml:space="preserve"> </v>
      </c>
    </row>
    <row r="172" spans="30:30">
      <c r="AD172" s="532" t="str">
        <f>IFERROR(VLOOKUP(D172,'Part Master'!A:E,5,FALSE)," ")</f>
        <v xml:space="preserve"> </v>
      </c>
    </row>
    <row r="173" spans="30:30">
      <c r="AD173" s="532" t="str">
        <f>IFERROR(VLOOKUP(D173,'Part Master'!A:E,5,FALSE)," ")</f>
        <v xml:space="preserve"> </v>
      </c>
    </row>
    <row r="174" spans="30:30">
      <c r="AD174" s="532" t="str">
        <f>IFERROR(VLOOKUP(D174,'Part Master'!A:E,5,FALSE)," ")</f>
        <v xml:space="preserve"> </v>
      </c>
    </row>
    <row r="175" spans="30:30">
      <c r="AD175" s="532" t="str">
        <f>IFERROR(VLOOKUP(D175,'Part Master'!A:E,5,FALSE)," ")</f>
        <v xml:space="preserve"> </v>
      </c>
    </row>
    <row r="176" spans="30:30">
      <c r="AD176" s="532" t="str">
        <f>IFERROR(VLOOKUP(D176,'Part Master'!A:E,5,FALSE)," ")</f>
        <v xml:space="preserve"> </v>
      </c>
    </row>
    <row r="177" spans="30:30">
      <c r="AD177" s="532" t="str">
        <f>IFERROR(VLOOKUP(D177,'Part Master'!A:E,5,FALSE)," ")</f>
        <v xml:space="preserve"> </v>
      </c>
    </row>
    <row r="178" spans="30:30">
      <c r="AD178" s="532" t="str">
        <f>IFERROR(VLOOKUP(D178,'Part Master'!A:E,5,FALSE)," ")</f>
        <v xml:space="preserve"> </v>
      </c>
    </row>
    <row r="179" spans="30:30">
      <c r="AD179" s="532" t="str">
        <f>IFERROR(VLOOKUP(D179,'Part Master'!A:E,5,FALSE)," ")</f>
        <v xml:space="preserve"> </v>
      </c>
    </row>
    <row r="180" spans="30:30">
      <c r="AD180" s="532" t="str">
        <f>IFERROR(VLOOKUP(D180,'Part Master'!A:E,5,FALSE)," ")</f>
        <v xml:space="preserve"> </v>
      </c>
    </row>
    <row r="181" spans="30:30">
      <c r="AD181" s="532" t="str">
        <f>IFERROR(VLOOKUP(D181,'Part Master'!A:E,5,FALSE)," ")</f>
        <v xml:space="preserve"> </v>
      </c>
    </row>
    <row r="182" spans="30:30">
      <c r="AD182" s="532" t="str">
        <f>IFERROR(VLOOKUP(D182,'Part Master'!A:E,5,FALSE)," ")</f>
        <v xml:space="preserve"> </v>
      </c>
    </row>
    <row r="183" spans="30:30">
      <c r="AD183" s="532" t="str">
        <f>IFERROR(VLOOKUP(D183,'Part Master'!A:E,5,FALSE)," ")</f>
        <v xml:space="preserve"> </v>
      </c>
    </row>
    <row r="184" spans="30:30">
      <c r="AD184" s="532" t="str">
        <f>IFERROR(VLOOKUP(D184,'Part Master'!A:E,5,FALSE)," ")</f>
        <v xml:space="preserve"> </v>
      </c>
    </row>
    <row r="185" spans="30:30">
      <c r="AD185" s="532" t="str">
        <f>IFERROR(VLOOKUP(D185,'Part Master'!A:E,5,FALSE)," ")</f>
        <v xml:space="preserve"> </v>
      </c>
    </row>
    <row r="186" spans="30:30">
      <c r="AD186" s="532" t="str">
        <f>IFERROR(VLOOKUP(D186,'Part Master'!A:E,5,FALSE)," ")</f>
        <v xml:space="preserve"> </v>
      </c>
    </row>
    <row r="187" spans="30:30">
      <c r="AD187" s="532" t="str">
        <f>IFERROR(VLOOKUP(D187,'Part Master'!A:E,5,FALSE)," ")</f>
        <v xml:space="preserve"> </v>
      </c>
    </row>
    <row r="188" spans="30:30">
      <c r="AD188" s="532" t="str">
        <f>IFERROR(VLOOKUP(D188,'Part Master'!A:E,5,FALSE)," ")</f>
        <v xml:space="preserve"> </v>
      </c>
    </row>
    <row r="189" spans="30:30">
      <c r="AD189" s="532" t="str">
        <f>IFERROR(VLOOKUP(D189,'Part Master'!A:E,5,FALSE)," ")</f>
        <v xml:space="preserve"> </v>
      </c>
    </row>
    <row r="190" spans="30:30">
      <c r="AD190" s="532" t="str">
        <f>IFERROR(VLOOKUP(D190,'Part Master'!A:E,5,FALSE)," ")</f>
        <v xml:space="preserve"> </v>
      </c>
    </row>
    <row r="191" spans="30:30">
      <c r="AD191" s="532" t="str">
        <f>IFERROR(VLOOKUP(D191,'Part Master'!A:E,5,FALSE)," ")</f>
        <v xml:space="preserve"> </v>
      </c>
    </row>
    <row r="192" spans="30:30">
      <c r="AD192" s="532" t="str">
        <f>IFERROR(VLOOKUP(D192,'Part Master'!A:E,5,FALSE)," ")</f>
        <v xml:space="preserve"> </v>
      </c>
    </row>
    <row r="193" spans="30:30">
      <c r="AD193" s="532" t="str">
        <f>IFERROR(VLOOKUP(D193,'Part Master'!A:E,5,FALSE)," ")</f>
        <v xml:space="preserve"> </v>
      </c>
    </row>
    <row r="194" spans="30:30">
      <c r="AD194" s="532" t="str">
        <f>IFERROR(VLOOKUP(D194,'Part Master'!A:E,5,FALSE)," ")</f>
        <v xml:space="preserve"> </v>
      </c>
    </row>
    <row r="195" spans="30:30">
      <c r="AD195" s="532" t="str">
        <f>IFERROR(VLOOKUP(D195,'Part Master'!A:E,5,FALSE)," ")</f>
        <v xml:space="preserve"> </v>
      </c>
    </row>
    <row r="196" spans="30:30">
      <c r="AD196" s="532" t="str">
        <f>IFERROR(VLOOKUP(D196,'Part Master'!A:E,5,FALSE)," ")</f>
        <v xml:space="preserve"> </v>
      </c>
    </row>
    <row r="197" spans="30:30">
      <c r="AD197" s="532" t="str">
        <f>IFERROR(VLOOKUP(D197,'Part Master'!A:E,5,FALSE)," ")</f>
        <v xml:space="preserve"> </v>
      </c>
    </row>
    <row r="198" spans="30:30">
      <c r="AD198" s="532" t="str">
        <f>IFERROR(VLOOKUP(D198,'Part Master'!A:E,5,FALSE)," ")</f>
        <v xml:space="preserve"> </v>
      </c>
    </row>
    <row r="199" spans="30:30">
      <c r="AD199" s="532" t="str">
        <f>IFERROR(VLOOKUP(D199,'Part Master'!A:E,5,FALSE)," ")</f>
        <v xml:space="preserve"> </v>
      </c>
    </row>
    <row r="200" spans="30:30">
      <c r="AD200" s="532" t="str">
        <f>IFERROR(VLOOKUP(D200,'Part Master'!A:E,5,FALSE)," ")</f>
        <v xml:space="preserve"> </v>
      </c>
    </row>
    <row r="201" spans="30:30">
      <c r="AD201" s="532" t="str">
        <f>IFERROR(VLOOKUP(D201,'Part Master'!A:E,5,FALSE)," ")</f>
        <v xml:space="preserve"> </v>
      </c>
    </row>
    <row r="202" spans="30:30">
      <c r="AD202" s="532" t="str">
        <f>IFERROR(VLOOKUP(D202,'Part Master'!A:E,5,FALSE)," ")</f>
        <v xml:space="preserve"> </v>
      </c>
    </row>
    <row r="203" spans="30:30">
      <c r="AD203" s="532" t="str">
        <f>IFERROR(VLOOKUP(D203,'Part Master'!A:E,5,FALSE)," ")</f>
        <v xml:space="preserve"> </v>
      </c>
    </row>
    <row r="204" spans="30:30">
      <c r="AD204" s="532" t="str">
        <f>IFERROR(VLOOKUP(D204,'Part Master'!A:E,5,FALSE)," ")</f>
        <v xml:space="preserve"> </v>
      </c>
    </row>
    <row r="205" spans="30:30">
      <c r="AD205" s="532" t="str">
        <f>IFERROR(VLOOKUP(D205,'Part Master'!A:E,5,FALSE)," ")</f>
        <v xml:space="preserve"> </v>
      </c>
    </row>
    <row r="206" spans="30:30">
      <c r="AD206" s="532" t="str">
        <f>IFERROR(VLOOKUP(D206,'Part Master'!A:E,5,FALSE)," ")</f>
        <v xml:space="preserve"> </v>
      </c>
    </row>
    <row r="207" spans="30:30">
      <c r="AD207" s="532" t="str">
        <f>IFERROR(VLOOKUP(D207,'Part Master'!A:E,5,FALSE)," ")</f>
        <v xml:space="preserve"> </v>
      </c>
    </row>
    <row r="208" spans="30:30">
      <c r="AD208" s="532" t="str">
        <f>IFERROR(VLOOKUP(D208,'Part Master'!A:E,5,FALSE)," ")</f>
        <v xml:space="preserve"> </v>
      </c>
    </row>
    <row r="209" spans="30:30">
      <c r="AD209" s="532" t="str">
        <f>IFERROR(VLOOKUP(D209,'Part Master'!A:E,5,FALSE)," ")</f>
        <v xml:space="preserve"> </v>
      </c>
    </row>
    <row r="210" spans="30:30">
      <c r="AD210" s="532" t="str">
        <f>IFERROR(VLOOKUP(D210,'Part Master'!A:E,5,FALSE)," ")</f>
        <v xml:space="preserve"> </v>
      </c>
    </row>
    <row r="211" spans="30:30">
      <c r="AD211" s="532" t="str">
        <f>IFERROR(VLOOKUP(D211,'Part Master'!A:E,5,FALSE)," ")</f>
        <v xml:space="preserve"> </v>
      </c>
    </row>
    <row r="212" spans="30:30">
      <c r="AD212" s="532" t="str">
        <f>IFERROR(VLOOKUP(D212,'Part Master'!A:E,5,FALSE)," ")</f>
        <v xml:space="preserve"> </v>
      </c>
    </row>
    <row r="213" spans="30:30">
      <c r="AD213" s="532" t="str">
        <f>IFERROR(VLOOKUP(D213,'Part Master'!A:E,5,FALSE)," ")</f>
        <v xml:space="preserve"> </v>
      </c>
    </row>
    <row r="214" spans="30:30">
      <c r="AD214" s="532" t="str">
        <f>IFERROR(VLOOKUP(D214,'Part Master'!A:E,5,FALSE)," ")</f>
        <v xml:space="preserve"> </v>
      </c>
    </row>
    <row r="215" spans="30:30">
      <c r="AD215" s="532" t="str">
        <f>IFERROR(VLOOKUP(D215,'Part Master'!A:E,5,FALSE)," ")</f>
        <v xml:space="preserve"> </v>
      </c>
    </row>
    <row r="216" spans="30:30">
      <c r="AD216" s="532" t="str">
        <f>IFERROR(VLOOKUP(D216,'Part Master'!A:E,5,FALSE)," ")</f>
        <v xml:space="preserve"> </v>
      </c>
    </row>
    <row r="217" spans="30:30">
      <c r="AD217" s="532" t="str">
        <f>IFERROR(VLOOKUP(D217,'Part Master'!A:E,5,FALSE)," ")</f>
        <v xml:space="preserve"> </v>
      </c>
    </row>
    <row r="218" spans="30:30">
      <c r="AD218" s="532" t="str">
        <f>IFERROR(VLOOKUP(D218,'Part Master'!A:E,5,FALSE)," ")</f>
        <v xml:space="preserve"> </v>
      </c>
    </row>
    <row r="219" spans="30:30">
      <c r="AD219" s="532" t="str">
        <f>IFERROR(VLOOKUP(D219,'Part Master'!A:E,5,FALSE)," ")</f>
        <v xml:space="preserve"> </v>
      </c>
    </row>
    <row r="220" spans="30:30">
      <c r="AD220" s="532" t="str">
        <f>IFERROR(VLOOKUP(D220,'Part Master'!A:E,5,FALSE)," ")</f>
        <v xml:space="preserve"> </v>
      </c>
    </row>
    <row r="221" spans="30:30">
      <c r="AD221" s="532" t="str">
        <f>IFERROR(VLOOKUP(D221,'Part Master'!A:E,5,FALSE)," ")</f>
        <v xml:space="preserve"> </v>
      </c>
    </row>
    <row r="222" spans="30:30">
      <c r="AD222" s="532" t="str">
        <f>IFERROR(VLOOKUP(D222,'Part Master'!A:E,5,FALSE)," ")</f>
        <v xml:space="preserve"> </v>
      </c>
    </row>
    <row r="223" spans="30:30">
      <c r="AD223" s="532" t="str">
        <f>IFERROR(VLOOKUP(D223,'Part Master'!A:E,5,FALSE)," ")</f>
        <v xml:space="preserve"> </v>
      </c>
    </row>
    <row r="224" spans="30:30">
      <c r="AD224" s="532" t="str">
        <f>IFERROR(VLOOKUP(D224,'Part Master'!A:E,5,FALSE)," ")</f>
        <v xml:space="preserve"> </v>
      </c>
    </row>
    <row r="225" spans="30:30">
      <c r="AD225" s="532" t="str">
        <f>IFERROR(VLOOKUP(D225,'Part Master'!A:E,5,FALSE)," ")</f>
        <v xml:space="preserve"> </v>
      </c>
    </row>
    <row r="226" spans="30:30">
      <c r="AD226" s="532" t="str">
        <f>IFERROR(VLOOKUP(D226,'Part Master'!A:E,5,FALSE)," ")</f>
        <v xml:space="preserve"> </v>
      </c>
    </row>
    <row r="227" spans="30:30">
      <c r="AD227" s="532" t="str">
        <f>IFERROR(VLOOKUP(D227,'Part Master'!A:E,5,FALSE)," ")</f>
        <v xml:space="preserve"> </v>
      </c>
    </row>
    <row r="228" spans="30:30">
      <c r="AD228" s="532" t="str">
        <f>IFERROR(VLOOKUP(D228,'Part Master'!A:E,5,FALSE)," ")</f>
        <v xml:space="preserve"> </v>
      </c>
    </row>
    <row r="229" spans="30:30">
      <c r="AD229" s="532" t="str">
        <f>IFERROR(VLOOKUP(D229,'Part Master'!A:E,5,FALSE)," ")</f>
        <v xml:space="preserve"> </v>
      </c>
    </row>
    <row r="230" spans="30:30">
      <c r="AD230" s="532" t="str">
        <f>IFERROR(VLOOKUP(D230,'Part Master'!A:E,5,FALSE)," ")</f>
        <v xml:space="preserve"> </v>
      </c>
    </row>
    <row r="231" spans="30:30">
      <c r="AD231" s="532" t="str">
        <f>IFERROR(VLOOKUP(D231,'Part Master'!A:E,5,FALSE)," ")</f>
        <v xml:space="preserve"> </v>
      </c>
    </row>
    <row r="232" spans="30:30">
      <c r="AD232" s="532" t="str">
        <f>IFERROR(VLOOKUP(D232,'Part Master'!A:E,5,FALSE)," ")</f>
        <v xml:space="preserve"> </v>
      </c>
    </row>
    <row r="233" spans="30:30">
      <c r="AD233" s="532" t="str">
        <f>IFERROR(VLOOKUP(D233,'Part Master'!A:E,5,FALSE)," ")</f>
        <v xml:space="preserve"> </v>
      </c>
    </row>
    <row r="234" spans="30:30">
      <c r="AD234" s="532" t="str">
        <f>IFERROR(VLOOKUP(D234,'Part Master'!A:E,5,FALSE)," ")</f>
        <v xml:space="preserve"> </v>
      </c>
    </row>
    <row r="235" spans="30:30">
      <c r="AD235" s="532" t="str">
        <f>IFERROR(VLOOKUP(D235,'Part Master'!A:E,5,FALSE)," ")</f>
        <v xml:space="preserve"> </v>
      </c>
    </row>
    <row r="236" spans="30:30">
      <c r="AD236" s="532" t="str">
        <f>IFERROR(VLOOKUP(D236,'Part Master'!A:E,5,FALSE)," ")</f>
        <v xml:space="preserve"> </v>
      </c>
    </row>
    <row r="237" spans="30:30">
      <c r="AD237" s="532" t="str">
        <f>IFERROR(VLOOKUP(D237,'Part Master'!A:E,5,FALSE)," ")</f>
        <v xml:space="preserve"> </v>
      </c>
    </row>
    <row r="238" spans="30:30">
      <c r="AD238" s="532" t="str">
        <f>IFERROR(VLOOKUP(D238,'Part Master'!A:E,5,FALSE)," ")</f>
        <v xml:space="preserve"> </v>
      </c>
    </row>
    <row r="239" spans="30:30">
      <c r="AD239" s="532" t="str">
        <f>IFERROR(VLOOKUP(D239,'Part Master'!A:E,5,FALSE)," ")</f>
        <v xml:space="preserve"> </v>
      </c>
    </row>
    <row r="240" spans="30:30">
      <c r="AD240" s="532" t="str">
        <f>IFERROR(VLOOKUP(D240,'Part Master'!A:E,5,FALSE)," ")</f>
        <v xml:space="preserve"> </v>
      </c>
    </row>
    <row r="241" spans="30:30">
      <c r="AD241" s="532" t="str">
        <f>IFERROR(VLOOKUP(D241,'Part Master'!A:E,5,FALSE)," ")</f>
        <v xml:space="preserve"> </v>
      </c>
    </row>
    <row r="242" spans="30:30">
      <c r="AD242" s="532" t="str">
        <f>IFERROR(VLOOKUP(D242,'Part Master'!A:E,5,FALSE)," ")</f>
        <v xml:space="preserve"> </v>
      </c>
    </row>
    <row r="243" spans="30:30">
      <c r="AD243" s="532" t="str">
        <f>IFERROR(VLOOKUP(D243,'Part Master'!A:E,5,FALSE)," ")</f>
        <v xml:space="preserve"> </v>
      </c>
    </row>
    <row r="244" spans="30:30">
      <c r="AD244" s="532" t="str">
        <f>IFERROR(VLOOKUP(D244,'Part Master'!A:E,5,FALSE)," ")</f>
        <v xml:space="preserve"> </v>
      </c>
    </row>
    <row r="245" spans="30:30">
      <c r="AD245" s="532" t="str">
        <f>IFERROR(VLOOKUP(D245,'Part Master'!A:E,5,FALSE)," ")</f>
        <v xml:space="preserve"> </v>
      </c>
    </row>
    <row r="246" spans="30:30">
      <c r="AD246" s="532" t="str">
        <f>IFERROR(VLOOKUP(D246,'Part Master'!A:E,5,FALSE)," ")</f>
        <v xml:space="preserve"> </v>
      </c>
    </row>
  </sheetData>
  <sheetProtection algorithmName="SHA-512" hashValue="pqauPBnWVGWnBtm6SYBWGh8/VBvij8vk7HOp4wbda3wvnQ4ic245I6npzh+n7NfCsd/OQBxDgsRPX9xoziIvzw==" saltValue="B3I+mijtlRLpgpG7fu7AIQ==" spinCount="100000" sheet="1" objects="1" scenarios="1"/>
  <mergeCells count="20">
    <mergeCell ref="C3:L3"/>
    <mergeCell ref="C2:L2"/>
    <mergeCell ref="J7:K7"/>
    <mergeCell ref="G7:H7"/>
    <mergeCell ref="D5:E5"/>
    <mergeCell ref="D6:E6"/>
    <mergeCell ref="D7:E7"/>
    <mergeCell ref="B44:L46"/>
    <mergeCell ref="B42:H42"/>
    <mergeCell ref="B9:C9"/>
    <mergeCell ref="B27:B31"/>
    <mergeCell ref="B12:C12"/>
    <mergeCell ref="B18:C18"/>
    <mergeCell ref="B32:C32"/>
    <mergeCell ref="B33:C33"/>
    <mergeCell ref="B10:AD10"/>
    <mergeCell ref="B16:AD16"/>
    <mergeCell ref="B19:AD19"/>
    <mergeCell ref="B21:AD21"/>
    <mergeCell ref="B38:AD38"/>
  </mergeCells>
  <conditionalFormatting sqref="L41">
    <cfRule type="containsText" dxfId="364" priority="105" operator="containsText" text="n">
      <formula>NOT(ISERROR(SEARCH("n",L41)))</formula>
    </cfRule>
  </conditionalFormatting>
  <conditionalFormatting sqref="D28">
    <cfRule type="duplicateValues" dxfId="363" priority="87"/>
  </conditionalFormatting>
  <conditionalFormatting sqref="D29">
    <cfRule type="duplicateValues" dxfId="362" priority="84"/>
  </conditionalFormatting>
  <conditionalFormatting sqref="L11">
    <cfRule type="containsText" dxfId="361" priority="54" operator="containsText" text="n">
      <formula>NOT(ISERROR(SEARCH("n",L11)))</formula>
    </cfRule>
  </conditionalFormatting>
  <conditionalFormatting sqref="P4">
    <cfRule type="cellIs" dxfId="360" priority="43" operator="lessThan">
      <formula>0</formula>
    </cfRule>
    <cfRule type="cellIs" dxfId="359" priority="44" operator="greaterThanOrEqual">
      <formula>0</formula>
    </cfRule>
  </conditionalFormatting>
  <conditionalFormatting sqref="G22:G25 G11:G15 G17:G18 J11:J15 J17:J18 G27:G32 J27:J32">
    <cfRule type="cellIs" dxfId="358" priority="41" operator="equal">
      <formula>0</formula>
    </cfRule>
  </conditionalFormatting>
  <conditionalFormatting sqref="J22">
    <cfRule type="cellIs" dxfId="357" priority="36" operator="equal">
      <formula>0</formula>
    </cfRule>
  </conditionalFormatting>
  <conditionalFormatting sqref="J23:J25">
    <cfRule type="cellIs" dxfId="356" priority="35" operator="equal">
      <formula>0</formula>
    </cfRule>
  </conditionalFormatting>
  <conditionalFormatting sqref="J20">
    <cfRule type="cellIs" dxfId="355" priority="16" operator="equal">
      <formula>0</formula>
    </cfRule>
  </conditionalFormatting>
  <conditionalFormatting sqref="J39:J40">
    <cfRule type="cellIs" dxfId="354" priority="21" operator="equal">
      <formula>0</formula>
    </cfRule>
  </conditionalFormatting>
  <conditionalFormatting sqref="G20">
    <cfRule type="cellIs" dxfId="353" priority="7" operator="equal">
      <formula>0</formula>
    </cfRule>
  </conditionalFormatting>
  <conditionalFormatting sqref="G39:G40">
    <cfRule type="cellIs" dxfId="352" priority="5" operator="equal">
      <formula>0</formula>
    </cfRule>
  </conditionalFormatting>
  <conditionalFormatting sqref="D23">
    <cfRule type="duplicateValues" dxfId="351" priority="3"/>
  </conditionalFormatting>
  <conditionalFormatting sqref="G33:G37 J33:J37">
    <cfRule type="cellIs" dxfId="350" priority="2" operator="equal">
      <formula>0</formula>
    </cfRule>
  </conditionalFormatting>
  <conditionalFormatting sqref="D33">
    <cfRule type="duplicateValues" dxfId="349" priority="1"/>
  </conditionalFormatting>
  <pageMargins left="0.70866141732283472" right="0.70866141732283472" top="0.74803149606299213" bottom="0.74803149606299213" header="0.31496062992125984" footer="0.31496062992125984"/>
  <pageSetup paperSize="9" scale="60" fitToHeight="0" orientation="portrait" r:id="rId1"/>
  <headerFooter>
    <oddFooter>&amp;LDec 2017&amp;CThis guide is for Nissan Dealership internal use only.&amp;RPage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92D050"/>
    <pageSetUpPr autoPageBreaks="0"/>
  </sheetPr>
  <dimension ref="A1:AD247"/>
  <sheetViews>
    <sheetView showGridLines="0" topLeftCell="B1" zoomScaleNormal="100" workbookViewId="0">
      <selection activeCell="B47" sqref="A47:XFD47"/>
    </sheetView>
  </sheetViews>
  <sheetFormatPr defaultColWidth="9.140625" defaultRowHeight="15"/>
  <cols>
    <col min="1" max="1" width="3.140625" style="4" hidden="1" customWidth="1"/>
    <col min="2" max="2" width="3.140625" style="4" customWidth="1"/>
    <col min="3" max="3" width="51.5703125" style="4" customWidth="1"/>
    <col min="4" max="4" width="18.42578125" style="4" customWidth="1"/>
    <col min="5" max="5" width="8.140625" style="4" bestFit="1" customWidth="1"/>
    <col min="6" max="6" width="14.140625" style="210" hidden="1" customWidth="1"/>
    <col min="7" max="7" width="9.42578125" style="210" bestFit="1" customWidth="1"/>
    <col min="8" max="8" width="10.140625" style="210" bestFit="1" customWidth="1"/>
    <col min="9" max="9" width="14.140625" style="210" hidden="1" customWidth="1"/>
    <col min="10" max="10" width="9.42578125" style="210" hidden="1" customWidth="1"/>
    <col min="11" max="11" width="10.140625" style="210" hidden="1" customWidth="1"/>
    <col min="12" max="12" width="8.7109375" style="5" customWidth="1"/>
    <col min="13" max="13" width="5.5703125" style="193" hidden="1" customWidth="1"/>
    <col min="14" max="14" width="12.42578125" style="131" hidden="1" customWidth="1"/>
    <col min="15" max="15" width="10.7109375" style="131" hidden="1" customWidth="1"/>
    <col min="16" max="16" width="4.140625" style="195" hidden="1" customWidth="1"/>
    <col min="17" max="17" width="17.5703125" style="4" hidden="1" customWidth="1"/>
    <col min="18" max="18" width="12.5703125" style="4" hidden="1" customWidth="1"/>
    <col min="19" max="19" width="2.85546875" style="4" hidden="1" customWidth="1"/>
    <col min="20" max="20" width="17.85546875" style="4" hidden="1" customWidth="1"/>
    <col min="21" max="21" width="18.7109375" style="4" hidden="1" customWidth="1"/>
    <col min="22" max="22" width="11.85546875" style="4" hidden="1" customWidth="1"/>
    <col min="23" max="29" width="0" style="4" hidden="1" customWidth="1"/>
    <col min="30" max="30" width="19.140625" style="527" bestFit="1" customWidth="1"/>
    <col min="31" max="16384" width="9.140625" style="4"/>
  </cols>
  <sheetData>
    <row r="1" spans="2:30">
      <c r="F1" s="287" t="s">
        <v>685</v>
      </c>
      <c r="I1" s="287" t="s">
        <v>685</v>
      </c>
      <c r="J1" s="288"/>
      <c r="K1" s="288"/>
      <c r="M1" s="5"/>
      <c r="N1" s="5"/>
      <c r="O1" s="5"/>
      <c r="P1" s="360"/>
      <c r="Q1" s="247"/>
      <c r="R1" s="247"/>
      <c r="S1" s="248"/>
      <c r="T1" s="248"/>
      <c r="U1" s="248"/>
      <c r="V1" s="248"/>
      <c r="AD1" s="525"/>
    </row>
    <row r="2" spans="2:30" ht="23.25">
      <c r="C2" s="747" t="s">
        <v>686</v>
      </c>
      <c r="D2" s="747"/>
      <c r="E2" s="747"/>
      <c r="F2" s="747"/>
      <c r="G2" s="747"/>
      <c r="H2" s="747"/>
      <c r="I2" s="747"/>
      <c r="J2" s="747"/>
      <c r="K2" s="747"/>
      <c r="L2" s="747"/>
      <c r="M2" s="5"/>
      <c r="N2" s="5"/>
      <c r="O2" s="5"/>
      <c r="P2" s="360"/>
      <c r="Q2" s="247"/>
      <c r="R2" s="247"/>
      <c r="S2" s="248"/>
      <c r="T2" s="248"/>
      <c r="U2" s="248"/>
      <c r="V2" s="248"/>
      <c r="AD2" s="526"/>
    </row>
    <row r="3" spans="2:30" ht="23.25">
      <c r="C3" s="748" t="s">
        <v>1397</v>
      </c>
      <c r="D3" s="748"/>
      <c r="E3" s="748"/>
      <c r="F3" s="748"/>
      <c r="G3" s="748"/>
      <c r="H3" s="748"/>
      <c r="I3" s="748"/>
      <c r="J3" s="748"/>
      <c r="K3" s="748"/>
      <c r="L3" s="748"/>
      <c r="M3" s="172"/>
      <c r="N3" s="172"/>
      <c r="O3" s="172"/>
      <c r="P3" s="360"/>
      <c r="Q3" s="247"/>
      <c r="R3" s="247"/>
      <c r="S3" s="248"/>
      <c r="T3" s="248"/>
      <c r="U3" s="248"/>
      <c r="V3" s="248"/>
      <c r="AD3" s="526"/>
    </row>
    <row r="4" spans="2:30" s="16" customFormat="1" ht="15" customHeight="1">
      <c r="E4" s="126"/>
      <c r="F4" s="287"/>
      <c r="G4" s="320"/>
      <c r="H4" s="320"/>
      <c r="I4" s="289"/>
      <c r="J4" s="194"/>
      <c r="K4" s="194"/>
      <c r="L4" s="206"/>
      <c r="M4" s="206"/>
      <c r="N4" s="206"/>
      <c r="O4" s="206"/>
      <c r="P4" s="176"/>
      <c r="Q4" s="247"/>
      <c r="R4" s="247"/>
      <c r="S4" s="248"/>
      <c r="T4" s="248"/>
      <c r="U4" s="248"/>
      <c r="V4" s="248"/>
      <c r="AD4" s="527"/>
    </row>
    <row r="5" spans="2:30" s="16" customFormat="1">
      <c r="C5" s="211" t="s">
        <v>1082</v>
      </c>
      <c r="D5" s="749">
        <f ca="1">TODAY()</f>
        <v>45015</v>
      </c>
      <c r="E5" s="750"/>
      <c r="F5" s="287"/>
      <c r="G5" s="320"/>
      <c r="H5" s="320"/>
      <c r="I5" s="289"/>
      <c r="J5" s="194"/>
      <c r="K5" s="194"/>
      <c r="L5" s="206"/>
      <c r="M5" s="206"/>
      <c r="N5" s="206"/>
      <c r="O5" s="206"/>
      <c r="P5" s="177"/>
      <c r="Q5" s="247"/>
      <c r="R5" s="247"/>
      <c r="S5" s="248"/>
      <c r="T5" s="248"/>
      <c r="U5" s="248"/>
      <c r="V5" s="248"/>
      <c r="AD5" s="527"/>
    </row>
    <row r="6" spans="2:30" s="16" customFormat="1">
      <c r="C6" s="224" t="s">
        <v>1077</v>
      </c>
      <c r="D6" s="751"/>
      <c r="E6" s="752"/>
      <c r="F6" s="287"/>
      <c r="G6" s="320"/>
      <c r="H6" s="320"/>
      <c r="I6" s="289"/>
      <c r="J6" s="194"/>
      <c r="K6" s="194"/>
      <c r="L6" s="206"/>
      <c r="M6" s="206"/>
      <c r="N6" s="206"/>
      <c r="O6" s="206"/>
      <c r="P6" s="337"/>
      <c r="Q6" s="247"/>
      <c r="R6" s="247"/>
      <c r="S6" s="248"/>
      <c r="T6" s="248"/>
      <c r="U6" s="248"/>
      <c r="V6" s="248"/>
      <c r="AD6" s="527"/>
    </row>
    <row r="7" spans="2:30" s="16" customFormat="1">
      <c r="C7" s="224" t="s">
        <v>1078</v>
      </c>
      <c r="D7" s="753"/>
      <c r="E7" s="754"/>
      <c r="F7" s="301"/>
      <c r="G7" s="176"/>
      <c r="H7" s="194"/>
      <c r="I7" s="289"/>
      <c r="J7" s="194"/>
      <c r="K7" s="194"/>
      <c r="L7" s="206"/>
      <c r="M7" s="124"/>
      <c r="N7" s="196"/>
      <c r="O7" s="196"/>
      <c r="P7" s="194"/>
      <c r="Q7" s="247"/>
      <c r="R7" s="247"/>
      <c r="S7" s="248"/>
      <c r="T7" s="248"/>
      <c r="U7" s="248"/>
      <c r="V7" s="248"/>
      <c r="AD7" s="527"/>
    </row>
    <row r="8" spans="2:30" s="16" customFormat="1">
      <c r="F8" s="301"/>
      <c r="G8" s="176"/>
      <c r="H8" s="194"/>
      <c r="I8" s="289"/>
      <c r="J8" s="194"/>
      <c r="K8" s="194"/>
      <c r="M8" s="124"/>
      <c r="N8" s="196" t="s">
        <v>1088</v>
      </c>
      <c r="O8" s="196"/>
      <c r="P8" s="194"/>
      <c r="Q8" s="196" t="s">
        <v>1087</v>
      </c>
      <c r="R8" s="196"/>
      <c r="AD8" s="527"/>
    </row>
    <row r="9" spans="2:30" s="16" customFormat="1" ht="14.65" customHeight="1">
      <c r="F9" s="301"/>
      <c r="G9" s="827" t="s">
        <v>1085</v>
      </c>
      <c r="H9" s="828"/>
      <c r="I9" s="292"/>
      <c r="J9" s="829" t="s">
        <v>1086</v>
      </c>
      <c r="K9" s="829"/>
      <c r="M9" s="124"/>
      <c r="N9" s="226" t="s">
        <v>506</v>
      </c>
      <c r="O9" s="212">
        <f>'COVER PAGE'!$C$20</f>
        <v>154</v>
      </c>
      <c r="P9" s="198"/>
      <c r="Q9" s="223" t="s">
        <v>506</v>
      </c>
      <c r="R9" s="186">
        <f>'COVER PAGE'!$C$20</f>
        <v>154</v>
      </c>
      <c r="S9" s="175"/>
      <c r="T9" s="198"/>
      <c r="U9" s="198"/>
      <c r="V9" s="198"/>
    </row>
    <row r="10" spans="2:30" ht="15" customHeight="1">
      <c r="C10" s="95"/>
      <c r="D10" s="96"/>
      <c r="E10" s="95"/>
      <c r="F10" s="204" t="s">
        <v>1088</v>
      </c>
      <c r="G10" s="293" t="s">
        <v>1081</v>
      </c>
      <c r="H10" s="302">
        <f>O10</f>
        <v>0</v>
      </c>
      <c r="I10" s="204" t="s">
        <v>1087</v>
      </c>
      <c r="J10" s="295" t="s">
        <v>1081</v>
      </c>
      <c r="K10" s="303">
        <f>R10</f>
        <v>0</v>
      </c>
      <c r="L10" s="225">
        <f>SUM(L12:L47)</f>
        <v>0</v>
      </c>
      <c r="M10" s="124"/>
      <c r="N10" s="202">
        <f>SUM(N12:N62)</f>
        <v>0</v>
      </c>
      <c r="O10" s="202">
        <f>SUM(O12:O62)</f>
        <v>0</v>
      </c>
      <c r="P10" s="338"/>
      <c r="Q10" s="201">
        <f>SUM(Q12:Q49)</f>
        <v>0</v>
      </c>
      <c r="R10" s="201">
        <f>SUM(R12:R49)</f>
        <v>0</v>
      </c>
      <c r="S10" s="204"/>
      <c r="T10" s="203">
        <f>SUM(T12:T47)</f>
        <v>0</v>
      </c>
      <c r="U10" s="203">
        <f>SUM(U12:U47)</f>
        <v>0</v>
      </c>
      <c r="V10" s="203">
        <f>SUM(V12:V47)</f>
        <v>0</v>
      </c>
      <c r="AD10" s="529"/>
    </row>
    <row r="11" spans="2:30" s="12" customFormat="1" ht="45">
      <c r="B11" s="764" t="s">
        <v>242</v>
      </c>
      <c r="C11" s="764"/>
      <c r="D11" s="361" t="s">
        <v>243</v>
      </c>
      <c r="E11" s="34" t="s">
        <v>63</v>
      </c>
      <c r="F11" s="296" t="s">
        <v>455</v>
      </c>
      <c r="G11" s="296" t="s">
        <v>1070</v>
      </c>
      <c r="H11" s="296" t="s">
        <v>1066</v>
      </c>
      <c r="I11" s="297" t="s">
        <v>455</v>
      </c>
      <c r="J11" s="297" t="s">
        <v>1070</v>
      </c>
      <c r="K11" s="297" t="s">
        <v>1066</v>
      </c>
      <c r="L11" s="34" t="s">
        <v>1059</v>
      </c>
      <c r="M11" s="193"/>
      <c r="N11" s="253" t="s">
        <v>684</v>
      </c>
      <c r="O11" s="253" t="s">
        <v>1083</v>
      </c>
      <c r="P11" s="341"/>
      <c r="Q11" s="253" t="s">
        <v>684</v>
      </c>
      <c r="R11" s="253" t="s">
        <v>1076</v>
      </c>
      <c r="S11" s="175"/>
      <c r="T11" s="256" t="s">
        <v>1067</v>
      </c>
      <c r="U11" s="256" t="s">
        <v>1068</v>
      </c>
      <c r="V11" s="257" t="s">
        <v>1069</v>
      </c>
      <c r="AD11" s="528" t="s">
        <v>1629</v>
      </c>
    </row>
    <row r="12" spans="2:30">
      <c r="B12" s="811" t="s">
        <v>234</v>
      </c>
      <c r="C12" s="812"/>
      <c r="D12" s="812"/>
      <c r="E12" s="812"/>
      <c r="F12" s="812"/>
      <c r="G12" s="812"/>
      <c r="H12" s="812"/>
      <c r="I12" s="812"/>
      <c r="J12" s="812"/>
      <c r="K12" s="812"/>
      <c r="L12" s="812"/>
      <c r="M12" s="812"/>
      <c r="N12" s="812"/>
      <c r="O12" s="812"/>
      <c r="P12" s="812"/>
      <c r="Q12" s="812"/>
      <c r="R12" s="812"/>
      <c r="S12" s="812"/>
      <c r="T12" s="812"/>
      <c r="U12" s="812"/>
      <c r="V12" s="812"/>
      <c r="W12" s="812"/>
      <c r="X12" s="812"/>
      <c r="Y12" s="812"/>
      <c r="Z12" s="812"/>
      <c r="AA12" s="812"/>
      <c r="AB12" s="812"/>
      <c r="AC12" s="812"/>
      <c r="AD12" s="813"/>
    </row>
    <row r="13" spans="2:30">
      <c r="B13" s="370" t="s">
        <v>402</v>
      </c>
      <c r="C13" s="371"/>
      <c r="D13" s="371" t="s">
        <v>1229</v>
      </c>
      <c r="E13" s="372">
        <v>0.33333333333333331</v>
      </c>
      <c r="F13" s="216">
        <f>VLOOKUP(D13,'Part Master'!A:R,3,FALSE)</f>
        <v>126.48</v>
      </c>
      <c r="G13" s="216">
        <f>F13*1.1</f>
        <v>139.12800000000001</v>
      </c>
      <c r="H13" s="216">
        <f>G13+($O$9*E13)</f>
        <v>190.46133333333336</v>
      </c>
      <c r="I13" s="181">
        <f>VLOOKUP(D13,'Part Master'!A:G,7,FALSE)</f>
        <v>104.97839999999999</v>
      </c>
      <c r="J13" s="181">
        <f>I13*1.1</f>
        <v>115.47624</v>
      </c>
      <c r="K13" s="181">
        <f>J13+($R$9*E13)</f>
        <v>166.80957333333333</v>
      </c>
      <c r="L13" s="205"/>
      <c r="N13" s="122">
        <f>IF(L13&gt;0,G13*L13,0)</f>
        <v>0</v>
      </c>
      <c r="O13" s="122">
        <f>IF(L13&gt;0,H13*L13,0)</f>
        <v>0</v>
      </c>
      <c r="P13" s="339"/>
      <c r="Q13" s="122">
        <f>IF(L13&gt;0,J13*L13,0)</f>
        <v>0</v>
      </c>
      <c r="R13" s="122">
        <f>IF(L13&gt;0,K13*L13,0)</f>
        <v>0</v>
      </c>
      <c r="S13" s="175"/>
      <c r="T13" s="174">
        <f>IF($L13&gt;0,$L13*$I13*'COVER PAGE'!#REF!,0)</f>
        <v>0</v>
      </c>
      <c r="U13" s="174">
        <f>IF($L13&gt;0,($E13*$R$9*$L13)-($E13*'COVER PAGE'!#REF!*$L13),0)</f>
        <v>0</v>
      </c>
      <c r="V13" s="174">
        <f t="shared" ref="V13:V47" si="0">U13+T13</f>
        <v>0</v>
      </c>
      <c r="AD13" s="530" t="str">
        <f>IFERROR(VLOOKUP(D13,'Part Master'!A:E,5,FALSE)," ")</f>
        <v>Price Update</v>
      </c>
    </row>
    <row r="14" spans="2:30">
      <c r="B14" s="65" t="s">
        <v>423</v>
      </c>
      <c r="C14" s="41"/>
      <c r="D14" s="373" t="s">
        <v>1167</v>
      </c>
      <c r="E14" s="42">
        <v>0.33333333333333331</v>
      </c>
      <c r="F14" s="216">
        <f>VLOOKUP(D14,'Part Master'!A:R, 3,FALSE)</f>
        <v>93.75</v>
      </c>
      <c r="G14" s="216">
        <f>F14*1.1</f>
        <v>103.12500000000001</v>
      </c>
      <c r="H14" s="216">
        <f>G14+($O$9*E14)</f>
        <v>154.45833333333334</v>
      </c>
      <c r="I14" s="181">
        <f>VLOOKUP(D14,'Part Master'!A:G,7,FALSE)</f>
        <v>77.8125</v>
      </c>
      <c r="J14" s="181">
        <f>I14*1.1</f>
        <v>85.59375</v>
      </c>
      <c r="K14" s="181">
        <f>J14+($R$9*E14)</f>
        <v>136.92708333333331</v>
      </c>
      <c r="L14" s="205"/>
      <c r="N14" s="122">
        <f>IF(L14&gt;0,G14*L14,0)</f>
        <v>0</v>
      </c>
      <c r="O14" s="122">
        <f>IF(L14&gt;0,H14*L14,0)</f>
        <v>0</v>
      </c>
      <c r="P14" s="339"/>
      <c r="Q14" s="122">
        <f>IF(L14&gt;0,J14*L14,0)</f>
        <v>0</v>
      </c>
      <c r="R14" s="122">
        <f>IF(L14&gt;0,K14*L14,0)</f>
        <v>0</v>
      </c>
      <c r="T14" s="174">
        <f>IF($L14&gt;0,$L14*$I14*'COVER PAGE'!#REF!,0)</f>
        <v>0</v>
      </c>
      <c r="U14" s="174">
        <f>IF($L14&gt;0,($E14*$R$9*$L14)-($E14*'COVER PAGE'!#REF!*$L14),0)</f>
        <v>0</v>
      </c>
      <c r="V14" s="174">
        <f t="shared" si="0"/>
        <v>0</v>
      </c>
      <c r="AD14" s="530" t="str">
        <f>IFERROR(VLOOKUP(D14,'Part Master'!A:E,5,FALSE)," ")</f>
        <v>Price Update</v>
      </c>
    </row>
    <row r="15" spans="2:30">
      <c r="B15" s="811" t="s">
        <v>233</v>
      </c>
      <c r="C15" s="812"/>
      <c r="D15" s="812"/>
      <c r="E15" s="812"/>
      <c r="F15" s="812"/>
      <c r="G15" s="812"/>
      <c r="H15" s="812"/>
      <c r="I15" s="812"/>
      <c r="J15" s="812"/>
      <c r="K15" s="812"/>
      <c r="L15" s="812"/>
      <c r="M15" s="812"/>
      <c r="N15" s="812"/>
      <c r="O15" s="812"/>
      <c r="P15" s="812"/>
      <c r="Q15" s="812"/>
      <c r="R15" s="812"/>
      <c r="S15" s="812"/>
      <c r="T15" s="812"/>
      <c r="U15" s="812"/>
      <c r="V15" s="812"/>
      <c r="W15" s="812"/>
      <c r="X15" s="812"/>
      <c r="Y15" s="812"/>
      <c r="Z15" s="812"/>
      <c r="AA15" s="812"/>
      <c r="AB15" s="812"/>
      <c r="AC15" s="812"/>
      <c r="AD15" s="813" t="str">
        <f>IFERROR(VLOOKUP(D15,'Part Master'!A:E,5,FALSE)," ")</f>
        <v xml:space="preserve"> </v>
      </c>
    </row>
    <row r="16" spans="2:30">
      <c r="B16" s="56" t="s">
        <v>433</v>
      </c>
      <c r="C16" s="57"/>
      <c r="D16" s="58"/>
      <c r="E16" s="43"/>
      <c r="F16" s="304"/>
      <c r="G16" s="304"/>
      <c r="H16" s="304"/>
      <c r="I16" s="304"/>
      <c r="J16" s="304"/>
      <c r="K16" s="304"/>
      <c r="L16" s="213"/>
      <c r="N16" s="5"/>
      <c r="O16" s="5"/>
      <c r="P16" s="5"/>
      <c r="Q16" s="5"/>
      <c r="R16" s="5"/>
      <c r="S16" s="5"/>
      <c r="T16" s="5"/>
      <c r="U16" s="5"/>
      <c r="V16" s="5"/>
      <c r="AD16" s="530" t="str">
        <f>IFERROR(VLOOKUP(D16,'Part Master'!A:E,5,FALSE)," ")</f>
        <v xml:space="preserve"> </v>
      </c>
    </row>
    <row r="17" spans="2:30">
      <c r="B17" s="830"/>
      <c r="C17" s="40" t="s">
        <v>434</v>
      </c>
      <c r="D17" s="41" t="s">
        <v>177</v>
      </c>
      <c r="E17" s="42">
        <v>0.16</v>
      </c>
      <c r="F17" s="216">
        <f>VLOOKUP(D17,'Part Master'!A:R, 3,FALSE)</f>
        <v>77.849999999999994</v>
      </c>
      <c r="G17" s="216">
        <f>F17*1.1</f>
        <v>85.635000000000005</v>
      </c>
      <c r="H17" s="216">
        <f>G17+($O$9*E17)</f>
        <v>110.27500000000001</v>
      </c>
      <c r="I17" s="181">
        <f>VLOOKUP(D17,'Part Master'!A:G,7,FALSE)</f>
        <v>64.615499999999997</v>
      </c>
      <c r="J17" s="181">
        <f>I17*1.1</f>
        <v>71.07705</v>
      </c>
      <c r="K17" s="181">
        <f>J17+($R$9*E17)</f>
        <v>95.71705</v>
      </c>
      <c r="L17" s="205"/>
      <c r="N17" s="122">
        <f>IF(L17&gt;0,G17*L17,0)</f>
        <v>0</v>
      </c>
      <c r="O17" s="122">
        <f>IF(L17&gt;0,H17*L17,0)</f>
        <v>0</v>
      </c>
      <c r="P17" s="339"/>
      <c r="Q17" s="122">
        <f>IF(L17&gt;0,J17*L17,0)</f>
        <v>0</v>
      </c>
      <c r="R17" s="122">
        <f>IF(L17&gt;0,K17*L17,0)</f>
        <v>0</v>
      </c>
      <c r="T17" s="174">
        <f>IF($L17&gt;0,$L17*$I17*'COVER PAGE'!#REF!,0)</f>
        <v>0</v>
      </c>
      <c r="U17" s="174">
        <f>IF($L17&gt;0,($E17*$R$9*$L17)-($E17*'COVER PAGE'!#REF!*$L17),0)</f>
        <v>0</v>
      </c>
      <c r="V17" s="174">
        <f t="shared" si="0"/>
        <v>0</v>
      </c>
      <c r="AD17" s="530" t="str">
        <f>IFERROR(VLOOKUP(D17,'Part Master'!A:E,5,FALSE)," ")</f>
        <v/>
      </c>
    </row>
    <row r="18" spans="2:30">
      <c r="B18" s="831"/>
      <c r="C18" s="40" t="s">
        <v>436</v>
      </c>
      <c r="D18" s="41" t="s">
        <v>178</v>
      </c>
      <c r="E18" s="42">
        <v>0.16</v>
      </c>
      <c r="F18" s="216">
        <f>VLOOKUP(D18,'Part Master'!A:R, 3,FALSE)</f>
        <v>86.22</v>
      </c>
      <c r="G18" s="216">
        <f>F18*1.1</f>
        <v>94.842000000000013</v>
      </c>
      <c r="H18" s="216">
        <f>G18+($O$9*E18)</f>
        <v>119.48200000000001</v>
      </c>
      <c r="I18" s="181">
        <f>VLOOKUP(D18,'Part Master'!A:G,7,FALSE)</f>
        <v>71.562600000000003</v>
      </c>
      <c r="J18" s="181">
        <f>I18*1.1</f>
        <v>78.718860000000006</v>
      </c>
      <c r="K18" s="181">
        <f>J18+($R$9*E18)</f>
        <v>103.35886000000001</v>
      </c>
      <c r="L18" s="205"/>
      <c r="N18" s="122">
        <f>IF(L18&gt;0,G18*L18,0)</f>
        <v>0</v>
      </c>
      <c r="O18" s="122">
        <f>IF(L18&gt;0,H18*L18,0)</f>
        <v>0</v>
      </c>
      <c r="P18" s="339"/>
      <c r="Q18" s="122">
        <f>IF(L18&gt;0,J18*L18,0)</f>
        <v>0</v>
      </c>
      <c r="R18" s="122">
        <f>IF(L18&gt;0,K18*L18,0)</f>
        <v>0</v>
      </c>
      <c r="T18" s="174">
        <f>IF($L18&gt;0,$L18*$I18*'COVER PAGE'!#REF!,0)</f>
        <v>0</v>
      </c>
      <c r="U18" s="174">
        <f>IF($L18&gt;0,($E18*$R$9*$L18)-($E18*'COVER PAGE'!#REF!*$L18),0)</f>
        <v>0</v>
      </c>
      <c r="V18" s="174">
        <f t="shared" si="0"/>
        <v>0</v>
      </c>
      <c r="AD18" s="530" t="str">
        <f>IFERROR(VLOOKUP(D18,'Part Master'!A:E,5,FALSE)," ")</f>
        <v/>
      </c>
    </row>
    <row r="19" spans="2:30">
      <c r="B19" s="40" t="s">
        <v>420</v>
      </c>
      <c r="C19" s="40"/>
      <c r="D19" s="41" t="s">
        <v>169</v>
      </c>
      <c r="E19" s="42">
        <v>0.75</v>
      </c>
      <c r="F19" s="216">
        <f>VLOOKUP(D19,'Part Master'!A:R, 3,FALSE)</f>
        <v>875.1</v>
      </c>
      <c r="G19" s="216">
        <f>F19*1.1</f>
        <v>962.61000000000013</v>
      </c>
      <c r="H19" s="216">
        <f>G19+($O$9*E19)</f>
        <v>1078.1100000000001</v>
      </c>
      <c r="I19" s="181">
        <f>VLOOKUP(D19,'Part Master'!A:G,7,FALSE)</f>
        <v>726.33299999999997</v>
      </c>
      <c r="J19" s="181">
        <f>I19*1.1</f>
        <v>798.96630000000005</v>
      </c>
      <c r="K19" s="181">
        <f>J19+($R$9*E19)</f>
        <v>914.46630000000005</v>
      </c>
      <c r="L19" s="205"/>
      <c r="N19" s="122">
        <f>IF(L19&gt;0,G19*L19,0)</f>
        <v>0</v>
      </c>
      <c r="O19" s="122">
        <f>IF(L19&gt;0,H19*L19,0)</f>
        <v>0</v>
      </c>
      <c r="P19" s="339"/>
      <c r="Q19" s="122">
        <f>IF(L19&gt;0,J19*L19,0)</f>
        <v>0</v>
      </c>
      <c r="R19" s="122">
        <f>IF(L19&gt;0,K19*L19,0)</f>
        <v>0</v>
      </c>
      <c r="T19" s="174">
        <f>IF($L19&gt;0,$L19*$I19*'COVER PAGE'!#REF!,0)</f>
        <v>0</v>
      </c>
      <c r="U19" s="174">
        <f>IF($L19&gt;0,($E19*$R$9*$L19)-($E19*'COVER PAGE'!#REF!*$L19),0)</f>
        <v>0</v>
      </c>
      <c r="V19" s="174">
        <f t="shared" si="0"/>
        <v>0</v>
      </c>
      <c r="AD19" s="530" t="str">
        <f>IFERROR(VLOOKUP(D19,'Part Master'!A:E,5,FALSE)," ")</f>
        <v/>
      </c>
    </row>
    <row r="20" spans="2:30">
      <c r="B20" s="40" t="s">
        <v>44</v>
      </c>
      <c r="C20" s="40"/>
      <c r="D20" s="41" t="s">
        <v>170</v>
      </c>
      <c r="E20" s="42">
        <v>0.1</v>
      </c>
      <c r="F20" s="216">
        <f>VLOOKUP(D20,'Part Master'!A:R, 3,FALSE)</f>
        <v>161.69999999999999</v>
      </c>
      <c r="G20" s="216">
        <f>F20*1.1</f>
        <v>177.87</v>
      </c>
      <c r="H20" s="216">
        <f>G20+($O$9*E20)</f>
        <v>193.27</v>
      </c>
      <c r="I20" s="181">
        <f>VLOOKUP(D20,'Part Master'!A:G,7,FALSE)</f>
        <v>134.21099999999998</v>
      </c>
      <c r="J20" s="181">
        <f>I20*1.1</f>
        <v>147.63210000000001</v>
      </c>
      <c r="K20" s="181">
        <f>J20+($R$9*E20)</f>
        <v>163.03210000000001</v>
      </c>
      <c r="L20" s="205"/>
      <c r="N20" s="122">
        <f>IF(L20&gt;0,G20*L20,0)</f>
        <v>0</v>
      </c>
      <c r="O20" s="122">
        <f>IF(L20&gt;0,H20*L20,0)</f>
        <v>0</v>
      </c>
      <c r="P20" s="339"/>
      <c r="Q20" s="122">
        <f>IF(L20&gt;0,J20*L20,0)</f>
        <v>0</v>
      </c>
      <c r="R20" s="122">
        <f>IF(L20&gt;0,K20*L20,0)</f>
        <v>0</v>
      </c>
      <c r="T20" s="174">
        <f>IF($L20&gt;0,$L20*$I20*'COVER PAGE'!#REF!,0)</f>
        <v>0</v>
      </c>
      <c r="U20" s="174">
        <f>IF($L20&gt;0,($E20*$R$9*$L20)-($E20*'COVER PAGE'!#REF!*$L20),0)</f>
        <v>0</v>
      </c>
      <c r="V20" s="174">
        <f t="shared" si="0"/>
        <v>0</v>
      </c>
      <c r="AD20" s="530" t="str">
        <f>IFERROR(VLOOKUP(D20,'Part Master'!A:E,5,FALSE)," ")</f>
        <v/>
      </c>
    </row>
    <row r="21" spans="2:30">
      <c r="B21" s="811" t="s">
        <v>236</v>
      </c>
      <c r="C21" s="812"/>
      <c r="D21" s="812"/>
      <c r="E21" s="812"/>
      <c r="F21" s="812"/>
      <c r="G21" s="812"/>
      <c r="H21" s="812"/>
      <c r="I21" s="812"/>
      <c r="J21" s="812"/>
      <c r="K21" s="812"/>
      <c r="L21" s="812"/>
      <c r="M21" s="812"/>
      <c r="N21" s="812"/>
      <c r="O21" s="812"/>
      <c r="P21" s="812"/>
      <c r="Q21" s="812"/>
      <c r="R21" s="812"/>
      <c r="S21" s="812"/>
      <c r="T21" s="812"/>
      <c r="U21" s="812"/>
      <c r="V21" s="812"/>
      <c r="W21" s="812"/>
      <c r="X21" s="812"/>
      <c r="Y21" s="812"/>
      <c r="Z21" s="812"/>
      <c r="AA21" s="812"/>
      <c r="AB21" s="812"/>
      <c r="AC21" s="812"/>
      <c r="AD21" s="813" t="str">
        <f>IFERROR(VLOOKUP(D21,'Part Master'!A:E,5,FALSE)," ")</f>
        <v xml:space="preserve"> </v>
      </c>
    </row>
    <row r="22" spans="2:30">
      <c r="B22" s="54" t="s">
        <v>45</v>
      </c>
      <c r="C22" s="40"/>
      <c r="D22" s="41" t="s">
        <v>67</v>
      </c>
      <c r="E22" s="42">
        <v>0</v>
      </c>
      <c r="F22" s="216">
        <f>VLOOKUP(D22,'Part Master'!A:R, 3,FALSE)</f>
        <v>39.71</v>
      </c>
      <c r="G22" s="216">
        <f t="shared" ref="G22:G27" si="1">F22*1.1</f>
        <v>43.681000000000004</v>
      </c>
      <c r="H22" s="216">
        <f t="shared" ref="H22:H27" si="2">G22+($O$9*E22)</f>
        <v>43.681000000000004</v>
      </c>
      <c r="I22" s="181">
        <f>VLOOKUP(D22,'Part Master'!A:G,7,FALSE)</f>
        <v>32.959299999999999</v>
      </c>
      <c r="J22" s="181">
        <f t="shared" ref="J22:J27" si="3">I22*1.1</f>
        <v>36.255230000000005</v>
      </c>
      <c r="K22" s="181">
        <f t="shared" ref="K22:K27" si="4">J22+($R$9*E22)</f>
        <v>36.255230000000005</v>
      </c>
      <c r="L22" s="205"/>
      <c r="N22" s="122">
        <f>IF(L22&gt;0,G22*L22,0)</f>
        <v>0</v>
      </c>
      <c r="O22" s="122">
        <f>IF(L22&gt;0,H22*L22,0)</f>
        <v>0</v>
      </c>
      <c r="P22" s="339"/>
      <c r="Q22" s="122">
        <f>IF(L22&gt;0,J22*L22,0)</f>
        <v>0</v>
      </c>
      <c r="R22" s="122">
        <f>IF(L22&gt;0,K22*L22,0)</f>
        <v>0</v>
      </c>
      <c r="T22" s="174">
        <f>IF($L22&gt;0,$L22*$I22*'COVER PAGE'!#REF!,0)</f>
        <v>0</v>
      </c>
      <c r="U22" s="174">
        <f>IF($L22&gt;0,($E22*$R$9*$L22)-($E22*'COVER PAGE'!#REF!*$L22),0)</f>
        <v>0</v>
      </c>
      <c r="V22" s="174">
        <f t="shared" si="0"/>
        <v>0</v>
      </c>
      <c r="AD22" s="530" t="str">
        <f>IFERROR(VLOOKUP(D22,'Part Master'!A:E,5,FALSE)," ")</f>
        <v/>
      </c>
    </row>
    <row r="23" spans="2:30" s="5" customFormat="1">
      <c r="B23" s="41" t="s">
        <v>1546</v>
      </c>
      <c r="C23" s="41"/>
      <c r="D23" s="41" t="s">
        <v>1551</v>
      </c>
      <c r="E23" s="45">
        <v>0</v>
      </c>
      <c r="F23" s="216">
        <f>VLOOKUP(D23,'Part Master'!A:R, 3,FALSE)</f>
        <v>79.61</v>
      </c>
      <c r="G23" s="216">
        <f t="shared" si="1"/>
        <v>87.571000000000012</v>
      </c>
      <c r="H23" s="216">
        <f t="shared" si="2"/>
        <v>87.571000000000012</v>
      </c>
      <c r="I23" s="181">
        <f>VLOOKUP(D23,'Part Master'!A:G,7,FALSE)</f>
        <v>66.076300000000003</v>
      </c>
      <c r="J23" s="181">
        <f t="shared" si="3"/>
        <v>72.683930000000004</v>
      </c>
      <c r="K23" s="181">
        <f t="shared" si="4"/>
        <v>72.683930000000004</v>
      </c>
      <c r="L23" s="205"/>
      <c r="N23" s="122">
        <v>0</v>
      </c>
      <c r="O23" s="122">
        <v>0</v>
      </c>
      <c r="P23" s="339"/>
      <c r="Q23" s="122">
        <v>0</v>
      </c>
      <c r="R23" s="122">
        <v>0</v>
      </c>
      <c r="T23" s="174">
        <f>IF($L23&gt;0,$L23*$I23*'COVER PAGE'!#REF!,0)</f>
        <v>0</v>
      </c>
      <c r="U23" s="174">
        <f>IF($L23&gt;0,($E23*$R$9*$L23)-($E23*'COVER PAGE'!#REF!*$L23),0)</f>
        <v>0</v>
      </c>
      <c r="V23" s="174">
        <f t="shared" si="0"/>
        <v>0</v>
      </c>
      <c r="AD23" s="530" t="str">
        <f>IFERROR(VLOOKUP(D23,'Part Master'!A:E,5,FALSE)," ")</f>
        <v/>
      </c>
    </row>
    <row r="24" spans="2:30">
      <c r="B24" s="40" t="s">
        <v>12</v>
      </c>
      <c r="C24" s="40"/>
      <c r="D24" s="41" t="s">
        <v>92</v>
      </c>
      <c r="E24" s="42">
        <v>0.2</v>
      </c>
      <c r="F24" s="216">
        <f>VLOOKUP(D24,'Part Master'!A:R, 3,FALSE)</f>
        <v>201.9</v>
      </c>
      <c r="G24" s="216">
        <f t="shared" si="1"/>
        <v>222.09000000000003</v>
      </c>
      <c r="H24" s="216">
        <f t="shared" si="2"/>
        <v>252.89000000000004</v>
      </c>
      <c r="I24" s="181">
        <f>VLOOKUP(D24,'Part Master'!A:G,7,FALSE)</f>
        <v>167.577</v>
      </c>
      <c r="J24" s="181">
        <f t="shared" si="3"/>
        <v>184.33470000000003</v>
      </c>
      <c r="K24" s="181">
        <f t="shared" si="4"/>
        <v>215.13470000000004</v>
      </c>
      <c r="L24" s="205"/>
      <c r="N24" s="122">
        <f>IF(L24&gt;0,G24*L24,0)</f>
        <v>0</v>
      </c>
      <c r="O24" s="122">
        <f>IF(L24&gt;0,H24*L24,0)</f>
        <v>0</v>
      </c>
      <c r="P24" s="339"/>
      <c r="Q24" s="122">
        <f>IF(L24&gt;0,J24*L24,0)</f>
        <v>0</v>
      </c>
      <c r="R24" s="122">
        <f>IF(L24&gt;0,K24*L24,0)</f>
        <v>0</v>
      </c>
      <c r="T24" s="174">
        <f>IF($L24&gt;0,$L24*$I24*'COVER PAGE'!#REF!,0)</f>
        <v>0</v>
      </c>
      <c r="U24" s="174">
        <f>IF($L24&gt;0,($E24*$R$9*$L24)-($E24*'COVER PAGE'!#REF!*$L24),0)</f>
        <v>0</v>
      </c>
      <c r="V24" s="174">
        <f t="shared" si="0"/>
        <v>0</v>
      </c>
      <c r="AD24" s="530" t="str">
        <f>IFERROR(VLOOKUP(D24,'Part Master'!A:E,5,FALSE)," ")</f>
        <v/>
      </c>
    </row>
    <row r="25" spans="2:30">
      <c r="B25" s="40" t="s">
        <v>13</v>
      </c>
      <c r="C25" s="40"/>
      <c r="D25" s="41" t="s">
        <v>167</v>
      </c>
      <c r="E25" s="42">
        <v>0.67</v>
      </c>
      <c r="F25" s="216">
        <f>VLOOKUP(D25,'Part Master'!A:R, 3,FALSE)</f>
        <v>929.75</v>
      </c>
      <c r="G25" s="216">
        <f t="shared" si="1"/>
        <v>1022.7250000000001</v>
      </c>
      <c r="H25" s="216">
        <f t="shared" si="2"/>
        <v>1125.9050000000002</v>
      </c>
      <c r="I25" s="181">
        <f>VLOOKUP(D25,'Part Master'!A:G,7,FALSE)</f>
        <v>771.6925</v>
      </c>
      <c r="J25" s="181">
        <f t="shared" si="3"/>
        <v>848.86175000000003</v>
      </c>
      <c r="K25" s="181">
        <f t="shared" si="4"/>
        <v>952.04175000000009</v>
      </c>
      <c r="L25" s="205"/>
      <c r="N25" s="122">
        <f>IF(L25&gt;0,G25*L25,0)</f>
        <v>0</v>
      </c>
      <c r="O25" s="122">
        <f>IF(L25&gt;0,H25*L25,0)</f>
        <v>0</v>
      </c>
      <c r="P25" s="339"/>
      <c r="Q25" s="122">
        <f>IF(L25&gt;0,J25*L25,0)</f>
        <v>0</v>
      </c>
      <c r="R25" s="122">
        <f>IF(L25&gt;0,K25*L25,0)</f>
        <v>0</v>
      </c>
      <c r="T25" s="174">
        <f>IF($L25&gt;0,$L25*$I25*'COVER PAGE'!#REF!,0)</f>
        <v>0</v>
      </c>
      <c r="U25" s="174">
        <f>IF($L25&gt;0,($E25*$R$9*$L25)-($E25*'COVER PAGE'!#REF!*$L25),0)</f>
        <v>0</v>
      </c>
      <c r="V25" s="174">
        <f t="shared" si="0"/>
        <v>0</v>
      </c>
      <c r="AD25" s="530" t="str">
        <f>IFERROR(VLOOKUP(D25,'Part Master'!A:E,5,FALSE)," ")</f>
        <v/>
      </c>
    </row>
    <row r="26" spans="2:30">
      <c r="B26" s="40" t="s">
        <v>2</v>
      </c>
      <c r="C26" s="40"/>
      <c r="D26" s="41" t="s">
        <v>71</v>
      </c>
      <c r="E26" s="42">
        <v>0.2</v>
      </c>
      <c r="F26" s="216">
        <f>VLOOKUP(D26,'Part Master'!A:R, 3,FALSE)</f>
        <v>301.8</v>
      </c>
      <c r="G26" s="216">
        <f t="shared" si="1"/>
        <v>331.98</v>
      </c>
      <c r="H26" s="216">
        <f t="shared" si="2"/>
        <v>362.78000000000003</v>
      </c>
      <c r="I26" s="181">
        <f>VLOOKUP(D26,'Part Master'!A:G,7,FALSE)</f>
        <v>250.494</v>
      </c>
      <c r="J26" s="181">
        <f t="shared" si="3"/>
        <v>275.54340000000002</v>
      </c>
      <c r="K26" s="181">
        <f t="shared" si="4"/>
        <v>306.34340000000003</v>
      </c>
      <c r="L26" s="205"/>
      <c r="N26" s="122">
        <f>IF(L26&gt;0,G26*L26,0)</f>
        <v>0</v>
      </c>
      <c r="O26" s="122">
        <f>IF(L26&gt;0,H26*L26,0)</f>
        <v>0</v>
      </c>
      <c r="P26" s="339"/>
      <c r="Q26" s="122">
        <f>IF(L26&gt;0,J26*L26,0)</f>
        <v>0</v>
      </c>
      <c r="R26" s="122">
        <f>IF(L26&gt;0,K26*L26,0)</f>
        <v>0</v>
      </c>
      <c r="T26" s="174">
        <f>IF($L26&gt;0,$L26*$I26*'COVER PAGE'!#REF!,0)</f>
        <v>0</v>
      </c>
      <c r="U26" s="174">
        <f>IF($L26&gt;0,($E26*$R$9*$L26)-($E26*'COVER PAGE'!#REF!*$L26),0)</f>
        <v>0</v>
      </c>
      <c r="V26" s="174">
        <f t="shared" si="0"/>
        <v>0</v>
      </c>
      <c r="AD26" s="530" t="str">
        <f>IFERROR(VLOOKUP(D26,'Part Master'!A:E,5,FALSE)," ")</f>
        <v/>
      </c>
    </row>
    <row r="27" spans="2:30">
      <c r="B27" s="41" t="s">
        <v>1215</v>
      </c>
      <c r="C27" s="99"/>
      <c r="D27" s="41" t="s">
        <v>1222</v>
      </c>
      <c r="E27" s="42">
        <v>0.25</v>
      </c>
      <c r="F27" s="216">
        <f>VLOOKUP(D27,'Part Master'!A:R, 3,FALSE)</f>
        <v>956.38</v>
      </c>
      <c r="G27" s="216">
        <f t="shared" si="1"/>
        <v>1052.018</v>
      </c>
      <c r="H27" s="216">
        <f t="shared" si="2"/>
        <v>1090.518</v>
      </c>
      <c r="I27" s="181">
        <f>VLOOKUP(D27,'Part Master'!A:G,7,FALSE)</f>
        <v>793.79539999999997</v>
      </c>
      <c r="J27" s="181">
        <f t="shared" si="3"/>
        <v>873.17493999999999</v>
      </c>
      <c r="K27" s="181">
        <f t="shared" si="4"/>
        <v>911.67493999999999</v>
      </c>
      <c r="L27" s="363"/>
      <c r="N27" s="222"/>
      <c r="O27" s="222"/>
      <c r="P27" s="339"/>
      <c r="Q27" s="222"/>
      <c r="R27" s="222"/>
      <c r="T27" s="336"/>
      <c r="U27" s="336"/>
      <c r="V27" s="336"/>
      <c r="AD27" s="530" t="str">
        <f>IFERROR(VLOOKUP(D27,'Part Master'!A:E,5,FALSE)," ")</f>
        <v/>
      </c>
    </row>
    <row r="28" spans="2:30">
      <c r="B28" s="56" t="s">
        <v>409</v>
      </c>
      <c r="C28" s="57"/>
      <c r="D28" s="58"/>
      <c r="E28" s="43"/>
      <c r="F28" s="304"/>
      <c r="G28" s="304"/>
      <c r="H28" s="304"/>
      <c r="I28" s="304"/>
      <c r="J28" s="304"/>
      <c r="K28" s="304"/>
      <c r="L28" s="213"/>
      <c r="M28" s="5"/>
      <c r="N28" s="5"/>
      <c r="O28" s="5"/>
      <c r="P28" s="5"/>
      <c r="Q28" s="5"/>
      <c r="R28" s="5"/>
      <c r="T28" s="5"/>
      <c r="U28" s="5"/>
      <c r="V28" s="5"/>
      <c r="AD28" s="530" t="str">
        <f>IFERROR(VLOOKUP(D28,'Part Master'!A:E,5,FALSE)," ")</f>
        <v xml:space="preserve"> </v>
      </c>
    </row>
    <row r="29" spans="2:30">
      <c r="B29" s="830"/>
      <c r="C29" s="41" t="s">
        <v>414</v>
      </c>
      <c r="D29" s="41" t="s">
        <v>172</v>
      </c>
      <c r="E29" s="42">
        <v>0.33</v>
      </c>
      <c r="F29" s="216">
        <f>VLOOKUP(D29,'Part Master'!A:R, 3,FALSE)</f>
        <v>320.08999999999997</v>
      </c>
      <c r="G29" s="216">
        <f>F29*1.1</f>
        <v>352.09899999999999</v>
      </c>
      <c r="H29" s="216">
        <f>G29+($O$9*E29)</f>
        <v>402.91899999999998</v>
      </c>
      <c r="I29" s="181">
        <f>VLOOKUP(D29,'Part Master'!A:G,7,FALSE)</f>
        <v>265.67469999999997</v>
      </c>
      <c r="J29" s="181">
        <f>I29*1.1</f>
        <v>292.24216999999999</v>
      </c>
      <c r="K29" s="181">
        <f>J29+($R$9*E29)</f>
        <v>343.06216999999998</v>
      </c>
      <c r="L29" s="205"/>
      <c r="N29" s="122">
        <f>IF(L29&gt;0,G29*L29,0)</f>
        <v>0</v>
      </c>
      <c r="O29" s="122">
        <f>IF(L29&gt;0,H29*L29,0)</f>
        <v>0</v>
      </c>
      <c r="P29" s="339"/>
      <c r="Q29" s="122">
        <f>IF(L29&gt;0,J29*L29,0)</f>
        <v>0</v>
      </c>
      <c r="R29" s="122">
        <f>IF(L29&gt;0,K29*L29,0)</f>
        <v>0</v>
      </c>
      <c r="T29" s="174">
        <f>IF($L29&gt;0,$L29*$I29*'COVER PAGE'!#REF!,0)</f>
        <v>0</v>
      </c>
      <c r="U29" s="174">
        <f>IF($L29&gt;0,($E29*$R$9*$L29)-($E29*'COVER PAGE'!#REF!*$L29),0)</f>
        <v>0</v>
      </c>
      <c r="V29" s="174">
        <f t="shared" si="0"/>
        <v>0</v>
      </c>
      <c r="AD29" s="530" t="str">
        <f>IFERROR(VLOOKUP(D29,'Part Master'!A:E,5,FALSE)," ")</f>
        <v/>
      </c>
    </row>
    <row r="30" spans="2:30">
      <c r="B30" s="832"/>
      <c r="C30" s="41" t="s">
        <v>438</v>
      </c>
      <c r="D30" s="41" t="s">
        <v>173</v>
      </c>
      <c r="E30" s="42">
        <v>0.17</v>
      </c>
      <c r="F30" s="216">
        <f>VLOOKUP(D30,'Part Master'!A:R, 3,FALSE)</f>
        <v>159.34</v>
      </c>
      <c r="G30" s="216">
        <f>F30*1.1</f>
        <v>175.27400000000003</v>
      </c>
      <c r="H30" s="216">
        <f>G30+($O$9*E30)</f>
        <v>201.45400000000004</v>
      </c>
      <c r="I30" s="181">
        <f>VLOOKUP(D30,'Part Master'!A:G,7,FALSE)</f>
        <v>132.25220000000002</v>
      </c>
      <c r="J30" s="181">
        <f>I30*1.1</f>
        <v>145.47742000000002</v>
      </c>
      <c r="K30" s="181">
        <f>J30+($R$9*E30)</f>
        <v>171.65742000000003</v>
      </c>
      <c r="L30" s="205"/>
      <c r="N30" s="122">
        <f>IF(L30&gt;0,G30*L30,0)</f>
        <v>0</v>
      </c>
      <c r="O30" s="122">
        <f>IF(L30&gt;0,H30*L30,0)</f>
        <v>0</v>
      </c>
      <c r="P30" s="339"/>
      <c r="Q30" s="122">
        <f>IF(L30&gt;0,J30*L30,0)</f>
        <v>0</v>
      </c>
      <c r="R30" s="122">
        <f>IF(L30&gt;0,K30*L30,0)</f>
        <v>0</v>
      </c>
      <c r="T30" s="174">
        <f>IF($L30&gt;0,$L30*$I30*'COVER PAGE'!#REF!,0)</f>
        <v>0</v>
      </c>
      <c r="U30" s="174">
        <f>IF($L30&gt;0,($E30*$R$9*$L30)-($E30*'COVER PAGE'!#REF!*$L30),0)</f>
        <v>0</v>
      </c>
      <c r="V30" s="174">
        <f t="shared" si="0"/>
        <v>0</v>
      </c>
      <c r="AD30" s="530" t="str">
        <f>IFERROR(VLOOKUP(D30,'Part Master'!A:E,5,FALSE)," ")</f>
        <v/>
      </c>
    </row>
    <row r="31" spans="2:30">
      <c r="B31" s="832"/>
      <c r="C31" s="41" t="s">
        <v>415</v>
      </c>
      <c r="D31" s="41" t="s">
        <v>174</v>
      </c>
      <c r="E31" s="42">
        <v>0.33</v>
      </c>
      <c r="F31" s="216">
        <f>VLOOKUP(D31,'Part Master'!A:R, 3,FALSE)</f>
        <v>220.25</v>
      </c>
      <c r="G31" s="216">
        <f>F31*1.1</f>
        <v>242.27500000000001</v>
      </c>
      <c r="H31" s="216">
        <f>G31+($O$9*E31)</f>
        <v>293.09500000000003</v>
      </c>
      <c r="I31" s="181">
        <f>VLOOKUP(D31,'Part Master'!A:G,7,FALSE)</f>
        <v>182.8075</v>
      </c>
      <c r="J31" s="181">
        <f>I31*1.1</f>
        <v>201.08825000000002</v>
      </c>
      <c r="K31" s="181">
        <f>J31+($R$9*E31)</f>
        <v>251.90825000000001</v>
      </c>
      <c r="L31" s="205"/>
      <c r="N31" s="122">
        <f>IF(L31&gt;0,G31*L31,0)</f>
        <v>0</v>
      </c>
      <c r="O31" s="122">
        <f>IF(L31&gt;0,H31*L31,0)</f>
        <v>0</v>
      </c>
      <c r="P31" s="339"/>
      <c r="Q31" s="122">
        <f>IF(L31&gt;0,J31*L31,0)</f>
        <v>0</v>
      </c>
      <c r="R31" s="122">
        <f>IF(L31&gt;0,K31*L31,0)</f>
        <v>0</v>
      </c>
      <c r="T31" s="174">
        <f>IF($L31&gt;0,$L31*$I31*'COVER PAGE'!#REF!,0)</f>
        <v>0</v>
      </c>
      <c r="U31" s="174">
        <f>IF($L31&gt;0,($E31*$R$9*$L31)-($E31*'COVER PAGE'!#REF!*$L31),0)</f>
        <v>0</v>
      </c>
      <c r="V31" s="174">
        <f t="shared" si="0"/>
        <v>0</v>
      </c>
      <c r="AD31" s="530" t="str">
        <f>IFERROR(VLOOKUP(D31,'Part Master'!A:E,5,FALSE)," ")</f>
        <v/>
      </c>
    </row>
    <row r="32" spans="2:30">
      <c r="B32" s="831"/>
      <c r="C32" s="41" t="s">
        <v>439</v>
      </c>
      <c r="D32" s="41" t="s">
        <v>175</v>
      </c>
      <c r="E32" s="42">
        <v>0.17</v>
      </c>
      <c r="F32" s="216">
        <f>VLOOKUP(D32,'Part Master'!A:R, 3,FALSE)</f>
        <v>159.34</v>
      </c>
      <c r="G32" s="216">
        <f>F32*1.1</f>
        <v>175.27400000000003</v>
      </c>
      <c r="H32" s="216">
        <f>G32+($O$9*E32)</f>
        <v>201.45400000000004</v>
      </c>
      <c r="I32" s="181">
        <f>VLOOKUP(D32,'Part Master'!A:G,7,FALSE)</f>
        <v>132.25220000000002</v>
      </c>
      <c r="J32" s="181">
        <f>I32*1.1</f>
        <v>145.47742000000002</v>
      </c>
      <c r="K32" s="181">
        <f>J32+($R$9*E32)</f>
        <v>171.65742000000003</v>
      </c>
      <c r="L32" s="205"/>
      <c r="N32" s="122">
        <f>IF(L32&gt;0,G32*L32,0)</f>
        <v>0</v>
      </c>
      <c r="O32" s="122">
        <f>IF(L32&gt;0,H32*L32,0)</f>
        <v>0</v>
      </c>
      <c r="P32" s="339"/>
      <c r="Q32" s="122">
        <f>IF(L32&gt;0,J32*L32,0)</f>
        <v>0</v>
      </c>
      <c r="R32" s="122">
        <f>IF(L32&gt;0,K32*L32,0)</f>
        <v>0</v>
      </c>
      <c r="T32" s="174">
        <f>IF($L32&gt;0,$L32*$I32*'COVER PAGE'!#REF!,0)</f>
        <v>0</v>
      </c>
      <c r="U32" s="174">
        <f>IF($L32&gt;0,($E32*$R$9*$L32)-($E32*'COVER PAGE'!#REF!*$L32),0)</f>
        <v>0</v>
      </c>
      <c r="V32" s="174">
        <f t="shared" si="0"/>
        <v>0</v>
      </c>
      <c r="AD32" s="530" t="str">
        <f>IFERROR(VLOOKUP(D32,'Part Master'!A:E,5,FALSE)," ")</f>
        <v/>
      </c>
    </row>
    <row r="33" spans="2:30">
      <c r="B33" s="56" t="s">
        <v>8</v>
      </c>
      <c r="C33" s="57"/>
      <c r="D33" s="58"/>
      <c r="E33" s="43"/>
      <c r="F33" s="304"/>
      <c r="G33" s="304"/>
      <c r="H33" s="304"/>
      <c r="I33" s="304"/>
      <c r="J33" s="304"/>
      <c r="K33" s="304"/>
      <c r="L33" s="213"/>
      <c r="N33" s="5"/>
      <c r="O33" s="5"/>
      <c r="P33" s="5"/>
      <c r="Q33" s="5"/>
      <c r="R33" s="5"/>
      <c r="S33" s="5"/>
      <c r="T33" s="5"/>
      <c r="U33" s="5"/>
      <c r="V33" s="5"/>
      <c r="AD33" s="530" t="str">
        <f>IFERROR(VLOOKUP(D33,'Part Master'!A:E,5,FALSE)," ")</f>
        <v xml:space="preserve"> </v>
      </c>
    </row>
    <row r="34" spans="2:30">
      <c r="B34" s="817"/>
      <c r="C34" s="41" t="s">
        <v>34</v>
      </c>
      <c r="D34" s="41" t="s">
        <v>516</v>
      </c>
      <c r="E34" s="42">
        <v>0.5</v>
      </c>
      <c r="F34" s="216">
        <f>VLOOKUP(D34,'Part Master'!A:R, 3,FALSE)</f>
        <v>367.62</v>
      </c>
      <c r="G34" s="216">
        <f t="shared" ref="G34:G42" si="5">F34*1.1</f>
        <v>404.38200000000006</v>
      </c>
      <c r="H34" s="216">
        <f t="shared" ref="H34:H40" si="6">G34+($O$9*E34)</f>
        <v>481.38200000000006</v>
      </c>
      <c r="I34" s="181">
        <f>VLOOKUP(D34,'Part Master'!A:G,7,FALSE)</f>
        <v>305.12459999999999</v>
      </c>
      <c r="J34" s="181">
        <f t="shared" ref="J34:J40" si="7">I34*1.1</f>
        <v>335.63706000000002</v>
      </c>
      <c r="K34" s="181">
        <f t="shared" ref="K34:K40" si="8">J34+($R$9*E34)</f>
        <v>412.63706000000002</v>
      </c>
      <c r="L34" s="205"/>
      <c r="N34" s="122">
        <f t="shared" ref="N34:N36" si="9">IF(L34&gt;0,G34*L34,0)</f>
        <v>0</v>
      </c>
      <c r="O34" s="122">
        <f t="shared" ref="O34:O36" si="10">IF(L34&gt;0,H34*L34,0)</f>
        <v>0</v>
      </c>
      <c r="P34" s="339"/>
      <c r="Q34" s="122">
        <f t="shared" ref="Q34:Q36" si="11">IF(L34&gt;0,J34*L34,0)</f>
        <v>0</v>
      </c>
      <c r="R34" s="122">
        <f t="shared" ref="R34:R36" si="12">IF(L34&gt;0,K34*L34,0)</f>
        <v>0</v>
      </c>
      <c r="T34" s="174">
        <f>IF($L34&gt;0,$L34*$I34*'COVER PAGE'!#REF!,0)</f>
        <v>0</v>
      </c>
      <c r="U34" s="174">
        <f>IF($L34&gt;0,($E34*$R$9*$L34)-($E34*'COVER PAGE'!#REF!*$L34),0)</f>
        <v>0</v>
      </c>
      <c r="V34" s="174">
        <f t="shared" si="0"/>
        <v>0</v>
      </c>
      <c r="AD34" s="530" t="str">
        <f>IFERROR(VLOOKUP(D34,'Part Master'!A:E,5,FALSE)," ")</f>
        <v/>
      </c>
    </row>
    <row r="35" spans="2:30" s="12" customFormat="1">
      <c r="B35" s="818"/>
      <c r="C35" s="49" t="s">
        <v>510</v>
      </c>
      <c r="D35" s="228" t="s">
        <v>509</v>
      </c>
      <c r="E35" s="42">
        <v>0.25</v>
      </c>
      <c r="F35" s="216">
        <f>VLOOKUP(D35,'Part Master'!A:R, 3,FALSE)</f>
        <v>214.31</v>
      </c>
      <c r="G35" s="216">
        <f t="shared" si="5"/>
        <v>235.74100000000001</v>
      </c>
      <c r="H35" s="216">
        <f t="shared" si="6"/>
        <v>274.24099999999999</v>
      </c>
      <c r="I35" s="181">
        <f>VLOOKUP(D35,'Part Master'!A:G,7,FALSE)</f>
        <v>177.87729999999999</v>
      </c>
      <c r="J35" s="181">
        <f t="shared" si="7"/>
        <v>195.66503</v>
      </c>
      <c r="K35" s="181">
        <f t="shared" si="8"/>
        <v>234.16503</v>
      </c>
      <c r="L35" s="205"/>
      <c r="N35" s="122">
        <f t="shared" si="9"/>
        <v>0</v>
      </c>
      <c r="O35" s="122">
        <f t="shared" si="10"/>
        <v>0</v>
      </c>
      <c r="P35" s="339"/>
      <c r="Q35" s="122">
        <f t="shared" si="11"/>
        <v>0</v>
      </c>
      <c r="R35" s="122">
        <f t="shared" si="12"/>
        <v>0</v>
      </c>
      <c r="T35" s="174">
        <f>IF($L35&gt;0,$L35*$I35*'COVER PAGE'!#REF!,0)</f>
        <v>0</v>
      </c>
      <c r="U35" s="174">
        <f>IF($L35&gt;0,($E35*$R$9*$L35)-($E35*'COVER PAGE'!#REF!*$L35),0)</f>
        <v>0</v>
      </c>
      <c r="V35" s="174">
        <f t="shared" si="0"/>
        <v>0</v>
      </c>
      <c r="AD35" s="530" t="str">
        <f>IFERROR(VLOOKUP(D35,'Part Master'!A:E,5,FALSE)," ")</f>
        <v/>
      </c>
    </row>
    <row r="36" spans="2:30" ht="17.25">
      <c r="B36" s="833" t="s">
        <v>486</v>
      </c>
      <c r="C36" s="834"/>
      <c r="D36" s="40" t="s">
        <v>72</v>
      </c>
      <c r="E36" s="42">
        <f>SUM(E37:E40)</f>
        <v>1.3000000000000003</v>
      </c>
      <c r="F36" s="216">
        <f>SUM(F37:F40)</f>
        <v>1371.41</v>
      </c>
      <c r="G36" s="216">
        <f>F36*1.1</f>
        <v>1508.5510000000002</v>
      </c>
      <c r="H36" s="216">
        <f t="shared" si="6"/>
        <v>1708.7510000000002</v>
      </c>
      <c r="I36" s="216">
        <f>SUM(I37:I40)</f>
        <v>1138.2702999999999</v>
      </c>
      <c r="J36" s="181">
        <f>I36*1.1</f>
        <v>1252.0973300000001</v>
      </c>
      <c r="K36" s="181">
        <f t="shared" si="8"/>
        <v>1452.2973300000001</v>
      </c>
      <c r="L36" s="205"/>
      <c r="N36" s="122">
        <f t="shared" si="9"/>
        <v>0</v>
      </c>
      <c r="O36" s="122">
        <f t="shared" si="10"/>
        <v>0</v>
      </c>
      <c r="P36" s="339"/>
      <c r="Q36" s="122">
        <f t="shared" si="11"/>
        <v>0</v>
      </c>
      <c r="R36" s="122">
        <f t="shared" si="12"/>
        <v>0</v>
      </c>
      <c r="T36" s="174">
        <f>IF($L36&gt;0,$L36*$I36*'COVER PAGE'!#REF!,0)</f>
        <v>0</v>
      </c>
      <c r="U36" s="174">
        <f>IF($L36&gt;0,($E36*$R$9*$L36)-($E36*'COVER PAGE'!#REF!*$L36),0)</f>
        <v>0</v>
      </c>
      <c r="V36" s="174">
        <f t="shared" si="0"/>
        <v>0</v>
      </c>
      <c r="AD36" s="530" t="str">
        <f>IFERROR(VLOOKUP(D36,'Part Master'!A:E,5,FALSE)," ")</f>
        <v xml:space="preserve"> </v>
      </c>
    </row>
    <row r="37" spans="2:30" ht="30">
      <c r="B37" s="835"/>
      <c r="C37" s="61" t="s">
        <v>349</v>
      </c>
      <c r="D37" s="373" t="s">
        <v>1216</v>
      </c>
      <c r="E37" s="53">
        <v>1</v>
      </c>
      <c r="F37" s="218">
        <f>VLOOKUP(D37,'Part Master'!A:R, 3,FALSE)</f>
        <v>1301.1400000000001</v>
      </c>
      <c r="G37" s="218">
        <f t="shared" si="5"/>
        <v>1431.2540000000001</v>
      </c>
      <c r="H37" s="218">
        <f t="shared" si="6"/>
        <v>1585.2540000000001</v>
      </c>
      <c r="I37" s="184">
        <f>VLOOKUP(D37,'Part Master'!A:G,7,FALSE)</f>
        <v>1079.9462000000001</v>
      </c>
      <c r="J37" s="218">
        <f t="shared" si="7"/>
        <v>1187.9408200000003</v>
      </c>
      <c r="K37" s="184">
        <f t="shared" si="8"/>
        <v>1341.9408200000003</v>
      </c>
      <c r="L37" s="559"/>
      <c r="N37" s="5"/>
      <c r="O37" s="5"/>
      <c r="P37" s="5"/>
      <c r="Q37" s="5"/>
      <c r="R37" s="5"/>
      <c r="S37" s="5"/>
      <c r="T37" s="5"/>
      <c r="U37" s="5"/>
      <c r="V37" s="5"/>
      <c r="AD37" s="530" t="str">
        <f>IFERROR(VLOOKUP(D37,'Part Master'!A:E,5,FALSE)," ")</f>
        <v/>
      </c>
    </row>
    <row r="38" spans="2:30">
      <c r="B38" s="836"/>
      <c r="C38" s="82" t="s">
        <v>61</v>
      </c>
      <c r="D38" s="60" t="s">
        <v>89</v>
      </c>
      <c r="E38" s="53">
        <v>0.1</v>
      </c>
      <c r="F38" s="218">
        <f>VLOOKUP(D38,'Part Master'!A:R, 3,FALSE)</f>
        <v>19.02</v>
      </c>
      <c r="G38" s="218">
        <f t="shared" si="5"/>
        <v>20.922000000000001</v>
      </c>
      <c r="H38" s="218">
        <f t="shared" si="6"/>
        <v>36.322000000000003</v>
      </c>
      <c r="I38" s="181">
        <f>VLOOKUP(D38,'Part Master'!A:G,7,FALSE)</f>
        <v>15.7866</v>
      </c>
      <c r="J38" s="218">
        <f t="shared" si="7"/>
        <v>17.365260000000003</v>
      </c>
      <c r="K38" s="184">
        <f t="shared" si="8"/>
        <v>32.765260000000005</v>
      </c>
      <c r="L38" s="559"/>
      <c r="N38" s="5"/>
      <c r="O38" s="5"/>
      <c r="P38" s="5"/>
      <c r="Q38" s="5"/>
      <c r="R38" s="5"/>
      <c r="S38" s="5"/>
      <c r="T38" s="5"/>
      <c r="U38" s="5"/>
      <c r="V38" s="5"/>
      <c r="AD38" s="530" t="str">
        <f>IFERROR(VLOOKUP(D38,'Part Master'!A:E,5,FALSE)," ")</f>
        <v/>
      </c>
    </row>
    <row r="39" spans="2:30">
      <c r="B39" s="836"/>
      <c r="C39" s="82" t="s">
        <v>40</v>
      </c>
      <c r="D39" s="60" t="s">
        <v>90</v>
      </c>
      <c r="E39" s="53">
        <v>0.1</v>
      </c>
      <c r="F39" s="218">
        <f>VLOOKUP(D39,'Part Master'!A:R, 3,FALSE)</f>
        <v>11.77</v>
      </c>
      <c r="G39" s="218">
        <f t="shared" si="5"/>
        <v>12.947000000000001</v>
      </c>
      <c r="H39" s="218">
        <f t="shared" si="6"/>
        <v>28.347000000000001</v>
      </c>
      <c r="I39" s="181">
        <f>VLOOKUP(D39,'Part Master'!A:G,7,FALSE)</f>
        <v>9.7690999999999999</v>
      </c>
      <c r="J39" s="218">
        <f t="shared" si="7"/>
        <v>10.74601</v>
      </c>
      <c r="K39" s="184">
        <f t="shared" si="8"/>
        <v>26.14601</v>
      </c>
      <c r="L39" s="559"/>
      <c r="N39" s="5"/>
      <c r="O39" s="5"/>
      <c r="P39" s="5"/>
      <c r="Q39" s="5"/>
      <c r="R39" s="5"/>
      <c r="S39" s="5"/>
      <c r="T39" s="5"/>
      <c r="U39" s="5"/>
      <c r="V39" s="5"/>
      <c r="AD39" s="530" t="str">
        <f>IFERROR(VLOOKUP(D39,'Part Master'!A:E,5,FALSE)," ")</f>
        <v/>
      </c>
    </row>
    <row r="40" spans="2:30">
      <c r="B40" s="837"/>
      <c r="C40" s="82" t="s">
        <v>21</v>
      </c>
      <c r="D40" s="60" t="s">
        <v>91</v>
      </c>
      <c r="E40" s="53">
        <v>0.1</v>
      </c>
      <c r="F40" s="218">
        <f>VLOOKUP(D40,'Part Master'!A:R, 3,FALSE)</f>
        <v>39.479999999999997</v>
      </c>
      <c r="G40" s="218">
        <f t="shared" si="5"/>
        <v>43.427999999999997</v>
      </c>
      <c r="H40" s="218">
        <f t="shared" si="6"/>
        <v>58.827999999999996</v>
      </c>
      <c r="I40" s="181">
        <f>VLOOKUP(D40,'Part Master'!A:G,7,FALSE)</f>
        <v>32.7684</v>
      </c>
      <c r="J40" s="218">
        <f t="shared" si="7"/>
        <v>36.04524</v>
      </c>
      <c r="K40" s="184">
        <f t="shared" si="8"/>
        <v>51.445239999999998</v>
      </c>
      <c r="L40" s="559"/>
      <c r="N40" s="5"/>
      <c r="O40" s="5"/>
      <c r="P40" s="5"/>
      <c r="Q40" s="5"/>
      <c r="R40" s="5"/>
      <c r="S40" s="5"/>
      <c r="T40" s="5"/>
      <c r="U40" s="5"/>
      <c r="V40" s="5"/>
      <c r="AD40" s="530" t="str">
        <f>IFERROR(VLOOKUP(D40,'Part Master'!A:E,5,FALSE)," ")</f>
        <v/>
      </c>
    </row>
    <row r="41" spans="2:30">
      <c r="B41" s="40" t="s">
        <v>417</v>
      </c>
      <c r="C41" s="40"/>
      <c r="D41" s="41" t="s">
        <v>95</v>
      </c>
      <c r="E41" s="42">
        <v>0.17</v>
      </c>
      <c r="F41" s="216">
        <f>VLOOKUP(D41,'Part Master'!A:R, 3,FALSE)</f>
        <v>29.81</v>
      </c>
      <c r="G41" s="216">
        <f t="shared" si="5"/>
        <v>32.791000000000004</v>
      </c>
      <c r="H41" s="216">
        <f>G41+($O$9*E41)</f>
        <v>58.971000000000004</v>
      </c>
      <c r="I41" s="181">
        <f>VLOOKUP(D41,'Part Master'!A:G,7,FALSE)</f>
        <v>24.7423</v>
      </c>
      <c r="J41" s="181">
        <f>I41*1.1</f>
        <v>27.216530000000002</v>
      </c>
      <c r="K41" s="181">
        <f>J41+($R$9*E41)</f>
        <v>53.396530000000006</v>
      </c>
      <c r="L41" s="205"/>
      <c r="N41" s="122">
        <f>IF(L41&gt;0,G41*L41,0)</f>
        <v>0</v>
      </c>
      <c r="O41" s="122">
        <f>IF(L41&gt;0,H41*L41,0)</f>
        <v>0</v>
      </c>
      <c r="P41" s="339"/>
      <c r="Q41" s="122">
        <f>IF(L41&gt;0,J41*L41,0)</f>
        <v>0</v>
      </c>
      <c r="R41" s="122">
        <f>IF(L41&gt;0,K41*L41,0)</f>
        <v>0</v>
      </c>
      <c r="T41" s="174">
        <f>IF($L41&gt;0,$L41*$I41*'COVER PAGE'!#REF!,0)</f>
        <v>0</v>
      </c>
      <c r="U41" s="174">
        <f>IF($L41&gt;0,($E41*$R$9*$L41)-($E41*'COVER PAGE'!#REF!*$L41),0)</f>
        <v>0</v>
      </c>
      <c r="V41" s="174">
        <f t="shared" si="0"/>
        <v>0</v>
      </c>
      <c r="AD41" s="530" t="str">
        <f>IFERROR(VLOOKUP(D41,'Part Master'!A:E,5,FALSE)," ")</f>
        <v/>
      </c>
    </row>
    <row r="42" spans="2:30">
      <c r="B42" s="40" t="s">
        <v>418</v>
      </c>
      <c r="C42" s="40"/>
      <c r="D42" s="41" t="s">
        <v>96</v>
      </c>
      <c r="E42" s="42">
        <v>0.17</v>
      </c>
      <c r="F42" s="216">
        <f>VLOOKUP(D42,'Part Master'!A:R, 3,FALSE)</f>
        <v>29.81</v>
      </c>
      <c r="G42" s="216">
        <f t="shared" si="5"/>
        <v>32.791000000000004</v>
      </c>
      <c r="H42" s="216">
        <f>G42+($O$9*E42)</f>
        <v>58.971000000000004</v>
      </c>
      <c r="I42" s="181">
        <f>VLOOKUP(D42,'Part Master'!A:G,7,FALSE)</f>
        <v>24.7423</v>
      </c>
      <c r="J42" s="181">
        <f>I42*1.1</f>
        <v>27.216530000000002</v>
      </c>
      <c r="K42" s="181">
        <f>J42+($R$9*E42)</f>
        <v>53.396530000000006</v>
      </c>
      <c r="L42" s="205"/>
      <c r="N42" s="122">
        <f>IF(L42&gt;0,G42*L42,0)</f>
        <v>0</v>
      </c>
      <c r="O42" s="122">
        <f>IF(L42&gt;0,H42*L42,0)</f>
        <v>0</v>
      </c>
      <c r="P42" s="339"/>
      <c r="Q42" s="122">
        <f>IF(L42&gt;0,J42*L42,0)</f>
        <v>0</v>
      </c>
      <c r="R42" s="122">
        <f>IF(L42&gt;0,K42*L42,0)</f>
        <v>0</v>
      </c>
      <c r="T42" s="174">
        <f>IF($L42&gt;0,$L42*$I42*'COVER PAGE'!#REF!,0)</f>
        <v>0</v>
      </c>
      <c r="U42" s="174">
        <f>IF($L42&gt;0,($E42*$R$9*$L42)-($E42*'COVER PAGE'!#REF!*$L42),0)</f>
        <v>0</v>
      </c>
      <c r="V42" s="174">
        <f t="shared" si="0"/>
        <v>0</v>
      </c>
      <c r="AD42" s="530" t="str">
        <f>IFERROR(VLOOKUP(D42,'Part Master'!A:E,5,FALSE)," ")</f>
        <v/>
      </c>
    </row>
    <row r="43" spans="2:30">
      <c r="B43" s="40" t="s">
        <v>10</v>
      </c>
      <c r="C43" s="40"/>
      <c r="D43" s="41" t="s">
        <v>39</v>
      </c>
      <c r="E43" s="42">
        <v>0</v>
      </c>
      <c r="F43" s="216">
        <f>VLOOKUP(D43,'Part Master'!A:R, 3,FALSE)</f>
        <v>31.2</v>
      </c>
      <c r="G43" s="216">
        <f>F43*1.1</f>
        <v>34.32</v>
      </c>
      <c r="H43" s="216">
        <f>G43+($O$9*E43)</f>
        <v>34.32</v>
      </c>
      <c r="I43" s="181">
        <f>VLOOKUP(D43,'Part Master'!A:G,7,FALSE)</f>
        <v>25.896000000000001</v>
      </c>
      <c r="J43" s="181">
        <f>I43*1.1</f>
        <v>28.485600000000002</v>
      </c>
      <c r="K43" s="181">
        <f>J43+($R$9*E43)</f>
        <v>28.485600000000002</v>
      </c>
      <c r="L43" s="205"/>
      <c r="N43" s="122">
        <f>IF(L43&gt;0,G43*L43,0)</f>
        <v>0</v>
      </c>
      <c r="O43" s="122">
        <f>IF(L43&gt;0,H43*L43,0)</f>
        <v>0</v>
      </c>
      <c r="P43" s="339"/>
      <c r="Q43" s="122">
        <f>IF(L43&gt;0,J43*L43,0)</f>
        <v>0</v>
      </c>
      <c r="R43" s="122">
        <f>IF(L43&gt;0,K43*L43,0)</f>
        <v>0</v>
      </c>
      <c r="T43" s="174">
        <f>IF($L43&gt;0,$L43*$I43*'COVER PAGE'!#REF!,0)</f>
        <v>0</v>
      </c>
      <c r="U43" s="174">
        <f>IF($L43&gt;0,($E43*$R$9*$L43)-($E43*'COVER PAGE'!#REF!*$L43),0)</f>
        <v>0</v>
      </c>
      <c r="V43" s="174">
        <f t="shared" si="0"/>
        <v>0</v>
      </c>
      <c r="AD43" s="530" t="str">
        <f>IFERROR(VLOOKUP(D43,'Part Master'!A:E,5,FALSE)," ")</f>
        <v/>
      </c>
    </row>
    <row r="44" spans="2:30">
      <c r="B44" s="811" t="s">
        <v>232</v>
      </c>
      <c r="C44" s="812"/>
      <c r="D44" s="812"/>
      <c r="E44" s="812"/>
      <c r="F44" s="812"/>
      <c r="G44" s="812"/>
      <c r="H44" s="812"/>
      <c r="I44" s="812"/>
      <c r="J44" s="812"/>
      <c r="K44" s="812"/>
      <c r="L44" s="812"/>
      <c r="M44" s="812"/>
      <c r="N44" s="812"/>
      <c r="O44" s="812"/>
      <c r="P44" s="812"/>
      <c r="Q44" s="812"/>
      <c r="R44" s="812"/>
      <c r="S44" s="812"/>
      <c r="T44" s="812"/>
      <c r="U44" s="812"/>
      <c r="V44" s="812"/>
      <c r="W44" s="812"/>
      <c r="X44" s="812"/>
      <c r="Y44" s="812"/>
      <c r="Z44" s="812"/>
      <c r="AA44" s="812"/>
      <c r="AB44" s="812"/>
      <c r="AC44" s="812"/>
      <c r="AD44" s="813" t="str">
        <f>IFERROR(VLOOKUP(D44,'Part Master'!A:E,5,FALSE)," ")</f>
        <v xml:space="preserve"> </v>
      </c>
    </row>
    <row r="45" spans="2:30">
      <c r="B45" s="40" t="s">
        <v>1</v>
      </c>
      <c r="C45" s="40"/>
      <c r="D45" s="41" t="s">
        <v>70</v>
      </c>
      <c r="E45" s="42">
        <v>0</v>
      </c>
      <c r="F45" s="216">
        <f>VLOOKUP(D45,'Part Master'!A:R, 3,FALSE)</f>
        <v>57.85</v>
      </c>
      <c r="G45" s="216">
        <f>F45*1.1</f>
        <v>63.635000000000005</v>
      </c>
      <c r="H45" s="216">
        <f>G45+($O$9*E45)</f>
        <v>63.635000000000005</v>
      </c>
      <c r="I45" s="181">
        <f>VLOOKUP(D45,'Part Master'!A:G,7,FALSE)</f>
        <v>48.015500000000003</v>
      </c>
      <c r="J45" s="181">
        <f>I45*1.1</f>
        <v>52.817050000000009</v>
      </c>
      <c r="K45" s="181">
        <f>J45+($R$9*E45)</f>
        <v>52.817050000000009</v>
      </c>
      <c r="L45" s="205"/>
      <c r="N45" s="122">
        <f>IF(L45&gt;0,G45*L45,0)</f>
        <v>0</v>
      </c>
      <c r="O45" s="122">
        <f>IF(L45&gt;0,H45*L45,0)</f>
        <v>0</v>
      </c>
      <c r="P45" s="339"/>
      <c r="Q45" s="122">
        <f>IF(L45&gt;0,J45*L45,0)</f>
        <v>0</v>
      </c>
      <c r="R45" s="122">
        <f>IF(L45&gt;0,K45*L45,0)</f>
        <v>0</v>
      </c>
      <c r="T45" s="174">
        <f>IF($L45&gt;0,$L45*$I45*'COVER PAGE'!#REF!,0)</f>
        <v>0</v>
      </c>
      <c r="U45" s="174">
        <f>IF($L45&gt;0,($E45*$R$9*$L45)-($E45*'COVER PAGE'!#REF!*$L45),0)</f>
        <v>0</v>
      </c>
      <c r="V45" s="174">
        <f t="shared" si="0"/>
        <v>0</v>
      </c>
      <c r="AD45" s="530" t="str">
        <f>IFERROR(VLOOKUP(D45,'Part Master'!A:E,5,FALSE)," ")</f>
        <v/>
      </c>
    </row>
    <row r="46" spans="2:30">
      <c r="B46" s="54" t="s">
        <v>52</v>
      </c>
      <c r="C46" s="40"/>
      <c r="D46" s="41" t="s">
        <v>84</v>
      </c>
      <c r="E46" s="42">
        <v>0</v>
      </c>
      <c r="F46" s="216">
        <f>VLOOKUP(D46,'Part Master'!A:R, 3,FALSE)</f>
        <v>29.45</v>
      </c>
      <c r="G46" s="216">
        <f>F46*1.1</f>
        <v>32.395000000000003</v>
      </c>
      <c r="H46" s="216">
        <f>G46+($O$9*E46)</f>
        <v>32.395000000000003</v>
      </c>
      <c r="I46" s="181">
        <f>VLOOKUP(D46,'Part Master'!A:G,7,FALSE)</f>
        <v>24.4435</v>
      </c>
      <c r="J46" s="181">
        <f>I46*1.1</f>
        <v>26.887850000000004</v>
      </c>
      <c r="K46" s="181">
        <f>J46+($R$9*E46)</f>
        <v>26.887850000000004</v>
      </c>
      <c r="L46" s="205"/>
      <c r="N46" s="122">
        <f>IF(L46&gt;0,G46*L46,0)</f>
        <v>0</v>
      </c>
      <c r="O46" s="122">
        <f>IF(L46&gt;0,H46*L46,0)</f>
        <v>0</v>
      </c>
      <c r="P46" s="339"/>
      <c r="Q46" s="122">
        <f>IF(L46&gt;0,J46*L46,0)</f>
        <v>0</v>
      </c>
      <c r="R46" s="122">
        <f>IF(L46&gt;0,K46*L46,0)</f>
        <v>0</v>
      </c>
      <c r="T46" s="174">
        <f>IF($L46&gt;0,$L46*$I46*'COVER PAGE'!#REF!,0)</f>
        <v>0</v>
      </c>
      <c r="U46" s="174">
        <f>IF($L46&gt;0,($E46*$R$9*$L46)-($E46*'COVER PAGE'!#REF!*$L46),0)</f>
        <v>0</v>
      </c>
      <c r="V46" s="174">
        <f t="shared" si="0"/>
        <v>0</v>
      </c>
      <c r="AD46" s="530" t="str">
        <f>IFERROR(VLOOKUP(D46,'Part Master'!A:E,5,FALSE)," ")</f>
        <v/>
      </c>
    </row>
    <row r="47" spans="2:30" hidden="1">
      <c r="B47" s="40" t="s">
        <v>11</v>
      </c>
      <c r="C47" s="40"/>
      <c r="D47" s="41" t="s">
        <v>181</v>
      </c>
      <c r="E47" s="42">
        <v>0.16666666666666666</v>
      </c>
      <c r="F47" s="216">
        <f>VLOOKUP(D47,'Part Master'!A:R, 3,FALSE)</f>
        <v>162.65</v>
      </c>
      <c r="G47" s="216">
        <f>F47*1.1</f>
        <v>178.91500000000002</v>
      </c>
      <c r="H47" s="216">
        <f>G47+($O$9*E47)</f>
        <v>204.58166666666668</v>
      </c>
      <c r="I47" s="181">
        <f>VLOOKUP(D47,'Part Master'!A:G,7,FALSE)</f>
        <v>134.99950000000001</v>
      </c>
      <c r="J47" s="181">
        <f>I47*1.1</f>
        <v>148.49945000000002</v>
      </c>
      <c r="K47" s="181">
        <f>J47+($R$9*E47)</f>
        <v>174.16611666666668</v>
      </c>
      <c r="L47" s="205"/>
      <c r="N47" s="122">
        <f>IF(L47&gt;0,G47*L47,0)</f>
        <v>0</v>
      </c>
      <c r="O47" s="122">
        <f>IF(L47&gt;0,H47*L47,0)</f>
        <v>0</v>
      </c>
      <c r="P47" s="339"/>
      <c r="Q47" s="122">
        <f>IF(L47&gt;0,J47*L47,0)</f>
        <v>0</v>
      </c>
      <c r="R47" s="122">
        <f>IF(L47&gt;0,K47*L47,0)</f>
        <v>0</v>
      </c>
      <c r="T47" s="174">
        <f>IF($L47&gt;0,$L47*$I47*'COVER PAGE'!#REF!,0)</f>
        <v>0</v>
      </c>
      <c r="U47" s="174">
        <f>IF($L47&gt;0,($E47*$R$9*$L47)-($E47*'COVER PAGE'!#REF!*$L47),0)</f>
        <v>0</v>
      </c>
      <c r="V47" s="174">
        <f t="shared" si="0"/>
        <v>0</v>
      </c>
      <c r="AD47" s="530" t="str">
        <f>IFERROR(VLOOKUP(D47,'Part Master'!A:E,5,FALSE)," ")</f>
        <v/>
      </c>
    </row>
    <row r="48" spans="2:30">
      <c r="L48" s="4"/>
      <c r="M48" s="4"/>
      <c r="N48" s="4"/>
      <c r="O48" s="4"/>
      <c r="P48" s="4"/>
      <c r="AD48" s="532" t="str">
        <f>IFERROR(VLOOKUP(D48,'Part Master'!A:E,5,FALSE)," ")</f>
        <v xml:space="preserve"> </v>
      </c>
    </row>
    <row r="49" spans="2:30" ht="17.25">
      <c r="B49" s="466" t="s">
        <v>487</v>
      </c>
      <c r="C49" s="466"/>
      <c r="D49" s="466"/>
      <c r="E49" s="466"/>
      <c r="F49" s="466"/>
      <c r="G49" s="466"/>
      <c r="H49" s="466"/>
      <c r="I49" s="311"/>
      <c r="J49" s="311"/>
      <c r="K49" s="311"/>
      <c r="M49" s="4"/>
      <c r="N49" s="4"/>
      <c r="O49" s="4"/>
      <c r="P49" s="4"/>
      <c r="AD49" s="532" t="str">
        <f>IFERROR(VLOOKUP(D49,'Part Master'!A:E,5,FALSE)," ")</f>
        <v xml:space="preserve"> </v>
      </c>
    </row>
    <row r="50" spans="2:30">
      <c r="B50" s="763" t="s">
        <v>1395</v>
      </c>
      <c r="C50" s="763"/>
      <c r="D50" s="763"/>
      <c r="E50" s="763"/>
      <c r="F50" s="763"/>
      <c r="G50" s="763"/>
      <c r="H50" s="763"/>
      <c r="I50" s="763"/>
      <c r="J50" s="763"/>
      <c r="K50" s="763"/>
      <c r="L50" s="763"/>
      <c r="M50" s="4"/>
      <c r="N50" s="4"/>
      <c r="O50" s="4"/>
      <c r="P50" s="4"/>
      <c r="AD50" s="532" t="str">
        <f>IFERROR(VLOOKUP(D50,'Part Master'!A:E,5,FALSE)," ")</f>
        <v xml:space="preserve"> </v>
      </c>
    </row>
    <row r="51" spans="2:30">
      <c r="B51" s="763"/>
      <c r="C51" s="763"/>
      <c r="D51" s="763"/>
      <c r="E51" s="763"/>
      <c r="F51" s="763"/>
      <c r="G51" s="763"/>
      <c r="H51" s="763"/>
      <c r="I51" s="763"/>
      <c r="J51" s="763"/>
      <c r="K51" s="763"/>
      <c r="L51" s="763"/>
      <c r="M51" s="4"/>
      <c r="N51" s="4"/>
      <c r="O51" s="4"/>
      <c r="P51" s="4"/>
      <c r="AD51" s="532" t="str">
        <f>IFERROR(VLOOKUP(D51,'Part Master'!A:E,5,FALSE)," ")</f>
        <v xml:space="preserve"> </v>
      </c>
    </row>
    <row r="52" spans="2:30">
      <c r="B52" s="763"/>
      <c r="C52" s="763"/>
      <c r="D52" s="763"/>
      <c r="E52" s="763"/>
      <c r="F52" s="763"/>
      <c r="G52" s="763"/>
      <c r="H52" s="763"/>
      <c r="I52" s="763"/>
      <c r="J52" s="763"/>
      <c r="K52" s="763"/>
      <c r="L52" s="763"/>
      <c r="M52" s="4"/>
      <c r="N52" s="4"/>
      <c r="O52" s="4"/>
      <c r="P52" s="4"/>
      <c r="AD52" s="532" t="str">
        <f>IFERROR(VLOOKUP(D52,'Part Master'!A:E,5,FALSE)," ")</f>
        <v xml:space="preserve"> </v>
      </c>
    </row>
    <row r="53" spans="2:30">
      <c r="M53" s="4"/>
      <c r="N53" s="4"/>
      <c r="O53" s="4"/>
      <c r="P53" s="4"/>
      <c r="AD53" s="532" t="str">
        <f>IFERROR(VLOOKUP(D53,'Part Master'!A:E,5,FALSE)," ")</f>
        <v xml:space="preserve"> </v>
      </c>
    </row>
    <row r="54" spans="2:30">
      <c r="M54" s="4"/>
      <c r="N54" s="4"/>
      <c r="O54" s="4"/>
      <c r="P54" s="4"/>
      <c r="AD54" s="532" t="str">
        <f>IFERROR(VLOOKUP(D54,'Part Master'!A:E,5,FALSE)," ")</f>
        <v xml:space="preserve"> </v>
      </c>
    </row>
    <row r="55" spans="2:30">
      <c r="M55" s="4"/>
      <c r="N55" s="4"/>
      <c r="O55" s="4"/>
      <c r="P55" s="4"/>
      <c r="AD55" s="532" t="str">
        <f>IFERROR(VLOOKUP(D55,'Part Master'!A:E,5,FALSE)," ")</f>
        <v xml:space="preserve"> </v>
      </c>
    </row>
    <row r="56" spans="2:30">
      <c r="M56" s="4"/>
      <c r="N56" s="4"/>
      <c r="O56" s="4"/>
      <c r="P56" s="4"/>
      <c r="AD56" s="532" t="str">
        <f>IFERROR(VLOOKUP(D56,'Part Master'!A:E,5,FALSE)," ")</f>
        <v xml:space="preserve"> </v>
      </c>
    </row>
    <row r="57" spans="2:30">
      <c r="M57" s="4"/>
      <c r="N57" s="4"/>
      <c r="O57" s="4"/>
      <c r="P57" s="4"/>
      <c r="AD57" s="532" t="str">
        <f>IFERROR(VLOOKUP(D57,'Part Master'!A:E,5,FALSE)," ")</f>
        <v xml:space="preserve"> </v>
      </c>
    </row>
    <row r="58" spans="2:30">
      <c r="M58" s="4"/>
      <c r="N58" s="4"/>
      <c r="O58" s="4"/>
      <c r="P58" s="4"/>
      <c r="AD58" s="532" t="str">
        <f>IFERROR(VLOOKUP(D58,'Part Master'!A:E,5,FALSE)," ")</f>
        <v xml:space="preserve"> </v>
      </c>
    </row>
    <row r="59" spans="2:30">
      <c r="M59" s="4"/>
      <c r="N59" s="4"/>
      <c r="O59" s="4"/>
      <c r="P59" s="4"/>
      <c r="AD59" s="532" t="str">
        <f>IFERROR(VLOOKUP(D59,'Part Master'!A:E,5,FALSE)," ")</f>
        <v xml:space="preserve"> </v>
      </c>
    </row>
    <row r="60" spans="2:30">
      <c r="M60" s="4"/>
      <c r="N60" s="4"/>
      <c r="O60" s="4"/>
      <c r="P60" s="4"/>
      <c r="AD60" s="532" t="str">
        <f>IFERROR(VLOOKUP(D60,'Part Master'!A:E,5,FALSE)," ")</f>
        <v xml:space="preserve"> </v>
      </c>
    </row>
    <row r="61" spans="2:30">
      <c r="M61" s="4"/>
      <c r="N61" s="4"/>
      <c r="O61" s="4"/>
      <c r="P61" s="4"/>
      <c r="AD61" s="532" t="str">
        <f>IFERROR(VLOOKUP(D61,'Part Master'!A:E,5,FALSE)," ")</f>
        <v xml:space="preserve"> </v>
      </c>
    </row>
    <row r="62" spans="2:30">
      <c r="M62" s="4"/>
      <c r="N62" s="4"/>
      <c r="O62" s="4"/>
      <c r="P62" s="4"/>
      <c r="AD62" s="532" t="str">
        <f>IFERROR(VLOOKUP(D62,'Part Master'!A:E,5,FALSE)," ")</f>
        <v xml:space="preserve"> </v>
      </c>
    </row>
    <row r="63" spans="2:30">
      <c r="M63" s="4"/>
      <c r="N63" s="4"/>
      <c r="O63" s="4"/>
      <c r="P63" s="4"/>
      <c r="AD63" s="532" t="str">
        <f>IFERROR(VLOOKUP(D63,'Part Master'!A:E,5,FALSE)," ")</f>
        <v xml:space="preserve"> </v>
      </c>
    </row>
    <row r="64" spans="2:30">
      <c r="M64" s="4"/>
      <c r="N64" s="4"/>
      <c r="O64" s="4"/>
      <c r="P64" s="4"/>
      <c r="AD64" s="532" t="str">
        <f>IFERROR(VLOOKUP(D64,'Part Master'!A:E,5,FALSE)," ")</f>
        <v xml:space="preserve"> </v>
      </c>
    </row>
    <row r="65" spans="13:30">
      <c r="M65" s="4"/>
      <c r="N65" s="4"/>
      <c r="O65" s="4"/>
      <c r="P65" s="4"/>
      <c r="AD65" s="532" t="str">
        <f>IFERROR(VLOOKUP(D65,'Part Master'!A:E,5,FALSE)," ")</f>
        <v xml:space="preserve"> </v>
      </c>
    </row>
    <row r="66" spans="13:30">
      <c r="M66" s="4"/>
      <c r="N66" s="4"/>
      <c r="O66" s="4"/>
      <c r="P66" s="4"/>
      <c r="AD66" s="532" t="str">
        <f>IFERROR(VLOOKUP(D66,'Part Master'!A:E,5,FALSE)," ")</f>
        <v xml:space="preserve"> </v>
      </c>
    </row>
    <row r="67" spans="13:30">
      <c r="M67" s="4"/>
      <c r="N67" s="4"/>
      <c r="O67" s="4"/>
      <c r="P67" s="4"/>
      <c r="AD67" s="532" t="str">
        <f>IFERROR(VLOOKUP(D67,'Part Master'!A:E,5,FALSE)," ")</f>
        <v xml:space="preserve"> </v>
      </c>
    </row>
    <row r="68" spans="13:30">
      <c r="M68" s="4"/>
      <c r="N68" s="4"/>
      <c r="O68" s="4"/>
      <c r="P68" s="4"/>
      <c r="AD68" s="532" t="str">
        <f>IFERROR(VLOOKUP(D68,'Part Master'!A:E,5,FALSE)," ")</f>
        <v xml:space="preserve"> </v>
      </c>
    </row>
    <row r="69" spans="13:30">
      <c r="M69" s="4"/>
      <c r="N69" s="4"/>
      <c r="O69" s="4"/>
      <c r="P69" s="4"/>
      <c r="AD69" s="532" t="str">
        <f>IFERROR(VLOOKUP(D69,'Part Master'!A:E,5,FALSE)," ")</f>
        <v xml:space="preserve"> </v>
      </c>
    </row>
    <row r="70" spans="13:30">
      <c r="M70" s="4"/>
      <c r="N70" s="4"/>
      <c r="O70" s="4"/>
      <c r="P70" s="4"/>
      <c r="AD70" s="532" t="str">
        <f>IFERROR(VLOOKUP(D70,'Part Master'!A:E,5,FALSE)," ")</f>
        <v xml:space="preserve"> </v>
      </c>
    </row>
    <row r="71" spans="13:30">
      <c r="M71" s="4"/>
      <c r="N71" s="4"/>
      <c r="O71" s="4"/>
      <c r="P71" s="4"/>
      <c r="AD71" s="532" t="str">
        <f>IFERROR(VLOOKUP(D71,'Part Master'!A:E,5,FALSE)," ")</f>
        <v xml:space="preserve"> </v>
      </c>
    </row>
    <row r="72" spans="13:30">
      <c r="M72" s="4"/>
      <c r="N72" s="4"/>
      <c r="O72" s="4"/>
      <c r="P72" s="4"/>
      <c r="AD72" s="532" t="str">
        <f>IFERROR(VLOOKUP(D72,'Part Master'!A:E,5,FALSE)," ")</f>
        <v xml:space="preserve"> </v>
      </c>
    </row>
    <row r="73" spans="13:30">
      <c r="M73" s="4"/>
      <c r="N73" s="4"/>
      <c r="O73" s="4"/>
      <c r="P73" s="4"/>
      <c r="AD73" s="532" t="str">
        <f>IFERROR(VLOOKUP(D73,'Part Master'!A:E,5,FALSE)," ")</f>
        <v xml:space="preserve"> </v>
      </c>
    </row>
    <row r="74" spans="13:30">
      <c r="M74" s="4"/>
      <c r="N74" s="4"/>
      <c r="O74" s="4"/>
      <c r="P74" s="4"/>
      <c r="AD74" s="532" t="str">
        <f>IFERROR(VLOOKUP(D74,'Part Master'!A:E,5,FALSE)," ")</f>
        <v xml:space="preserve"> </v>
      </c>
    </row>
    <row r="75" spans="13:30">
      <c r="M75" s="4"/>
      <c r="N75" s="4"/>
      <c r="O75" s="4"/>
      <c r="P75" s="4"/>
      <c r="AD75" s="532" t="str">
        <f>IFERROR(VLOOKUP(D75,'Part Master'!A:E,5,FALSE)," ")</f>
        <v xml:space="preserve"> </v>
      </c>
    </row>
    <row r="76" spans="13:30">
      <c r="M76" s="4"/>
      <c r="N76" s="4"/>
      <c r="O76" s="4"/>
      <c r="P76" s="4"/>
      <c r="AD76" s="532" t="str">
        <f>IFERROR(VLOOKUP(D76,'Part Master'!A:E,5,FALSE)," ")</f>
        <v xml:space="preserve"> </v>
      </c>
    </row>
    <row r="77" spans="13:30">
      <c r="M77" s="4"/>
      <c r="N77" s="4"/>
      <c r="O77" s="4"/>
      <c r="P77" s="4"/>
      <c r="AD77" s="532" t="str">
        <f>IFERROR(VLOOKUP(D77,'Part Master'!A:E,5,FALSE)," ")</f>
        <v xml:space="preserve"> </v>
      </c>
    </row>
    <row r="78" spans="13:30">
      <c r="M78" s="4"/>
      <c r="N78" s="4"/>
      <c r="O78" s="4"/>
      <c r="P78" s="4"/>
      <c r="AD78" s="532" t="str">
        <f>IFERROR(VLOOKUP(D78,'Part Master'!A:E,5,FALSE)," ")</f>
        <v xml:space="preserve"> </v>
      </c>
    </row>
    <row r="79" spans="13:30">
      <c r="M79" s="4"/>
      <c r="N79" s="4"/>
      <c r="O79" s="4"/>
      <c r="P79" s="4"/>
      <c r="AD79" s="532" t="str">
        <f>IFERROR(VLOOKUP(D79,'Part Master'!A:E,5,FALSE)," ")</f>
        <v xml:space="preserve"> </v>
      </c>
    </row>
    <row r="80" spans="13:30">
      <c r="M80" s="4"/>
      <c r="N80" s="4"/>
      <c r="O80" s="4"/>
      <c r="P80" s="4"/>
      <c r="AD80" s="532" t="str">
        <f>IFERROR(VLOOKUP(D80,'Part Master'!A:E,5,FALSE)," ")</f>
        <v xml:space="preserve"> </v>
      </c>
    </row>
    <row r="81" spans="13:30">
      <c r="M81" s="4"/>
      <c r="N81" s="4"/>
      <c r="O81" s="4"/>
      <c r="P81" s="4"/>
      <c r="AD81" s="532" t="str">
        <f>IFERROR(VLOOKUP(D81,'Part Master'!A:E,5,FALSE)," ")</f>
        <v xml:space="preserve"> </v>
      </c>
    </row>
    <row r="82" spans="13:30">
      <c r="M82" s="4"/>
      <c r="N82" s="4"/>
      <c r="O82" s="4"/>
      <c r="P82" s="4"/>
      <c r="AD82" s="532" t="str">
        <f>IFERROR(VLOOKUP(D82,'Part Master'!A:E,5,FALSE)," ")</f>
        <v xml:space="preserve"> </v>
      </c>
    </row>
    <row r="83" spans="13:30">
      <c r="M83" s="4"/>
      <c r="N83" s="4"/>
      <c r="O83" s="4"/>
      <c r="P83" s="4"/>
      <c r="AD83" s="532" t="str">
        <f>IFERROR(VLOOKUP(D83,'Part Master'!A:E,5,FALSE)," ")</f>
        <v xml:space="preserve"> </v>
      </c>
    </row>
    <row r="84" spans="13:30">
      <c r="M84" s="4"/>
      <c r="N84" s="4"/>
      <c r="O84" s="4"/>
      <c r="P84" s="4"/>
      <c r="AD84" s="532" t="str">
        <f>IFERROR(VLOOKUP(D84,'Part Master'!A:E,5,FALSE)," ")</f>
        <v xml:space="preserve"> </v>
      </c>
    </row>
    <row r="85" spans="13:30">
      <c r="M85" s="4"/>
      <c r="N85" s="4"/>
      <c r="O85" s="4"/>
      <c r="P85" s="4"/>
      <c r="AD85" s="532" t="str">
        <f>IFERROR(VLOOKUP(D85,'Part Master'!A:E,5,FALSE)," ")</f>
        <v xml:space="preserve"> </v>
      </c>
    </row>
    <row r="86" spans="13:30">
      <c r="M86" s="4"/>
      <c r="N86" s="4"/>
      <c r="O86" s="4"/>
      <c r="P86" s="4"/>
      <c r="AD86" s="532" t="str">
        <f>IFERROR(VLOOKUP(D86,'Part Master'!A:E,5,FALSE)," ")</f>
        <v xml:space="preserve"> </v>
      </c>
    </row>
    <row r="87" spans="13:30">
      <c r="M87" s="4"/>
      <c r="N87" s="4"/>
      <c r="O87" s="4"/>
      <c r="P87" s="4"/>
      <c r="AD87" s="532" t="str">
        <f>IFERROR(VLOOKUP(D87,'Part Master'!A:E,5,FALSE)," ")</f>
        <v xml:space="preserve"> </v>
      </c>
    </row>
    <row r="88" spans="13:30">
      <c r="M88" s="4"/>
      <c r="N88" s="4"/>
      <c r="O88" s="4"/>
      <c r="P88" s="4"/>
      <c r="AD88" s="532" t="str">
        <f>IFERROR(VLOOKUP(D88,'Part Master'!A:E,5,FALSE)," ")</f>
        <v xml:space="preserve"> </v>
      </c>
    </row>
    <row r="89" spans="13:30">
      <c r="M89" s="4"/>
      <c r="N89" s="4"/>
      <c r="O89" s="4"/>
      <c r="P89" s="4"/>
      <c r="AD89" s="532" t="str">
        <f>IFERROR(VLOOKUP(D89,'Part Master'!A:E,5,FALSE)," ")</f>
        <v xml:space="preserve"> </v>
      </c>
    </row>
    <row r="90" spans="13:30">
      <c r="M90" s="4"/>
      <c r="N90" s="4"/>
      <c r="O90" s="4"/>
      <c r="P90" s="4"/>
      <c r="AD90" s="532" t="str">
        <f>IFERROR(VLOOKUP(D90,'Part Master'!A:E,5,FALSE)," ")</f>
        <v xml:space="preserve"> </v>
      </c>
    </row>
    <row r="91" spans="13:30">
      <c r="M91" s="4"/>
      <c r="N91" s="4"/>
      <c r="O91" s="4"/>
      <c r="P91" s="4"/>
      <c r="AD91" s="532" t="str">
        <f>IFERROR(VLOOKUP(D91,'Part Master'!A:E,5,FALSE)," ")</f>
        <v xml:space="preserve"> </v>
      </c>
    </row>
    <row r="92" spans="13:30">
      <c r="M92" s="4"/>
      <c r="N92" s="4"/>
      <c r="O92" s="4"/>
      <c r="P92" s="4"/>
      <c r="AD92" s="532" t="str">
        <f>IFERROR(VLOOKUP(D92,'Part Master'!A:E,5,FALSE)," ")</f>
        <v xml:space="preserve"> </v>
      </c>
    </row>
    <row r="93" spans="13:30">
      <c r="M93" s="4"/>
      <c r="N93" s="4"/>
      <c r="O93" s="4"/>
      <c r="P93" s="4"/>
      <c r="AD93" s="532" t="str">
        <f>IFERROR(VLOOKUP(D93,'Part Master'!A:E,5,FALSE)," ")</f>
        <v xml:space="preserve"> </v>
      </c>
    </row>
    <row r="94" spans="13:30">
      <c r="M94" s="4"/>
      <c r="N94" s="4"/>
      <c r="O94" s="4"/>
      <c r="P94" s="4"/>
      <c r="AD94" s="532" t="str">
        <f>IFERROR(VLOOKUP(D94,'Part Master'!A:E,5,FALSE)," ")</f>
        <v xml:space="preserve"> </v>
      </c>
    </row>
    <row r="95" spans="13:30">
      <c r="M95" s="4"/>
      <c r="N95" s="4"/>
      <c r="O95" s="4"/>
      <c r="P95" s="4"/>
      <c r="AD95" s="532" t="str">
        <f>IFERROR(VLOOKUP(D95,'Part Master'!A:E,5,FALSE)," ")</f>
        <v xml:space="preserve"> </v>
      </c>
    </row>
    <row r="96" spans="13:30">
      <c r="M96" s="4"/>
      <c r="N96" s="4"/>
      <c r="O96" s="4"/>
      <c r="P96" s="4"/>
      <c r="AD96" s="532" t="str">
        <f>IFERROR(VLOOKUP(D96,'Part Master'!A:E,5,FALSE)," ")</f>
        <v xml:space="preserve"> </v>
      </c>
    </row>
    <row r="97" spans="13:30">
      <c r="M97" s="4"/>
      <c r="N97" s="4"/>
      <c r="O97" s="4"/>
      <c r="P97" s="4"/>
      <c r="AD97" s="532" t="str">
        <f>IFERROR(VLOOKUP(D97,'Part Master'!A:E,5,FALSE)," ")</f>
        <v xml:space="preserve"> </v>
      </c>
    </row>
    <row r="98" spans="13:30">
      <c r="M98" s="4"/>
      <c r="N98" s="4"/>
      <c r="O98" s="4"/>
      <c r="P98" s="4"/>
      <c r="AD98" s="532" t="str">
        <f>IFERROR(VLOOKUP(D98,'Part Master'!A:E,5,FALSE)," ")</f>
        <v xml:space="preserve"> </v>
      </c>
    </row>
    <row r="99" spans="13:30">
      <c r="M99" s="5"/>
      <c r="N99" s="5"/>
      <c r="O99" s="5"/>
      <c r="P99" s="5"/>
      <c r="AD99" s="532" t="str">
        <f>IFERROR(VLOOKUP(D99,'Part Master'!A:E,5,FALSE)," ")</f>
        <v xml:space="preserve"> </v>
      </c>
    </row>
    <row r="100" spans="13:30">
      <c r="M100" s="4"/>
      <c r="N100" s="4"/>
      <c r="O100" s="4"/>
      <c r="P100" s="4"/>
      <c r="AD100" s="532" t="str">
        <f>IFERROR(VLOOKUP(D100,'Part Master'!A:E,5,FALSE)," ")</f>
        <v xml:space="preserve"> </v>
      </c>
    </row>
    <row r="101" spans="13:30">
      <c r="M101" s="5"/>
      <c r="N101" s="5"/>
      <c r="O101" s="5"/>
      <c r="P101" s="5"/>
      <c r="AD101" s="532" t="str">
        <f>IFERROR(VLOOKUP(D101,'Part Master'!A:E,5,FALSE)," ")</f>
        <v xml:space="preserve"> </v>
      </c>
    </row>
    <row r="102" spans="13:30">
      <c r="M102" s="4"/>
      <c r="N102" s="4"/>
      <c r="O102" s="4"/>
      <c r="P102" s="4"/>
      <c r="AD102" s="532" t="str">
        <f>IFERROR(VLOOKUP(D102,'Part Master'!A:E,5,FALSE)," ")</f>
        <v xml:space="preserve"> </v>
      </c>
    </row>
    <row r="103" spans="13:30">
      <c r="M103" s="5"/>
      <c r="N103" s="5"/>
      <c r="O103" s="5"/>
      <c r="P103" s="5"/>
      <c r="AD103" s="532" t="str">
        <f>IFERROR(VLOOKUP(D103,'Part Master'!A:E,5,FALSE)," ")</f>
        <v xml:space="preserve"> </v>
      </c>
    </row>
    <row r="104" spans="13:30">
      <c r="M104" s="4"/>
      <c r="N104" s="4"/>
      <c r="O104" s="4"/>
      <c r="P104" s="4"/>
      <c r="AD104" s="532" t="str">
        <f>IFERROR(VLOOKUP(D104,'Part Master'!A:E,5,FALSE)," ")</f>
        <v xml:space="preserve"> </v>
      </c>
    </row>
    <row r="105" spans="13:30">
      <c r="M105" s="5"/>
      <c r="N105" s="5"/>
      <c r="O105" s="5"/>
      <c r="P105" s="5"/>
      <c r="AD105" s="532" t="str">
        <f>IFERROR(VLOOKUP(D105,'Part Master'!A:E,5,FALSE)," ")</f>
        <v xml:space="preserve"> </v>
      </c>
    </row>
    <row r="106" spans="13:30">
      <c r="M106" s="4"/>
      <c r="N106" s="4"/>
      <c r="O106" s="4"/>
      <c r="P106" s="4"/>
      <c r="AD106" s="532" t="str">
        <f>IFERROR(VLOOKUP(D106,'Part Master'!A:E,5,FALSE)," ")</f>
        <v xml:space="preserve"> </v>
      </c>
    </row>
    <row r="107" spans="13:30">
      <c r="M107" s="5"/>
      <c r="N107" s="5"/>
      <c r="O107" s="5"/>
      <c r="P107" s="5"/>
      <c r="AD107" s="532" t="str">
        <f>IFERROR(VLOOKUP(D107,'Part Master'!A:E,5,FALSE)," ")</f>
        <v xml:space="preserve"> </v>
      </c>
    </row>
    <row r="108" spans="13:30">
      <c r="M108" s="4"/>
      <c r="N108" s="4"/>
      <c r="O108" s="4"/>
      <c r="P108" s="4"/>
      <c r="AD108" s="532" t="str">
        <f>IFERROR(VLOOKUP(D108,'Part Master'!A:E,5,FALSE)," ")</f>
        <v xml:space="preserve"> </v>
      </c>
    </row>
    <row r="109" spans="13:30">
      <c r="M109" s="5"/>
      <c r="N109" s="5"/>
      <c r="O109" s="5"/>
      <c r="P109" s="5"/>
      <c r="AD109" s="532" t="str">
        <f>IFERROR(VLOOKUP(D109,'Part Master'!A:E,5,FALSE)," ")</f>
        <v xml:space="preserve"> </v>
      </c>
    </row>
    <row r="110" spans="13:30">
      <c r="M110" s="4"/>
      <c r="N110" s="4"/>
      <c r="O110" s="4"/>
      <c r="P110" s="4"/>
      <c r="AD110" s="532" t="str">
        <f>IFERROR(VLOOKUP(D110,'Part Master'!A:E,5,FALSE)," ")</f>
        <v xml:space="preserve"> </v>
      </c>
    </row>
    <row r="111" spans="13:30">
      <c r="M111" s="5"/>
      <c r="N111" s="5"/>
      <c r="O111" s="5"/>
      <c r="P111" s="5"/>
      <c r="AD111" s="532" t="str">
        <f>IFERROR(VLOOKUP(D111,'Part Master'!A:E,5,FALSE)," ")</f>
        <v xml:space="preserve"> </v>
      </c>
    </row>
    <row r="112" spans="13:30">
      <c r="M112" s="4"/>
      <c r="N112" s="4"/>
      <c r="O112" s="4"/>
      <c r="P112" s="4"/>
      <c r="AD112" s="532" t="str">
        <f>IFERROR(VLOOKUP(D112,'Part Master'!A:E,5,FALSE)," ")</f>
        <v xml:space="preserve"> </v>
      </c>
    </row>
    <row r="113" spans="13:30">
      <c r="M113" s="5"/>
      <c r="N113" s="5"/>
      <c r="O113" s="5"/>
      <c r="P113" s="5"/>
      <c r="AD113" s="532" t="str">
        <f>IFERROR(VLOOKUP(D113,'Part Master'!A:E,5,FALSE)," ")</f>
        <v xml:space="preserve"> </v>
      </c>
    </row>
    <row r="114" spans="13:30">
      <c r="M114" s="4"/>
      <c r="N114" s="4"/>
      <c r="O114" s="4"/>
      <c r="P114" s="4"/>
      <c r="AD114" s="532" t="str">
        <f>IFERROR(VLOOKUP(D114,'Part Master'!A:E,5,FALSE)," ")</f>
        <v xml:space="preserve"> </v>
      </c>
    </row>
    <row r="115" spans="13:30">
      <c r="M115" s="5"/>
      <c r="N115" s="5"/>
      <c r="O115" s="5"/>
      <c r="P115" s="5"/>
      <c r="AD115" s="532" t="str">
        <f>IFERROR(VLOOKUP(D115,'Part Master'!A:E,5,FALSE)," ")</f>
        <v xml:space="preserve"> </v>
      </c>
    </row>
    <row r="116" spans="13:30">
      <c r="M116" s="4"/>
      <c r="N116" s="4"/>
      <c r="O116" s="4"/>
      <c r="P116" s="4"/>
      <c r="AD116" s="532" t="str">
        <f>IFERROR(VLOOKUP(D116,'Part Master'!A:E,5,FALSE)," ")</f>
        <v xml:space="preserve"> </v>
      </c>
    </row>
    <row r="117" spans="13:30">
      <c r="M117" s="5"/>
      <c r="N117" s="5"/>
      <c r="O117" s="5"/>
      <c r="P117" s="5"/>
      <c r="AD117" s="532" t="str">
        <f>IFERROR(VLOOKUP(D117,'Part Master'!A:E,5,FALSE)," ")</f>
        <v xml:space="preserve"> </v>
      </c>
    </row>
    <row r="118" spans="13:30">
      <c r="M118" s="4"/>
      <c r="N118" s="4"/>
      <c r="O118" s="4"/>
      <c r="P118" s="4"/>
      <c r="AD118" s="532" t="str">
        <f>IFERROR(VLOOKUP(D118,'Part Master'!A:E,5,FALSE)," ")</f>
        <v xml:space="preserve"> </v>
      </c>
    </row>
    <row r="119" spans="13:30">
      <c r="M119" s="5"/>
      <c r="N119" s="5"/>
      <c r="O119" s="5"/>
      <c r="P119" s="5"/>
      <c r="AD119" s="532" t="str">
        <f>IFERROR(VLOOKUP(D119,'Part Master'!A:E,5,FALSE)," ")</f>
        <v xml:space="preserve"> </v>
      </c>
    </row>
    <row r="120" spans="13:30">
      <c r="M120" s="4"/>
      <c r="N120" s="4"/>
      <c r="O120" s="4"/>
      <c r="P120" s="4"/>
      <c r="AD120" s="532" t="str">
        <f>IFERROR(VLOOKUP(D120,'Part Master'!A:E,5,FALSE)," ")</f>
        <v xml:space="preserve"> </v>
      </c>
    </row>
    <row r="121" spans="13:30">
      <c r="M121" s="5"/>
      <c r="N121" s="5"/>
      <c r="O121" s="5"/>
      <c r="P121" s="5"/>
      <c r="AD121" s="532" t="str">
        <f>IFERROR(VLOOKUP(D121,'Part Master'!A:E,5,FALSE)," ")</f>
        <v xml:space="preserve"> </v>
      </c>
    </row>
    <row r="122" spans="13:30">
      <c r="M122" s="4"/>
      <c r="N122" s="4"/>
      <c r="O122" s="4"/>
      <c r="P122" s="4"/>
      <c r="AD122" s="532" t="str">
        <f>IFERROR(VLOOKUP(D122,'Part Master'!A:E,5,FALSE)," ")</f>
        <v xml:space="preserve"> </v>
      </c>
    </row>
    <row r="123" spans="13:30">
      <c r="M123" s="5"/>
      <c r="N123" s="5"/>
      <c r="O123" s="5"/>
      <c r="P123" s="5"/>
      <c r="AD123" s="532" t="str">
        <f>IFERROR(VLOOKUP(D123,'Part Master'!A:E,5,FALSE)," ")</f>
        <v xml:space="preserve"> </v>
      </c>
    </row>
    <row r="124" spans="13:30">
      <c r="M124" s="4"/>
      <c r="N124" s="4"/>
      <c r="O124" s="4"/>
      <c r="P124" s="4"/>
      <c r="AD124" s="532" t="str">
        <f>IFERROR(VLOOKUP(D124,'Part Master'!A:E,5,FALSE)," ")</f>
        <v xml:space="preserve"> </v>
      </c>
    </row>
    <row r="125" spans="13:30">
      <c r="M125" s="5"/>
      <c r="N125" s="5"/>
      <c r="O125" s="5"/>
      <c r="P125" s="5"/>
      <c r="AD125" s="532" t="str">
        <f>IFERROR(VLOOKUP(D125,'Part Master'!A:E,5,FALSE)," ")</f>
        <v xml:space="preserve"> </v>
      </c>
    </row>
    <row r="126" spans="13:30">
      <c r="M126" s="4"/>
      <c r="N126" s="4"/>
      <c r="O126" s="4"/>
      <c r="P126" s="4"/>
      <c r="AD126" s="532" t="str">
        <f>IFERROR(VLOOKUP(D126,'Part Master'!A:E,5,FALSE)," ")</f>
        <v xml:space="preserve"> </v>
      </c>
    </row>
    <row r="127" spans="13:30">
      <c r="M127" s="5"/>
      <c r="N127" s="5"/>
      <c r="O127" s="5"/>
      <c r="P127" s="5"/>
      <c r="AD127" s="532" t="str">
        <f>IFERROR(VLOOKUP(D127,'Part Master'!A:E,5,FALSE)," ")</f>
        <v xml:space="preserve"> </v>
      </c>
    </row>
    <row r="128" spans="13:30">
      <c r="M128" s="4"/>
      <c r="N128" s="4"/>
      <c r="O128" s="4"/>
      <c r="P128" s="4"/>
      <c r="AD128" s="532" t="str">
        <f>IFERROR(VLOOKUP(D128,'Part Master'!A:E,5,FALSE)," ")</f>
        <v xml:space="preserve"> </v>
      </c>
    </row>
    <row r="129" spans="13:30">
      <c r="M129" s="5"/>
      <c r="N129" s="5"/>
      <c r="O129" s="5"/>
      <c r="P129" s="5"/>
      <c r="AD129" s="532" t="str">
        <f>IFERROR(VLOOKUP(D129,'Part Master'!A:E,5,FALSE)," ")</f>
        <v xml:space="preserve"> </v>
      </c>
    </row>
    <row r="130" spans="13:30">
      <c r="M130" s="4"/>
      <c r="N130" s="4"/>
      <c r="O130" s="4"/>
      <c r="P130" s="4"/>
      <c r="AD130" s="532" t="str">
        <f>IFERROR(VLOOKUP(D130,'Part Master'!A:E,5,FALSE)," ")</f>
        <v xml:space="preserve"> </v>
      </c>
    </row>
    <row r="131" spans="13:30">
      <c r="M131" s="5"/>
      <c r="N131" s="5"/>
      <c r="O131" s="5"/>
      <c r="P131" s="5"/>
      <c r="AD131" s="532" t="str">
        <f>IFERROR(VLOOKUP(D131,'Part Master'!A:E,5,FALSE)," ")</f>
        <v xml:space="preserve"> </v>
      </c>
    </row>
    <row r="132" spans="13:30">
      <c r="M132" s="4"/>
      <c r="N132" s="4"/>
      <c r="O132" s="4"/>
      <c r="P132" s="4"/>
      <c r="AD132" s="532" t="str">
        <f>IFERROR(VLOOKUP(D132,'Part Master'!A:E,5,FALSE)," ")</f>
        <v xml:space="preserve"> </v>
      </c>
    </row>
    <row r="133" spans="13:30">
      <c r="M133" s="5"/>
      <c r="N133" s="5"/>
      <c r="O133" s="5"/>
      <c r="P133" s="5"/>
      <c r="AD133" s="532" t="str">
        <f>IFERROR(VLOOKUP(D133,'Part Master'!A:E,5,FALSE)," ")</f>
        <v xml:space="preserve"> </v>
      </c>
    </row>
    <row r="134" spans="13:30">
      <c r="M134" s="4"/>
      <c r="N134" s="4"/>
      <c r="O134" s="4"/>
      <c r="P134" s="4"/>
      <c r="AD134" s="532" t="str">
        <f>IFERROR(VLOOKUP(D134,'Part Master'!A:E,5,FALSE)," ")</f>
        <v xml:space="preserve"> </v>
      </c>
    </row>
    <row r="135" spans="13:30">
      <c r="M135" s="5"/>
      <c r="N135" s="5"/>
      <c r="O135" s="5"/>
      <c r="P135" s="5"/>
      <c r="AD135" s="532" t="str">
        <f>IFERROR(VLOOKUP(D135,'Part Master'!A:E,5,FALSE)," ")</f>
        <v xml:space="preserve"> </v>
      </c>
    </row>
    <row r="136" spans="13:30">
      <c r="M136" s="4"/>
      <c r="N136" s="4"/>
      <c r="O136" s="4"/>
      <c r="P136" s="4"/>
      <c r="AD136" s="532" t="str">
        <f>IFERROR(VLOOKUP(D136,'Part Master'!A:E,5,FALSE)," ")</f>
        <v xml:space="preserve"> </v>
      </c>
    </row>
    <row r="137" spans="13:30">
      <c r="M137" s="5"/>
      <c r="N137" s="5"/>
      <c r="O137" s="5"/>
      <c r="P137" s="5"/>
      <c r="AD137" s="532" t="str">
        <f>IFERROR(VLOOKUP(D137,'Part Master'!A:E,5,FALSE)," ")</f>
        <v xml:space="preserve"> </v>
      </c>
    </row>
    <row r="138" spans="13:30">
      <c r="M138" s="4"/>
      <c r="N138" s="4"/>
      <c r="O138" s="4"/>
      <c r="P138" s="4"/>
      <c r="AD138" s="532" t="str">
        <f>IFERROR(VLOOKUP(D138,'Part Master'!A:E,5,FALSE)," ")</f>
        <v xml:space="preserve"> </v>
      </c>
    </row>
    <row r="139" spans="13:30">
      <c r="M139" s="5"/>
      <c r="N139" s="5"/>
      <c r="O139" s="5"/>
      <c r="P139" s="5"/>
      <c r="AD139" s="532" t="str">
        <f>IFERROR(VLOOKUP(D139,'Part Master'!A:E,5,FALSE)," ")</f>
        <v xml:space="preserve"> </v>
      </c>
    </row>
    <row r="140" spans="13:30">
      <c r="M140" s="4"/>
      <c r="N140" s="4"/>
      <c r="O140" s="4"/>
      <c r="P140" s="4"/>
      <c r="AD140" s="532" t="str">
        <f>IFERROR(VLOOKUP(D140,'Part Master'!A:E,5,FALSE)," ")</f>
        <v xml:space="preserve"> </v>
      </c>
    </row>
    <row r="141" spans="13:30">
      <c r="M141" s="5"/>
      <c r="N141" s="5"/>
      <c r="O141" s="5"/>
      <c r="P141" s="5"/>
      <c r="AD141" s="532" t="str">
        <f>IFERROR(VLOOKUP(D141,'Part Master'!A:E,5,FALSE)," ")</f>
        <v xml:space="preserve"> </v>
      </c>
    </row>
    <row r="142" spans="13:30">
      <c r="M142" s="129"/>
      <c r="N142" s="129"/>
      <c r="O142" s="129"/>
      <c r="P142" s="129"/>
      <c r="AD142" s="532" t="str">
        <f>IFERROR(VLOOKUP(D142,'Part Master'!A:E,5,FALSE)," ")</f>
        <v xml:space="preserve"> </v>
      </c>
    </row>
    <row r="143" spans="13:30">
      <c r="M143" s="129"/>
      <c r="N143" s="129"/>
      <c r="O143" s="129"/>
      <c r="P143" s="129"/>
      <c r="AD143" s="532" t="str">
        <f>IFERROR(VLOOKUP(D143,'Part Master'!A:E,5,FALSE)," ")</f>
        <v xml:space="preserve"> </v>
      </c>
    </row>
    <row r="144" spans="13:30">
      <c r="M144" s="129"/>
      <c r="N144" s="129"/>
      <c r="O144" s="129"/>
      <c r="P144" s="129"/>
      <c r="AD144" s="532" t="str">
        <f>IFERROR(VLOOKUP(D144,'Part Master'!A:E,5,FALSE)," ")</f>
        <v xml:space="preserve"> </v>
      </c>
    </row>
    <row r="145" spans="13:30">
      <c r="M145" s="129"/>
      <c r="N145" s="129"/>
      <c r="O145" s="129"/>
      <c r="P145" s="129"/>
      <c r="AD145" s="532" t="str">
        <f>IFERROR(VLOOKUP(D145,'Part Master'!A:E,5,FALSE)," ")</f>
        <v xml:space="preserve"> </v>
      </c>
    </row>
    <row r="146" spans="13:30">
      <c r="M146" s="129"/>
      <c r="N146" s="129"/>
      <c r="O146" s="129"/>
      <c r="P146" s="129"/>
      <c r="AD146" s="532" t="str">
        <f>IFERROR(VLOOKUP(D146,'Part Master'!A:E,5,FALSE)," ")</f>
        <v xml:space="preserve"> </v>
      </c>
    </row>
    <row r="147" spans="13:30">
      <c r="M147" s="129"/>
      <c r="N147" s="129"/>
      <c r="O147" s="129"/>
      <c r="P147" s="129"/>
      <c r="AD147" s="532" t="str">
        <f>IFERROR(VLOOKUP(D147,'Part Master'!A:E,5,FALSE)," ")</f>
        <v xml:space="preserve"> </v>
      </c>
    </row>
    <row r="148" spans="13:30">
      <c r="M148" s="129"/>
      <c r="N148" s="129"/>
      <c r="O148" s="129"/>
      <c r="P148" s="129"/>
      <c r="AD148" s="532" t="str">
        <f>IFERROR(VLOOKUP(D148,'Part Master'!A:E,5,FALSE)," ")</f>
        <v xml:space="preserve"> </v>
      </c>
    </row>
    <row r="149" spans="13:30">
      <c r="M149" s="129"/>
      <c r="N149" s="129"/>
      <c r="O149" s="129"/>
      <c r="P149" s="129"/>
      <c r="AD149" s="532" t="str">
        <f>IFERROR(VLOOKUP(D149,'Part Master'!A:E,5,FALSE)," ")</f>
        <v xml:space="preserve"> </v>
      </c>
    </row>
    <row r="150" spans="13:30">
      <c r="M150" s="129"/>
      <c r="N150" s="129"/>
      <c r="O150" s="129"/>
      <c r="P150" s="129"/>
      <c r="AD150" s="532" t="str">
        <f>IFERROR(VLOOKUP(D150,'Part Master'!A:E,5,FALSE)," ")</f>
        <v xml:space="preserve"> </v>
      </c>
    </row>
    <row r="151" spans="13:30">
      <c r="M151" s="129"/>
      <c r="N151" s="129"/>
      <c r="O151" s="129"/>
      <c r="P151" s="129"/>
      <c r="AD151" s="532" t="str">
        <f>IFERROR(VLOOKUP(D151,'Part Master'!A:E,5,FALSE)," ")</f>
        <v xml:space="preserve"> </v>
      </c>
    </row>
    <row r="152" spans="13:30">
      <c r="M152" s="129"/>
      <c r="N152" s="129"/>
      <c r="O152" s="129"/>
      <c r="P152" s="129"/>
      <c r="AD152" s="532" t="str">
        <f>IFERROR(VLOOKUP(D152,'Part Master'!A:E,5,FALSE)," ")</f>
        <v xml:space="preserve"> </v>
      </c>
    </row>
    <row r="153" spans="13:30">
      <c r="M153" s="129"/>
      <c r="N153" s="129"/>
      <c r="O153" s="129"/>
      <c r="P153" s="129"/>
      <c r="AD153" s="532" t="str">
        <f>IFERROR(VLOOKUP(D153,'Part Master'!A:E,5,FALSE)," ")</f>
        <v xml:space="preserve"> </v>
      </c>
    </row>
    <row r="154" spans="13:30">
      <c r="M154" s="129"/>
      <c r="N154" s="129"/>
      <c r="O154" s="129"/>
      <c r="P154" s="129"/>
      <c r="AD154" s="532" t="str">
        <f>IFERROR(VLOOKUP(D154,'Part Master'!A:E,5,FALSE)," ")</f>
        <v xml:space="preserve"> </v>
      </c>
    </row>
    <row r="155" spans="13:30">
      <c r="M155" s="129"/>
      <c r="N155" s="129"/>
      <c r="O155" s="129"/>
      <c r="P155" s="129"/>
      <c r="AD155" s="532" t="str">
        <f>IFERROR(VLOOKUP(D155,'Part Master'!A:E,5,FALSE)," ")</f>
        <v xml:space="preserve"> </v>
      </c>
    </row>
    <row r="156" spans="13:30">
      <c r="M156" s="129"/>
      <c r="N156" s="129"/>
      <c r="O156" s="129"/>
      <c r="P156" s="129"/>
      <c r="AD156" s="532" t="str">
        <f>IFERROR(VLOOKUP(D156,'Part Master'!A:E,5,FALSE)," ")</f>
        <v xml:space="preserve"> </v>
      </c>
    </row>
    <row r="157" spans="13:30">
      <c r="M157" s="129"/>
      <c r="N157" s="129"/>
      <c r="O157" s="129"/>
      <c r="P157" s="129"/>
      <c r="AD157" s="532" t="str">
        <f>IFERROR(VLOOKUP(D157,'Part Master'!A:E,5,FALSE)," ")</f>
        <v xml:space="preserve"> </v>
      </c>
    </row>
    <row r="158" spans="13:30">
      <c r="M158" s="129"/>
      <c r="N158" s="129"/>
      <c r="O158" s="129"/>
      <c r="P158" s="129"/>
      <c r="AD158" s="532" t="str">
        <f>IFERROR(VLOOKUP(D158,'Part Master'!A:E,5,FALSE)," ")</f>
        <v xml:space="preserve"> </v>
      </c>
    </row>
    <row r="159" spans="13:30">
      <c r="M159" s="129"/>
      <c r="N159" s="129"/>
      <c r="O159" s="129"/>
      <c r="P159" s="129"/>
      <c r="AD159" s="532" t="str">
        <f>IFERROR(VLOOKUP(D159,'Part Master'!A:E,5,FALSE)," ")</f>
        <v xml:space="preserve"> </v>
      </c>
    </row>
    <row r="160" spans="13:30">
      <c r="M160" s="129"/>
      <c r="N160" s="129"/>
      <c r="O160" s="129"/>
      <c r="P160" s="129"/>
      <c r="AD160" s="532" t="str">
        <f>IFERROR(VLOOKUP(D160,'Part Master'!A:E,5,FALSE)," ")</f>
        <v xml:space="preserve"> </v>
      </c>
    </row>
    <row r="161" spans="13:30">
      <c r="M161" s="129"/>
      <c r="N161" s="129"/>
      <c r="O161" s="129"/>
      <c r="P161" s="129"/>
      <c r="AD161" s="532" t="str">
        <f>IFERROR(VLOOKUP(D161,'Part Master'!A:E,5,FALSE)," ")</f>
        <v xml:space="preserve"> </v>
      </c>
    </row>
    <row r="162" spans="13:30">
      <c r="M162" s="129"/>
      <c r="N162" s="129"/>
      <c r="O162" s="129"/>
      <c r="P162" s="129"/>
      <c r="AD162" s="532" t="str">
        <f>IFERROR(VLOOKUP(D162,'Part Master'!A:E,5,FALSE)," ")</f>
        <v xml:space="preserve"> </v>
      </c>
    </row>
    <row r="163" spans="13:30">
      <c r="M163" s="129"/>
      <c r="N163" s="129"/>
      <c r="O163" s="129"/>
      <c r="P163" s="129"/>
      <c r="AD163" s="532" t="str">
        <f>IFERROR(VLOOKUP(D163,'Part Master'!A:E,5,FALSE)," ")</f>
        <v xml:space="preserve"> </v>
      </c>
    </row>
    <row r="164" spans="13:30">
      <c r="M164" s="129"/>
      <c r="N164" s="129"/>
      <c r="O164" s="129"/>
      <c r="P164" s="129"/>
      <c r="AD164" s="532" t="str">
        <f>IFERROR(VLOOKUP(D164,'Part Master'!A:E,5,FALSE)," ")</f>
        <v xml:space="preserve"> </v>
      </c>
    </row>
    <row r="165" spans="13:30">
      <c r="M165" s="129"/>
      <c r="N165" s="129"/>
      <c r="O165" s="129"/>
      <c r="P165" s="129"/>
      <c r="AD165" s="532" t="str">
        <f>IFERROR(VLOOKUP(D165,'Part Master'!A:E,5,FALSE)," ")</f>
        <v xml:space="preserve"> </v>
      </c>
    </row>
    <row r="166" spans="13:30">
      <c r="M166" s="129"/>
      <c r="N166" s="129"/>
      <c r="O166" s="129"/>
      <c r="P166" s="129"/>
      <c r="AD166" s="532" t="str">
        <f>IFERROR(VLOOKUP(D166,'Part Master'!A:E,5,FALSE)," ")</f>
        <v xml:space="preserve"> </v>
      </c>
    </row>
    <row r="167" spans="13:30">
      <c r="M167" s="129"/>
      <c r="N167" s="129"/>
      <c r="O167" s="129"/>
      <c r="P167" s="129"/>
      <c r="AD167" s="532" t="str">
        <f>IFERROR(VLOOKUP(D167,'Part Master'!A:E,5,FALSE)," ")</f>
        <v xml:space="preserve"> </v>
      </c>
    </row>
    <row r="168" spans="13:30">
      <c r="M168" s="129"/>
      <c r="N168" s="129"/>
      <c r="O168" s="129"/>
      <c r="P168" s="129"/>
      <c r="AD168" s="532" t="str">
        <f>IFERROR(VLOOKUP(D168,'Part Master'!A:E,5,FALSE)," ")</f>
        <v xml:space="preserve"> </v>
      </c>
    </row>
    <row r="169" spans="13:30">
      <c r="M169" s="129"/>
      <c r="N169" s="129"/>
      <c r="O169" s="129"/>
      <c r="P169" s="129"/>
      <c r="AD169" s="532" t="str">
        <f>IFERROR(VLOOKUP(D169,'Part Master'!A:E,5,FALSE)," ")</f>
        <v xml:space="preserve"> </v>
      </c>
    </row>
    <row r="170" spans="13:30">
      <c r="M170" s="129"/>
      <c r="N170" s="129"/>
      <c r="O170" s="129"/>
      <c r="P170" s="129"/>
      <c r="AD170" s="532" t="str">
        <f>IFERROR(VLOOKUP(D170,'Part Master'!A:E,5,FALSE)," ")</f>
        <v xml:space="preserve"> </v>
      </c>
    </row>
    <row r="171" spans="13:30">
      <c r="M171" s="129"/>
      <c r="N171" s="129"/>
      <c r="O171" s="129"/>
      <c r="P171" s="129"/>
      <c r="AD171" s="532" t="str">
        <f>IFERROR(VLOOKUP(D171,'Part Master'!A:E,5,FALSE)," ")</f>
        <v xml:space="preserve"> </v>
      </c>
    </row>
    <row r="172" spans="13:30">
      <c r="M172" s="11"/>
      <c r="N172" s="11"/>
      <c r="O172" s="11"/>
      <c r="P172" s="11"/>
      <c r="AD172" s="532" t="str">
        <f>IFERROR(VLOOKUP(D172,'Part Master'!A:E,5,FALSE)," ")</f>
        <v xml:space="preserve"> </v>
      </c>
    </row>
    <row r="173" spans="13:30">
      <c r="M173" s="11"/>
      <c r="N173" s="11"/>
      <c r="O173" s="11"/>
      <c r="P173" s="11"/>
      <c r="AD173" s="532" t="str">
        <f>IFERROR(VLOOKUP(D173,'Part Master'!A:E,5,FALSE)," ")</f>
        <v xml:space="preserve"> </v>
      </c>
    </row>
    <row r="174" spans="13:30">
      <c r="M174" s="129"/>
      <c r="N174" s="129"/>
      <c r="O174" s="129"/>
      <c r="P174" s="129"/>
      <c r="AD174" s="532" t="str">
        <f>IFERROR(VLOOKUP(D174,'Part Master'!A:E,5,FALSE)," ")</f>
        <v xml:space="preserve"> </v>
      </c>
    </row>
    <row r="175" spans="13:30">
      <c r="M175" s="129"/>
      <c r="N175" s="129"/>
      <c r="O175" s="129"/>
      <c r="P175" s="129"/>
      <c r="AD175" s="532" t="str">
        <f>IFERROR(VLOOKUP(D175,'Part Master'!A:E,5,FALSE)," ")</f>
        <v xml:space="preserve"> </v>
      </c>
    </row>
    <row r="176" spans="13:30">
      <c r="M176" s="129"/>
      <c r="N176" s="129"/>
      <c r="O176" s="129"/>
      <c r="P176" s="129"/>
      <c r="AD176" s="532" t="str">
        <f>IFERROR(VLOOKUP(D176,'Part Master'!A:E,5,FALSE)," ")</f>
        <v xml:space="preserve"> </v>
      </c>
    </row>
    <row r="177" spans="13:30">
      <c r="M177" s="129"/>
      <c r="N177" s="129"/>
      <c r="O177" s="129"/>
      <c r="P177" s="129"/>
      <c r="AD177" s="532" t="str">
        <f>IFERROR(VLOOKUP(D177,'Part Master'!A:E,5,FALSE)," ")</f>
        <v xml:space="preserve"> </v>
      </c>
    </row>
    <row r="178" spans="13:30">
      <c r="M178" s="129"/>
      <c r="N178" s="129"/>
      <c r="O178" s="129"/>
      <c r="P178" s="129"/>
      <c r="AD178" s="532" t="str">
        <f>IFERROR(VLOOKUP(D178,'Part Master'!A:E,5,FALSE)," ")</f>
        <v xml:space="preserve"> </v>
      </c>
    </row>
    <row r="179" spans="13:30">
      <c r="M179" s="129"/>
      <c r="N179" s="129"/>
      <c r="O179" s="129"/>
      <c r="P179" s="129"/>
      <c r="AD179" s="532" t="str">
        <f>IFERROR(VLOOKUP(D179,'Part Master'!A:E,5,FALSE)," ")</f>
        <v xml:space="preserve"> </v>
      </c>
    </row>
    <row r="180" spans="13:30">
      <c r="M180" s="129"/>
      <c r="N180" s="129"/>
      <c r="O180" s="129"/>
      <c r="P180" s="129"/>
      <c r="AD180" s="532" t="str">
        <f>IFERROR(VLOOKUP(D180,'Part Master'!A:E,5,FALSE)," ")</f>
        <v xml:space="preserve"> </v>
      </c>
    </row>
    <row r="181" spans="13:30">
      <c r="M181" s="129"/>
      <c r="N181" s="129"/>
      <c r="O181" s="129"/>
      <c r="P181" s="129"/>
      <c r="AD181" s="532" t="str">
        <f>IFERROR(VLOOKUP(D181,'Part Master'!A:E,5,FALSE)," ")</f>
        <v xml:space="preserve"> </v>
      </c>
    </row>
    <row r="182" spans="13:30">
      <c r="M182" s="129"/>
      <c r="N182" s="129"/>
      <c r="O182" s="129"/>
      <c r="P182" s="129"/>
      <c r="AD182" s="532" t="str">
        <f>IFERROR(VLOOKUP(D182,'Part Master'!A:E,5,FALSE)," ")</f>
        <v xml:space="preserve"> </v>
      </c>
    </row>
    <row r="183" spans="13:30">
      <c r="M183" s="129"/>
      <c r="N183" s="129"/>
      <c r="O183" s="129"/>
      <c r="P183" s="129"/>
      <c r="AD183" s="532" t="str">
        <f>IFERROR(VLOOKUP(D183,'Part Master'!A:E,5,FALSE)," ")</f>
        <v xml:space="preserve"> </v>
      </c>
    </row>
    <row r="184" spans="13:30">
      <c r="M184" s="129"/>
      <c r="N184" s="129"/>
      <c r="O184" s="129"/>
      <c r="P184" s="129"/>
      <c r="AD184" s="532" t="str">
        <f>IFERROR(VLOOKUP(D184,'Part Master'!A:E,5,FALSE)," ")</f>
        <v xml:space="preserve"> </v>
      </c>
    </row>
    <row r="185" spans="13:30">
      <c r="M185" s="129"/>
      <c r="N185" s="129"/>
      <c r="O185" s="129"/>
      <c r="P185" s="129"/>
      <c r="AD185" s="532" t="str">
        <f>IFERROR(VLOOKUP(D185,'Part Master'!A:E,5,FALSE)," ")</f>
        <v xml:space="preserve"> </v>
      </c>
    </row>
    <row r="186" spans="13:30">
      <c r="M186" s="5"/>
      <c r="N186" s="5"/>
      <c r="O186" s="5"/>
      <c r="P186" s="5"/>
      <c r="AD186" s="532" t="str">
        <f>IFERROR(VLOOKUP(D186,'Part Master'!A:E,5,FALSE)," ")</f>
        <v xml:space="preserve"> </v>
      </c>
    </row>
    <row r="187" spans="13:30">
      <c r="M187" s="5"/>
      <c r="N187" s="5"/>
      <c r="O187" s="5"/>
      <c r="P187" s="5"/>
      <c r="AD187" s="532" t="str">
        <f>IFERROR(VLOOKUP(D187,'Part Master'!A:E,5,FALSE)," ")</f>
        <v xml:space="preserve"> </v>
      </c>
    </row>
    <row r="188" spans="13:30">
      <c r="M188" s="5"/>
      <c r="N188" s="5"/>
      <c r="O188" s="5"/>
      <c r="P188" s="5"/>
      <c r="AD188" s="532" t="str">
        <f>IFERROR(VLOOKUP(D188,'Part Master'!A:E,5,FALSE)," ")</f>
        <v xml:space="preserve"> </v>
      </c>
    </row>
    <row r="189" spans="13:30">
      <c r="M189" s="5"/>
      <c r="N189" s="5"/>
      <c r="O189" s="5"/>
      <c r="P189" s="5"/>
      <c r="AD189" s="532" t="str">
        <f>IFERROR(VLOOKUP(D189,'Part Master'!A:E,5,FALSE)," ")</f>
        <v xml:space="preserve"> </v>
      </c>
    </row>
    <row r="190" spans="13:30">
      <c r="M190" s="5"/>
      <c r="N190" s="5"/>
      <c r="O190" s="5"/>
      <c r="P190" s="5"/>
      <c r="AD190" s="532" t="str">
        <f>IFERROR(VLOOKUP(D190,'Part Master'!A:E,5,FALSE)," ")</f>
        <v xml:space="preserve"> </v>
      </c>
    </row>
    <row r="191" spans="13:30">
      <c r="M191" s="5"/>
      <c r="N191" s="5"/>
      <c r="O191" s="5"/>
      <c r="P191" s="5"/>
      <c r="AD191" s="532" t="str">
        <f>IFERROR(VLOOKUP(D191,'Part Master'!A:E,5,FALSE)," ")</f>
        <v xml:space="preserve"> </v>
      </c>
    </row>
    <row r="192" spans="13:30">
      <c r="AD192" s="532" t="str">
        <f>IFERROR(VLOOKUP(D192,'Part Master'!A:E,5,FALSE)," ")</f>
        <v xml:space="preserve"> </v>
      </c>
    </row>
    <row r="193" spans="2:30">
      <c r="AD193" s="532" t="str">
        <f>IFERROR(VLOOKUP(D193,'Part Master'!A:E,5,FALSE)," ")</f>
        <v xml:space="preserve"> </v>
      </c>
    </row>
    <row r="194" spans="2:30">
      <c r="AD194" s="532" t="str">
        <f>IFERROR(VLOOKUP(D194,'Part Master'!A:E,5,FALSE)," ")</f>
        <v xml:space="preserve"> </v>
      </c>
    </row>
    <row r="195" spans="2:30">
      <c r="AD195" s="532" t="str">
        <f>IFERROR(VLOOKUP(D195,'Part Master'!A:E,5,FALSE)," ")</f>
        <v xml:space="preserve"> </v>
      </c>
    </row>
    <row r="196" spans="2:30">
      <c r="AD196" s="532" t="str">
        <f>IFERROR(VLOOKUP(D196,'Part Master'!A:E,5,FALSE)," ")</f>
        <v xml:space="preserve"> </v>
      </c>
    </row>
    <row r="197" spans="2:30">
      <c r="AD197" s="532" t="str">
        <f>IFERROR(VLOOKUP(D197,'Part Master'!A:E,5,FALSE)," ")</f>
        <v xml:space="preserve"> </v>
      </c>
    </row>
    <row r="198" spans="2:30">
      <c r="AD198" s="532" t="str">
        <f>IFERROR(VLOOKUP(D198,'Part Master'!A:E,5,FALSE)," ")</f>
        <v xml:space="preserve"> </v>
      </c>
    </row>
    <row r="199" spans="2:30">
      <c r="AD199" s="532" t="str">
        <f>IFERROR(VLOOKUP(D199,'Part Master'!A:E,5,FALSE)," ")</f>
        <v xml:space="preserve"> </v>
      </c>
    </row>
    <row r="200" spans="2:30">
      <c r="AD200" s="532" t="str">
        <f>IFERROR(VLOOKUP(D200,'Part Master'!A:E,5,FALSE)," ")</f>
        <v xml:space="preserve"> </v>
      </c>
    </row>
    <row r="201" spans="2:30">
      <c r="AD201" s="532" t="str">
        <f>IFERROR(VLOOKUP(D201,'Part Master'!A:E,5,FALSE)," ")</f>
        <v xml:space="preserve"> </v>
      </c>
    </row>
    <row r="202" spans="2:30">
      <c r="AD202" s="532" t="str">
        <f>IFERROR(VLOOKUP(D202,'Part Master'!A:E,5,FALSE)," ")</f>
        <v xml:space="preserve"> </v>
      </c>
    </row>
    <row r="203" spans="2:30" s="210" customFormat="1">
      <c r="B203" s="4"/>
      <c r="C203" s="4"/>
      <c r="D203" s="4"/>
      <c r="E203" s="33"/>
      <c r="L203" s="5"/>
      <c r="M203" s="193"/>
      <c r="N203" s="131"/>
      <c r="O203" s="131"/>
      <c r="P203" s="195"/>
      <c r="Q203" s="4"/>
      <c r="R203" s="4"/>
      <c r="S203" s="4"/>
      <c r="T203" s="4"/>
      <c r="U203" s="4"/>
      <c r="V203" s="4"/>
      <c r="AD203" s="532" t="str">
        <f>IFERROR(VLOOKUP(D203,'Part Master'!A:E,5,FALSE)," ")</f>
        <v xml:space="preserve"> </v>
      </c>
    </row>
    <row r="204" spans="2:30">
      <c r="AD204" s="532" t="str">
        <f>IFERROR(VLOOKUP(D204,'Part Master'!A:E,5,FALSE)," ")</f>
        <v xml:space="preserve"> </v>
      </c>
    </row>
    <row r="205" spans="2:30">
      <c r="AD205" s="532" t="str">
        <f>IFERROR(VLOOKUP(D205,'Part Master'!A:E,5,FALSE)," ")</f>
        <v xml:space="preserve"> </v>
      </c>
    </row>
    <row r="206" spans="2:30">
      <c r="AD206" s="532" t="str">
        <f>IFERROR(VLOOKUP(D206,'Part Master'!A:E,5,FALSE)," ")</f>
        <v xml:space="preserve"> </v>
      </c>
    </row>
    <row r="207" spans="2:30">
      <c r="AD207" s="532" t="str">
        <f>IFERROR(VLOOKUP(D207,'Part Master'!A:E,5,FALSE)," ")</f>
        <v xml:space="preserve"> </v>
      </c>
    </row>
    <row r="208" spans="2:30">
      <c r="AD208" s="532" t="str">
        <f>IFERROR(VLOOKUP(D208,'Part Master'!A:E,5,FALSE)," ")</f>
        <v xml:space="preserve"> </v>
      </c>
    </row>
    <row r="209" spans="30:30">
      <c r="AD209" s="532" t="str">
        <f>IFERROR(VLOOKUP(D209,'Part Master'!A:E,5,FALSE)," ")</f>
        <v xml:space="preserve"> </v>
      </c>
    </row>
    <row r="210" spans="30:30">
      <c r="AD210" s="532" t="str">
        <f>IFERROR(VLOOKUP(D210,'Part Master'!A:E,5,FALSE)," ")</f>
        <v xml:space="preserve"> </v>
      </c>
    </row>
    <row r="211" spans="30:30">
      <c r="AD211" s="532" t="str">
        <f>IFERROR(VLOOKUP(D211,'Part Master'!A:E,5,FALSE)," ")</f>
        <v xml:space="preserve"> </v>
      </c>
    </row>
    <row r="212" spans="30:30">
      <c r="AD212" s="532" t="str">
        <f>IFERROR(VLOOKUP(D212,'Part Master'!A:E,5,FALSE)," ")</f>
        <v xml:space="preserve"> </v>
      </c>
    </row>
    <row r="213" spans="30:30">
      <c r="AD213" s="532" t="str">
        <f>IFERROR(VLOOKUP(D213,'Part Master'!A:E,5,FALSE)," ")</f>
        <v xml:space="preserve"> </v>
      </c>
    </row>
    <row r="214" spans="30:30">
      <c r="AD214" s="532" t="str">
        <f>IFERROR(VLOOKUP(D214,'Part Master'!A:E,5,FALSE)," ")</f>
        <v xml:space="preserve"> </v>
      </c>
    </row>
    <row r="215" spans="30:30">
      <c r="AD215" s="532" t="str">
        <f>IFERROR(VLOOKUP(D215,'Part Master'!A:E,5,FALSE)," ")</f>
        <v xml:space="preserve"> </v>
      </c>
    </row>
    <row r="216" spans="30:30">
      <c r="AD216" s="532" t="str">
        <f>IFERROR(VLOOKUP(D216,'Part Master'!A:E,5,FALSE)," ")</f>
        <v xml:space="preserve"> </v>
      </c>
    </row>
    <row r="217" spans="30:30">
      <c r="AD217" s="532" t="str">
        <f>IFERROR(VLOOKUP(D217,'Part Master'!A:E,5,FALSE)," ")</f>
        <v xml:space="preserve"> </v>
      </c>
    </row>
    <row r="218" spans="30:30">
      <c r="AD218" s="532" t="str">
        <f>IFERROR(VLOOKUP(D218,'Part Master'!A:E,5,FALSE)," ")</f>
        <v xml:space="preserve"> </v>
      </c>
    </row>
    <row r="219" spans="30:30">
      <c r="AD219" s="532" t="str">
        <f>IFERROR(VLOOKUP(D219,'Part Master'!A:E,5,FALSE)," ")</f>
        <v xml:space="preserve"> </v>
      </c>
    </row>
    <row r="220" spans="30:30">
      <c r="AD220" s="532" t="str">
        <f>IFERROR(VLOOKUP(D220,'Part Master'!A:E,5,FALSE)," ")</f>
        <v xml:space="preserve"> </v>
      </c>
    </row>
    <row r="221" spans="30:30">
      <c r="AD221" s="532" t="str">
        <f>IFERROR(VLOOKUP(D221,'Part Master'!A:E,5,FALSE)," ")</f>
        <v xml:space="preserve"> </v>
      </c>
    </row>
    <row r="222" spans="30:30">
      <c r="AD222" s="532" t="str">
        <f>IFERROR(VLOOKUP(D222,'Part Master'!A:E,5,FALSE)," ")</f>
        <v xml:space="preserve"> </v>
      </c>
    </row>
    <row r="223" spans="30:30">
      <c r="AD223" s="532" t="str">
        <f>IFERROR(VLOOKUP(D223,'Part Master'!A:E,5,FALSE)," ")</f>
        <v xml:space="preserve"> </v>
      </c>
    </row>
    <row r="224" spans="30:30">
      <c r="AD224" s="532" t="str">
        <f>IFERROR(VLOOKUP(D224,'Part Master'!A:E,5,FALSE)," ")</f>
        <v xml:space="preserve"> </v>
      </c>
    </row>
    <row r="225" spans="30:30">
      <c r="AD225" s="532" t="str">
        <f>IFERROR(VLOOKUP(D225,'Part Master'!A:E,5,FALSE)," ")</f>
        <v xml:space="preserve"> </v>
      </c>
    </row>
    <row r="226" spans="30:30">
      <c r="AD226" s="532" t="str">
        <f>IFERROR(VLOOKUP(D226,'Part Master'!A:E,5,FALSE)," ")</f>
        <v xml:space="preserve"> </v>
      </c>
    </row>
    <row r="227" spans="30:30">
      <c r="AD227" s="532" t="str">
        <f>IFERROR(VLOOKUP(D227,'Part Master'!A:E,5,FALSE)," ")</f>
        <v xml:space="preserve"> </v>
      </c>
    </row>
    <row r="228" spans="30:30">
      <c r="AD228" s="532" t="str">
        <f>IFERROR(VLOOKUP(D228,'Part Master'!A:E,5,FALSE)," ")</f>
        <v xml:space="preserve"> </v>
      </c>
    </row>
    <row r="229" spans="30:30">
      <c r="AD229" s="532" t="str">
        <f>IFERROR(VLOOKUP(D229,'Part Master'!A:E,5,FALSE)," ")</f>
        <v xml:space="preserve"> </v>
      </c>
    </row>
    <row r="230" spans="30:30">
      <c r="AD230" s="532" t="str">
        <f>IFERROR(VLOOKUP(D230,'Part Master'!A:E,5,FALSE)," ")</f>
        <v xml:space="preserve"> </v>
      </c>
    </row>
    <row r="231" spans="30:30">
      <c r="AD231" s="532" t="str">
        <f>IFERROR(VLOOKUP(D231,'Part Master'!A:E,5,FALSE)," ")</f>
        <v xml:space="preserve"> </v>
      </c>
    </row>
    <row r="232" spans="30:30">
      <c r="AD232" s="532" t="str">
        <f>IFERROR(VLOOKUP(D232,'Part Master'!A:E,5,FALSE)," ")</f>
        <v xml:space="preserve"> </v>
      </c>
    </row>
    <row r="233" spans="30:30">
      <c r="AD233" s="532" t="str">
        <f>IFERROR(VLOOKUP(D233,'Part Master'!A:E,5,FALSE)," ")</f>
        <v xml:space="preserve"> </v>
      </c>
    </row>
    <row r="234" spans="30:30">
      <c r="AD234" s="532" t="str">
        <f>IFERROR(VLOOKUP(D234,'Part Master'!A:E,5,FALSE)," ")</f>
        <v xml:space="preserve"> </v>
      </c>
    </row>
    <row r="235" spans="30:30">
      <c r="AD235" s="532" t="str">
        <f>IFERROR(VLOOKUP(D235,'Part Master'!A:E,5,FALSE)," ")</f>
        <v xml:space="preserve"> </v>
      </c>
    </row>
    <row r="236" spans="30:30">
      <c r="AD236" s="532" t="str">
        <f>IFERROR(VLOOKUP(D236,'Part Master'!A:E,5,FALSE)," ")</f>
        <v xml:space="preserve"> </v>
      </c>
    </row>
    <row r="237" spans="30:30">
      <c r="AD237" s="532" t="str">
        <f>IFERROR(VLOOKUP(D237,'Part Master'!A:E,5,FALSE)," ")</f>
        <v xml:space="preserve"> </v>
      </c>
    </row>
    <row r="238" spans="30:30">
      <c r="AD238" s="532" t="str">
        <f>IFERROR(VLOOKUP(D238,'Part Master'!A:E,5,FALSE)," ")</f>
        <v xml:space="preserve"> </v>
      </c>
    </row>
    <row r="239" spans="30:30">
      <c r="AD239" s="532" t="str">
        <f>IFERROR(VLOOKUP(D239,'Part Master'!A:E,5,FALSE)," ")</f>
        <v xml:space="preserve"> </v>
      </c>
    </row>
    <row r="240" spans="30:30">
      <c r="AD240" s="532" t="str">
        <f>IFERROR(VLOOKUP(D240,'Part Master'!A:E,5,FALSE)," ")</f>
        <v xml:space="preserve"> </v>
      </c>
    </row>
    <row r="241" spans="30:30">
      <c r="AD241" s="532" t="str">
        <f>IFERROR(VLOOKUP(D241,'Part Master'!A:E,5,FALSE)," ")</f>
        <v xml:space="preserve"> </v>
      </c>
    </row>
    <row r="242" spans="30:30">
      <c r="AD242" s="532" t="str">
        <f>IFERROR(VLOOKUP(D242,'Part Master'!A:E,5,FALSE)," ")</f>
        <v xml:space="preserve"> </v>
      </c>
    </row>
    <row r="243" spans="30:30">
      <c r="AD243" s="532" t="str">
        <f>IFERROR(VLOOKUP(D243,'Part Master'!A:E,5,FALSE)," ")</f>
        <v xml:space="preserve"> </v>
      </c>
    </row>
    <row r="244" spans="30:30">
      <c r="AD244" s="532" t="str">
        <f>IFERROR(VLOOKUP(D244,'Part Master'!A:E,5,FALSE)," ")</f>
        <v xml:space="preserve"> </v>
      </c>
    </row>
    <row r="245" spans="30:30">
      <c r="AD245" s="532" t="str">
        <f>IFERROR(VLOOKUP(D245,'Part Master'!A:E,5,FALSE)," ")</f>
        <v xml:space="preserve"> </v>
      </c>
    </row>
    <row r="246" spans="30:30">
      <c r="AD246" s="532" t="str">
        <f>IFERROR(VLOOKUP(D246,'Part Master'!A:E,5,FALSE)," ")</f>
        <v xml:space="preserve"> </v>
      </c>
    </row>
    <row r="247" spans="30:30">
      <c r="AD247" s="532" t="str">
        <f>IFERROR(VLOOKUP(D247,'Part Master'!A:E,5,FALSE)," ")</f>
        <v xml:space="preserve"> </v>
      </c>
    </row>
  </sheetData>
  <sheetProtection algorithmName="SHA-512" hashValue="JflR9eLzxYm7JEv9YTXGkaL+XiwhiNnCa9wP/RRW/JHZMFKhFKKUzG6UfACJkWyZd/SVgAQa3o+nlSvvFIJCeQ==" saltValue="5O/5n4zskYalRsqgF+I8CQ==" spinCount="100000" sheet="1" objects="1" scenarios="1"/>
  <mergeCells count="18">
    <mergeCell ref="B50:L52"/>
    <mergeCell ref="D5:E5"/>
    <mergeCell ref="D6:E6"/>
    <mergeCell ref="D7:E7"/>
    <mergeCell ref="G9:H9"/>
    <mergeCell ref="J9:K9"/>
    <mergeCell ref="B11:C11"/>
    <mergeCell ref="B17:B18"/>
    <mergeCell ref="B29:B32"/>
    <mergeCell ref="B34:B35"/>
    <mergeCell ref="B36:C36"/>
    <mergeCell ref="B37:B40"/>
    <mergeCell ref="B12:AD12"/>
    <mergeCell ref="B15:AD15"/>
    <mergeCell ref="B21:AD21"/>
    <mergeCell ref="B44:AD44"/>
    <mergeCell ref="C3:L3"/>
    <mergeCell ref="C2:L2"/>
  </mergeCells>
  <conditionalFormatting sqref="C11">
    <cfRule type="duplicateValues" dxfId="348" priority="33"/>
  </conditionalFormatting>
  <conditionalFormatting sqref="G19:G20 G43 G13:G14 J13:J14 J17:J20 J41:J43 G36 J34:J36">
    <cfRule type="cellIs" dxfId="347" priority="32" operator="equal">
      <formula>0</formula>
    </cfRule>
  </conditionalFormatting>
  <conditionalFormatting sqref="G17:G18">
    <cfRule type="cellIs" dxfId="346" priority="31" operator="equal">
      <formula>0</formula>
    </cfRule>
  </conditionalFormatting>
  <conditionalFormatting sqref="G22:G25">
    <cfRule type="cellIs" dxfId="345" priority="29" operator="equal">
      <formula>0</formula>
    </cfRule>
  </conditionalFormatting>
  <conditionalFormatting sqref="G29:G32">
    <cfRule type="cellIs" dxfId="344" priority="27" operator="equal">
      <formula>0</formula>
    </cfRule>
  </conditionalFormatting>
  <conditionalFormatting sqref="G34">
    <cfRule type="cellIs" dxfId="343" priority="26" operator="equal">
      <formula>0</formula>
    </cfRule>
  </conditionalFormatting>
  <conditionalFormatting sqref="G41:G42">
    <cfRule type="cellIs" dxfId="342" priority="25" operator="equal">
      <formula>0</formula>
    </cfRule>
  </conditionalFormatting>
  <conditionalFormatting sqref="G45:G47">
    <cfRule type="cellIs" dxfId="341" priority="24" operator="equal">
      <formula>0</formula>
    </cfRule>
  </conditionalFormatting>
  <conditionalFormatting sqref="G37:G40">
    <cfRule type="cellIs" dxfId="340" priority="23" operator="equal">
      <formula>0</formula>
    </cfRule>
  </conditionalFormatting>
  <conditionalFormatting sqref="G35">
    <cfRule type="cellIs" dxfId="339" priority="22" operator="equal">
      <formula>0</formula>
    </cfRule>
  </conditionalFormatting>
  <conditionalFormatting sqref="D35">
    <cfRule type="duplicateValues" dxfId="338" priority="21"/>
  </conditionalFormatting>
  <conditionalFormatting sqref="P6">
    <cfRule type="cellIs" dxfId="337" priority="13" operator="lessThan">
      <formula>0</formula>
    </cfRule>
    <cfRule type="cellIs" dxfId="336" priority="14" operator="greaterThanOrEqual">
      <formula>0</formula>
    </cfRule>
  </conditionalFormatting>
  <conditionalFormatting sqref="L22 L29:L32 L45:L47 L13:L14 L17:L20 L41:L43 L34:L36 L24:L27">
    <cfRule type="containsText" dxfId="335" priority="15" operator="containsText" text="n">
      <formula>NOT(ISERROR(SEARCH("n",L13)))</formula>
    </cfRule>
  </conditionalFormatting>
  <conditionalFormatting sqref="J22:J27">
    <cfRule type="cellIs" dxfId="334" priority="9" operator="equal">
      <formula>0</formula>
    </cfRule>
  </conditionalFormatting>
  <conditionalFormatting sqref="J29:J32">
    <cfRule type="cellIs" dxfId="333" priority="8" operator="equal">
      <formula>0</formula>
    </cfRule>
  </conditionalFormatting>
  <conditionalFormatting sqref="J45:J47">
    <cfRule type="cellIs" dxfId="332" priority="5" operator="equal">
      <formula>0</formula>
    </cfRule>
  </conditionalFormatting>
  <conditionalFormatting sqref="J37:J40">
    <cfRule type="cellIs" dxfId="331" priority="4" operator="equal">
      <formula>0</formula>
    </cfRule>
  </conditionalFormatting>
  <pageMargins left="0.70866141732283472" right="0.70866141732283472" top="0.74803149606299213" bottom="0.74803149606299213" header="0.31496062992125984" footer="0.31496062992125984"/>
  <pageSetup paperSize="9" scale="64" fitToHeight="0" orientation="portrait" r:id="rId1"/>
  <headerFooter>
    <oddFooter>&amp;LDec 2017&amp;CThis guide is for Nissan Dealership internal use only.&amp;RPage &amp;P of &amp;N</oddFooter>
  </headerFooter>
  <extLst>
    <ext xmlns:x14="http://schemas.microsoft.com/office/spreadsheetml/2009/9/main" uri="{78C0D931-6437-407d-A8EE-F0AAD7539E65}">
      <x14:conditionalFormattings>
        <x14:conditionalFormatting xmlns:xm="http://schemas.microsoft.com/office/excel/2006/main">
          <x14:cfRule type="containsText" priority="430" operator="containsText" text="n" id="{F48B6CF1-248C-4F33-90C1-ECB63AE622C1}">
            <xm:f>NOT(ISERROR(SEARCH("n",'ALL-NEW PATHFINDER - R53'!#REF!)))</xm:f>
            <x14:dxf>
              <font>
                <color rgb="FF9C0006"/>
              </font>
              <fill>
                <patternFill>
                  <bgColor rgb="FFFFC7CE"/>
                </patternFill>
              </fill>
            </x14:dxf>
          </x14:cfRule>
          <xm:sqref>L23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92D050"/>
    <pageSetUpPr autoPageBreaks="0" fitToPage="1"/>
  </sheetPr>
  <dimension ref="A1:AD246"/>
  <sheetViews>
    <sheetView showGridLines="0" topLeftCell="B1" zoomScaleNormal="100" workbookViewId="0">
      <selection activeCell="C11" sqref="C11"/>
    </sheetView>
  </sheetViews>
  <sheetFormatPr defaultColWidth="9.140625" defaultRowHeight="15"/>
  <cols>
    <col min="1" max="1" width="3.140625" style="94" hidden="1" customWidth="1"/>
    <col min="2" max="2" width="3.140625" style="94" customWidth="1"/>
    <col min="3" max="3" width="48.140625" style="94" customWidth="1"/>
    <col min="4" max="4" width="15.42578125" style="89" bestFit="1" customWidth="1"/>
    <col min="5" max="5" width="5.42578125" style="90" bestFit="1" customWidth="1"/>
    <col min="6" max="6" width="10.28515625" style="91" hidden="1" customWidth="1"/>
    <col min="7" max="7" width="9.42578125" style="180" bestFit="1" customWidth="1"/>
    <col min="8" max="8" width="10.140625" style="180" bestFit="1" customWidth="1"/>
    <col min="9" max="9" width="10.28515625" style="180" hidden="1" customWidth="1"/>
    <col min="10" max="10" width="9.42578125" style="180" hidden="1" customWidth="1"/>
    <col min="11" max="11" width="10.140625" style="180" hidden="1" customWidth="1"/>
    <col min="12" max="12" width="8.7109375" style="168" bestFit="1" customWidth="1"/>
    <col min="13" max="13" width="6.28515625" style="168" hidden="1" customWidth="1"/>
    <col min="14" max="14" width="17.5703125" style="131" hidden="1" customWidth="1"/>
    <col min="15" max="15" width="12.5703125" style="131" hidden="1" customWidth="1"/>
    <col min="16" max="16" width="4.140625" style="131" hidden="1" customWidth="1"/>
    <col min="17" max="17" width="17.5703125" style="131" hidden="1" customWidth="1"/>
    <col min="18" max="18" width="12.5703125" style="131" hidden="1" customWidth="1"/>
    <col min="19" max="19" width="1.7109375" style="131" hidden="1" customWidth="1"/>
    <col min="20" max="20" width="17.85546875" style="131" hidden="1" customWidth="1"/>
    <col min="21" max="21" width="18.7109375" style="131" hidden="1" customWidth="1"/>
    <col min="22" max="22" width="11.85546875" style="131" hidden="1" customWidth="1"/>
    <col min="23" max="23" width="0" style="94" hidden="1" customWidth="1"/>
    <col min="24" max="24" width="10.7109375" style="94" hidden="1" customWidth="1"/>
    <col min="25" max="29" width="0" style="94" hidden="1" customWidth="1"/>
    <col min="30" max="30" width="19.140625" style="527" bestFit="1" customWidth="1"/>
    <col min="31" max="16384" width="9.140625" style="94"/>
  </cols>
  <sheetData>
    <row r="1" spans="2:30" ht="14.65" customHeight="1">
      <c r="D1" s="94"/>
      <c r="F1" s="123" t="s">
        <v>685</v>
      </c>
      <c r="I1" s="237" t="s">
        <v>685</v>
      </c>
      <c r="N1" s="168"/>
      <c r="O1" s="168"/>
      <c r="P1" s="524"/>
      <c r="Q1" s="247"/>
      <c r="R1" s="247"/>
      <c r="S1" s="248"/>
      <c r="T1" s="248"/>
      <c r="U1" s="248"/>
      <c r="V1" s="248"/>
      <c r="AD1" s="525"/>
    </row>
    <row r="2" spans="2:30" s="200" customFormat="1" ht="23.25">
      <c r="C2" s="759" t="s">
        <v>686</v>
      </c>
      <c r="D2" s="759"/>
      <c r="E2" s="759"/>
      <c r="F2" s="759"/>
      <c r="G2" s="759"/>
      <c r="H2" s="759"/>
      <c r="I2" s="759"/>
      <c r="J2" s="759"/>
      <c r="K2" s="759"/>
      <c r="L2" s="759"/>
      <c r="M2" s="263"/>
      <c r="N2" s="263"/>
      <c r="O2" s="263"/>
      <c r="P2" s="524"/>
      <c r="Q2" s="247"/>
      <c r="R2" s="247"/>
      <c r="S2" s="248"/>
      <c r="T2" s="248"/>
      <c r="U2" s="248"/>
      <c r="V2" s="248"/>
      <c r="AD2" s="526"/>
    </row>
    <row r="3" spans="2:30" s="200" customFormat="1" ht="23.25">
      <c r="C3" s="747" t="s">
        <v>1637</v>
      </c>
      <c r="D3" s="747"/>
      <c r="E3" s="747"/>
      <c r="F3" s="747"/>
      <c r="G3" s="747"/>
      <c r="H3" s="747"/>
      <c r="I3" s="747"/>
      <c r="J3" s="747"/>
      <c r="K3" s="747"/>
      <c r="L3" s="747"/>
      <c r="M3" s="263"/>
      <c r="N3" s="263"/>
      <c r="O3" s="263"/>
      <c r="P3" s="524"/>
      <c r="Q3" s="247"/>
      <c r="R3" s="247"/>
      <c r="S3" s="248"/>
      <c r="T3" s="248"/>
      <c r="U3" s="248"/>
      <c r="V3" s="248"/>
      <c r="AD3" s="526"/>
    </row>
    <row r="4" spans="2:30" s="16" customFormat="1">
      <c r="B4" s="125"/>
      <c r="C4" s="125"/>
      <c r="E4" s="199"/>
      <c r="F4" s="127"/>
      <c r="G4" s="187"/>
      <c r="H4" s="185"/>
      <c r="I4" s="238"/>
      <c r="J4" s="185"/>
      <c r="K4" s="185"/>
      <c r="L4" s="264"/>
      <c r="M4" s="264"/>
      <c r="N4" s="264"/>
      <c r="O4" s="264"/>
      <c r="P4" s="524"/>
      <c r="Q4" s="247"/>
      <c r="R4" s="247"/>
      <c r="S4" s="248"/>
      <c r="T4" s="248"/>
      <c r="U4" s="248"/>
      <c r="V4" s="248"/>
      <c r="AD4" s="527"/>
    </row>
    <row r="5" spans="2:30" s="16" customFormat="1">
      <c r="B5" s="125"/>
      <c r="C5" s="211" t="s">
        <v>1082</v>
      </c>
      <c r="D5" s="760">
        <f ca="1">TODAY()</f>
        <v>45015</v>
      </c>
      <c r="E5" s="761"/>
      <c r="F5" s="128"/>
      <c r="G5" s="187"/>
      <c r="H5" s="185"/>
      <c r="I5" s="238"/>
      <c r="J5" s="185"/>
      <c r="K5" s="185"/>
      <c r="L5" s="193"/>
      <c r="M5" s="124"/>
      <c r="N5" s="196"/>
      <c r="O5" s="196"/>
      <c r="P5" s="524"/>
      <c r="Q5" s="247"/>
      <c r="R5" s="247"/>
      <c r="S5" s="248"/>
      <c r="T5" s="248"/>
      <c r="U5" s="248"/>
      <c r="V5" s="248"/>
      <c r="AD5" s="527"/>
    </row>
    <row r="6" spans="2:30" s="16" customFormat="1">
      <c r="B6" s="125"/>
      <c r="C6" s="224" t="s">
        <v>1077</v>
      </c>
      <c r="D6" s="751"/>
      <c r="E6" s="752"/>
      <c r="F6" s="128"/>
      <c r="I6" s="238"/>
      <c r="L6" s="274"/>
      <c r="M6" s="124"/>
      <c r="N6" s="196" t="s">
        <v>1088</v>
      </c>
      <c r="O6" s="196"/>
      <c r="P6" s="524"/>
      <c r="Q6" s="247"/>
      <c r="R6" s="247"/>
      <c r="S6" s="248"/>
      <c r="T6" s="248"/>
      <c r="U6" s="248"/>
      <c r="V6" s="248"/>
      <c r="X6" s="290"/>
      <c r="AD6" s="527"/>
    </row>
    <row r="7" spans="2:30" s="16" customFormat="1" ht="14.65" customHeight="1">
      <c r="B7" s="125"/>
      <c r="C7" s="224" t="s">
        <v>1078</v>
      </c>
      <c r="D7" s="753"/>
      <c r="E7" s="754"/>
      <c r="F7" s="128"/>
      <c r="G7" s="755" t="s">
        <v>1085</v>
      </c>
      <c r="H7" s="756"/>
      <c r="I7" s="243"/>
      <c r="J7" s="757" t="s">
        <v>1086</v>
      </c>
      <c r="K7" s="757"/>
      <c r="L7" s="265"/>
      <c r="M7" s="124"/>
      <c r="N7" s="223" t="s">
        <v>506</v>
      </c>
      <c r="O7" s="186">
        <f>'COVER PAGE'!$C$20</f>
        <v>154</v>
      </c>
      <c r="P7" s="524"/>
      <c r="Q7" s="223" t="s">
        <v>506</v>
      </c>
      <c r="R7" s="186">
        <f>'COVER PAGE'!$C$20</f>
        <v>154</v>
      </c>
      <c r="S7" s="175"/>
      <c r="T7" s="198"/>
      <c r="U7" s="198"/>
      <c r="V7" s="198"/>
      <c r="AD7" s="527"/>
    </row>
    <row r="8" spans="2:30" s="95" customFormat="1">
      <c r="D8" s="96"/>
      <c r="F8" s="240" t="s">
        <v>1088</v>
      </c>
      <c r="G8" s="245" t="s">
        <v>1081</v>
      </c>
      <c r="H8" s="246">
        <f>O8</f>
        <v>0</v>
      </c>
      <c r="I8" s="240" t="s">
        <v>1087</v>
      </c>
      <c r="J8" s="251" t="s">
        <v>1081</v>
      </c>
      <c r="K8" s="244">
        <f>R8</f>
        <v>0</v>
      </c>
      <c r="L8" s="225">
        <f>SUM(L10:L33)</f>
        <v>0</v>
      </c>
      <c r="N8" s="201">
        <f>SUM(N10:N33)</f>
        <v>0</v>
      </c>
      <c r="O8" s="201">
        <f>SUM(O10:O33)</f>
        <v>0</v>
      </c>
      <c r="P8" s="524"/>
      <c r="Q8" s="201">
        <f>SUM(Q10:Q33)</f>
        <v>0</v>
      </c>
      <c r="R8" s="201">
        <f>SUM(R10:R33)</f>
        <v>0</v>
      </c>
      <c r="S8" s="204"/>
      <c r="T8" s="204">
        <f>SUM(T10:T33)</f>
        <v>0</v>
      </c>
      <c r="U8" s="204">
        <f>SUM(U10:U33)</f>
        <v>0</v>
      </c>
      <c r="V8" s="204">
        <f>SUM(V10:V33)</f>
        <v>0</v>
      </c>
      <c r="AD8" s="527"/>
    </row>
    <row r="9" spans="2:30" s="255" customFormat="1" ht="45">
      <c r="B9" s="841" t="s">
        <v>242</v>
      </c>
      <c r="C9" s="842"/>
      <c r="D9" s="254" t="s">
        <v>243</v>
      </c>
      <c r="E9" s="34" t="s">
        <v>63</v>
      </c>
      <c r="F9" s="252" t="s">
        <v>455</v>
      </c>
      <c r="G9" s="252" t="s">
        <v>1070</v>
      </c>
      <c r="H9" s="252" t="s">
        <v>1066</v>
      </c>
      <c r="I9" s="252" t="s">
        <v>455</v>
      </c>
      <c r="J9" s="252" t="s">
        <v>1070</v>
      </c>
      <c r="K9" s="252" t="s">
        <v>1066</v>
      </c>
      <c r="L9" s="266" t="s">
        <v>1059</v>
      </c>
      <c r="N9" s="253" t="s">
        <v>684</v>
      </c>
      <c r="O9" s="253" t="s">
        <v>1076</v>
      </c>
      <c r="P9" s="524"/>
      <c r="Q9" s="253" t="s">
        <v>684</v>
      </c>
      <c r="R9" s="253" t="s">
        <v>1076</v>
      </c>
      <c r="S9" s="175"/>
      <c r="T9" s="256" t="s">
        <v>1067</v>
      </c>
      <c r="U9" s="256" t="s">
        <v>1068</v>
      </c>
      <c r="V9" s="257" t="s">
        <v>1069</v>
      </c>
      <c r="AD9" s="528" t="s">
        <v>1629</v>
      </c>
    </row>
    <row r="10" spans="2:30" s="95" customFormat="1">
      <c r="B10" s="838" t="s">
        <v>234</v>
      </c>
      <c r="C10" s="839"/>
      <c r="D10" s="839"/>
      <c r="E10" s="839"/>
      <c r="F10" s="839"/>
      <c r="G10" s="839"/>
      <c r="H10" s="839"/>
      <c r="I10" s="839"/>
      <c r="J10" s="839"/>
      <c r="K10" s="839"/>
      <c r="L10" s="839"/>
      <c r="M10" s="839"/>
      <c r="N10" s="839"/>
      <c r="O10" s="839"/>
      <c r="P10" s="839"/>
      <c r="Q10" s="839"/>
      <c r="R10" s="839"/>
      <c r="S10" s="839"/>
      <c r="T10" s="839"/>
      <c r="U10" s="839"/>
      <c r="V10" s="839"/>
      <c r="W10" s="839"/>
      <c r="X10" s="839"/>
      <c r="Y10" s="839"/>
      <c r="Z10" s="839"/>
      <c r="AA10" s="839"/>
      <c r="AB10" s="839"/>
      <c r="AC10" s="839"/>
      <c r="AD10" s="840"/>
    </row>
    <row r="11" spans="2:30" s="96" customFormat="1">
      <c r="B11" s="65" t="s">
        <v>1168</v>
      </c>
      <c r="C11" s="65"/>
      <c r="D11" s="65" t="s">
        <v>66</v>
      </c>
      <c r="E11" s="42">
        <v>0.1</v>
      </c>
      <c r="F11" s="32">
        <f>VLOOKUP(D11,'Part Master'!A:R, 3,FALSE)</f>
        <v>76.16</v>
      </c>
      <c r="G11" s="181">
        <f t="shared" ref="G11:G16" si="0">F11*1.1</f>
        <v>83.775999999999996</v>
      </c>
      <c r="H11" s="181">
        <f t="shared" ref="H11:H16" si="1">G11+($O$7*E11)</f>
        <v>99.176000000000002</v>
      </c>
      <c r="I11" s="181">
        <f>VLOOKUP(D11,'Part Master'!A:G,7,FALSE)</f>
        <v>63.212799999999994</v>
      </c>
      <c r="J11" s="181">
        <f>I11*1.1</f>
        <v>69.534080000000003</v>
      </c>
      <c r="K11" s="181">
        <f t="shared" ref="K11:K16" si="2">J11+($R$7*E11)</f>
        <v>84.934080000000009</v>
      </c>
      <c r="L11" s="166"/>
      <c r="N11" s="122">
        <f>IF(L11&gt;0,G11*L11,0)</f>
        <v>0</v>
      </c>
      <c r="O11" s="122">
        <f>IF(L11&gt;0,H11*L11,0)</f>
        <v>0</v>
      </c>
      <c r="P11" s="336"/>
      <c r="Q11" s="122">
        <f t="shared" ref="Q11:Q30" si="3">IF(L11&gt;0,J11*L11,0)</f>
        <v>0</v>
      </c>
      <c r="R11" s="122">
        <f t="shared" ref="R11:R30" si="4">IF(L11&gt;0,K11*L11,0)</f>
        <v>0</v>
      </c>
      <c r="S11" s="175"/>
      <c r="T11" s="174">
        <f>IF($L11&gt;0,$L11*$I11*'COVER PAGE'!#REF!,0)</f>
        <v>0</v>
      </c>
      <c r="U11" s="174">
        <f>IF($L11&gt;0,($E11*$O$7*$L11)-($E11*'COVER PAGE'!#REF!*$L11),0)</f>
        <v>0</v>
      </c>
      <c r="V11" s="174">
        <f>U11+T11</f>
        <v>0</v>
      </c>
      <c r="AD11" s="530" t="str">
        <f>IFERROR(VLOOKUP(D11,'Part Master'!A:E,5,FALSE)," ")</f>
        <v/>
      </c>
    </row>
    <row r="12" spans="2:30" s="95" customFormat="1" hidden="1">
      <c r="B12" s="65" t="s">
        <v>1169</v>
      </c>
      <c r="C12" s="65"/>
      <c r="D12" s="65" t="s">
        <v>1170</v>
      </c>
      <c r="E12" s="42">
        <v>0.1</v>
      </c>
      <c r="F12" s="32">
        <f>VLOOKUP(D12,'Part Master'!A:R, 3,FALSE)</f>
        <v>267.83</v>
      </c>
      <c r="G12" s="181">
        <f t="shared" si="0"/>
        <v>294.613</v>
      </c>
      <c r="H12" s="181">
        <f t="shared" si="1"/>
        <v>310.01299999999998</v>
      </c>
      <c r="I12" s="181">
        <f>VLOOKUP(D12,'Part Master'!A:G,7,FALSE)</f>
        <v>222.29889999999997</v>
      </c>
      <c r="J12" s="181">
        <f t="shared" ref="J12:J16" si="5">I12*1.1</f>
        <v>244.52878999999999</v>
      </c>
      <c r="K12" s="181">
        <f t="shared" si="2"/>
        <v>259.92878999999999</v>
      </c>
      <c r="L12" s="166"/>
      <c r="N12" s="122">
        <f t="shared" ref="N12:N16" si="6">IF(L12&gt;0,G12*L12,0)</f>
        <v>0</v>
      </c>
      <c r="O12" s="122">
        <f t="shared" ref="O12:O16" si="7">IF(L12&gt;0,H12*L12,0)</f>
        <v>0</v>
      </c>
      <c r="P12" s="336"/>
      <c r="Q12" s="122">
        <f t="shared" si="3"/>
        <v>0</v>
      </c>
      <c r="R12" s="122">
        <f t="shared" si="4"/>
        <v>0</v>
      </c>
      <c r="S12" s="170"/>
      <c r="T12" s="174">
        <f>IF($L12&gt;0,$L12*$I12*'COVER PAGE'!#REF!,0)</f>
        <v>0</v>
      </c>
      <c r="U12" s="174">
        <f>IF($L12&gt;0,($E12*$O$7*$L12)-($E12*'COVER PAGE'!#REF!*$L12),0)</f>
        <v>0</v>
      </c>
      <c r="V12" s="174">
        <f t="shared" ref="V12:V16" si="8">U12+T12</f>
        <v>0</v>
      </c>
      <c r="AD12" s="530" t="str">
        <f>IFERROR(VLOOKUP(D12,'Part Master'!A:E,5,FALSE)," ")</f>
        <v/>
      </c>
    </row>
    <row r="13" spans="2:30" s="95" customFormat="1">
      <c r="B13" s="65" t="s">
        <v>1171</v>
      </c>
      <c r="C13" s="65"/>
      <c r="D13" s="65" t="s">
        <v>1172</v>
      </c>
      <c r="E13" s="42">
        <v>0.8</v>
      </c>
      <c r="F13" s="32">
        <f>VLOOKUP(D13,'Part Master'!A:R, 3,FALSE)</f>
        <v>290.51</v>
      </c>
      <c r="G13" s="181">
        <f t="shared" si="0"/>
        <v>319.56100000000004</v>
      </c>
      <c r="H13" s="181">
        <f t="shared" si="1"/>
        <v>442.76100000000002</v>
      </c>
      <c r="I13" s="181">
        <f>VLOOKUP(D13,'Part Master'!A:G,7,FALSE)</f>
        <v>241.12329999999997</v>
      </c>
      <c r="J13" s="181">
        <f t="shared" si="5"/>
        <v>265.23563000000001</v>
      </c>
      <c r="K13" s="181">
        <f t="shared" si="2"/>
        <v>388.43563</v>
      </c>
      <c r="L13" s="166"/>
      <c r="N13" s="122">
        <f t="shared" si="6"/>
        <v>0</v>
      </c>
      <c r="O13" s="122">
        <f t="shared" si="7"/>
        <v>0</v>
      </c>
      <c r="P13" s="336"/>
      <c r="Q13" s="122">
        <f t="shared" si="3"/>
        <v>0</v>
      </c>
      <c r="R13" s="122">
        <f t="shared" si="4"/>
        <v>0</v>
      </c>
      <c r="S13" s="170"/>
      <c r="T13" s="174">
        <f>IF($L13&gt;0,$L13*$I13*'COVER PAGE'!#REF!,0)</f>
        <v>0</v>
      </c>
      <c r="U13" s="174">
        <f>IF($L13&gt;0,($E13*$O$7*$L13)-($E13*'COVER PAGE'!#REF!*$L13),0)</f>
        <v>0</v>
      </c>
      <c r="V13" s="174">
        <f t="shared" si="8"/>
        <v>0</v>
      </c>
      <c r="AD13" s="530" t="str">
        <f>IFERROR(VLOOKUP(D13,'Part Master'!A:E,5,FALSE)," ")</f>
        <v/>
      </c>
    </row>
    <row r="14" spans="2:30" s="96" customFormat="1">
      <c r="B14" s="65" t="s">
        <v>1173</v>
      </c>
      <c r="C14" s="65"/>
      <c r="D14" s="65" t="s">
        <v>1174</v>
      </c>
      <c r="E14" s="42">
        <v>0.2</v>
      </c>
      <c r="F14" s="32">
        <f>VLOOKUP(D14,'Part Master'!A:R, 3,FALSE)</f>
        <v>209.01</v>
      </c>
      <c r="G14" s="181">
        <f t="shared" si="0"/>
        <v>229.911</v>
      </c>
      <c r="H14" s="181">
        <f t="shared" si="1"/>
        <v>260.71100000000001</v>
      </c>
      <c r="I14" s="181">
        <f>VLOOKUP(D14,'Part Master'!A:G,7,FALSE)</f>
        <v>173.47829999999999</v>
      </c>
      <c r="J14" s="181">
        <f t="shared" si="5"/>
        <v>190.82613000000001</v>
      </c>
      <c r="K14" s="181">
        <f t="shared" si="2"/>
        <v>221.62613000000002</v>
      </c>
      <c r="L14" s="166"/>
      <c r="N14" s="122">
        <f t="shared" si="6"/>
        <v>0</v>
      </c>
      <c r="O14" s="122">
        <f t="shared" si="7"/>
        <v>0</v>
      </c>
      <c r="P14" s="336"/>
      <c r="Q14" s="122">
        <f t="shared" si="3"/>
        <v>0</v>
      </c>
      <c r="R14" s="122">
        <f t="shared" si="4"/>
        <v>0</v>
      </c>
      <c r="S14" s="171"/>
      <c r="T14" s="174">
        <f>IF($L14&gt;0,$L14*$I14*'COVER PAGE'!#REF!,0)</f>
        <v>0</v>
      </c>
      <c r="U14" s="174">
        <f>IF($L14&gt;0,($E14*$O$7*$L14)-($E14*'COVER PAGE'!#REF!*$L14),0)</f>
        <v>0</v>
      </c>
      <c r="V14" s="174">
        <f t="shared" si="8"/>
        <v>0</v>
      </c>
      <c r="AD14" s="530" t="str">
        <f>IFERROR(VLOOKUP(D14,'Part Master'!A:E,5,FALSE)," ")</f>
        <v/>
      </c>
    </row>
    <row r="15" spans="2:30" s="96" customFormat="1" hidden="1">
      <c r="B15" s="65" t="s">
        <v>1175</v>
      </c>
      <c r="C15" s="65"/>
      <c r="D15" s="65" t="s">
        <v>1176</v>
      </c>
      <c r="E15" s="42">
        <v>0.2</v>
      </c>
      <c r="F15" s="32">
        <f>VLOOKUP(D15,'Part Master'!A:R, 3,FALSE)</f>
        <v>290.48</v>
      </c>
      <c r="G15" s="181">
        <f t="shared" si="0"/>
        <v>319.52800000000002</v>
      </c>
      <c r="H15" s="181">
        <f t="shared" si="1"/>
        <v>350.32800000000003</v>
      </c>
      <c r="I15" s="181">
        <f>VLOOKUP(D15,'Part Master'!A:G,7,FALSE)</f>
        <v>241.09840000000003</v>
      </c>
      <c r="J15" s="181">
        <f t="shared" si="5"/>
        <v>265.20824000000005</v>
      </c>
      <c r="K15" s="181">
        <f t="shared" si="2"/>
        <v>296.00824000000006</v>
      </c>
      <c r="L15" s="166"/>
      <c r="N15" s="122">
        <f t="shared" si="6"/>
        <v>0</v>
      </c>
      <c r="O15" s="122">
        <f t="shared" si="7"/>
        <v>0</v>
      </c>
      <c r="P15" s="336"/>
      <c r="Q15" s="122">
        <f t="shared" si="3"/>
        <v>0</v>
      </c>
      <c r="R15" s="122">
        <f t="shared" si="4"/>
        <v>0</v>
      </c>
      <c r="S15" s="171"/>
      <c r="T15" s="174">
        <f>IF($L15&gt;0,$L15*$I15*'COVER PAGE'!#REF!,0)</f>
        <v>0</v>
      </c>
      <c r="U15" s="174">
        <f>IF($L15&gt;0,($E15*$O$7*$L15)-($E15*'COVER PAGE'!#REF!*$L15),0)</f>
        <v>0</v>
      </c>
      <c r="V15" s="174">
        <f t="shared" si="8"/>
        <v>0</v>
      </c>
      <c r="AD15" s="530" t="str">
        <f>IFERROR(VLOOKUP(D15,'Part Master'!A:E,5,FALSE)," ")</f>
        <v/>
      </c>
    </row>
    <row r="16" spans="2:30" s="96" customFormat="1">
      <c r="B16" s="65" t="s">
        <v>1177</v>
      </c>
      <c r="C16" s="65"/>
      <c r="D16" s="65" t="s">
        <v>1178</v>
      </c>
      <c r="E16" s="42">
        <v>1</v>
      </c>
      <c r="F16" s="32">
        <f>VLOOKUP(D16,'Part Master'!A:R, 3,FALSE)</f>
        <v>448.31</v>
      </c>
      <c r="G16" s="181">
        <f t="shared" si="0"/>
        <v>493.14100000000002</v>
      </c>
      <c r="H16" s="181">
        <f t="shared" si="1"/>
        <v>647.14100000000008</v>
      </c>
      <c r="I16" s="181">
        <f>VLOOKUP(D16,'Part Master'!A:G,7,FALSE)</f>
        <v>372.09730000000002</v>
      </c>
      <c r="J16" s="181">
        <f t="shared" si="5"/>
        <v>409.30703000000005</v>
      </c>
      <c r="K16" s="181">
        <f t="shared" si="2"/>
        <v>563.30703000000005</v>
      </c>
      <c r="L16" s="166"/>
      <c r="N16" s="122">
        <f t="shared" si="6"/>
        <v>0</v>
      </c>
      <c r="O16" s="122">
        <f t="shared" si="7"/>
        <v>0</v>
      </c>
      <c r="P16" s="336"/>
      <c r="Q16" s="122">
        <f t="shared" si="3"/>
        <v>0</v>
      </c>
      <c r="R16" s="122">
        <f t="shared" si="4"/>
        <v>0</v>
      </c>
      <c r="S16" s="171"/>
      <c r="T16" s="174">
        <f>IF($L16&gt;0,$L16*$I16*'COVER PAGE'!#REF!,0)</f>
        <v>0</v>
      </c>
      <c r="U16" s="174">
        <f>IF($L16&gt;0,($E16*$O$7*$L16)-($E16*'COVER PAGE'!#REF!*$L16),0)</f>
        <v>0</v>
      </c>
      <c r="V16" s="174">
        <f t="shared" si="8"/>
        <v>0</v>
      </c>
      <c r="AD16" s="530" t="str">
        <f>IFERROR(VLOOKUP(D16,'Part Master'!A:E,5,FALSE)," ")</f>
        <v/>
      </c>
    </row>
    <row r="17" spans="2:30" s="95" customFormat="1" hidden="1">
      <c r="B17" s="838" t="s">
        <v>233</v>
      </c>
      <c r="C17" s="839"/>
      <c r="D17" s="839"/>
      <c r="E17" s="839"/>
      <c r="F17" s="839"/>
      <c r="G17" s="839"/>
      <c r="H17" s="839"/>
      <c r="I17" s="839"/>
      <c r="J17" s="839"/>
      <c r="K17" s="839"/>
      <c r="L17" s="839"/>
      <c r="M17" s="839"/>
      <c r="N17" s="839"/>
      <c r="O17" s="839"/>
      <c r="P17" s="839"/>
      <c r="Q17" s="839"/>
      <c r="R17" s="839"/>
      <c r="S17" s="839"/>
      <c r="T17" s="839"/>
      <c r="U17" s="839"/>
      <c r="V17" s="839"/>
      <c r="W17" s="839"/>
      <c r="X17" s="839"/>
      <c r="Y17" s="839"/>
      <c r="Z17" s="839"/>
      <c r="AA17" s="839"/>
      <c r="AB17" s="839"/>
      <c r="AC17" s="839"/>
      <c r="AD17" s="840" t="str">
        <f>IFERROR(VLOOKUP(D17,'Part Master'!A:E,5,FALSE)," ")</f>
        <v xml:space="preserve"> </v>
      </c>
    </row>
    <row r="18" spans="2:30" s="96" customFormat="1" hidden="1">
      <c r="B18" s="65" t="s">
        <v>1179</v>
      </c>
      <c r="C18" s="65"/>
      <c r="D18" s="65" t="s">
        <v>1180</v>
      </c>
      <c r="E18" s="42">
        <v>1.2</v>
      </c>
      <c r="F18" s="32">
        <f>VLOOKUP(D18,'Part Master'!A:R, 3,FALSE)</f>
        <v>216.04</v>
      </c>
      <c r="G18" s="181">
        <f>F18*1.1</f>
        <v>237.64400000000001</v>
      </c>
      <c r="H18" s="181">
        <f>IF((G18+(E18*$O$7))&lt;100,ROUNDUP(((G18+(E18*$O$7))*2),-1)/2,IF((G18+(E18*$O$7))&gt;1000,ROUND((G18+(E18*$O$7)),-1),ROUND(((G18+(E18*$O$7))*2),-1)/2))</f>
        <v>420</v>
      </c>
      <c r="I18" s="191"/>
      <c r="J18" s="191"/>
      <c r="K18" s="191"/>
      <c r="L18" s="278"/>
      <c r="N18" s="122">
        <f t="shared" ref="N18" si="9">IF(L18&gt;0,G18*L18,0)</f>
        <v>0</v>
      </c>
      <c r="O18" s="122">
        <f t="shared" ref="O18" si="10">IF(L18&gt;0,H18*L18,0)</f>
        <v>0</v>
      </c>
      <c r="P18" s="171"/>
      <c r="Q18" s="122">
        <f t="shared" si="3"/>
        <v>0</v>
      </c>
      <c r="R18" s="122">
        <f t="shared" si="4"/>
        <v>0</v>
      </c>
      <c r="S18" s="167"/>
      <c r="T18" s="174">
        <f>IF($L18&gt;0,$L18*$I18*'COVER PAGE'!#REF!,0)</f>
        <v>0</v>
      </c>
      <c r="U18" s="174">
        <f>IF($L18&gt;0,($E18*$O$7*$L18)-($E18*'COVER PAGE'!#REF!*$L18),0)</f>
        <v>0</v>
      </c>
      <c r="V18" s="174">
        <f t="shared" ref="V18" si="11">U18+T18</f>
        <v>0</v>
      </c>
      <c r="AD18" s="530" t="str">
        <f>IFERROR(VLOOKUP(D18,'Part Master'!A:E,5,FALSE)," ")</f>
        <v/>
      </c>
    </row>
    <row r="19" spans="2:30">
      <c r="B19" s="838" t="s">
        <v>235</v>
      </c>
      <c r="C19" s="839"/>
      <c r="D19" s="839"/>
      <c r="E19" s="839"/>
      <c r="F19" s="839"/>
      <c r="G19" s="839"/>
      <c r="H19" s="839"/>
      <c r="I19" s="839"/>
      <c r="J19" s="839"/>
      <c r="K19" s="839"/>
      <c r="L19" s="839"/>
      <c r="M19" s="839"/>
      <c r="N19" s="839"/>
      <c r="O19" s="839"/>
      <c r="P19" s="839"/>
      <c r="Q19" s="839"/>
      <c r="R19" s="839"/>
      <c r="S19" s="839"/>
      <c r="T19" s="839"/>
      <c r="U19" s="839"/>
      <c r="V19" s="839"/>
      <c r="W19" s="839"/>
      <c r="X19" s="839"/>
      <c r="Y19" s="839"/>
      <c r="Z19" s="839"/>
      <c r="AA19" s="839"/>
      <c r="AB19" s="839"/>
      <c r="AC19" s="839"/>
      <c r="AD19" s="840" t="str">
        <f>IFERROR(VLOOKUP(D19,'Part Master'!A:E,5,FALSE)," ")</f>
        <v xml:space="preserve"> </v>
      </c>
    </row>
    <row r="20" spans="2:30" s="89" customFormat="1">
      <c r="B20" s="65" t="s">
        <v>5</v>
      </c>
      <c r="C20" s="65"/>
      <c r="D20" s="65" t="s">
        <v>85</v>
      </c>
      <c r="E20" s="42">
        <v>0</v>
      </c>
      <c r="F20" s="32">
        <f>VLOOKUP(D20,'Part Master'!A:R, 3,FALSE)</f>
        <v>19.43</v>
      </c>
      <c r="G20" s="181">
        <f>F20*1.1</f>
        <v>21.373000000000001</v>
      </c>
      <c r="H20" s="181">
        <f>IF((G20+(E20*$O$7))&lt;100,ROUNDUP(((G20+(E20*$O$7))*2),-1)/2,IF((G20+(E20*$O$7))&gt;1000,ROUND((G20+(E20*$O$7)),-1),ROUND(((G20+(E20*$O$7))*2),-1)/2))</f>
        <v>25</v>
      </c>
      <c r="I20" s="181">
        <f>VLOOKUP(D20,'Part Master'!A:G,7,FALSE)</f>
        <v>16.126899999999999</v>
      </c>
      <c r="J20" s="181">
        <f t="shared" ref="J20:J33" si="12">I20*1.1</f>
        <v>17.73959</v>
      </c>
      <c r="K20" s="181">
        <f>J20+($R$7*E20)</f>
        <v>17.73959</v>
      </c>
      <c r="L20" s="166"/>
      <c r="N20" s="122">
        <f>IF(L20&gt;0,G20*L20,0)</f>
        <v>0</v>
      </c>
      <c r="O20" s="122">
        <f>IF(L20&gt;0,H20*L20,0)</f>
        <v>0</v>
      </c>
      <c r="P20" s="336"/>
      <c r="Q20" s="122">
        <f t="shared" si="3"/>
        <v>0</v>
      </c>
      <c r="R20" s="122">
        <f t="shared" si="4"/>
        <v>0</v>
      </c>
      <c r="S20" s="171"/>
      <c r="T20" s="174">
        <f>IF($L20&gt;0,$L20*$I20*'COVER PAGE'!#REF!,0)</f>
        <v>0</v>
      </c>
      <c r="U20" s="174">
        <f>IF($L20&gt;0,($E20*$O$7*$L20)-($E20*'COVER PAGE'!#REF!*$L20),0)</f>
        <v>0</v>
      </c>
      <c r="V20" s="174">
        <f>U20+T20</f>
        <v>0</v>
      </c>
      <c r="AD20" s="530" t="str">
        <f>IFERROR(VLOOKUP(D20,'Part Master'!A:E,5,FALSE)," ")</f>
        <v/>
      </c>
    </row>
    <row r="21" spans="2:30">
      <c r="B21" s="838" t="s">
        <v>236</v>
      </c>
      <c r="C21" s="839"/>
      <c r="D21" s="839"/>
      <c r="E21" s="839"/>
      <c r="F21" s="839"/>
      <c r="G21" s="839"/>
      <c r="H21" s="839"/>
      <c r="I21" s="839"/>
      <c r="J21" s="839"/>
      <c r="K21" s="839"/>
      <c r="L21" s="839"/>
      <c r="M21" s="839"/>
      <c r="N21" s="839"/>
      <c r="O21" s="839"/>
      <c r="P21" s="839"/>
      <c r="Q21" s="839"/>
      <c r="R21" s="839"/>
      <c r="S21" s="839"/>
      <c r="T21" s="839"/>
      <c r="U21" s="839"/>
      <c r="V21" s="839"/>
      <c r="W21" s="839"/>
      <c r="X21" s="839"/>
      <c r="Y21" s="839"/>
      <c r="Z21" s="839"/>
      <c r="AA21" s="839"/>
      <c r="AB21" s="839"/>
      <c r="AC21" s="839"/>
      <c r="AD21" s="840" t="str">
        <f>IFERROR(VLOOKUP(D21,'Part Master'!A:E,5,FALSE)," ")</f>
        <v xml:space="preserve"> </v>
      </c>
    </row>
    <row r="22" spans="2:30" s="89" customFormat="1">
      <c r="B22" s="65" t="s">
        <v>1181</v>
      </c>
      <c r="C22" s="65"/>
      <c r="D22" s="65" t="s">
        <v>67</v>
      </c>
      <c r="E22" s="42">
        <v>0</v>
      </c>
      <c r="F22" s="32">
        <f>VLOOKUP(D22,'Part Master'!A:R, 3,FALSE)</f>
        <v>39.71</v>
      </c>
      <c r="G22" s="181">
        <f>F22*1.1</f>
        <v>43.681000000000004</v>
      </c>
      <c r="H22" s="181">
        <f>IF((G22+(E22*$O$7))&lt;100,ROUNDUP(((G22+(E22*$O$7))*2),-1)/2,IF((G22+(E22*$O$7))&gt;1000,ROUND((G22+(E22*$O$7)),-1),ROUND(((G22+(E22*$O$7))*2),-1)/2))</f>
        <v>45</v>
      </c>
      <c r="I22" s="181">
        <f>VLOOKUP(D22,'Part Master'!A:G,7,FALSE)</f>
        <v>32.959299999999999</v>
      </c>
      <c r="J22" s="181">
        <f t="shared" si="12"/>
        <v>36.255230000000005</v>
      </c>
      <c r="K22" s="181">
        <f>J22+($R$7*E22)</f>
        <v>36.255230000000005</v>
      </c>
      <c r="L22" s="166"/>
      <c r="N22" s="122">
        <f>IF(L22&gt;0,G22*L22,0)</f>
        <v>0</v>
      </c>
      <c r="O22" s="122">
        <f>IF(L22&gt;0,H22*L22,0)</f>
        <v>0</v>
      </c>
      <c r="P22" s="336"/>
      <c r="Q22" s="122">
        <f t="shared" si="3"/>
        <v>0</v>
      </c>
      <c r="R22" s="122">
        <f t="shared" si="4"/>
        <v>0</v>
      </c>
      <c r="S22" s="171"/>
      <c r="T22" s="174">
        <f>IF($L22&gt;0,$L22*$I22*'COVER PAGE'!#REF!,0)</f>
        <v>0</v>
      </c>
      <c r="U22" s="174">
        <f>IF($L22&gt;0,($E22*$O$7*$L22)-($E22*'COVER PAGE'!#REF!*$L22),0)</f>
        <v>0</v>
      </c>
      <c r="V22" s="174">
        <f>U22+T22</f>
        <v>0</v>
      </c>
      <c r="AD22" s="530" t="str">
        <f>IFERROR(VLOOKUP(D22,'Part Master'!A:E,5,FALSE)," ")</f>
        <v/>
      </c>
    </row>
    <row r="23" spans="2:30" s="89" customFormat="1">
      <c r="B23" s="65" t="s">
        <v>1190</v>
      </c>
      <c r="C23" s="65"/>
      <c r="D23" s="65" t="s">
        <v>197</v>
      </c>
      <c r="E23" s="42">
        <v>0.2</v>
      </c>
      <c r="F23" s="32">
        <f>VLOOKUP(D23,'Part Master'!A:R, 3,FALSE)</f>
        <v>99.66</v>
      </c>
      <c r="G23" s="181">
        <f t="shared" ref="G23:G27" si="13">F23*1.1</f>
        <v>109.626</v>
      </c>
      <c r="H23" s="181">
        <f>IF((G23+(E23*$O$7))&lt;100,ROUNDUP(((G23+(E23*$O$7))*2),-1)/2,IF((G23+(E23*$O$7))&gt;1000,ROUND((G23+(E23*$O$7)),-1),ROUND(((G23+(E23*$O$7))*2),-1)/2))</f>
        <v>140</v>
      </c>
      <c r="I23" s="181">
        <f>VLOOKUP(D23,'Part Master'!A:G,7,FALSE)</f>
        <v>82.717799999999997</v>
      </c>
      <c r="J23" s="181">
        <f t="shared" si="12"/>
        <v>90.989580000000004</v>
      </c>
      <c r="K23" s="181">
        <f t="shared" ref="K23:K27" si="14">J23+($R$7*E23)</f>
        <v>121.78958</v>
      </c>
      <c r="L23" s="166"/>
      <c r="N23" s="122">
        <f t="shared" ref="N23:N27" si="15">IF(L23&gt;0,G23*L23,0)</f>
        <v>0</v>
      </c>
      <c r="O23" s="122">
        <f t="shared" ref="O23:O27" si="16">IF(L23&gt;0,H23*L23,0)</f>
        <v>0</v>
      </c>
      <c r="P23" s="336"/>
      <c r="Q23" s="122">
        <f t="shared" si="3"/>
        <v>0</v>
      </c>
      <c r="R23" s="122">
        <f t="shared" si="4"/>
        <v>0</v>
      </c>
      <c r="S23" s="171"/>
      <c r="T23" s="174">
        <f>IF($L23&gt;0,$L23*$I23*'COVER PAGE'!#REF!,0)</f>
        <v>0</v>
      </c>
      <c r="U23" s="174">
        <f>IF($L23&gt;0,($E23*$O$7*$L23)-($E23*'COVER PAGE'!#REF!*$L23),0)</f>
        <v>0</v>
      </c>
      <c r="V23" s="174">
        <f t="shared" ref="V23:V30" si="17">U23+T23</f>
        <v>0</v>
      </c>
      <c r="AD23" s="530" t="str">
        <f>IFERROR(VLOOKUP(D23,'Part Master'!A:E,5,FALSE)," ")</f>
        <v/>
      </c>
    </row>
    <row r="24" spans="2:30" s="89" customFormat="1">
      <c r="B24" s="65" t="s">
        <v>7</v>
      </c>
      <c r="C24" s="65"/>
      <c r="D24" s="65" t="s">
        <v>1182</v>
      </c>
      <c r="E24" s="42">
        <v>0.5</v>
      </c>
      <c r="F24" s="32">
        <f>VLOOKUP(D24,'Part Master'!A:R, 3,FALSE)</f>
        <v>437.49</v>
      </c>
      <c r="G24" s="181">
        <f t="shared" si="13"/>
        <v>481.23900000000003</v>
      </c>
      <c r="H24" s="181">
        <f>IF((G24+(E24*$O$7))&lt;100,ROUNDUP(((G24+(E24*$O$7))*2),-1)/2,IF((G24+(E24*$O$7))&gt;1000,ROUND((G24+(E24*$O$7)),-1),ROUND(((G24+(E24*$O$7))*2),-1)/2))</f>
        <v>560</v>
      </c>
      <c r="I24" s="181">
        <f>VLOOKUP(D24,'Part Master'!A:G,7,FALSE)</f>
        <v>363.11670000000004</v>
      </c>
      <c r="J24" s="181">
        <f t="shared" si="12"/>
        <v>399.42837000000009</v>
      </c>
      <c r="K24" s="181">
        <f t="shared" si="14"/>
        <v>476.42837000000009</v>
      </c>
      <c r="L24" s="166"/>
      <c r="N24" s="122">
        <f t="shared" si="15"/>
        <v>0</v>
      </c>
      <c r="O24" s="122">
        <f t="shared" si="16"/>
        <v>0</v>
      </c>
      <c r="P24" s="336"/>
      <c r="Q24" s="122">
        <f t="shared" si="3"/>
        <v>0</v>
      </c>
      <c r="R24" s="122">
        <f t="shared" si="4"/>
        <v>0</v>
      </c>
      <c r="S24" s="171"/>
      <c r="T24" s="174">
        <f>IF($L24&gt;0,$L24*$I24*'COVER PAGE'!#REF!,0)</f>
        <v>0</v>
      </c>
      <c r="U24" s="174">
        <f>IF($L24&gt;0,($E24*$O$7*$L24)-($E24*'COVER PAGE'!#REF!*$L24),0)</f>
        <v>0</v>
      </c>
      <c r="V24" s="174">
        <f t="shared" si="17"/>
        <v>0</v>
      </c>
      <c r="AD24" s="530" t="str">
        <f>IFERROR(VLOOKUP(D24,'Part Master'!A:E,5,FALSE)," ")</f>
        <v/>
      </c>
    </row>
    <row r="25" spans="2:30" s="89" customFormat="1">
      <c r="B25" s="56" t="s">
        <v>8</v>
      </c>
      <c r="C25" s="57"/>
      <c r="D25" s="68" t="s">
        <v>72</v>
      </c>
      <c r="E25" s="69"/>
      <c r="F25" s="32"/>
      <c r="G25" s="32"/>
      <c r="H25" s="32"/>
      <c r="I25" s="181"/>
      <c r="J25" s="181"/>
      <c r="K25" s="181"/>
      <c r="L25" s="166"/>
      <c r="N25" s="122">
        <f t="shared" si="15"/>
        <v>0</v>
      </c>
      <c r="O25" s="122">
        <f t="shared" si="16"/>
        <v>0</v>
      </c>
      <c r="P25" s="336"/>
      <c r="Q25" s="122">
        <f t="shared" si="3"/>
        <v>0</v>
      </c>
      <c r="R25" s="122">
        <f t="shared" si="4"/>
        <v>0</v>
      </c>
      <c r="S25" s="171"/>
      <c r="T25" s="174">
        <f>IF($L25&gt;0,$L25*$I25*'COVER PAGE'!#REF!,0)</f>
        <v>0</v>
      </c>
      <c r="U25" s="174">
        <f>IF($L25&gt;0,($E25*$O$7*$L25)-($E25*'COVER PAGE'!#REF!*$L25),0)</f>
        <v>0</v>
      </c>
      <c r="V25" s="174">
        <f t="shared" si="17"/>
        <v>0</v>
      </c>
      <c r="AD25" s="530" t="str">
        <f>IFERROR(VLOOKUP(D25,'Part Master'!A:E,5,FALSE)," ")</f>
        <v xml:space="preserve"> </v>
      </c>
    </row>
    <row r="26" spans="2:30" s="89" customFormat="1">
      <c r="B26" s="781"/>
      <c r="C26" s="65" t="s">
        <v>1183</v>
      </c>
      <c r="D26" s="65" t="s">
        <v>516</v>
      </c>
      <c r="E26" s="42">
        <v>0.5</v>
      </c>
      <c r="F26" s="32">
        <f>VLOOKUP(D26,'Part Master'!A:R, 3,FALSE)</f>
        <v>367.62</v>
      </c>
      <c r="G26" s="181">
        <f t="shared" si="13"/>
        <v>404.38200000000006</v>
      </c>
      <c r="H26" s="181">
        <f t="shared" ref="H26:H30" si="18">IF((G26+(E26*$O$7))&lt;100,ROUNDUP(((G26+(E26*$O$7))*2),-1)/2,IF((G26+(E26*$O$7))&gt;1000,ROUND((G26+(E26*$O$7)),-1),ROUND(((G26+(E26*$O$7))*2),-1)/2))</f>
        <v>480</v>
      </c>
      <c r="I26" s="181">
        <f>VLOOKUP(D26,'Part Master'!A:G,7,FALSE)</f>
        <v>305.12459999999999</v>
      </c>
      <c r="J26" s="181">
        <f t="shared" si="12"/>
        <v>335.63706000000002</v>
      </c>
      <c r="K26" s="181">
        <f t="shared" si="14"/>
        <v>412.63706000000002</v>
      </c>
      <c r="L26" s="166"/>
      <c r="N26" s="122">
        <f t="shared" si="15"/>
        <v>0</v>
      </c>
      <c r="O26" s="122">
        <f t="shared" si="16"/>
        <v>0</v>
      </c>
      <c r="P26" s="336"/>
      <c r="Q26" s="122">
        <f t="shared" si="3"/>
        <v>0</v>
      </c>
      <c r="R26" s="122">
        <f t="shared" si="4"/>
        <v>0</v>
      </c>
      <c r="S26" s="171"/>
      <c r="T26" s="174">
        <f>IF($L26&gt;0,$L26*$I26*'COVER PAGE'!#REF!,0)</f>
        <v>0</v>
      </c>
      <c r="U26" s="174">
        <f>IF($L26&gt;0,($E26*$O$7*$L26)-($E26*'COVER PAGE'!#REF!*$L26),0)</f>
        <v>0</v>
      </c>
      <c r="V26" s="174">
        <f t="shared" si="17"/>
        <v>0</v>
      </c>
      <c r="AD26" s="530" t="str">
        <f>IFERROR(VLOOKUP(D26,'Part Master'!A:E,5,FALSE)," ")</f>
        <v/>
      </c>
    </row>
    <row r="27" spans="2:30" s="89" customFormat="1">
      <c r="B27" s="809"/>
      <c r="C27" s="52" t="s">
        <v>1184</v>
      </c>
      <c r="D27" s="228" t="s">
        <v>509</v>
      </c>
      <c r="E27" s="42">
        <v>0.3</v>
      </c>
      <c r="F27" s="32">
        <f>VLOOKUP(D27,'Part Master'!A:R, 3,FALSE)</f>
        <v>214.31</v>
      </c>
      <c r="G27" s="181">
        <f t="shared" si="13"/>
        <v>235.74100000000001</v>
      </c>
      <c r="H27" s="181">
        <f t="shared" si="18"/>
        <v>280</v>
      </c>
      <c r="I27" s="181">
        <f>VLOOKUP(D27,'Part Master'!A:G,7,FALSE)</f>
        <v>177.87729999999999</v>
      </c>
      <c r="J27" s="181">
        <f t="shared" si="12"/>
        <v>195.66503</v>
      </c>
      <c r="K27" s="181">
        <f t="shared" si="14"/>
        <v>241.86502999999999</v>
      </c>
      <c r="L27" s="166"/>
      <c r="N27" s="122">
        <f t="shared" si="15"/>
        <v>0</v>
      </c>
      <c r="O27" s="122">
        <f t="shared" si="16"/>
        <v>0</v>
      </c>
      <c r="P27" s="336"/>
      <c r="Q27" s="122">
        <f t="shared" si="3"/>
        <v>0</v>
      </c>
      <c r="R27" s="122">
        <f t="shared" si="4"/>
        <v>0</v>
      </c>
      <c r="S27" s="171"/>
      <c r="T27" s="174">
        <f>IF($L27&gt;0,$L27*$I27*'COVER PAGE'!#REF!,0)</f>
        <v>0</v>
      </c>
      <c r="U27" s="174">
        <f>IF($L27&gt;0,($E27*$O$7*$L27)-($E27*'COVER PAGE'!#REF!*$L27),0)</f>
        <v>0</v>
      </c>
      <c r="V27" s="174">
        <f t="shared" si="17"/>
        <v>0</v>
      </c>
      <c r="AD27" s="530" t="str">
        <f>IFERROR(VLOOKUP(D27,'Part Master'!A:E,5,FALSE)," ")</f>
        <v/>
      </c>
    </row>
    <row r="28" spans="2:30" s="89" customFormat="1">
      <c r="B28" s="810"/>
      <c r="C28" s="52" t="s">
        <v>36</v>
      </c>
      <c r="D28" s="65" t="s">
        <v>86</v>
      </c>
      <c r="E28" s="42">
        <v>0.2</v>
      </c>
      <c r="F28" s="32">
        <f>VLOOKUP(D28,'Part Master'!A:R, 3,FALSE)</f>
        <v>38.46</v>
      </c>
      <c r="G28" s="181">
        <f>F28*1.1</f>
        <v>42.306000000000004</v>
      </c>
      <c r="H28" s="181">
        <f t="shared" si="18"/>
        <v>75</v>
      </c>
      <c r="I28" s="181">
        <f>VLOOKUP(D28,'Part Master'!A:G,7,FALSE)</f>
        <v>31.921800000000001</v>
      </c>
      <c r="J28" s="181">
        <f t="shared" si="12"/>
        <v>35.113980000000005</v>
      </c>
      <c r="K28" s="181">
        <f>J28+($R$7*E28)</f>
        <v>65.913980000000009</v>
      </c>
      <c r="L28" s="166"/>
      <c r="N28" s="122">
        <f>IF(L28&gt;0,G28*L28,0)</f>
        <v>0</v>
      </c>
      <c r="O28" s="122">
        <f>IF(L28&gt;0,H28*L28,0)</f>
        <v>0</v>
      </c>
      <c r="P28" s="336"/>
      <c r="Q28" s="122">
        <f t="shared" si="3"/>
        <v>0</v>
      </c>
      <c r="R28" s="122">
        <f t="shared" si="4"/>
        <v>0</v>
      </c>
      <c r="S28" s="171"/>
      <c r="T28" s="174">
        <f>IF($L28&gt;0,$L28*$I28*'COVER PAGE'!#REF!,0)</f>
        <v>0</v>
      </c>
      <c r="U28" s="174">
        <f>IF($L28&gt;0,($E28*$O$7*$L28)-($E28*'COVER PAGE'!#REF!*$L28),0)</f>
        <v>0</v>
      </c>
      <c r="V28" s="174">
        <f t="shared" si="17"/>
        <v>0</v>
      </c>
      <c r="AD28" s="530" t="str">
        <f>IFERROR(VLOOKUP(D28,'Part Master'!A:E,5,FALSE)," ")</f>
        <v/>
      </c>
    </row>
    <row r="29" spans="2:30" s="89" customFormat="1">
      <c r="B29" s="65" t="s">
        <v>1185</v>
      </c>
      <c r="C29" s="65"/>
      <c r="D29" s="65" t="s">
        <v>1186</v>
      </c>
      <c r="E29" s="42">
        <v>0</v>
      </c>
      <c r="F29" s="32">
        <f>VLOOKUP(D29,'Part Master'!A:R, 3,FALSE)</f>
        <v>179.47</v>
      </c>
      <c r="G29" s="181">
        <f>F29*1.1</f>
        <v>197.417</v>
      </c>
      <c r="H29" s="181">
        <f t="shared" si="18"/>
        <v>195</v>
      </c>
      <c r="I29" s="181">
        <f>VLOOKUP(D29,'Part Master'!A:G,7,FALSE)</f>
        <v>148.96010000000001</v>
      </c>
      <c r="J29" s="181">
        <f t="shared" si="12"/>
        <v>163.85611000000003</v>
      </c>
      <c r="K29" s="181">
        <f>J29+($R$7*E29)</f>
        <v>163.85611000000003</v>
      </c>
      <c r="L29" s="166"/>
      <c r="N29" s="122">
        <f t="shared" ref="N29:N30" si="19">IF(L29&gt;0,G29*L29,0)</f>
        <v>0</v>
      </c>
      <c r="O29" s="122">
        <f t="shared" ref="O29:O30" si="20">IF(L29&gt;0,H29*L29,0)</f>
        <v>0</v>
      </c>
      <c r="P29" s="336"/>
      <c r="Q29" s="122">
        <f t="shared" si="3"/>
        <v>0</v>
      </c>
      <c r="R29" s="122">
        <f t="shared" si="4"/>
        <v>0</v>
      </c>
      <c r="S29" s="171"/>
      <c r="T29" s="174">
        <f>IF($L29&gt;0,$L29*$I29*'COVER PAGE'!#REF!,0)</f>
        <v>0</v>
      </c>
      <c r="U29" s="174">
        <f>IF($L29&gt;0,($E29*$O$7*$L29)-($E29*'COVER PAGE'!#REF!*$L29),0)</f>
        <v>0</v>
      </c>
      <c r="V29" s="174">
        <f t="shared" si="17"/>
        <v>0</v>
      </c>
      <c r="AD29" s="530" t="str">
        <f>IFERROR(VLOOKUP(D29,'Part Master'!A:E,5,FALSE)," ")</f>
        <v/>
      </c>
    </row>
    <row r="30" spans="2:30" s="89" customFormat="1">
      <c r="B30" s="65" t="s">
        <v>1187</v>
      </c>
      <c r="C30" s="65"/>
      <c r="D30" s="65" t="s">
        <v>1188</v>
      </c>
      <c r="E30" s="42">
        <v>0.5</v>
      </c>
      <c r="F30" s="32">
        <f>VLOOKUP(D30,'Part Master'!A:R, 3,FALSE)</f>
        <v>525.51</v>
      </c>
      <c r="G30" s="181">
        <f>F30*1.1</f>
        <v>578.06100000000004</v>
      </c>
      <c r="H30" s="181">
        <f t="shared" si="18"/>
        <v>655</v>
      </c>
      <c r="I30" s="181">
        <f>VLOOKUP(D30,'Part Master'!A:G,7,FALSE)</f>
        <v>436.17329999999998</v>
      </c>
      <c r="J30" s="181">
        <f t="shared" si="12"/>
        <v>479.79063000000002</v>
      </c>
      <c r="K30" s="181">
        <f>J30+($R$7*E30)</f>
        <v>556.79062999999996</v>
      </c>
      <c r="L30" s="166"/>
      <c r="N30" s="122">
        <f t="shared" si="19"/>
        <v>0</v>
      </c>
      <c r="O30" s="122">
        <f t="shared" si="20"/>
        <v>0</v>
      </c>
      <c r="P30" s="336"/>
      <c r="Q30" s="122">
        <f t="shared" si="3"/>
        <v>0</v>
      </c>
      <c r="R30" s="122">
        <f t="shared" si="4"/>
        <v>0</v>
      </c>
      <c r="S30" s="171"/>
      <c r="T30" s="174">
        <f>IF($L30&gt;0,$L30*$I30*'COVER PAGE'!#REF!,0)</f>
        <v>0</v>
      </c>
      <c r="U30" s="174">
        <f>IF($L30&gt;0,($E30*$O$7*$L30)-($E30*'COVER PAGE'!#REF!*$L30),0)</f>
        <v>0</v>
      </c>
      <c r="V30" s="174">
        <f t="shared" si="17"/>
        <v>0</v>
      </c>
      <c r="AD30" s="530" t="str">
        <f>IFERROR(VLOOKUP(D30,'Part Master'!A:E,5,FALSE)," ")</f>
        <v/>
      </c>
    </row>
    <row r="31" spans="2:30">
      <c r="B31" s="838" t="s">
        <v>232</v>
      </c>
      <c r="C31" s="839"/>
      <c r="D31" s="839"/>
      <c r="E31" s="839"/>
      <c r="F31" s="839"/>
      <c r="G31" s="839"/>
      <c r="H31" s="839"/>
      <c r="I31" s="839"/>
      <c r="J31" s="839"/>
      <c r="K31" s="839"/>
      <c r="L31" s="839"/>
      <c r="M31" s="839"/>
      <c r="N31" s="839"/>
      <c r="O31" s="839"/>
      <c r="P31" s="839"/>
      <c r="Q31" s="839"/>
      <c r="R31" s="839"/>
      <c r="S31" s="839"/>
      <c r="T31" s="839"/>
      <c r="U31" s="839"/>
      <c r="V31" s="839"/>
      <c r="W31" s="839"/>
      <c r="X31" s="839"/>
      <c r="Y31" s="839"/>
      <c r="Z31" s="839"/>
      <c r="AA31" s="839"/>
      <c r="AB31" s="839"/>
      <c r="AC31" s="839"/>
      <c r="AD31" s="840" t="str">
        <f>IFERROR(VLOOKUP(D31,'Part Master'!A:E,5,FALSE)," ")</f>
        <v xml:space="preserve"> </v>
      </c>
    </row>
    <row r="32" spans="2:30" s="89" customFormat="1">
      <c r="B32" s="65" t="s">
        <v>1</v>
      </c>
      <c r="C32" s="65"/>
      <c r="D32" s="65" t="s">
        <v>70</v>
      </c>
      <c r="E32" s="42">
        <v>0</v>
      </c>
      <c r="F32" s="32">
        <f>VLOOKUP(D32,'Part Master'!A:R, 3,FALSE)</f>
        <v>57.85</v>
      </c>
      <c r="G32" s="181">
        <f>F32*1.1</f>
        <v>63.635000000000005</v>
      </c>
      <c r="H32" s="181">
        <f>G32+E32*$O$7</f>
        <v>63.635000000000005</v>
      </c>
      <c r="I32" s="181">
        <f>VLOOKUP(D32,'Part Master'!A:G,7,FALSE)</f>
        <v>48.015500000000003</v>
      </c>
      <c r="J32" s="181">
        <f t="shared" si="12"/>
        <v>52.817050000000009</v>
      </c>
      <c r="K32" s="181">
        <f>J32+($R$7*E32)</f>
        <v>52.817050000000009</v>
      </c>
      <c r="L32" s="166"/>
      <c r="N32" s="122">
        <f>IF(L32&gt;0,G32*L32,0)</f>
        <v>0</v>
      </c>
      <c r="O32" s="122">
        <f>IF(L32&gt;0,H32*L32,0)</f>
        <v>0</v>
      </c>
      <c r="P32" s="336"/>
      <c r="Q32" s="122">
        <f>IF(L32&gt;0,J32*L32,0)</f>
        <v>0</v>
      </c>
      <c r="R32" s="122">
        <f>IF(L32&gt;0,K32*L32,0)</f>
        <v>0</v>
      </c>
      <c r="S32" s="171"/>
      <c r="T32" s="174">
        <f>IF($L32&gt;0,$L32*$I32*'COVER PAGE'!#REF!,0)</f>
        <v>0</v>
      </c>
      <c r="U32" s="174">
        <f>IF($L32&gt;0,($E32*$O$7*$L32)-($E32*'COVER PAGE'!#REF!*$L32),0)</f>
        <v>0</v>
      </c>
      <c r="V32" s="174">
        <f>U32+T32</f>
        <v>0</v>
      </c>
      <c r="AD32" s="530" t="str">
        <f>IFERROR(VLOOKUP(D32,'Part Master'!A:E,5,FALSE)," ")</f>
        <v/>
      </c>
    </row>
    <row r="33" spans="2:30" s="89" customFormat="1">
      <c r="B33" s="65" t="s">
        <v>52</v>
      </c>
      <c r="C33" s="65"/>
      <c r="D33" s="65" t="s">
        <v>84</v>
      </c>
      <c r="E33" s="42">
        <v>0</v>
      </c>
      <c r="F33" s="32">
        <f>VLOOKUP(D33,'Part Master'!A:R, 3,FALSE)</f>
        <v>29.45</v>
      </c>
      <c r="G33" s="181">
        <f>F33*1.1</f>
        <v>32.395000000000003</v>
      </c>
      <c r="H33" s="181">
        <f>G33+E33*$O$7</f>
        <v>32.395000000000003</v>
      </c>
      <c r="I33" s="181">
        <f>VLOOKUP(D33,'Part Master'!A:G,7,FALSE)</f>
        <v>24.4435</v>
      </c>
      <c r="J33" s="181">
        <f t="shared" si="12"/>
        <v>26.887850000000004</v>
      </c>
      <c r="K33" s="181">
        <f>J33+($R$7*E33)</f>
        <v>26.887850000000004</v>
      </c>
      <c r="L33" s="166"/>
      <c r="N33" s="122">
        <f>IF(L33&gt;0,G33*L33,0)</f>
        <v>0</v>
      </c>
      <c r="O33" s="122">
        <f>IF(L33&gt;0,H33*L33,0)</f>
        <v>0</v>
      </c>
      <c r="P33" s="336"/>
      <c r="Q33" s="122">
        <f>IF(L33&gt;0,J33*L33,0)</f>
        <v>0</v>
      </c>
      <c r="R33" s="122">
        <f>IF(L33&gt;0,K33*L33,0)</f>
        <v>0</v>
      </c>
      <c r="S33" s="171"/>
      <c r="T33" s="174">
        <f>IF($L33&gt;0,$L33*$I33*'COVER PAGE'!#REF!,0)</f>
        <v>0</v>
      </c>
      <c r="U33" s="174">
        <f>IF($L33&gt;0,($E33*$O$7*$L33)-($E33*'COVER PAGE'!#REF!*$L33),0)</f>
        <v>0</v>
      </c>
      <c r="V33" s="174">
        <f>U33+T33</f>
        <v>0</v>
      </c>
      <c r="AD33" s="530" t="str">
        <f>IFERROR(VLOOKUP(D33,'Part Master'!A:E,5,FALSE)," ")</f>
        <v/>
      </c>
    </row>
    <row r="34" spans="2:30" s="131" customFormat="1" ht="15" customHeight="1">
      <c r="B34" s="763" t="s">
        <v>1395</v>
      </c>
      <c r="C34" s="763"/>
      <c r="D34" s="763"/>
      <c r="E34" s="763"/>
      <c r="F34" s="763"/>
      <c r="G34" s="763"/>
      <c r="H34" s="763"/>
      <c r="I34" s="763"/>
      <c r="J34" s="763"/>
      <c r="K34" s="763"/>
      <c r="L34" s="763"/>
      <c r="M34" s="168"/>
      <c r="AD34" s="532" t="str">
        <f>IFERROR(VLOOKUP(D34,'Part Master'!A:E,5,FALSE)," ")</f>
        <v xml:space="preserve"> </v>
      </c>
    </row>
    <row r="35" spans="2:30" s="131" customFormat="1">
      <c r="B35" s="763"/>
      <c r="C35" s="763"/>
      <c r="D35" s="763"/>
      <c r="E35" s="763"/>
      <c r="F35" s="763"/>
      <c r="G35" s="763"/>
      <c r="H35" s="763"/>
      <c r="I35" s="763"/>
      <c r="J35" s="763"/>
      <c r="K35" s="763"/>
      <c r="L35" s="763"/>
      <c r="M35" s="168"/>
      <c r="AD35" s="532" t="str">
        <f>IFERROR(VLOOKUP(D35,'Part Master'!A:E,5,FALSE)," ")</f>
        <v xml:space="preserve"> </v>
      </c>
    </row>
    <row r="36" spans="2:30" s="131" customFormat="1">
      <c r="B36" s="763"/>
      <c r="C36" s="763"/>
      <c r="D36" s="763"/>
      <c r="E36" s="763"/>
      <c r="F36" s="763"/>
      <c r="G36" s="763"/>
      <c r="H36" s="763"/>
      <c r="I36" s="763"/>
      <c r="J36" s="763"/>
      <c r="K36" s="763"/>
      <c r="L36" s="763"/>
      <c r="M36" s="168"/>
      <c r="AD36" s="532" t="str">
        <f>IFERROR(VLOOKUP(D36,'Part Master'!A:E,5,FALSE)," ")</f>
        <v xml:space="preserve"> </v>
      </c>
    </row>
    <row r="37" spans="2:30" s="131" customFormat="1">
      <c r="B37" s="94"/>
      <c r="C37" s="94"/>
      <c r="D37" s="89"/>
      <c r="E37" s="90"/>
      <c r="F37" s="91"/>
      <c r="G37" s="180"/>
      <c r="H37" s="180"/>
      <c r="I37" s="180"/>
      <c r="J37" s="180"/>
      <c r="K37" s="180"/>
      <c r="L37" s="193"/>
      <c r="M37" s="168"/>
      <c r="AD37" s="532" t="str">
        <f>IFERROR(VLOOKUP(D37,'Part Master'!A:E,5,FALSE)," ")</f>
        <v xml:space="preserve"> </v>
      </c>
    </row>
    <row r="38" spans="2:30" s="131" customFormat="1">
      <c r="B38" s="94"/>
      <c r="C38" s="94"/>
      <c r="D38" s="89"/>
      <c r="E38" s="90"/>
      <c r="F38" s="91"/>
      <c r="G38" s="180"/>
      <c r="H38" s="180"/>
      <c r="I38" s="180"/>
      <c r="J38" s="180"/>
      <c r="K38" s="180"/>
      <c r="L38" s="193"/>
      <c r="M38" s="168"/>
      <c r="AD38" s="532" t="str">
        <f>IFERROR(VLOOKUP(D38,'Part Master'!A:E,5,FALSE)," ")</f>
        <v xml:space="preserve"> </v>
      </c>
    </row>
    <row r="39" spans="2:30" s="131" customFormat="1">
      <c r="B39" s="94"/>
      <c r="C39" s="94"/>
      <c r="D39" s="89"/>
      <c r="E39" s="90"/>
      <c r="F39" s="91"/>
      <c r="G39" s="180"/>
      <c r="H39" s="180"/>
      <c r="I39" s="180"/>
      <c r="J39" s="180"/>
      <c r="K39" s="180"/>
      <c r="L39" s="193"/>
      <c r="M39" s="168"/>
      <c r="AD39" s="532" t="str">
        <f>IFERROR(VLOOKUP(D39,'Part Master'!A:E,5,FALSE)," ")</f>
        <v xml:space="preserve"> </v>
      </c>
    </row>
    <row r="40" spans="2:30" s="131" customFormat="1">
      <c r="B40" s="94"/>
      <c r="C40" s="94"/>
      <c r="D40" s="89"/>
      <c r="E40" s="90"/>
      <c r="F40" s="91"/>
      <c r="G40" s="180"/>
      <c r="H40" s="180"/>
      <c r="I40" s="180"/>
      <c r="J40" s="180"/>
      <c r="K40" s="180"/>
      <c r="L40" s="193"/>
      <c r="M40" s="168"/>
      <c r="AD40" s="532" t="str">
        <f>IFERROR(VLOOKUP(D40,'Part Master'!A:E,5,FALSE)," ")</f>
        <v xml:space="preserve"> </v>
      </c>
    </row>
    <row r="41" spans="2:30" s="131" customFormat="1">
      <c r="B41" s="94"/>
      <c r="C41" s="94"/>
      <c r="D41" s="89"/>
      <c r="E41" s="90"/>
      <c r="F41" s="91"/>
      <c r="G41" s="180"/>
      <c r="H41" s="180"/>
      <c r="I41" s="180"/>
      <c r="J41" s="180"/>
      <c r="K41" s="180"/>
      <c r="L41" s="193"/>
      <c r="M41" s="168"/>
      <c r="AD41" s="532" t="str">
        <f>IFERROR(VLOOKUP(D41,'Part Master'!A:E,5,FALSE)," ")</f>
        <v xml:space="preserve"> </v>
      </c>
    </row>
    <row r="42" spans="2:30" s="131" customFormat="1">
      <c r="B42" s="94"/>
      <c r="C42" s="94"/>
      <c r="D42" s="89"/>
      <c r="E42" s="90"/>
      <c r="F42" s="91"/>
      <c r="G42" s="180"/>
      <c r="H42" s="180"/>
      <c r="I42" s="180"/>
      <c r="J42" s="180"/>
      <c r="K42" s="180"/>
      <c r="L42" s="193"/>
      <c r="M42" s="168"/>
      <c r="AD42" s="532" t="str">
        <f>IFERROR(VLOOKUP(D42,'Part Master'!A:E,5,FALSE)," ")</f>
        <v xml:space="preserve"> </v>
      </c>
    </row>
    <row r="43" spans="2:30" s="131" customFormat="1">
      <c r="B43" s="94"/>
      <c r="C43" s="94"/>
      <c r="D43" s="89"/>
      <c r="E43" s="90"/>
      <c r="F43" s="91"/>
      <c r="G43" s="180"/>
      <c r="H43" s="180"/>
      <c r="I43" s="180"/>
      <c r="J43" s="180"/>
      <c r="K43" s="180"/>
      <c r="L43" s="193"/>
      <c r="M43" s="168"/>
      <c r="AD43" s="532" t="str">
        <f>IFERROR(VLOOKUP(D43,'Part Master'!A:E,5,FALSE)," ")</f>
        <v xml:space="preserve"> </v>
      </c>
    </row>
    <row r="44" spans="2:30" s="131" customFormat="1">
      <c r="B44" s="94"/>
      <c r="C44" s="94"/>
      <c r="D44" s="89"/>
      <c r="E44" s="90"/>
      <c r="F44" s="91"/>
      <c r="G44" s="180"/>
      <c r="H44" s="180"/>
      <c r="I44" s="180"/>
      <c r="J44" s="180"/>
      <c r="K44" s="180"/>
      <c r="L44" s="193"/>
      <c r="M44" s="168"/>
      <c r="AD44" s="532" t="str">
        <f>IFERROR(VLOOKUP(D44,'Part Master'!A:E,5,FALSE)," ")</f>
        <v xml:space="preserve"> </v>
      </c>
    </row>
    <row r="45" spans="2:30" s="131" customFormat="1">
      <c r="B45" s="94"/>
      <c r="C45" s="94"/>
      <c r="D45" s="89"/>
      <c r="E45" s="90"/>
      <c r="F45" s="91"/>
      <c r="G45" s="180"/>
      <c r="H45" s="180"/>
      <c r="I45" s="180"/>
      <c r="J45" s="180"/>
      <c r="K45" s="180"/>
      <c r="L45" s="193"/>
      <c r="M45" s="168"/>
      <c r="AD45" s="532" t="str">
        <f>IFERROR(VLOOKUP(D45,'Part Master'!A:E,5,FALSE)," ")</f>
        <v xml:space="preserve"> </v>
      </c>
    </row>
    <row r="46" spans="2:30" s="131" customFormat="1">
      <c r="B46" s="94"/>
      <c r="C46" s="94"/>
      <c r="D46" s="89"/>
      <c r="E46" s="90"/>
      <c r="F46" s="91"/>
      <c r="G46" s="180"/>
      <c r="H46" s="180"/>
      <c r="I46" s="180"/>
      <c r="J46" s="180"/>
      <c r="K46" s="180"/>
      <c r="L46" s="193"/>
      <c r="M46" s="168"/>
      <c r="AD46" s="532" t="str">
        <f>IFERROR(VLOOKUP(D46,'Part Master'!A:E,5,FALSE)," ")</f>
        <v xml:space="preserve"> </v>
      </c>
    </row>
    <row r="47" spans="2:30" s="131" customFormat="1">
      <c r="B47" s="94"/>
      <c r="C47" s="94"/>
      <c r="D47" s="89"/>
      <c r="E47" s="90"/>
      <c r="F47" s="91"/>
      <c r="G47" s="180"/>
      <c r="H47" s="180"/>
      <c r="I47" s="180"/>
      <c r="J47" s="180"/>
      <c r="K47" s="180"/>
      <c r="L47" s="193"/>
      <c r="M47" s="168"/>
      <c r="AD47" s="532" t="str">
        <f>IFERROR(VLOOKUP(D47,'Part Master'!A:E,5,FALSE)," ")</f>
        <v xml:space="preserve"> </v>
      </c>
    </row>
    <row r="48" spans="2:30" s="168" customFormat="1">
      <c r="B48" s="94"/>
      <c r="C48" s="94"/>
      <c r="D48" s="89"/>
      <c r="E48" s="90"/>
      <c r="F48" s="91"/>
      <c r="G48" s="180"/>
      <c r="H48" s="180"/>
      <c r="I48" s="180"/>
      <c r="J48" s="180"/>
      <c r="K48" s="180"/>
      <c r="L48" s="193"/>
      <c r="N48" s="131"/>
      <c r="O48" s="131"/>
      <c r="P48" s="131"/>
      <c r="Q48" s="131"/>
      <c r="R48" s="131"/>
      <c r="S48" s="131"/>
      <c r="T48" s="131"/>
      <c r="U48" s="131"/>
      <c r="V48" s="131"/>
      <c r="AD48" s="532" t="str">
        <f>IFERROR(VLOOKUP(D48,'Part Master'!A:E,5,FALSE)," ")</f>
        <v xml:space="preserve"> </v>
      </c>
    </row>
    <row r="49" spans="2:30" s="168" customFormat="1">
      <c r="B49" s="94"/>
      <c r="C49" s="94"/>
      <c r="D49" s="89"/>
      <c r="E49" s="90"/>
      <c r="F49" s="91"/>
      <c r="G49" s="180"/>
      <c r="H49" s="180"/>
      <c r="I49" s="180"/>
      <c r="J49" s="180"/>
      <c r="K49" s="180"/>
      <c r="L49" s="193"/>
      <c r="N49" s="131"/>
      <c r="O49" s="131"/>
      <c r="P49" s="131"/>
      <c r="Q49" s="131"/>
      <c r="R49" s="131"/>
      <c r="S49" s="131"/>
      <c r="T49" s="131"/>
      <c r="U49" s="131"/>
      <c r="V49" s="131"/>
      <c r="AD49" s="532" t="str">
        <f>IFERROR(VLOOKUP(D49,'Part Master'!A:E,5,FALSE)," ")</f>
        <v xml:space="preserve"> </v>
      </c>
    </row>
    <row r="50" spans="2:30" s="168" customFormat="1">
      <c r="B50" s="94"/>
      <c r="C50" s="94"/>
      <c r="D50" s="89"/>
      <c r="E50" s="90"/>
      <c r="F50" s="91"/>
      <c r="G50" s="180"/>
      <c r="H50" s="180"/>
      <c r="I50" s="180"/>
      <c r="J50" s="180"/>
      <c r="K50" s="180"/>
      <c r="L50" s="193"/>
      <c r="N50" s="131"/>
      <c r="O50" s="131"/>
      <c r="P50" s="131"/>
      <c r="Q50" s="131"/>
      <c r="R50" s="131"/>
      <c r="S50" s="131"/>
      <c r="T50" s="131"/>
      <c r="U50" s="131"/>
      <c r="V50" s="131"/>
      <c r="AD50" s="532" t="str">
        <f>IFERROR(VLOOKUP(D50,'Part Master'!A:E,5,FALSE)," ")</f>
        <v xml:space="preserve"> </v>
      </c>
    </row>
    <row r="51" spans="2:30" s="168" customFormat="1">
      <c r="B51" s="94"/>
      <c r="C51" s="94"/>
      <c r="D51" s="89"/>
      <c r="E51" s="90"/>
      <c r="F51" s="91"/>
      <c r="G51" s="180"/>
      <c r="H51" s="180"/>
      <c r="I51" s="180"/>
      <c r="J51" s="180"/>
      <c r="K51" s="180"/>
      <c r="L51" s="193"/>
      <c r="N51" s="131"/>
      <c r="O51" s="131"/>
      <c r="P51" s="131"/>
      <c r="Q51" s="131"/>
      <c r="R51" s="131"/>
      <c r="S51" s="131"/>
      <c r="T51" s="131"/>
      <c r="U51" s="131"/>
      <c r="V51" s="131"/>
      <c r="AD51" s="532" t="str">
        <f>IFERROR(VLOOKUP(D51,'Part Master'!A:E,5,FALSE)," ")</f>
        <v xml:space="preserve"> </v>
      </c>
    </row>
    <row r="52" spans="2:30" s="168" customFormat="1">
      <c r="B52" s="94"/>
      <c r="C52" s="94"/>
      <c r="D52" s="89"/>
      <c r="E52" s="90"/>
      <c r="F52" s="91"/>
      <c r="G52" s="180"/>
      <c r="H52" s="180"/>
      <c r="I52" s="180"/>
      <c r="J52" s="180"/>
      <c r="K52" s="180"/>
      <c r="L52" s="193"/>
      <c r="N52" s="131"/>
      <c r="O52" s="131"/>
      <c r="P52" s="131"/>
      <c r="Q52" s="131"/>
      <c r="R52" s="131"/>
      <c r="S52" s="131"/>
      <c r="T52" s="131"/>
      <c r="U52" s="131"/>
      <c r="V52" s="131"/>
      <c r="AD52" s="532" t="str">
        <f>IFERROR(VLOOKUP(D52,'Part Master'!A:E,5,FALSE)," ")</f>
        <v xml:space="preserve"> </v>
      </c>
    </row>
    <row r="53" spans="2:30" s="168" customFormat="1">
      <c r="B53" s="94"/>
      <c r="C53" s="94"/>
      <c r="D53" s="89"/>
      <c r="E53" s="90"/>
      <c r="F53" s="91"/>
      <c r="G53" s="180"/>
      <c r="H53" s="180"/>
      <c r="I53" s="180"/>
      <c r="J53" s="180"/>
      <c r="K53" s="180"/>
      <c r="L53" s="193"/>
      <c r="N53" s="131"/>
      <c r="O53" s="131"/>
      <c r="P53" s="131"/>
      <c r="Q53" s="131"/>
      <c r="R53" s="131"/>
      <c r="S53" s="131"/>
      <c r="T53" s="131"/>
      <c r="U53" s="131"/>
      <c r="V53" s="131"/>
      <c r="AD53" s="532" t="str">
        <f>IFERROR(VLOOKUP(D53,'Part Master'!A:E,5,FALSE)," ")</f>
        <v xml:space="preserve"> </v>
      </c>
    </row>
    <row r="54" spans="2:30" s="168" customFormat="1">
      <c r="B54" s="94"/>
      <c r="C54" s="94"/>
      <c r="D54" s="89"/>
      <c r="E54" s="90"/>
      <c r="F54" s="91"/>
      <c r="G54" s="180"/>
      <c r="H54" s="180"/>
      <c r="I54" s="180"/>
      <c r="J54" s="180"/>
      <c r="K54" s="180"/>
      <c r="L54" s="193"/>
      <c r="N54" s="131"/>
      <c r="O54" s="131"/>
      <c r="P54" s="131"/>
      <c r="Q54" s="131"/>
      <c r="R54" s="131"/>
      <c r="S54" s="131"/>
      <c r="T54" s="131"/>
      <c r="U54" s="131"/>
      <c r="V54" s="131"/>
      <c r="AD54" s="532" t="str">
        <f>IFERROR(VLOOKUP(D54,'Part Master'!A:E,5,FALSE)," ")</f>
        <v xml:space="preserve"> </v>
      </c>
    </row>
    <row r="55" spans="2:30" s="168" customFormat="1">
      <c r="B55" s="94"/>
      <c r="C55" s="94"/>
      <c r="D55" s="89"/>
      <c r="E55" s="90"/>
      <c r="F55" s="91"/>
      <c r="G55" s="180"/>
      <c r="H55" s="180"/>
      <c r="I55" s="180"/>
      <c r="J55" s="180"/>
      <c r="K55" s="180"/>
      <c r="L55" s="193"/>
      <c r="N55" s="131"/>
      <c r="O55" s="131"/>
      <c r="P55" s="131"/>
      <c r="Q55" s="131"/>
      <c r="R55" s="131"/>
      <c r="S55" s="131"/>
      <c r="T55" s="131"/>
      <c r="U55" s="131"/>
      <c r="V55" s="131"/>
      <c r="AD55" s="532" t="str">
        <f>IFERROR(VLOOKUP(D55,'Part Master'!A:E,5,FALSE)," ")</f>
        <v xml:space="preserve"> </v>
      </c>
    </row>
    <row r="56" spans="2:30" s="168" customFormat="1">
      <c r="B56" s="94"/>
      <c r="C56" s="94"/>
      <c r="D56" s="89"/>
      <c r="E56" s="90"/>
      <c r="F56" s="91"/>
      <c r="G56" s="180"/>
      <c r="H56" s="180"/>
      <c r="I56" s="180"/>
      <c r="J56" s="180"/>
      <c r="K56" s="180"/>
      <c r="L56" s="193"/>
      <c r="N56" s="131"/>
      <c r="O56" s="131"/>
      <c r="P56" s="131"/>
      <c r="Q56" s="131"/>
      <c r="R56" s="131"/>
      <c r="S56" s="131"/>
      <c r="T56" s="131"/>
      <c r="U56" s="131"/>
      <c r="V56" s="131"/>
      <c r="AD56" s="532" t="str">
        <f>IFERROR(VLOOKUP(D56,'Part Master'!A:E,5,FALSE)," ")</f>
        <v xml:space="preserve"> </v>
      </c>
    </row>
    <row r="57" spans="2:30" s="168" customFormat="1">
      <c r="B57" s="94"/>
      <c r="C57" s="94"/>
      <c r="D57" s="89"/>
      <c r="E57" s="90"/>
      <c r="F57" s="91"/>
      <c r="G57" s="180"/>
      <c r="H57" s="180"/>
      <c r="I57" s="180"/>
      <c r="J57" s="180"/>
      <c r="K57" s="180"/>
      <c r="L57" s="193"/>
      <c r="N57" s="131"/>
      <c r="O57" s="131"/>
      <c r="P57" s="131"/>
      <c r="Q57" s="131"/>
      <c r="R57" s="131"/>
      <c r="S57" s="131"/>
      <c r="T57" s="131"/>
      <c r="U57" s="131"/>
      <c r="V57" s="131"/>
      <c r="AD57" s="532" t="str">
        <f>IFERROR(VLOOKUP(D57,'Part Master'!A:E,5,FALSE)," ")</f>
        <v xml:space="preserve"> </v>
      </c>
    </row>
    <row r="58" spans="2:30" s="168" customFormat="1">
      <c r="B58" s="94"/>
      <c r="C58" s="94"/>
      <c r="D58" s="89"/>
      <c r="E58" s="90"/>
      <c r="F58" s="91"/>
      <c r="G58" s="180"/>
      <c r="H58" s="180"/>
      <c r="I58" s="180"/>
      <c r="J58" s="180"/>
      <c r="K58" s="180"/>
      <c r="L58" s="193"/>
      <c r="N58" s="131"/>
      <c r="O58" s="131"/>
      <c r="P58" s="131"/>
      <c r="Q58" s="131"/>
      <c r="R58" s="131"/>
      <c r="S58" s="131"/>
      <c r="T58" s="131"/>
      <c r="U58" s="131"/>
      <c r="V58" s="131"/>
      <c r="AD58" s="532" t="str">
        <f>IFERROR(VLOOKUP(D58,'Part Master'!A:E,5,FALSE)," ")</f>
        <v xml:space="preserve"> </v>
      </c>
    </row>
    <row r="59" spans="2:30" s="168" customFormat="1">
      <c r="B59" s="94"/>
      <c r="C59" s="94"/>
      <c r="D59" s="89"/>
      <c r="E59" s="90"/>
      <c r="F59" s="91"/>
      <c r="G59" s="180"/>
      <c r="H59" s="180"/>
      <c r="I59" s="180"/>
      <c r="J59" s="180"/>
      <c r="K59" s="180"/>
      <c r="L59" s="193"/>
      <c r="N59" s="131"/>
      <c r="O59" s="131"/>
      <c r="P59" s="131"/>
      <c r="Q59" s="131"/>
      <c r="R59" s="131"/>
      <c r="S59" s="131"/>
      <c r="T59" s="131"/>
      <c r="U59" s="131"/>
      <c r="V59" s="131"/>
      <c r="AD59" s="532" t="str">
        <f>IFERROR(VLOOKUP(D59,'Part Master'!A:E,5,FALSE)," ")</f>
        <v xml:space="preserve"> </v>
      </c>
    </row>
    <row r="60" spans="2:30" s="168" customFormat="1">
      <c r="B60" s="94"/>
      <c r="C60" s="94"/>
      <c r="D60" s="89"/>
      <c r="E60" s="90"/>
      <c r="F60" s="91"/>
      <c r="G60" s="180"/>
      <c r="H60" s="180"/>
      <c r="I60" s="180"/>
      <c r="J60" s="180"/>
      <c r="K60" s="180"/>
      <c r="L60" s="193"/>
      <c r="N60" s="131"/>
      <c r="O60" s="131"/>
      <c r="P60" s="131"/>
      <c r="Q60" s="131"/>
      <c r="R60" s="131"/>
      <c r="S60" s="131"/>
      <c r="T60" s="131"/>
      <c r="U60" s="131"/>
      <c r="V60" s="131"/>
      <c r="AD60" s="532" t="str">
        <f>IFERROR(VLOOKUP(D60,'Part Master'!A:E,5,FALSE)," ")</f>
        <v xml:space="preserve"> </v>
      </c>
    </row>
    <row r="61" spans="2:30" s="168" customFormat="1">
      <c r="B61" s="94"/>
      <c r="C61" s="94"/>
      <c r="D61" s="89"/>
      <c r="E61" s="90"/>
      <c r="F61" s="91"/>
      <c r="G61" s="180"/>
      <c r="H61" s="180"/>
      <c r="I61" s="180"/>
      <c r="J61" s="180"/>
      <c r="K61" s="180"/>
      <c r="L61" s="193"/>
      <c r="N61" s="131"/>
      <c r="O61" s="131"/>
      <c r="P61" s="131"/>
      <c r="Q61" s="131"/>
      <c r="R61" s="131"/>
      <c r="S61" s="131"/>
      <c r="T61" s="131"/>
      <c r="U61" s="131"/>
      <c r="V61" s="131"/>
      <c r="AD61" s="532" t="str">
        <f>IFERROR(VLOOKUP(D61,'Part Master'!A:E,5,FALSE)," ")</f>
        <v xml:space="preserve"> </v>
      </c>
    </row>
    <row r="62" spans="2:30" s="168" customFormat="1">
      <c r="B62" s="94"/>
      <c r="C62" s="94"/>
      <c r="D62" s="89"/>
      <c r="E62" s="90"/>
      <c r="F62" s="91"/>
      <c r="G62" s="180"/>
      <c r="H62" s="180"/>
      <c r="I62" s="180"/>
      <c r="J62" s="180"/>
      <c r="K62" s="180"/>
      <c r="L62" s="193"/>
      <c r="N62" s="131"/>
      <c r="O62" s="131"/>
      <c r="P62" s="131"/>
      <c r="Q62" s="131"/>
      <c r="R62" s="131"/>
      <c r="S62" s="131"/>
      <c r="T62" s="131"/>
      <c r="U62" s="131"/>
      <c r="V62" s="131"/>
      <c r="AD62" s="532" t="str">
        <f>IFERROR(VLOOKUP(D62,'Part Master'!A:E,5,FALSE)," ")</f>
        <v xml:space="preserve"> </v>
      </c>
    </row>
    <row r="63" spans="2:30" s="168" customFormat="1">
      <c r="B63" s="94"/>
      <c r="C63" s="94"/>
      <c r="D63" s="89"/>
      <c r="E63" s="90"/>
      <c r="F63" s="91"/>
      <c r="G63" s="180"/>
      <c r="H63" s="180"/>
      <c r="I63" s="180"/>
      <c r="J63" s="180"/>
      <c r="K63" s="180"/>
      <c r="L63" s="193"/>
      <c r="N63" s="131"/>
      <c r="O63" s="131"/>
      <c r="P63" s="131"/>
      <c r="Q63" s="131"/>
      <c r="R63" s="131"/>
      <c r="S63" s="131"/>
      <c r="T63" s="131"/>
      <c r="U63" s="131"/>
      <c r="V63" s="131"/>
      <c r="AD63" s="532" t="str">
        <f>IFERROR(VLOOKUP(D63,'Part Master'!A:E,5,FALSE)," ")</f>
        <v xml:space="preserve"> </v>
      </c>
    </row>
    <row r="64" spans="2:30" s="168" customFormat="1">
      <c r="B64" s="94"/>
      <c r="C64" s="94"/>
      <c r="D64" s="89"/>
      <c r="E64" s="90"/>
      <c r="F64" s="91"/>
      <c r="G64" s="180"/>
      <c r="H64" s="180"/>
      <c r="I64" s="180"/>
      <c r="J64" s="180"/>
      <c r="K64" s="180"/>
      <c r="L64" s="193"/>
      <c r="N64" s="131"/>
      <c r="O64" s="131"/>
      <c r="P64" s="131"/>
      <c r="Q64" s="131"/>
      <c r="R64" s="131"/>
      <c r="S64" s="131"/>
      <c r="T64" s="131"/>
      <c r="U64" s="131"/>
      <c r="V64" s="131"/>
      <c r="AD64" s="532" t="str">
        <f>IFERROR(VLOOKUP(D64,'Part Master'!A:E,5,FALSE)," ")</f>
        <v xml:space="preserve"> </v>
      </c>
    </row>
    <row r="65" spans="2:30" s="168" customFormat="1">
      <c r="B65" s="94"/>
      <c r="C65" s="94"/>
      <c r="D65" s="89"/>
      <c r="E65" s="90"/>
      <c r="F65" s="91"/>
      <c r="G65" s="180"/>
      <c r="H65" s="180"/>
      <c r="I65" s="180"/>
      <c r="J65" s="180"/>
      <c r="K65" s="180"/>
      <c r="L65" s="193"/>
      <c r="N65" s="131"/>
      <c r="O65" s="131"/>
      <c r="P65" s="131"/>
      <c r="Q65" s="131"/>
      <c r="R65" s="131"/>
      <c r="S65" s="131"/>
      <c r="T65" s="131"/>
      <c r="U65" s="131"/>
      <c r="V65" s="131"/>
      <c r="AD65" s="532" t="str">
        <f>IFERROR(VLOOKUP(D65,'Part Master'!A:E,5,FALSE)," ")</f>
        <v xml:space="preserve"> </v>
      </c>
    </row>
    <row r="66" spans="2:30" s="168" customFormat="1">
      <c r="B66" s="94"/>
      <c r="C66" s="94"/>
      <c r="D66" s="89"/>
      <c r="E66" s="90"/>
      <c r="F66" s="91"/>
      <c r="G66" s="180"/>
      <c r="H66" s="180"/>
      <c r="I66" s="180"/>
      <c r="J66" s="180"/>
      <c r="K66" s="180"/>
      <c r="L66" s="193"/>
      <c r="N66" s="131"/>
      <c r="O66" s="131"/>
      <c r="P66" s="131"/>
      <c r="Q66" s="131"/>
      <c r="R66" s="131"/>
      <c r="S66" s="131"/>
      <c r="T66" s="131"/>
      <c r="U66" s="131"/>
      <c r="V66" s="131"/>
      <c r="AD66" s="532" t="str">
        <f>IFERROR(VLOOKUP(D66,'Part Master'!A:E,5,FALSE)," ")</f>
        <v xml:space="preserve"> </v>
      </c>
    </row>
    <row r="67" spans="2:30" s="168" customFormat="1">
      <c r="B67" s="94"/>
      <c r="C67" s="94"/>
      <c r="D67" s="89"/>
      <c r="E67" s="90"/>
      <c r="F67" s="91"/>
      <c r="G67" s="180"/>
      <c r="H67" s="180"/>
      <c r="I67" s="180"/>
      <c r="J67" s="180"/>
      <c r="K67" s="180"/>
      <c r="L67" s="193"/>
      <c r="N67" s="131"/>
      <c r="O67" s="131"/>
      <c r="P67" s="131"/>
      <c r="Q67" s="131"/>
      <c r="R67" s="131"/>
      <c r="S67" s="131"/>
      <c r="T67" s="131"/>
      <c r="U67" s="131"/>
      <c r="V67" s="131"/>
      <c r="AD67" s="532" t="str">
        <f>IFERROR(VLOOKUP(D67,'Part Master'!A:E,5,FALSE)," ")</f>
        <v xml:space="preserve"> </v>
      </c>
    </row>
    <row r="68" spans="2:30" s="168" customFormat="1">
      <c r="B68" s="94"/>
      <c r="C68" s="94"/>
      <c r="D68" s="89"/>
      <c r="E68" s="90"/>
      <c r="F68" s="91"/>
      <c r="G68" s="180"/>
      <c r="H68" s="180"/>
      <c r="I68" s="180"/>
      <c r="J68" s="180"/>
      <c r="K68" s="180"/>
      <c r="L68" s="193"/>
      <c r="N68" s="131"/>
      <c r="O68" s="131"/>
      <c r="P68" s="131"/>
      <c r="Q68" s="131"/>
      <c r="R68" s="131"/>
      <c r="S68" s="131"/>
      <c r="T68" s="131"/>
      <c r="U68" s="131"/>
      <c r="V68" s="131"/>
      <c r="AD68" s="532" t="str">
        <f>IFERROR(VLOOKUP(D68,'Part Master'!A:E,5,FALSE)," ")</f>
        <v xml:space="preserve"> </v>
      </c>
    </row>
    <row r="69" spans="2:30" s="168" customFormat="1">
      <c r="B69" s="94"/>
      <c r="C69" s="94"/>
      <c r="D69" s="89"/>
      <c r="E69" s="90"/>
      <c r="F69" s="91"/>
      <c r="G69" s="180"/>
      <c r="H69" s="180"/>
      <c r="I69" s="180"/>
      <c r="J69" s="180"/>
      <c r="K69" s="180"/>
      <c r="L69" s="193"/>
      <c r="N69" s="131"/>
      <c r="O69" s="131"/>
      <c r="P69" s="131"/>
      <c r="Q69" s="131"/>
      <c r="R69" s="131"/>
      <c r="S69" s="131"/>
      <c r="T69" s="131"/>
      <c r="U69" s="131"/>
      <c r="V69" s="131"/>
      <c r="AD69" s="532" t="str">
        <f>IFERROR(VLOOKUP(D69,'Part Master'!A:E,5,FALSE)," ")</f>
        <v xml:space="preserve"> </v>
      </c>
    </row>
    <row r="70" spans="2:30" s="168" customFormat="1">
      <c r="B70" s="94"/>
      <c r="C70" s="94"/>
      <c r="D70" s="89"/>
      <c r="E70" s="90"/>
      <c r="F70" s="91"/>
      <c r="G70" s="180"/>
      <c r="H70" s="180"/>
      <c r="I70" s="180"/>
      <c r="J70" s="180"/>
      <c r="K70" s="180"/>
      <c r="L70" s="193"/>
      <c r="N70" s="131"/>
      <c r="O70" s="131"/>
      <c r="P70" s="131"/>
      <c r="Q70" s="131"/>
      <c r="R70" s="131"/>
      <c r="S70" s="131"/>
      <c r="T70" s="131"/>
      <c r="U70" s="131"/>
      <c r="V70" s="131"/>
      <c r="AD70" s="532" t="str">
        <f>IFERROR(VLOOKUP(D70,'Part Master'!A:E,5,FALSE)," ")</f>
        <v xml:space="preserve"> </v>
      </c>
    </row>
    <row r="71" spans="2:30" s="168" customFormat="1">
      <c r="B71" s="94"/>
      <c r="C71" s="94"/>
      <c r="D71" s="89"/>
      <c r="E71" s="90"/>
      <c r="F71" s="91"/>
      <c r="G71" s="180"/>
      <c r="H71" s="180"/>
      <c r="I71" s="180"/>
      <c r="J71" s="180"/>
      <c r="K71" s="180"/>
      <c r="L71" s="193"/>
      <c r="N71" s="131"/>
      <c r="O71" s="131"/>
      <c r="P71" s="131"/>
      <c r="Q71" s="131"/>
      <c r="R71" s="131"/>
      <c r="S71" s="131"/>
      <c r="T71" s="131"/>
      <c r="U71" s="131"/>
      <c r="V71" s="131"/>
      <c r="AD71" s="532" t="str">
        <f>IFERROR(VLOOKUP(D71,'Part Master'!A:E,5,FALSE)," ")</f>
        <v xml:space="preserve"> </v>
      </c>
    </row>
    <row r="72" spans="2:30" s="168" customFormat="1">
      <c r="B72" s="94"/>
      <c r="C72" s="94"/>
      <c r="D72" s="89"/>
      <c r="E72" s="90"/>
      <c r="F72" s="91"/>
      <c r="G72" s="180"/>
      <c r="H72" s="180"/>
      <c r="I72" s="180"/>
      <c r="J72" s="180"/>
      <c r="K72" s="180"/>
      <c r="L72" s="193"/>
      <c r="N72" s="131"/>
      <c r="O72" s="131"/>
      <c r="P72" s="131"/>
      <c r="Q72" s="131"/>
      <c r="R72" s="131"/>
      <c r="S72" s="131"/>
      <c r="T72" s="131"/>
      <c r="U72" s="131"/>
      <c r="V72" s="131"/>
      <c r="AD72" s="532" t="str">
        <f>IFERROR(VLOOKUP(D72,'Part Master'!A:E,5,FALSE)," ")</f>
        <v xml:space="preserve"> </v>
      </c>
    </row>
    <row r="73" spans="2:30" s="168" customFormat="1">
      <c r="B73" s="94"/>
      <c r="C73" s="94"/>
      <c r="D73" s="89"/>
      <c r="E73" s="90"/>
      <c r="F73" s="91"/>
      <c r="G73" s="180"/>
      <c r="H73" s="180"/>
      <c r="I73" s="180"/>
      <c r="J73" s="180"/>
      <c r="K73" s="180"/>
      <c r="L73" s="193"/>
      <c r="N73" s="131"/>
      <c r="O73" s="131"/>
      <c r="P73" s="131"/>
      <c r="Q73" s="131"/>
      <c r="R73" s="131"/>
      <c r="S73" s="131"/>
      <c r="T73" s="131"/>
      <c r="U73" s="131"/>
      <c r="V73" s="131"/>
      <c r="AD73" s="532" t="str">
        <f>IFERROR(VLOOKUP(D73,'Part Master'!A:E,5,FALSE)," ")</f>
        <v xml:space="preserve"> </v>
      </c>
    </row>
    <row r="74" spans="2:30" s="168" customFormat="1">
      <c r="B74" s="94"/>
      <c r="C74" s="94"/>
      <c r="D74" s="89"/>
      <c r="E74" s="90"/>
      <c r="F74" s="91"/>
      <c r="G74" s="180"/>
      <c r="H74" s="180"/>
      <c r="I74" s="180"/>
      <c r="J74" s="180"/>
      <c r="K74" s="180"/>
      <c r="L74" s="193"/>
      <c r="N74" s="131"/>
      <c r="O74" s="131"/>
      <c r="P74" s="131"/>
      <c r="Q74" s="131"/>
      <c r="R74" s="131"/>
      <c r="S74" s="131"/>
      <c r="T74" s="131"/>
      <c r="U74" s="131"/>
      <c r="V74" s="131"/>
      <c r="AD74" s="532" t="str">
        <f>IFERROR(VLOOKUP(D74,'Part Master'!A:E,5,FALSE)," ")</f>
        <v xml:space="preserve"> </v>
      </c>
    </row>
    <row r="75" spans="2:30" s="168" customFormat="1">
      <c r="B75" s="94"/>
      <c r="C75" s="94"/>
      <c r="D75" s="89"/>
      <c r="E75" s="90"/>
      <c r="F75" s="91"/>
      <c r="G75" s="180"/>
      <c r="H75" s="180"/>
      <c r="I75" s="180"/>
      <c r="J75" s="180"/>
      <c r="K75" s="180"/>
      <c r="L75" s="193"/>
      <c r="N75" s="131"/>
      <c r="O75" s="131"/>
      <c r="P75" s="131"/>
      <c r="Q75" s="131"/>
      <c r="R75" s="131"/>
      <c r="S75" s="131"/>
      <c r="T75" s="131"/>
      <c r="U75" s="131"/>
      <c r="V75" s="131"/>
      <c r="AD75" s="532" t="str">
        <f>IFERROR(VLOOKUP(D75,'Part Master'!A:E,5,FALSE)," ")</f>
        <v xml:space="preserve"> </v>
      </c>
    </row>
    <row r="76" spans="2:30" s="168" customFormat="1">
      <c r="B76" s="94"/>
      <c r="C76" s="94"/>
      <c r="D76" s="89"/>
      <c r="E76" s="90"/>
      <c r="F76" s="91"/>
      <c r="G76" s="180"/>
      <c r="H76" s="180"/>
      <c r="I76" s="180"/>
      <c r="J76" s="180"/>
      <c r="K76" s="180"/>
      <c r="L76" s="193"/>
      <c r="N76" s="131"/>
      <c r="O76" s="131"/>
      <c r="P76" s="131"/>
      <c r="Q76" s="131"/>
      <c r="R76" s="131"/>
      <c r="S76" s="131"/>
      <c r="T76" s="131"/>
      <c r="U76" s="131"/>
      <c r="V76" s="131"/>
      <c r="AD76" s="532" t="str">
        <f>IFERROR(VLOOKUP(D76,'Part Master'!A:E,5,FALSE)," ")</f>
        <v xml:space="preserve"> </v>
      </c>
    </row>
    <row r="77" spans="2:30" s="168" customFormat="1">
      <c r="B77" s="94"/>
      <c r="C77" s="94"/>
      <c r="D77" s="89"/>
      <c r="E77" s="90"/>
      <c r="F77" s="91"/>
      <c r="G77" s="180"/>
      <c r="H77" s="180"/>
      <c r="I77" s="180"/>
      <c r="J77" s="180"/>
      <c r="K77" s="180"/>
      <c r="L77" s="193"/>
      <c r="N77" s="131"/>
      <c r="O77" s="131"/>
      <c r="P77" s="131"/>
      <c r="Q77" s="131"/>
      <c r="R77" s="131"/>
      <c r="S77" s="131"/>
      <c r="T77" s="131"/>
      <c r="U77" s="131"/>
      <c r="V77" s="131"/>
      <c r="AD77" s="532" t="str">
        <f>IFERROR(VLOOKUP(D77,'Part Master'!A:E,5,FALSE)," ")</f>
        <v xml:space="preserve"> </v>
      </c>
    </row>
    <row r="78" spans="2:30" s="168" customFormat="1">
      <c r="B78" s="94"/>
      <c r="C78" s="94"/>
      <c r="D78" s="89"/>
      <c r="E78" s="90"/>
      <c r="F78" s="91"/>
      <c r="G78" s="180"/>
      <c r="H78" s="180"/>
      <c r="I78" s="180"/>
      <c r="J78" s="180"/>
      <c r="K78" s="180"/>
      <c r="L78" s="193"/>
      <c r="N78" s="131"/>
      <c r="O78" s="131"/>
      <c r="P78" s="131"/>
      <c r="Q78" s="131"/>
      <c r="R78" s="131"/>
      <c r="S78" s="131"/>
      <c r="T78" s="131"/>
      <c r="U78" s="131"/>
      <c r="V78" s="131"/>
      <c r="AD78" s="532" t="str">
        <f>IFERROR(VLOOKUP(D78,'Part Master'!A:E,5,FALSE)," ")</f>
        <v xml:space="preserve"> </v>
      </c>
    </row>
    <row r="79" spans="2:30" s="168" customFormat="1">
      <c r="B79" s="94"/>
      <c r="C79" s="94"/>
      <c r="D79" s="89"/>
      <c r="E79" s="90"/>
      <c r="F79" s="91"/>
      <c r="G79" s="180"/>
      <c r="H79" s="180"/>
      <c r="I79" s="180"/>
      <c r="J79" s="180"/>
      <c r="K79" s="180"/>
      <c r="L79" s="193"/>
      <c r="N79" s="131"/>
      <c r="O79" s="131"/>
      <c r="P79" s="131"/>
      <c r="Q79" s="131"/>
      <c r="R79" s="131"/>
      <c r="S79" s="131"/>
      <c r="T79" s="131"/>
      <c r="U79" s="131"/>
      <c r="V79" s="131"/>
      <c r="AD79" s="532" t="str">
        <f>IFERROR(VLOOKUP(D79,'Part Master'!A:E,5,FALSE)," ")</f>
        <v xml:space="preserve"> </v>
      </c>
    </row>
    <row r="80" spans="2:30" s="168" customFormat="1">
      <c r="B80" s="94"/>
      <c r="C80" s="94"/>
      <c r="D80" s="89"/>
      <c r="E80" s="90"/>
      <c r="F80" s="91"/>
      <c r="G80" s="180"/>
      <c r="H80" s="180"/>
      <c r="I80" s="180"/>
      <c r="J80" s="180"/>
      <c r="K80" s="180"/>
      <c r="L80" s="193"/>
      <c r="N80" s="131"/>
      <c r="O80" s="131"/>
      <c r="P80" s="131"/>
      <c r="Q80" s="131"/>
      <c r="R80" s="131"/>
      <c r="S80" s="131"/>
      <c r="T80" s="131"/>
      <c r="U80" s="131"/>
      <c r="V80" s="131"/>
      <c r="AD80" s="532" t="str">
        <f>IFERROR(VLOOKUP(D80,'Part Master'!A:E,5,FALSE)," ")</f>
        <v xml:space="preserve"> </v>
      </c>
    </row>
    <row r="81" spans="2:30" s="168" customFormat="1">
      <c r="B81" s="94"/>
      <c r="C81" s="94"/>
      <c r="D81" s="89"/>
      <c r="E81" s="90"/>
      <c r="F81" s="91"/>
      <c r="G81" s="180"/>
      <c r="H81" s="180"/>
      <c r="I81" s="180"/>
      <c r="J81" s="180"/>
      <c r="K81" s="180"/>
      <c r="L81" s="193"/>
      <c r="N81" s="131"/>
      <c r="O81" s="131"/>
      <c r="P81" s="131"/>
      <c r="Q81" s="131"/>
      <c r="R81" s="131"/>
      <c r="S81" s="131"/>
      <c r="T81" s="131"/>
      <c r="U81" s="131"/>
      <c r="V81" s="131"/>
      <c r="AD81" s="532" t="str">
        <f>IFERROR(VLOOKUP(D81,'Part Master'!A:E,5,FALSE)," ")</f>
        <v xml:space="preserve"> </v>
      </c>
    </row>
    <row r="82" spans="2:30" s="168" customFormat="1">
      <c r="B82" s="94"/>
      <c r="C82" s="94"/>
      <c r="D82" s="89"/>
      <c r="E82" s="90"/>
      <c r="F82" s="91"/>
      <c r="G82" s="180"/>
      <c r="H82" s="180"/>
      <c r="I82" s="180"/>
      <c r="J82" s="180"/>
      <c r="K82" s="180"/>
      <c r="L82" s="193"/>
      <c r="N82" s="131"/>
      <c r="O82" s="131"/>
      <c r="P82" s="131"/>
      <c r="Q82" s="131"/>
      <c r="R82" s="131"/>
      <c r="S82" s="131"/>
      <c r="T82" s="131"/>
      <c r="U82" s="131"/>
      <c r="V82" s="131"/>
      <c r="AD82" s="532" t="str">
        <f>IFERROR(VLOOKUP(D82,'Part Master'!A:E,5,FALSE)," ")</f>
        <v xml:space="preserve"> </v>
      </c>
    </row>
    <row r="83" spans="2:30" s="168" customFormat="1">
      <c r="B83" s="94"/>
      <c r="C83" s="94"/>
      <c r="D83" s="89"/>
      <c r="E83" s="90"/>
      <c r="F83" s="91"/>
      <c r="G83" s="180"/>
      <c r="H83" s="180"/>
      <c r="I83" s="180"/>
      <c r="J83" s="180"/>
      <c r="K83" s="180"/>
      <c r="L83" s="193"/>
      <c r="N83" s="131"/>
      <c r="O83" s="131"/>
      <c r="P83" s="131"/>
      <c r="Q83" s="131"/>
      <c r="R83" s="131"/>
      <c r="S83" s="131"/>
      <c r="T83" s="131"/>
      <c r="U83" s="131"/>
      <c r="V83" s="131"/>
      <c r="AD83" s="532" t="str">
        <f>IFERROR(VLOOKUP(D83,'Part Master'!A:E,5,FALSE)," ")</f>
        <v xml:space="preserve"> </v>
      </c>
    </row>
    <row r="84" spans="2:30" s="168" customFormat="1">
      <c r="B84" s="94"/>
      <c r="C84" s="94"/>
      <c r="D84" s="89"/>
      <c r="E84" s="90"/>
      <c r="F84" s="91"/>
      <c r="G84" s="180"/>
      <c r="H84" s="180"/>
      <c r="I84" s="180"/>
      <c r="J84" s="180"/>
      <c r="K84" s="180"/>
      <c r="L84" s="193"/>
      <c r="N84" s="131"/>
      <c r="O84" s="131"/>
      <c r="P84" s="131"/>
      <c r="Q84" s="131"/>
      <c r="R84" s="131"/>
      <c r="S84" s="131"/>
      <c r="T84" s="131"/>
      <c r="U84" s="131"/>
      <c r="V84" s="131"/>
      <c r="AD84" s="532" t="str">
        <f>IFERROR(VLOOKUP(D84,'Part Master'!A:E,5,FALSE)," ")</f>
        <v xml:space="preserve"> </v>
      </c>
    </row>
    <row r="85" spans="2:30" s="168" customFormat="1">
      <c r="B85" s="94"/>
      <c r="C85" s="94"/>
      <c r="D85" s="89"/>
      <c r="E85" s="90"/>
      <c r="F85" s="91"/>
      <c r="G85" s="180"/>
      <c r="H85" s="180"/>
      <c r="I85" s="180"/>
      <c r="J85" s="180"/>
      <c r="K85" s="180"/>
      <c r="L85" s="193"/>
      <c r="N85" s="131"/>
      <c r="O85" s="131"/>
      <c r="P85" s="131"/>
      <c r="Q85" s="131"/>
      <c r="R85" s="131"/>
      <c r="S85" s="131"/>
      <c r="T85" s="131"/>
      <c r="U85" s="131"/>
      <c r="V85" s="131"/>
      <c r="AD85" s="532" t="str">
        <f>IFERROR(VLOOKUP(D85,'Part Master'!A:E,5,FALSE)," ")</f>
        <v xml:space="preserve"> </v>
      </c>
    </row>
    <row r="86" spans="2:30" s="168" customFormat="1">
      <c r="B86" s="94"/>
      <c r="C86" s="94"/>
      <c r="D86" s="89"/>
      <c r="E86" s="90"/>
      <c r="F86" s="91"/>
      <c r="G86" s="180"/>
      <c r="H86" s="180"/>
      <c r="I86" s="180"/>
      <c r="J86" s="180"/>
      <c r="K86" s="180"/>
      <c r="L86" s="193"/>
      <c r="N86" s="131"/>
      <c r="O86" s="131"/>
      <c r="P86" s="131"/>
      <c r="Q86" s="131"/>
      <c r="R86" s="131"/>
      <c r="S86" s="131"/>
      <c r="T86" s="131"/>
      <c r="U86" s="131"/>
      <c r="V86" s="131"/>
      <c r="AD86" s="532" t="str">
        <f>IFERROR(VLOOKUP(D86,'Part Master'!A:E,5,FALSE)," ")</f>
        <v xml:space="preserve"> </v>
      </c>
    </row>
    <row r="87" spans="2:30" s="168" customFormat="1">
      <c r="B87" s="94"/>
      <c r="C87" s="94"/>
      <c r="D87" s="89"/>
      <c r="E87" s="90"/>
      <c r="F87" s="91"/>
      <c r="G87" s="180"/>
      <c r="H87" s="180"/>
      <c r="I87" s="180"/>
      <c r="J87" s="180"/>
      <c r="K87" s="180"/>
      <c r="L87" s="193"/>
      <c r="N87" s="131"/>
      <c r="O87" s="131"/>
      <c r="P87" s="131"/>
      <c r="Q87" s="131"/>
      <c r="R87" s="131"/>
      <c r="S87" s="131"/>
      <c r="T87" s="131"/>
      <c r="U87" s="131"/>
      <c r="V87" s="131"/>
      <c r="AD87" s="532" t="str">
        <f>IFERROR(VLOOKUP(D87,'Part Master'!A:E,5,FALSE)," ")</f>
        <v xml:space="preserve"> </v>
      </c>
    </row>
    <row r="88" spans="2:30" s="168" customFormat="1">
      <c r="B88" s="94"/>
      <c r="C88" s="94"/>
      <c r="D88" s="89"/>
      <c r="E88" s="90"/>
      <c r="F88" s="91"/>
      <c r="G88" s="180"/>
      <c r="H88" s="180"/>
      <c r="I88" s="180"/>
      <c r="J88" s="180"/>
      <c r="K88" s="180"/>
      <c r="L88" s="193"/>
      <c r="N88" s="131"/>
      <c r="O88" s="131"/>
      <c r="P88" s="131"/>
      <c r="Q88" s="131"/>
      <c r="R88" s="131"/>
      <c r="S88" s="131"/>
      <c r="T88" s="131"/>
      <c r="U88" s="131"/>
      <c r="V88" s="131"/>
      <c r="AD88" s="532" t="str">
        <f>IFERROR(VLOOKUP(D88,'Part Master'!A:E,5,FALSE)," ")</f>
        <v xml:space="preserve"> </v>
      </c>
    </row>
    <row r="89" spans="2:30" s="168" customFormat="1">
      <c r="B89" s="94"/>
      <c r="C89" s="94"/>
      <c r="D89" s="89"/>
      <c r="E89" s="90"/>
      <c r="F89" s="91"/>
      <c r="G89" s="180"/>
      <c r="H89" s="180"/>
      <c r="I89" s="180"/>
      <c r="J89" s="180"/>
      <c r="K89" s="180"/>
      <c r="L89" s="193"/>
      <c r="N89" s="131"/>
      <c r="O89" s="131"/>
      <c r="P89" s="131"/>
      <c r="Q89" s="131"/>
      <c r="R89" s="131"/>
      <c r="S89" s="131"/>
      <c r="T89" s="131"/>
      <c r="U89" s="131"/>
      <c r="V89" s="131"/>
      <c r="AD89" s="532" t="str">
        <f>IFERROR(VLOOKUP(D89,'Part Master'!A:E,5,FALSE)," ")</f>
        <v xml:space="preserve"> </v>
      </c>
    </row>
    <row r="90" spans="2:30" s="168" customFormat="1">
      <c r="B90" s="94"/>
      <c r="C90" s="94"/>
      <c r="D90" s="89"/>
      <c r="E90" s="90"/>
      <c r="F90" s="91"/>
      <c r="G90" s="180"/>
      <c r="H90" s="180"/>
      <c r="I90" s="180"/>
      <c r="J90" s="180"/>
      <c r="K90" s="180"/>
      <c r="L90" s="193"/>
      <c r="N90" s="131"/>
      <c r="O90" s="131"/>
      <c r="P90" s="131"/>
      <c r="Q90" s="131"/>
      <c r="R90" s="131"/>
      <c r="S90" s="131"/>
      <c r="T90" s="131"/>
      <c r="U90" s="131"/>
      <c r="V90" s="131"/>
      <c r="AD90" s="532" t="str">
        <f>IFERROR(VLOOKUP(D90,'Part Master'!A:E,5,FALSE)," ")</f>
        <v xml:space="preserve"> </v>
      </c>
    </row>
    <row r="91" spans="2:30" s="168" customFormat="1">
      <c r="B91" s="94"/>
      <c r="C91" s="94"/>
      <c r="D91" s="89"/>
      <c r="E91" s="90"/>
      <c r="F91" s="91"/>
      <c r="G91" s="180"/>
      <c r="H91" s="180"/>
      <c r="I91" s="180"/>
      <c r="J91" s="180"/>
      <c r="K91" s="180"/>
      <c r="L91" s="193"/>
      <c r="N91" s="131"/>
      <c r="O91" s="131"/>
      <c r="P91" s="131"/>
      <c r="Q91" s="131"/>
      <c r="R91" s="131"/>
      <c r="S91" s="131"/>
      <c r="T91" s="131"/>
      <c r="U91" s="131"/>
      <c r="V91" s="131"/>
      <c r="AD91" s="532" t="str">
        <f>IFERROR(VLOOKUP(D91,'Part Master'!A:E,5,FALSE)," ")</f>
        <v xml:space="preserve"> </v>
      </c>
    </row>
    <row r="92" spans="2:30" s="168" customFormat="1">
      <c r="B92" s="94"/>
      <c r="C92" s="94"/>
      <c r="D92" s="89"/>
      <c r="E92" s="90"/>
      <c r="F92" s="91"/>
      <c r="G92" s="180"/>
      <c r="H92" s="180"/>
      <c r="I92" s="180"/>
      <c r="J92" s="180"/>
      <c r="K92" s="180"/>
      <c r="L92" s="193"/>
      <c r="N92" s="131"/>
      <c r="O92" s="131"/>
      <c r="P92" s="131"/>
      <c r="Q92" s="131"/>
      <c r="R92" s="131"/>
      <c r="S92" s="131"/>
      <c r="T92" s="131"/>
      <c r="U92" s="131"/>
      <c r="V92" s="131"/>
      <c r="AD92" s="532" t="str">
        <f>IFERROR(VLOOKUP(D92,'Part Master'!A:E,5,FALSE)," ")</f>
        <v xml:space="preserve"> </v>
      </c>
    </row>
    <row r="93" spans="2:30" s="168" customFormat="1">
      <c r="B93" s="94"/>
      <c r="C93" s="94"/>
      <c r="D93" s="89"/>
      <c r="E93" s="90"/>
      <c r="F93" s="91"/>
      <c r="G93" s="180"/>
      <c r="H93" s="180"/>
      <c r="I93" s="180"/>
      <c r="J93" s="180"/>
      <c r="K93" s="180"/>
      <c r="L93" s="193"/>
      <c r="N93" s="131"/>
      <c r="O93" s="131"/>
      <c r="P93" s="131"/>
      <c r="Q93" s="131"/>
      <c r="R93" s="131"/>
      <c r="S93" s="131"/>
      <c r="T93" s="131"/>
      <c r="U93" s="131"/>
      <c r="V93" s="131"/>
      <c r="AD93" s="532" t="str">
        <f>IFERROR(VLOOKUP(D93,'Part Master'!A:E,5,FALSE)," ")</f>
        <v xml:space="preserve"> </v>
      </c>
    </row>
    <row r="94" spans="2:30" s="168" customFormat="1">
      <c r="B94" s="94"/>
      <c r="C94" s="94"/>
      <c r="D94" s="89"/>
      <c r="E94" s="90"/>
      <c r="F94" s="91"/>
      <c r="G94" s="180"/>
      <c r="H94" s="180"/>
      <c r="I94" s="180"/>
      <c r="J94" s="180"/>
      <c r="K94" s="180"/>
      <c r="L94" s="193"/>
      <c r="N94" s="131"/>
      <c r="O94" s="131"/>
      <c r="P94" s="131"/>
      <c r="Q94" s="131"/>
      <c r="R94" s="131"/>
      <c r="S94" s="131"/>
      <c r="T94" s="131"/>
      <c r="U94" s="131"/>
      <c r="V94" s="131"/>
      <c r="AD94" s="532" t="str">
        <f>IFERROR(VLOOKUP(D94,'Part Master'!A:E,5,FALSE)," ")</f>
        <v xml:space="preserve"> </v>
      </c>
    </row>
    <row r="95" spans="2:30" s="168" customFormat="1">
      <c r="B95" s="94"/>
      <c r="C95" s="94"/>
      <c r="D95" s="89"/>
      <c r="E95" s="90"/>
      <c r="F95" s="91"/>
      <c r="G95" s="180"/>
      <c r="H95" s="180"/>
      <c r="I95" s="180"/>
      <c r="J95" s="180"/>
      <c r="K95" s="180"/>
      <c r="L95" s="193"/>
      <c r="N95" s="131"/>
      <c r="O95" s="131"/>
      <c r="P95" s="131"/>
      <c r="Q95" s="131"/>
      <c r="R95" s="131"/>
      <c r="S95" s="131"/>
      <c r="T95" s="131"/>
      <c r="U95" s="131"/>
      <c r="V95" s="131"/>
      <c r="AD95" s="532" t="str">
        <f>IFERROR(VLOOKUP(D95,'Part Master'!A:E,5,FALSE)," ")</f>
        <v xml:space="preserve"> </v>
      </c>
    </row>
    <row r="96" spans="2:30" s="168" customFormat="1">
      <c r="B96" s="94"/>
      <c r="C96" s="94"/>
      <c r="D96" s="89"/>
      <c r="E96" s="90"/>
      <c r="F96" s="91"/>
      <c r="G96" s="180"/>
      <c r="H96" s="180"/>
      <c r="I96" s="180"/>
      <c r="J96" s="180"/>
      <c r="K96" s="180"/>
      <c r="L96" s="193"/>
      <c r="N96" s="131"/>
      <c r="O96" s="131"/>
      <c r="P96" s="131"/>
      <c r="Q96" s="131"/>
      <c r="R96" s="131"/>
      <c r="S96" s="131"/>
      <c r="T96" s="131"/>
      <c r="U96" s="131"/>
      <c r="V96" s="131"/>
      <c r="AD96" s="532" t="str">
        <f>IFERROR(VLOOKUP(D96,'Part Master'!A:E,5,FALSE)," ")</f>
        <v xml:space="preserve"> </v>
      </c>
    </row>
    <row r="97" spans="2:30" s="168" customFormat="1">
      <c r="B97" s="94"/>
      <c r="C97" s="94"/>
      <c r="D97" s="89"/>
      <c r="E97" s="90"/>
      <c r="F97" s="91"/>
      <c r="G97" s="180"/>
      <c r="H97" s="180"/>
      <c r="I97" s="180"/>
      <c r="J97" s="180"/>
      <c r="K97" s="180"/>
      <c r="L97" s="193"/>
      <c r="N97" s="131"/>
      <c r="O97" s="131"/>
      <c r="P97" s="131"/>
      <c r="Q97" s="131"/>
      <c r="R97" s="131"/>
      <c r="S97" s="131"/>
      <c r="T97" s="131"/>
      <c r="U97" s="131"/>
      <c r="V97" s="131"/>
      <c r="AD97" s="532" t="str">
        <f>IFERROR(VLOOKUP(D97,'Part Master'!A:E,5,FALSE)," ")</f>
        <v xml:space="preserve"> </v>
      </c>
    </row>
    <row r="98" spans="2:30" s="168" customFormat="1">
      <c r="B98" s="94"/>
      <c r="C98" s="94"/>
      <c r="D98" s="89"/>
      <c r="E98" s="90"/>
      <c r="F98" s="91"/>
      <c r="G98" s="180"/>
      <c r="H98" s="180"/>
      <c r="I98" s="180"/>
      <c r="J98" s="180"/>
      <c r="K98" s="180"/>
      <c r="L98" s="193"/>
      <c r="N98" s="131"/>
      <c r="O98" s="131"/>
      <c r="P98" s="131"/>
      <c r="Q98" s="131"/>
      <c r="R98" s="131"/>
      <c r="S98" s="131"/>
      <c r="T98" s="131"/>
      <c r="U98" s="131"/>
      <c r="V98" s="131"/>
      <c r="AD98" s="532" t="str">
        <f>IFERROR(VLOOKUP(D98,'Part Master'!A:E,5,FALSE)," ")</f>
        <v xml:space="preserve"> </v>
      </c>
    </row>
    <row r="99" spans="2:30" s="168" customFormat="1">
      <c r="B99" s="94"/>
      <c r="C99" s="94"/>
      <c r="D99" s="89"/>
      <c r="E99" s="90"/>
      <c r="F99" s="91"/>
      <c r="G99" s="180"/>
      <c r="H99" s="180"/>
      <c r="I99" s="180"/>
      <c r="J99" s="180"/>
      <c r="K99" s="180"/>
      <c r="L99" s="193"/>
      <c r="N99" s="131"/>
      <c r="O99" s="131"/>
      <c r="P99" s="131"/>
      <c r="Q99" s="131"/>
      <c r="R99" s="131"/>
      <c r="S99" s="131"/>
      <c r="T99" s="131"/>
      <c r="U99" s="131"/>
      <c r="V99" s="131"/>
      <c r="AD99" s="532" t="str">
        <f>IFERROR(VLOOKUP(D99,'Part Master'!A:E,5,FALSE)," ")</f>
        <v xml:space="preserve"> </v>
      </c>
    </row>
    <row r="100" spans="2:30" s="168" customFormat="1">
      <c r="B100" s="94"/>
      <c r="C100" s="94"/>
      <c r="D100" s="89"/>
      <c r="E100" s="90"/>
      <c r="F100" s="91"/>
      <c r="G100" s="180"/>
      <c r="H100" s="180"/>
      <c r="I100" s="180"/>
      <c r="J100" s="180"/>
      <c r="K100" s="180"/>
      <c r="L100" s="193"/>
      <c r="N100" s="131"/>
      <c r="O100" s="131"/>
      <c r="P100" s="131"/>
      <c r="Q100" s="131"/>
      <c r="R100" s="131"/>
      <c r="S100" s="131"/>
      <c r="T100" s="131"/>
      <c r="U100" s="131"/>
      <c r="V100" s="131"/>
      <c r="AD100" s="532" t="str">
        <f>IFERROR(VLOOKUP(D100,'Part Master'!A:E,5,FALSE)," ")</f>
        <v xml:space="preserve"> </v>
      </c>
    </row>
    <row r="101" spans="2:30" s="168" customFormat="1">
      <c r="B101" s="94"/>
      <c r="C101" s="94"/>
      <c r="D101" s="89"/>
      <c r="E101" s="90"/>
      <c r="F101" s="91"/>
      <c r="G101" s="180"/>
      <c r="H101" s="180"/>
      <c r="I101" s="180"/>
      <c r="J101" s="180"/>
      <c r="K101" s="180"/>
      <c r="L101" s="193"/>
      <c r="N101" s="131"/>
      <c r="O101" s="131"/>
      <c r="P101" s="131"/>
      <c r="Q101" s="131"/>
      <c r="R101" s="131"/>
      <c r="S101" s="131"/>
      <c r="T101" s="131"/>
      <c r="U101" s="131"/>
      <c r="V101" s="131"/>
      <c r="AD101" s="532" t="str">
        <f>IFERROR(VLOOKUP(D101,'Part Master'!A:E,5,FALSE)," ")</f>
        <v xml:space="preserve"> </v>
      </c>
    </row>
    <row r="102" spans="2:30" s="168" customFormat="1">
      <c r="B102" s="94"/>
      <c r="C102" s="94"/>
      <c r="D102" s="89"/>
      <c r="E102" s="90"/>
      <c r="F102" s="91"/>
      <c r="G102" s="180"/>
      <c r="H102" s="180"/>
      <c r="I102" s="180"/>
      <c r="J102" s="180"/>
      <c r="K102" s="180"/>
      <c r="L102" s="193"/>
      <c r="N102" s="131"/>
      <c r="O102" s="131"/>
      <c r="P102" s="131"/>
      <c r="Q102" s="131"/>
      <c r="R102" s="131"/>
      <c r="S102" s="131"/>
      <c r="T102" s="131"/>
      <c r="U102" s="131"/>
      <c r="V102" s="131"/>
      <c r="AD102" s="532" t="str">
        <f>IFERROR(VLOOKUP(D102,'Part Master'!A:E,5,FALSE)," ")</f>
        <v xml:space="preserve"> </v>
      </c>
    </row>
    <row r="103" spans="2:30" s="168" customFormat="1">
      <c r="B103" s="94"/>
      <c r="C103" s="94"/>
      <c r="D103" s="89"/>
      <c r="E103" s="90"/>
      <c r="F103" s="91"/>
      <c r="G103" s="180"/>
      <c r="H103" s="180"/>
      <c r="I103" s="180"/>
      <c r="J103" s="180"/>
      <c r="K103" s="180"/>
      <c r="L103" s="193"/>
      <c r="N103" s="131"/>
      <c r="O103" s="131"/>
      <c r="P103" s="131"/>
      <c r="Q103" s="131"/>
      <c r="R103" s="131"/>
      <c r="S103" s="131"/>
      <c r="T103" s="131"/>
      <c r="U103" s="131"/>
      <c r="V103" s="131"/>
      <c r="AD103" s="532" t="str">
        <f>IFERROR(VLOOKUP(D103,'Part Master'!A:E,5,FALSE)," ")</f>
        <v xml:space="preserve"> </v>
      </c>
    </row>
    <row r="104" spans="2:30" s="168" customFormat="1">
      <c r="B104" s="94"/>
      <c r="C104" s="94"/>
      <c r="D104" s="89"/>
      <c r="E104" s="90"/>
      <c r="F104" s="91"/>
      <c r="G104" s="180"/>
      <c r="H104" s="180"/>
      <c r="I104" s="180"/>
      <c r="J104" s="180"/>
      <c r="K104" s="180"/>
      <c r="L104" s="193"/>
      <c r="N104" s="131"/>
      <c r="O104" s="131"/>
      <c r="P104" s="131"/>
      <c r="Q104" s="131"/>
      <c r="R104" s="131"/>
      <c r="S104" s="131"/>
      <c r="T104" s="131"/>
      <c r="U104" s="131"/>
      <c r="V104" s="131"/>
      <c r="AD104" s="532" t="str">
        <f>IFERROR(VLOOKUP(D104,'Part Master'!A:E,5,FALSE)," ")</f>
        <v xml:space="preserve"> </v>
      </c>
    </row>
    <row r="105" spans="2:30" s="168" customFormat="1">
      <c r="B105" s="94"/>
      <c r="C105" s="94"/>
      <c r="D105" s="89"/>
      <c r="E105" s="90"/>
      <c r="F105" s="91"/>
      <c r="G105" s="180"/>
      <c r="H105" s="180"/>
      <c r="I105" s="180"/>
      <c r="J105" s="180"/>
      <c r="K105" s="180"/>
      <c r="L105" s="193"/>
      <c r="N105" s="131"/>
      <c r="O105" s="131"/>
      <c r="P105" s="131"/>
      <c r="Q105" s="131"/>
      <c r="R105" s="131"/>
      <c r="S105" s="131"/>
      <c r="T105" s="131"/>
      <c r="U105" s="131"/>
      <c r="V105" s="131"/>
      <c r="AD105" s="532" t="str">
        <f>IFERROR(VLOOKUP(D105,'Part Master'!A:E,5,FALSE)," ")</f>
        <v xml:space="preserve"> </v>
      </c>
    </row>
    <row r="106" spans="2:30" s="168" customFormat="1">
      <c r="B106" s="94"/>
      <c r="C106" s="94"/>
      <c r="D106" s="89"/>
      <c r="E106" s="90"/>
      <c r="F106" s="91"/>
      <c r="G106" s="180"/>
      <c r="H106" s="180"/>
      <c r="I106" s="180"/>
      <c r="J106" s="180"/>
      <c r="K106" s="180"/>
      <c r="L106" s="193"/>
      <c r="N106" s="131"/>
      <c r="O106" s="131"/>
      <c r="P106" s="131"/>
      <c r="Q106" s="131"/>
      <c r="R106" s="131"/>
      <c r="S106" s="131"/>
      <c r="T106" s="131"/>
      <c r="U106" s="131"/>
      <c r="V106" s="131"/>
      <c r="AD106" s="532" t="str">
        <f>IFERROR(VLOOKUP(D106,'Part Master'!A:E,5,FALSE)," ")</f>
        <v xml:space="preserve"> </v>
      </c>
    </row>
    <row r="107" spans="2:30" s="168" customFormat="1">
      <c r="B107" s="94"/>
      <c r="C107" s="94"/>
      <c r="D107" s="89"/>
      <c r="E107" s="90"/>
      <c r="F107" s="91"/>
      <c r="G107" s="180"/>
      <c r="H107" s="180"/>
      <c r="I107" s="180"/>
      <c r="J107" s="180"/>
      <c r="K107" s="180"/>
      <c r="L107" s="193"/>
      <c r="N107" s="131"/>
      <c r="O107" s="131"/>
      <c r="P107" s="131"/>
      <c r="Q107" s="131"/>
      <c r="R107" s="131"/>
      <c r="S107" s="131"/>
      <c r="T107" s="131"/>
      <c r="U107" s="131"/>
      <c r="V107" s="131"/>
      <c r="AD107" s="532" t="str">
        <f>IFERROR(VLOOKUP(D107,'Part Master'!A:E,5,FALSE)," ")</f>
        <v xml:space="preserve"> </v>
      </c>
    </row>
    <row r="108" spans="2:30" s="168" customFormat="1">
      <c r="B108" s="94"/>
      <c r="C108" s="94"/>
      <c r="D108" s="89"/>
      <c r="E108" s="90"/>
      <c r="F108" s="91"/>
      <c r="G108" s="180"/>
      <c r="H108" s="180"/>
      <c r="I108" s="180"/>
      <c r="J108" s="180"/>
      <c r="K108" s="180"/>
      <c r="L108" s="193"/>
      <c r="N108" s="131"/>
      <c r="O108" s="131"/>
      <c r="P108" s="131"/>
      <c r="Q108" s="131"/>
      <c r="R108" s="131"/>
      <c r="S108" s="131"/>
      <c r="T108" s="131"/>
      <c r="U108" s="131"/>
      <c r="V108" s="131"/>
      <c r="AD108" s="532" t="str">
        <f>IFERROR(VLOOKUP(D108,'Part Master'!A:E,5,FALSE)," ")</f>
        <v xml:space="preserve"> </v>
      </c>
    </row>
    <row r="109" spans="2:30" s="168" customFormat="1">
      <c r="B109" s="94"/>
      <c r="C109" s="94"/>
      <c r="D109" s="89"/>
      <c r="E109" s="90"/>
      <c r="F109" s="91"/>
      <c r="G109" s="180"/>
      <c r="H109" s="180"/>
      <c r="I109" s="180"/>
      <c r="J109" s="180"/>
      <c r="K109" s="180"/>
      <c r="L109" s="193"/>
      <c r="N109" s="131"/>
      <c r="O109" s="131"/>
      <c r="P109" s="131"/>
      <c r="Q109" s="131"/>
      <c r="R109" s="131"/>
      <c r="S109" s="131"/>
      <c r="T109" s="131"/>
      <c r="U109" s="131"/>
      <c r="V109" s="131"/>
      <c r="AD109" s="532" t="str">
        <f>IFERROR(VLOOKUP(D109,'Part Master'!A:E,5,FALSE)," ")</f>
        <v xml:space="preserve"> </v>
      </c>
    </row>
    <row r="110" spans="2:30" s="168" customFormat="1">
      <c r="B110" s="94"/>
      <c r="C110" s="94"/>
      <c r="D110" s="89"/>
      <c r="E110" s="90"/>
      <c r="F110" s="91"/>
      <c r="G110" s="180"/>
      <c r="H110" s="180"/>
      <c r="I110" s="180"/>
      <c r="J110" s="180"/>
      <c r="K110" s="180"/>
      <c r="L110" s="193"/>
      <c r="N110" s="131"/>
      <c r="O110" s="131"/>
      <c r="P110" s="131"/>
      <c r="Q110" s="131"/>
      <c r="R110" s="131"/>
      <c r="S110" s="131"/>
      <c r="T110" s="131"/>
      <c r="U110" s="131"/>
      <c r="V110" s="131"/>
      <c r="AD110" s="532" t="str">
        <f>IFERROR(VLOOKUP(D110,'Part Master'!A:E,5,FALSE)," ")</f>
        <v xml:space="preserve"> </v>
      </c>
    </row>
    <row r="111" spans="2:30" s="168" customFormat="1">
      <c r="B111" s="94"/>
      <c r="C111" s="94"/>
      <c r="D111" s="89"/>
      <c r="E111" s="90"/>
      <c r="F111" s="91"/>
      <c r="G111" s="180"/>
      <c r="H111" s="180"/>
      <c r="I111" s="180"/>
      <c r="J111" s="180"/>
      <c r="K111" s="180"/>
      <c r="L111" s="193"/>
      <c r="N111" s="131"/>
      <c r="O111" s="131"/>
      <c r="P111" s="131"/>
      <c r="Q111" s="131"/>
      <c r="R111" s="131"/>
      <c r="S111" s="131"/>
      <c r="T111" s="131"/>
      <c r="U111" s="131"/>
      <c r="V111" s="131"/>
      <c r="AD111" s="532" t="str">
        <f>IFERROR(VLOOKUP(D111,'Part Master'!A:E,5,FALSE)," ")</f>
        <v xml:space="preserve"> </v>
      </c>
    </row>
    <row r="112" spans="2:30" s="168" customFormat="1">
      <c r="B112" s="94"/>
      <c r="C112" s="94"/>
      <c r="D112" s="89"/>
      <c r="E112" s="90"/>
      <c r="F112" s="91"/>
      <c r="G112" s="180"/>
      <c r="H112" s="180"/>
      <c r="I112" s="180"/>
      <c r="J112" s="180"/>
      <c r="K112" s="180"/>
      <c r="L112" s="193"/>
      <c r="N112" s="131"/>
      <c r="O112" s="131"/>
      <c r="P112" s="131"/>
      <c r="Q112" s="131"/>
      <c r="R112" s="131"/>
      <c r="S112" s="131"/>
      <c r="T112" s="131"/>
      <c r="U112" s="131"/>
      <c r="V112" s="131"/>
      <c r="AD112" s="532" t="str">
        <f>IFERROR(VLOOKUP(D112,'Part Master'!A:E,5,FALSE)," ")</f>
        <v xml:space="preserve"> </v>
      </c>
    </row>
    <row r="113" spans="2:30" s="168" customFormat="1">
      <c r="B113" s="94"/>
      <c r="C113" s="94"/>
      <c r="D113" s="89"/>
      <c r="E113" s="90"/>
      <c r="F113" s="91"/>
      <c r="G113" s="180"/>
      <c r="H113" s="180"/>
      <c r="I113" s="180"/>
      <c r="J113" s="180"/>
      <c r="K113" s="180"/>
      <c r="L113" s="193"/>
      <c r="N113" s="131"/>
      <c r="O113" s="131"/>
      <c r="P113" s="131"/>
      <c r="Q113" s="131"/>
      <c r="R113" s="131"/>
      <c r="S113" s="131"/>
      <c r="T113" s="131"/>
      <c r="U113" s="131"/>
      <c r="V113" s="131"/>
      <c r="AD113" s="532" t="str">
        <f>IFERROR(VLOOKUP(D113,'Part Master'!A:E,5,FALSE)," ")</f>
        <v xml:space="preserve"> </v>
      </c>
    </row>
    <row r="114" spans="2:30" s="168" customFormat="1">
      <c r="B114" s="94"/>
      <c r="C114" s="94"/>
      <c r="D114" s="89"/>
      <c r="E114" s="90"/>
      <c r="F114" s="91"/>
      <c r="G114" s="180"/>
      <c r="H114" s="180"/>
      <c r="I114" s="180"/>
      <c r="J114" s="180"/>
      <c r="K114" s="180"/>
      <c r="L114" s="193"/>
      <c r="N114" s="131"/>
      <c r="O114" s="131"/>
      <c r="P114" s="131"/>
      <c r="Q114" s="131"/>
      <c r="R114" s="131"/>
      <c r="S114" s="131"/>
      <c r="T114" s="131"/>
      <c r="U114" s="131"/>
      <c r="V114" s="131"/>
      <c r="AD114" s="532" t="str">
        <f>IFERROR(VLOOKUP(D114,'Part Master'!A:E,5,FALSE)," ")</f>
        <v xml:space="preserve"> </v>
      </c>
    </row>
    <row r="115" spans="2:30" s="168" customFormat="1">
      <c r="B115" s="94"/>
      <c r="C115" s="94"/>
      <c r="D115" s="89"/>
      <c r="E115" s="90"/>
      <c r="F115" s="91"/>
      <c r="G115" s="180"/>
      <c r="H115" s="180"/>
      <c r="I115" s="180"/>
      <c r="J115" s="180"/>
      <c r="K115" s="180"/>
      <c r="L115" s="193"/>
      <c r="N115" s="131"/>
      <c r="O115" s="131"/>
      <c r="P115" s="131"/>
      <c r="Q115" s="131"/>
      <c r="R115" s="131"/>
      <c r="S115" s="131"/>
      <c r="T115" s="131"/>
      <c r="U115" s="131"/>
      <c r="V115" s="131"/>
      <c r="AD115" s="532" t="str">
        <f>IFERROR(VLOOKUP(D115,'Part Master'!A:E,5,FALSE)," ")</f>
        <v xml:space="preserve"> </v>
      </c>
    </row>
    <row r="116" spans="2:30" s="168" customFormat="1">
      <c r="B116" s="94"/>
      <c r="C116" s="94"/>
      <c r="D116" s="89"/>
      <c r="E116" s="90"/>
      <c r="F116" s="91"/>
      <c r="G116" s="180"/>
      <c r="H116" s="180"/>
      <c r="I116" s="180"/>
      <c r="J116" s="180"/>
      <c r="K116" s="180"/>
      <c r="L116" s="193"/>
      <c r="N116" s="131"/>
      <c r="O116" s="131"/>
      <c r="P116" s="131"/>
      <c r="Q116" s="131"/>
      <c r="R116" s="131"/>
      <c r="S116" s="131"/>
      <c r="T116" s="131"/>
      <c r="U116" s="131"/>
      <c r="V116" s="131"/>
      <c r="AD116" s="532" t="str">
        <f>IFERROR(VLOOKUP(D116,'Part Master'!A:E,5,FALSE)," ")</f>
        <v xml:space="preserve"> </v>
      </c>
    </row>
    <row r="117" spans="2:30" s="168" customFormat="1">
      <c r="B117" s="94"/>
      <c r="C117" s="94"/>
      <c r="D117" s="89"/>
      <c r="E117" s="90"/>
      <c r="F117" s="91"/>
      <c r="G117" s="180"/>
      <c r="H117" s="180"/>
      <c r="I117" s="180"/>
      <c r="J117" s="180"/>
      <c r="K117" s="180"/>
      <c r="L117" s="193"/>
      <c r="N117" s="131"/>
      <c r="O117" s="131"/>
      <c r="P117" s="131"/>
      <c r="Q117" s="131"/>
      <c r="R117" s="131"/>
      <c r="S117" s="131"/>
      <c r="T117" s="131"/>
      <c r="U117" s="131"/>
      <c r="V117" s="131"/>
      <c r="AD117" s="532" t="str">
        <f>IFERROR(VLOOKUP(D117,'Part Master'!A:E,5,FALSE)," ")</f>
        <v xml:space="preserve"> </v>
      </c>
    </row>
    <row r="118" spans="2:30" s="168" customFormat="1">
      <c r="B118" s="94"/>
      <c r="C118" s="94"/>
      <c r="D118" s="89"/>
      <c r="E118" s="90"/>
      <c r="F118" s="91"/>
      <c r="G118" s="180"/>
      <c r="H118" s="180"/>
      <c r="I118" s="180"/>
      <c r="J118" s="180"/>
      <c r="K118" s="180"/>
      <c r="L118" s="193"/>
      <c r="N118" s="131"/>
      <c r="O118" s="131"/>
      <c r="P118" s="131"/>
      <c r="Q118" s="131"/>
      <c r="R118" s="131"/>
      <c r="S118" s="131"/>
      <c r="T118" s="131"/>
      <c r="U118" s="131"/>
      <c r="V118" s="131"/>
      <c r="AD118" s="532" t="str">
        <f>IFERROR(VLOOKUP(D118,'Part Master'!A:E,5,FALSE)," ")</f>
        <v xml:space="preserve"> </v>
      </c>
    </row>
    <row r="119" spans="2:30">
      <c r="AD119" s="532" t="str">
        <f>IFERROR(VLOOKUP(D119,'Part Master'!A:E,5,FALSE)," ")</f>
        <v xml:space="preserve"> </v>
      </c>
    </row>
    <row r="120" spans="2:30">
      <c r="AD120" s="532" t="str">
        <f>IFERROR(VLOOKUP(D120,'Part Master'!A:E,5,FALSE)," ")</f>
        <v xml:space="preserve"> </v>
      </c>
    </row>
    <row r="121" spans="2:30">
      <c r="AD121" s="532" t="str">
        <f>IFERROR(VLOOKUP(D121,'Part Master'!A:E,5,FALSE)," ")</f>
        <v xml:space="preserve"> </v>
      </c>
    </row>
    <row r="122" spans="2:30">
      <c r="AD122" s="532" t="str">
        <f>IFERROR(VLOOKUP(D122,'Part Master'!A:E,5,FALSE)," ")</f>
        <v xml:space="preserve"> </v>
      </c>
    </row>
    <row r="123" spans="2:30">
      <c r="AD123" s="532" t="str">
        <f>IFERROR(VLOOKUP(D123,'Part Master'!A:E,5,FALSE)," ")</f>
        <v xml:space="preserve"> </v>
      </c>
    </row>
    <row r="124" spans="2:30">
      <c r="AD124" s="532" t="str">
        <f>IFERROR(VLOOKUP(D124,'Part Master'!A:E,5,FALSE)," ")</f>
        <v xml:space="preserve"> </v>
      </c>
    </row>
    <row r="125" spans="2:30">
      <c r="AD125" s="532" t="str">
        <f>IFERROR(VLOOKUP(D125,'Part Master'!A:E,5,FALSE)," ")</f>
        <v xml:space="preserve"> </v>
      </c>
    </row>
    <row r="126" spans="2:30">
      <c r="AD126" s="532" t="str">
        <f>IFERROR(VLOOKUP(D126,'Part Master'!A:E,5,FALSE)," ")</f>
        <v xml:space="preserve"> </v>
      </c>
    </row>
    <row r="127" spans="2:30">
      <c r="AD127" s="532" t="str">
        <f>IFERROR(VLOOKUP(D127,'Part Master'!A:E,5,FALSE)," ")</f>
        <v xml:space="preserve"> </v>
      </c>
    </row>
    <row r="128" spans="2:30">
      <c r="AD128" s="532" t="str">
        <f>IFERROR(VLOOKUP(D128,'Part Master'!A:E,5,FALSE)," ")</f>
        <v xml:space="preserve"> </v>
      </c>
    </row>
    <row r="129" spans="30:30">
      <c r="AD129" s="532" t="str">
        <f>IFERROR(VLOOKUP(D129,'Part Master'!A:E,5,FALSE)," ")</f>
        <v xml:space="preserve"> </v>
      </c>
    </row>
    <row r="130" spans="30:30">
      <c r="AD130" s="532" t="str">
        <f>IFERROR(VLOOKUP(D130,'Part Master'!A:E,5,FALSE)," ")</f>
        <v xml:space="preserve"> </v>
      </c>
    </row>
    <row r="131" spans="30:30">
      <c r="AD131" s="532" t="str">
        <f>IFERROR(VLOOKUP(D131,'Part Master'!A:E,5,FALSE)," ")</f>
        <v xml:space="preserve"> </v>
      </c>
    </row>
    <row r="132" spans="30:30">
      <c r="AD132" s="532" t="str">
        <f>IFERROR(VLOOKUP(D132,'Part Master'!A:E,5,FALSE)," ")</f>
        <v xml:space="preserve"> </v>
      </c>
    </row>
    <row r="133" spans="30:30">
      <c r="AD133" s="532" t="str">
        <f>IFERROR(VLOOKUP(D133,'Part Master'!A:E,5,FALSE)," ")</f>
        <v xml:space="preserve"> </v>
      </c>
    </row>
    <row r="134" spans="30:30">
      <c r="AD134" s="532" t="str">
        <f>IFERROR(VLOOKUP(D134,'Part Master'!A:E,5,FALSE)," ")</f>
        <v xml:space="preserve"> </v>
      </c>
    </row>
    <row r="135" spans="30:30">
      <c r="AD135" s="532" t="str">
        <f>IFERROR(VLOOKUP(D135,'Part Master'!A:E,5,FALSE)," ")</f>
        <v xml:space="preserve"> </v>
      </c>
    </row>
    <row r="136" spans="30:30">
      <c r="AD136" s="532" t="str">
        <f>IFERROR(VLOOKUP(D136,'Part Master'!A:E,5,FALSE)," ")</f>
        <v xml:space="preserve"> </v>
      </c>
    </row>
    <row r="137" spans="30:30">
      <c r="AD137" s="532" t="str">
        <f>IFERROR(VLOOKUP(D137,'Part Master'!A:E,5,FALSE)," ")</f>
        <v xml:space="preserve"> </v>
      </c>
    </row>
    <row r="138" spans="30:30">
      <c r="AD138" s="532" t="str">
        <f>IFERROR(VLOOKUP(D138,'Part Master'!A:E,5,FALSE)," ")</f>
        <v xml:space="preserve"> </v>
      </c>
    </row>
    <row r="139" spans="30:30">
      <c r="AD139" s="532" t="str">
        <f>IFERROR(VLOOKUP(D139,'Part Master'!A:E,5,FALSE)," ")</f>
        <v xml:space="preserve"> </v>
      </c>
    </row>
    <row r="140" spans="30:30">
      <c r="AD140" s="532" t="str">
        <f>IFERROR(VLOOKUP(D140,'Part Master'!A:E,5,FALSE)," ")</f>
        <v xml:space="preserve"> </v>
      </c>
    </row>
    <row r="141" spans="30:30">
      <c r="AD141" s="532" t="str">
        <f>IFERROR(VLOOKUP(D141,'Part Master'!A:E,5,FALSE)," ")</f>
        <v xml:space="preserve"> </v>
      </c>
    </row>
    <row r="142" spans="30:30">
      <c r="AD142" s="532" t="str">
        <f>IFERROR(VLOOKUP(D142,'Part Master'!A:E,5,FALSE)," ")</f>
        <v xml:space="preserve"> </v>
      </c>
    </row>
    <row r="143" spans="30:30">
      <c r="AD143" s="532" t="str">
        <f>IFERROR(VLOOKUP(D143,'Part Master'!A:E,5,FALSE)," ")</f>
        <v xml:space="preserve"> </v>
      </c>
    </row>
    <row r="144" spans="30:30">
      <c r="AD144" s="532" t="str">
        <f>IFERROR(VLOOKUP(D144,'Part Master'!A:E,5,FALSE)," ")</f>
        <v xml:space="preserve"> </v>
      </c>
    </row>
    <row r="145" spans="30:30">
      <c r="AD145" s="532" t="str">
        <f>IFERROR(VLOOKUP(D145,'Part Master'!A:E,5,FALSE)," ")</f>
        <v xml:space="preserve"> </v>
      </c>
    </row>
    <row r="146" spans="30:30">
      <c r="AD146" s="532" t="str">
        <f>IFERROR(VLOOKUP(D146,'Part Master'!A:E,5,FALSE)," ")</f>
        <v xml:space="preserve"> </v>
      </c>
    </row>
    <row r="147" spans="30:30">
      <c r="AD147" s="532" t="str">
        <f>IFERROR(VLOOKUP(D147,'Part Master'!A:E,5,FALSE)," ")</f>
        <v xml:space="preserve"> </v>
      </c>
    </row>
    <row r="148" spans="30:30">
      <c r="AD148" s="532" t="str">
        <f>IFERROR(VLOOKUP(D148,'Part Master'!A:E,5,FALSE)," ")</f>
        <v xml:space="preserve"> </v>
      </c>
    </row>
    <row r="149" spans="30:30">
      <c r="AD149" s="532" t="str">
        <f>IFERROR(VLOOKUP(D149,'Part Master'!A:E,5,FALSE)," ")</f>
        <v xml:space="preserve"> </v>
      </c>
    </row>
    <row r="150" spans="30:30">
      <c r="AD150" s="532" t="str">
        <f>IFERROR(VLOOKUP(D150,'Part Master'!A:E,5,FALSE)," ")</f>
        <v xml:space="preserve"> </v>
      </c>
    </row>
    <row r="151" spans="30:30">
      <c r="AD151" s="532" t="str">
        <f>IFERROR(VLOOKUP(D151,'Part Master'!A:E,5,FALSE)," ")</f>
        <v xml:space="preserve"> </v>
      </c>
    </row>
    <row r="152" spans="30:30">
      <c r="AD152" s="532" t="str">
        <f>IFERROR(VLOOKUP(D152,'Part Master'!A:E,5,FALSE)," ")</f>
        <v xml:space="preserve"> </v>
      </c>
    </row>
    <row r="153" spans="30:30">
      <c r="AD153" s="532" t="str">
        <f>IFERROR(VLOOKUP(D153,'Part Master'!A:E,5,FALSE)," ")</f>
        <v xml:space="preserve"> </v>
      </c>
    </row>
    <row r="154" spans="30:30">
      <c r="AD154" s="532" t="str">
        <f>IFERROR(VLOOKUP(D154,'Part Master'!A:E,5,FALSE)," ")</f>
        <v xml:space="preserve"> </v>
      </c>
    </row>
    <row r="155" spans="30:30">
      <c r="AD155" s="532" t="str">
        <f>IFERROR(VLOOKUP(D155,'Part Master'!A:E,5,FALSE)," ")</f>
        <v xml:space="preserve"> </v>
      </c>
    </row>
    <row r="156" spans="30:30">
      <c r="AD156" s="532" t="str">
        <f>IFERROR(VLOOKUP(D156,'Part Master'!A:E,5,FALSE)," ")</f>
        <v xml:space="preserve"> </v>
      </c>
    </row>
    <row r="157" spans="30:30">
      <c r="AD157" s="532" t="str">
        <f>IFERROR(VLOOKUP(D157,'Part Master'!A:E,5,FALSE)," ")</f>
        <v xml:space="preserve"> </v>
      </c>
    </row>
    <row r="158" spans="30:30">
      <c r="AD158" s="532" t="str">
        <f>IFERROR(VLOOKUP(D158,'Part Master'!A:E,5,FALSE)," ")</f>
        <v xml:space="preserve"> </v>
      </c>
    </row>
    <row r="159" spans="30:30">
      <c r="AD159" s="532" t="str">
        <f>IFERROR(VLOOKUP(D159,'Part Master'!A:E,5,FALSE)," ")</f>
        <v xml:space="preserve"> </v>
      </c>
    </row>
    <row r="160" spans="30:30">
      <c r="AD160" s="532" t="str">
        <f>IFERROR(VLOOKUP(D160,'Part Master'!A:E,5,FALSE)," ")</f>
        <v xml:space="preserve"> </v>
      </c>
    </row>
    <row r="161" spans="30:30">
      <c r="AD161" s="532" t="str">
        <f>IFERROR(VLOOKUP(D161,'Part Master'!A:E,5,FALSE)," ")</f>
        <v xml:space="preserve"> </v>
      </c>
    </row>
    <row r="162" spans="30:30">
      <c r="AD162" s="532" t="str">
        <f>IFERROR(VLOOKUP(D162,'Part Master'!A:E,5,FALSE)," ")</f>
        <v xml:space="preserve"> </v>
      </c>
    </row>
    <row r="163" spans="30:30">
      <c r="AD163" s="532" t="str">
        <f>IFERROR(VLOOKUP(D163,'Part Master'!A:E,5,FALSE)," ")</f>
        <v xml:space="preserve"> </v>
      </c>
    </row>
    <row r="164" spans="30:30">
      <c r="AD164" s="532" t="str">
        <f>IFERROR(VLOOKUP(D164,'Part Master'!A:E,5,FALSE)," ")</f>
        <v xml:space="preserve"> </v>
      </c>
    </row>
    <row r="165" spans="30:30">
      <c r="AD165" s="532" t="str">
        <f>IFERROR(VLOOKUP(D165,'Part Master'!A:E,5,FALSE)," ")</f>
        <v xml:space="preserve"> </v>
      </c>
    </row>
    <row r="166" spans="30:30">
      <c r="AD166" s="532" t="str">
        <f>IFERROR(VLOOKUP(D166,'Part Master'!A:E,5,FALSE)," ")</f>
        <v xml:space="preserve"> </v>
      </c>
    </row>
    <row r="167" spans="30:30">
      <c r="AD167" s="532" t="str">
        <f>IFERROR(VLOOKUP(D167,'Part Master'!A:E,5,FALSE)," ")</f>
        <v xml:space="preserve"> </v>
      </c>
    </row>
    <row r="168" spans="30:30">
      <c r="AD168" s="532" t="str">
        <f>IFERROR(VLOOKUP(D168,'Part Master'!A:E,5,FALSE)," ")</f>
        <v xml:space="preserve"> </v>
      </c>
    </row>
    <row r="169" spans="30:30">
      <c r="AD169" s="532" t="str">
        <f>IFERROR(VLOOKUP(D169,'Part Master'!A:E,5,FALSE)," ")</f>
        <v xml:space="preserve"> </v>
      </c>
    </row>
    <row r="170" spans="30:30">
      <c r="AD170" s="532" t="str">
        <f>IFERROR(VLOOKUP(D170,'Part Master'!A:E,5,FALSE)," ")</f>
        <v xml:space="preserve"> </v>
      </c>
    </row>
    <row r="171" spans="30:30">
      <c r="AD171" s="532" t="str">
        <f>IFERROR(VLOOKUP(D171,'Part Master'!A:E,5,FALSE)," ")</f>
        <v xml:space="preserve"> </v>
      </c>
    </row>
    <row r="172" spans="30:30">
      <c r="AD172" s="532" t="str">
        <f>IFERROR(VLOOKUP(D172,'Part Master'!A:E,5,FALSE)," ")</f>
        <v xml:space="preserve"> </v>
      </c>
    </row>
    <row r="173" spans="30:30">
      <c r="AD173" s="532" t="str">
        <f>IFERROR(VLOOKUP(D173,'Part Master'!A:E,5,FALSE)," ")</f>
        <v xml:space="preserve"> </v>
      </c>
    </row>
    <row r="174" spans="30:30">
      <c r="AD174" s="532" t="str">
        <f>IFERROR(VLOOKUP(D174,'Part Master'!A:E,5,FALSE)," ")</f>
        <v xml:space="preserve"> </v>
      </c>
    </row>
    <row r="175" spans="30:30">
      <c r="AD175" s="532" t="str">
        <f>IFERROR(VLOOKUP(D175,'Part Master'!A:E,5,FALSE)," ")</f>
        <v xml:space="preserve"> </v>
      </c>
    </row>
    <row r="176" spans="30:30">
      <c r="AD176" s="532" t="str">
        <f>IFERROR(VLOOKUP(D176,'Part Master'!A:E,5,FALSE)," ")</f>
        <v xml:space="preserve"> </v>
      </c>
    </row>
    <row r="177" spans="30:30">
      <c r="AD177" s="532" t="str">
        <f>IFERROR(VLOOKUP(D177,'Part Master'!A:E,5,FALSE)," ")</f>
        <v xml:space="preserve"> </v>
      </c>
    </row>
    <row r="178" spans="30:30">
      <c r="AD178" s="532" t="str">
        <f>IFERROR(VLOOKUP(D178,'Part Master'!A:E,5,FALSE)," ")</f>
        <v xml:space="preserve"> </v>
      </c>
    </row>
    <row r="179" spans="30:30">
      <c r="AD179" s="532" t="str">
        <f>IFERROR(VLOOKUP(D179,'Part Master'!A:E,5,FALSE)," ")</f>
        <v xml:space="preserve"> </v>
      </c>
    </row>
    <row r="180" spans="30:30">
      <c r="AD180" s="532" t="str">
        <f>IFERROR(VLOOKUP(D180,'Part Master'!A:E,5,FALSE)," ")</f>
        <v xml:space="preserve"> </v>
      </c>
    </row>
    <row r="181" spans="30:30">
      <c r="AD181" s="532" t="str">
        <f>IFERROR(VLOOKUP(D181,'Part Master'!A:E,5,FALSE)," ")</f>
        <v xml:space="preserve"> </v>
      </c>
    </row>
    <row r="182" spans="30:30">
      <c r="AD182" s="532" t="str">
        <f>IFERROR(VLOOKUP(D182,'Part Master'!A:E,5,FALSE)," ")</f>
        <v xml:space="preserve"> </v>
      </c>
    </row>
    <row r="183" spans="30:30">
      <c r="AD183" s="532" t="str">
        <f>IFERROR(VLOOKUP(D183,'Part Master'!A:E,5,FALSE)," ")</f>
        <v xml:space="preserve"> </v>
      </c>
    </row>
    <row r="184" spans="30:30">
      <c r="AD184" s="532" t="str">
        <f>IFERROR(VLOOKUP(D184,'Part Master'!A:E,5,FALSE)," ")</f>
        <v xml:space="preserve"> </v>
      </c>
    </row>
    <row r="185" spans="30:30">
      <c r="AD185" s="532" t="str">
        <f>IFERROR(VLOOKUP(D185,'Part Master'!A:E,5,FALSE)," ")</f>
        <v xml:space="preserve"> </v>
      </c>
    </row>
    <row r="186" spans="30:30">
      <c r="AD186" s="532" t="str">
        <f>IFERROR(VLOOKUP(D186,'Part Master'!A:E,5,FALSE)," ")</f>
        <v xml:space="preserve"> </v>
      </c>
    </row>
    <row r="187" spans="30:30">
      <c r="AD187" s="532" t="str">
        <f>IFERROR(VLOOKUP(D187,'Part Master'!A:E,5,FALSE)," ")</f>
        <v xml:space="preserve"> </v>
      </c>
    </row>
    <row r="188" spans="30:30">
      <c r="AD188" s="532" t="str">
        <f>IFERROR(VLOOKUP(D188,'Part Master'!A:E,5,FALSE)," ")</f>
        <v xml:space="preserve"> </v>
      </c>
    </row>
    <row r="189" spans="30:30">
      <c r="AD189" s="532" t="str">
        <f>IFERROR(VLOOKUP(D189,'Part Master'!A:E,5,FALSE)," ")</f>
        <v xml:space="preserve"> </v>
      </c>
    </row>
    <row r="190" spans="30:30">
      <c r="AD190" s="532" t="str">
        <f>IFERROR(VLOOKUP(D190,'Part Master'!A:E,5,FALSE)," ")</f>
        <v xml:space="preserve"> </v>
      </c>
    </row>
    <row r="191" spans="30:30">
      <c r="AD191" s="532" t="str">
        <f>IFERROR(VLOOKUP(D191,'Part Master'!A:E,5,FALSE)," ")</f>
        <v xml:space="preserve"> </v>
      </c>
    </row>
    <row r="192" spans="30:30">
      <c r="AD192" s="532" t="str">
        <f>IFERROR(VLOOKUP(D192,'Part Master'!A:E,5,FALSE)," ")</f>
        <v xml:space="preserve"> </v>
      </c>
    </row>
    <row r="193" spans="2:30">
      <c r="AD193" s="532" t="str">
        <f>IFERROR(VLOOKUP(D193,'Part Master'!A:E,5,FALSE)," ")</f>
        <v xml:space="preserve"> </v>
      </c>
    </row>
    <row r="194" spans="2:30">
      <c r="AD194" s="532" t="str">
        <f>IFERROR(VLOOKUP(D194,'Part Master'!A:E,5,FALSE)," ")</f>
        <v xml:space="preserve"> </v>
      </c>
    </row>
    <row r="195" spans="2:30" s="180" customFormat="1">
      <c r="B195" s="94"/>
      <c r="C195" s="94"/>
      <c r="D195" s="89"/>
      <c r="E195" s="89"/>
      <c r="F195" s="89"/>
      <c r="L195" s="168"/>
      <c r="M195" s="168"/>
      <c r="N195" s="131"/>
      <c r="O195" s="131"/>
      <c r="P195" s="131"/>
      <c r="Q195" s="131"/>
      <c r="R195" s="131"/>
      <c r="S195" s="131"/>
      <c r="T195" s="131"/>
      <c r="U195" s="131"/>
      <c r="V195" s="131"/>
      <c r="AD195" s="532" t="str">
        <f>IFERROR(VLOOKUP(D195,'Part Master'!A:E,5,FALSE)," ")</f>
        <v xml:space="preserve"> </v>
      </c>
    </row>
    <row r="196" spans="2:30">
      <c r="AD196" s="532" t="str">
        <f>IFERROR(VLOOKUP(D196,'Part Master'!A:E,5,FALSE)," ")</f>
        <v xml:space="preserve"> </v>
      </c>
    </row>
    <row r="197" spans="2:30">
      <c r="AD197" s="532" t="str">
        <f>IFERROR(VLOOKUP(D197,'Part Master'!A:E,5,FALSE)," ")</f>
        <v xml:space="preserve"> </v>
      </c>
    </row>
    <row r="198" spans="2:30">
      <c r="AD198" s="532" t="str">
        <f>IFERROR(VLOOKUP(D198,'Part Master'!A:E,5,FALSE)," ")</f>
        <v xml:space="preserve"> </v>
      </c>
    </row>
    <row r="199" spans="2:30">
      <c r="AD199" s="532" t="str">
        <f>IFERROR(VLOOKUP(D199,'Part Master'!A:E,5,FALSE)," ")</f>
        <v xml:space="preserve"> </v>
      </c>
    </row>
    <row r="200" spans="2:30">
      <c r="AD200" s="532" t="str">
        <f>IFERROR(VLOOKUP(D200,'Part Master'!A:E,5,FALSE)," ")</f>
        <v xml:space="preserve"> </v>
      </c>
    </row>
    <row r="201" spans="2:30">
      <c r="AD201" s="532" t="str">
        <f>IFERROR(VLOOKUP(D201,'Part Master'!A:E,5,FALSE)," ")</f>
        <v xml:space="preserve"> </v>
      </c>
    </row>
    <row r="202" spans="2:30">
      <c r="AD202" s="532" t="str">
        <f>IFERROR(VLOOKUP(D202,'Part Master'!A:E,5,FALSE)," ")</f>
        <v xml:space="preserve"> </v>
      </c>
    </row>
    <row r="203" spans="2:30">
      <c r="AD203" s="532" t="str">
        <f>IFERROR(VLOOKUP(D203,'Part Master'!A:E,5,FALSE)," ")</f>
        <v xml:space="preserve"> </v>
      </c>
    </row>
    <row r="204" spans="2:30">
      <c r="AD204" s="532" t="str">
        <f>IFERROR(VLOOKUP(D204,'Part Master'!A:E,5,FALSE)," ")</f>
        <v xml:space="preserve"> </v>
      </c>
    </row>
    <row r="205" spans="2:30">
      <c r="AD205" s="532" t="str">
        <f>IFERROR(VLOOKUP(D205,'Part Master'!A:E,5,FALSE)," ")</f>
        <v xml:space="preserve"> </v>
      </c>
    </row>
    <row r="206" spans="2:30">
      <c r="AD206" s="532" t="str">
        <f>IFERROR(VLOOKUP(D206,'Part Master'!A:E,5,FALSE)," ")</f>
        <v xml:space="preserve"> </v>
      </c>
    </row>
    <row r="207" spans="2:30">
      <c r="AD207" s="532" t="str">
        <f>IFERROR(VLOOKUP(D207,'Part Master'!A:E,5,FALSE)," ")</f>
        <v xml:space="preserve"> </v>
      </c>
    </row>
    <row r="208" spans="2:30">
      <c r="AD208" s="532" t="str">
        <f>IFERROR(VLOOKUP(D208,'Part Master'!A:E,5,FALSE)," ")</f>
        <v xml:space="preserve"> </v>
      </c>
    </row>
    <row r="209" spans="30:30">
      <c r="AD209" s="532" t="str">
        <f>IFERROR(VLOOKUP(D209,'Part Master'!A:E,5,FALSE)," ")</f>
        <v xml:space="preserve"> </v>
      </c>
    </row>
    <row r="210" spans="30:30">
      <c r="AD210" s="532" t="str">
        <f>IFERROR(VLOOKUP(D210,'Part Master'!A:E,5,FALSE)," ")</f>
        <v xml:space="preserve"> </v>
      </c>
    </row>
    <row r="211" spans="30:30">
      <c r="AD211" s="532" t="str">
        <f>IFERROR(VLOOKUP(D211,'Part Master'!A:E,5,FALSE)," ")</f>
        <v xml:space="preserve"> </v>
      </c>
    </row>
    <row r="212" spans="30:30">
      <c r="AD212" s="532" t="str">
        <f>IFERROR(VLOOKUP(D212,'Part Master'!A:E,5,FALSE)," ")</f>
        <v xml:space="preserve"> </v>
      </c>
    </row>
    <row r="213" spans="30:30">
      <c r="AD213" s="532" t="str">
        <f>IFERROR(VLOOKUP(D213,'Part Master'!A:E,5,FALSE)," ")</f>
        <v xml:space="preserve"> </v>
      </c>
    </row>
    <row r="214" spans="30:30">
      <c r="AD214" s="532" t="str">
        <f>IFERROR(VLOOKUP(D214,'Part Master'!A:E,5,FALSE)," ")</f>
        <v xml:space="preserve"> </v>
      </c>
    </row>
    <row r="215" spans="30:30">
      <c r="AD215" s="532" t="str">
        <f>IFERROR(VLOOKUP(D215,'Part Master'!A:E,5,FALSE)," ")</f>
        <v xml:space="preserve"> </v>
      </c>
    </row>
    <row r="216" spans="30:30">
      <c r="AD216" s="532" t="str">
        <f>IFERROR(VLOOKUP(D216,'Part Master'!A:E,5,FALSE)," ")</f>
        <v xml:space="preserve"> </v>
      </c>
    </row>
    <row r="217" spans="30:30">
      <c r="AD217" s="532" t="str">
        <f>IFERROR(VLOOKUP(D217,'Part Master'!A:E,5,FALSE)," ")</f>
        <v xml:space="preserve"> </v>
      </c>
    </row>
    <row r="218" spans="30:30">
      <c r="AD218" s="532" t="str">
        <f>IFERROR(VLOOKUP(D218,'Part Master'!A:E,5,FALSE)," ")</f>
        <v xml:space="preserve"> </v>
      </c>
    </row>
    <row r="219" spans="30:30">
      <c r="AD219" s="532" t="str">
        <f>IFERROR(VLOOKUP(D219,'Part Master'!A:E,5,FALSE)," ")</f>
        <v xml:space="preserve"> </v>
      </c>
    </row>
    <row r="220" spans="30:30">
      <c r="AD220" s="532" t="str">
        <f>IFERROR(VLOOKUP(D220,'Part Master'!A:E,5,FALSE)," ")</f>
        <v xml:space="preserve"> </v>
      </c>
    </row>
    <row r="221" spans="30:30">
      <c r="AD221" s="532" t="str">
        <f>IFERROR(VLOOKUP(D221,'Part Master'!A:E,5,FALSE)," ")</f>
        <v xml:space="preserve"> </v>
      </c>
    </row>
    <row r="222" spans="30:30">
      <c r="AD222" s="532" t="str">
        <f>IFERROR(VLOOKUP(D222,'Part Master'!A:E,5,FALSE)," ")</f>
        <v xml:space="preserve"> </v>
      </c>
    </row>
    <row r="223" spans="30:30">
      <c r="AD223" s="532" t="str">
        <f>IFERROR(VLOOKUP(D223,'Part Master'!A:E,5,FALSE)," ")</f>
        <v xml:space="preserve"> </v>
      </c>
    </row>
    <row r="224" spans="30:30">
      <c r="AD224" s="532" t="str">
        <f>IFERROR(VLOOKUP(D224,'Part Master'!A:E,5,FALSE)," ")</f>
        <v xml:space="preserve"> </v>
      </c>
    </row>
    <row r="225" spans="30:30">
      <c r="AD225" s="532" t="str">
        <f>IFERROR(VLOOKUP(D225,'Part Master'!A:E,5,FALSE)," ")</f>
        <v xml:space="preserve"> </v>
      </c>
    </row>
    <row r="226" spans="30:30">
      <c r="AD226" s="532" t="str">
        <f>IFERROR(VLOOKUP(D226,'Part Master'!A:E,5,FALSE)," ")</f>
        <v xml:space="preserve"> </v>
      </c>
    </row>
    <row r="227" spans="30:30">
      <c r="AD227" s="532" t="str">
        <f>IFERROR(VLOOKUP(D227,'Part Master'!A:E,5,FALSE)," ")</f>
        <v xml:space="preserve"> </v>
      </c>
    </row>
    <row r="228" spans="30:30">
      <c r="AD228" s="532" t="str">
        <f>IFERROR(VLOOKUP(D228,'Part Master'!A:E,5,FALSE)," ")</f>
        <v xml:space="preserve"> </v>
      </c>
    </row>
    <row r="229" spans="30:30">
      <c r="AD229" s="532" t="str">
        <f>IFERROR(VLOOKUP(D229,'Part Master'!A:E,5,FALSE)," ")</f>
        <v xml:space="preserve"> </v>
      </c>
    </row>
    <row r="230" spans="30:30">
      <c r="AD230" s="532" t="str">
        <f>IFERROR(VLOOKUP(D230,'Part Master'!A:E,5,FALSE)," ")</f>
        <v xml:space="preserve"> </v>
      </c>
    </row>
    <row r="231" spans="30:30">
      <c r="AD231" s="532" t="str">
        <f>IFERROR(VLOOKUP(D231,'Part Master'!A:E,5,FALSE)," ")</f>
        <v xml:space="preserve"> </v>
      </c>
    </row>
    <row r="232" spans="30:30">
      <c r="AD232" s="532" t="str">
        <f>IFERROR(VLOOKUP(D232,'Part Master'!A:E,5,FALSE)," ")</f>
        <v xml:space="preserve"> </v>
      </c>
    </row>
    <row r="233" spans="30:30">
      <c r="AD233" s="532" t="str">
        <f>IFERROR(VLOOKUP(D233,'Part Master'!A:E,5,FALSE)," ")</f>
        <v xml:space="preserve"> </v>
      </c>
    </row>
    <row r="234" spans="30:30">
      <c r="AD234" s="532" t="str">
        <f>IFERROR(VLOOKUP(D234,'Part Master'!A:E,5,FALSE)," ")</f>
        <v xml:space="preserve"> </v>
      </c>
    </row>
    <row r="235" spans="30:30">
      <c r="AD235" s="532" t="str">
        <f>IFERROR(VLOOKUP(D235,'Part Master'!A:E,5,FALSE)," ")</f>
        <v xml:space="preserve"> </v>
      </c>
    </row>
    <row r="236" spans="30:30">
      <c r="AD236" s="532" t="str">
        <f>IFERROR(VLOOKUP(D236,'Part Master'!A:E,5,FALSE)," ")</f>
        <v xml:space="preserve"> </v>
      </c>
    </row>
    <row r="237" spans="30:30">
      <c r="AD237" s="532" t="str">
        <f>IFERROR(VLOOKUP(D237,'Part Master'!A:E,5,FALSE)," ")</f>
        <v xml:space="preserve"> </v>
      </c>
    </row>
    <row r="238" spans="30:30">
      <c r="AD238" s="532" t="str">
        <f>IFERROR(VLOOKUP(D238,'Part Master'!A:E,5,FALSE)," ")</f>
        <v xml:space="preserve"> </v>
      </c>
    </row>
    <row r="239" spans="30:30">
      <c r="AD239" s="532" t="str">
        <f>IFERROR(VLOOKUP(D239,'Part Master'!A:E,5,FALSE)," ")</f>
        <v xml:space="preserve"> </v>
      </c>
    </row>
    <row r="240" spans="30:30">
      <c r="AD240" s="532" t="str">
        <f>IFERROR(VLOOKUP(D240,'Part Master'!A:E,5,FALSE)," ")</f>
        <v xml:space="preserve"> </v>
      </c>
    </row>
    <row r="241" spans="30:30">
      <c r="AD241" s="532" t="str">
        <f>IFERROR(VLOOKUP(D241,'Part Master'!A:E,5,FALSE)," ")</f>
        <v xml:space="preserve"> </v>
      </c>
    </row>
    <row r="242" spans="30:30">
      <c r="AD242" s="532" t="str">
        <f>IFERROR(VLOOKUP(D242,'Part Master'!A:E,5,FALSE)," ")</f>
        <v xml:space="preserve"> </v>
      </c>
    </row>
    <row r="243" spans="30:30">
      <c r="AD243" s="532" t="str">
        <f>IFERROR(VLOOKUP(D243,'Part Master'!A:E,5,FALSE)," ")</f>
        <v xml:space="preserve"> </v>
      </c>
    </row>
    <row r="244" spans="30:30">
      <c r="AD244" s="532" t="str">
        <f>IFERROR(VLOOKUP(D244,'Part Master'!A:E,5,FALSE)," ")</f>
        <v xml:space="preserve"> </v>
      </c>
    </row>
    <row r="245" spans="30:30">
      <c r="AD245" s="532" t="str">
        <f>IFERROR(VLOOKUP(D245,'Part Master'!A:E,5,FALSE)," ")</f>
        <v xml:space="preserve"> </v>
      </c>
    </row>
    <row r="246" spans="30:30">
      <c r="AD246" s="532" t="str">
        <f>IFERROR(VLOOKUP(D246,'Part Master'!A:E,5,FALSE)," ")</f>
        <v xml:space="preserve"> </v>
      </c>
    </row>
  </sheetData>
  <sheetProtection algorithmName="SHA-512" hashValue="Wy1++DOlW4R2pbokZHxiiDXCRUPrz67Sm6ryKMRgnJ+5ixBskK1epEMTY5vL9gHfIe89ASX/rb6nvt0YRGg0ig==" saltValue="z6XebKRvRBr1x1gKxInvXw==" spinCount="100000" sheet="1" objects="1" scenarios="1"/>
  <mergeCells count="15">
    <mergeCell ref="C2:L2"/>
    <mergeCell ref="C3:L3"/>
    <mergeCell ref="D5:E5"/>
    <mergeCell ref="D6:E6"/>
    <mergeCell ref="D7:E7"/>
    <mergeCell ref="G7:H7"/>
    <mergeCell ref="J7:K7"/>
    <mergeCell ref="B31:AD31"/>
    <mergeCell ref="B34:L36"/>
    <mergeCell ref="B9:C9"/>
    <mergeCell ref="B10:AD10"/>
    <mergeCell ref="B17:AD17"/>
    <mergeCell ref="B19:AD19"/>
    <mergeCell ref="B21:AD21"/>
    <mergeCell ref="B26:B28"/>
  </mergeCells>
  <conditionalFormatting sqref="G11 G18 G28:G30 J28:J30">
    <cfRule type="cellIs" dxfId="329" priority="8" operator="equal">
      <formula>0</formula>
    </cfRule>
  </conditionalFormatting>
  <conditionalFormatting sqref="G20 G22:G24 G26:G27">
    <cfRule type="cellIs" dxfId="328" priority="7" operator="equal">
      <formula>0</formula>
    </cfRule>
  </conditionalFormatting>
  <conditionalFormatting sqref="G32:G33">
    <cfRule type="cellIs" dxfId="327" priority="6" operator="equal">
      <formula>0</formula>
    </cfRule>
  </conditionalFormatting>
  <conditionalFormatting sqref="G12:G16">
    <cfRule type="cellIs" dxfId="326" priority="5" operator="equal">
      <formula>0</formula>
    </cfRule>
  </conditionalFormatting>
  <conditionalFormatting sqref="J11:J16">
    <cfRule type="cellIs" dxfId="325" priority="4" operator="equal">
      <formula>0</formula>
    </cfRule>
  </conditionalFormatting>
  <conditionalFormatting sqref="J20 J22:J24 J26:J27">
    <cfRule type="cellIs" dxfId="324" priority="3" operator="equal">
      <formula>0</formula>
    </cfRule>
  </conditionalFormatting>
  <conditionalFormatting sqref="J32:J33">
    <cfRule type="cellIs" dxfId="323" priority="2" operator="equal">
      <formula>0</formula>
    </cfRule>
  </conditionalFormatting>
  <conditionalFormatting sqref="D27">
    <cfRule type="duplicateValues" dxfId="322" priority="1"/>
  </conditionalFormatting>
  <pageMargins left="0.70866141732283472" right="0.70866141732283472" top="0.74803149606299213" bottom="0.74803149606299213" header="0.31496062992125984" footer="0.31496062992125984"/>
  <pageSetup paperSize="9" scale="69" fitToHeight="0" orientation="portrait" r:id="rId1"/>
  <headerFooter>
    <oddFooter>&amp;RPage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9" tint="-0.249977111117893"/>
  </sheetPr>
  <dimension ref="A1"/>
  <sheetViews>
    <sheetView workbookViewId="0">
      <selection activeCell="AD34" sqref="AD34"/>
    </sheetView>
  </sheetViews>
  <sheetFormatPr defaultRowHeight="15"/>
  <cols>
    <col min="6" max="11" width="0" hidden="1" customWidth="1"/>
  </cols>
  <sheetData/>
  <sheetProtection algorithmName="SHA-512" hashValue="9mBcBTZ+wokKUVXSdI2neANgDfZsCyTIkHH9Sj/RTtI8OMT0KsKmkBTkN0mE5eUdJBAAslAvgeRSPWfXQTzdZQ==" saltValue="nyy37/avNwXyPyODMatqwQ==" spinCount="100000" sheet="1" objects="1" scenarios="1" selectLockedCells="1" selectUnlockedCells="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9" tint="-0.249977111117893"/>
    <pageSetUpPr autoPageBreaks="0" fitToPage="1"/>
  </sheetPr>
  <dimension ref="A1:AD246"/>
  <sheetViews>
    <sheetView showGridLines="0" topLeftCell="B1" zoomScaleNormal="100" workbookViewId="0">
      <selection activeCell="AG37" sqref="AG37"/>
    </sheetView>
  </sheetViews>
  <sheetFormatPr defaultColWidth="9.140625" defaultRowHeight="15"/>
  <cols>
    <col min="1" max="1" width="3.140625" style="94" hidden="1" customWidth="1"/>
    <col min="2" max="2" width="3.140625" style="94" customWidth="1"/>
    <col min="3" max="3" width="48.140625" style="94" customWidth="1"/>
    <col min="4" max="4" width="23.5703125" style="89" customWidth="1"/>
    <col min="5" max="5" width="5.42578125" style="90" bestFit="1" customWidth="1"/>
    <col min="6" max="6" width="10.28515625" style="91" hidden="1" customWidth="1"/>
    <col min="7" max="7" width="9.42578125" style="180" bestFit="1" customWidth="1"/>
    <col min="8" max="8" width="10.140625" style="180" bestFit="1" customWidth="1"/>
    <col min="9" max="9" width="10.28515625" style="180" hidden="1" customWidth="1"/>
    <col min="10" max="10" width="9.42578125" style="180" hidden="1" customWidth="1"/>
    <col min="11" max="11" width="10.140625" style="180" hidden="1" customWidth="1"/>
    <col min="12" max="12" width="8.7109375" style="168" bestFit="1" customWidth="1"/>
    <col min="13" max="13" width="6.28515625" style="168" hidden="1" customWidth="1"/>
    <col min="14" max="14" width="17.5703125" style="131" hidden="1" customWidth="1"/>
    <col min="15" max="15" width="12.5703125" style="131" hidden="1" customWidth="1"/>
    <col min="16" max="16" width="4.140625" style="131" hidden="1" customWidth="1"/>
    <col min="17" max="17" width="17.5703125" style="131" hidden="1" customWidth="1"/>
    <col min="18" max="18" width="12.5703125" style="131" hidden="1" customWidth="1"/>
    <col min="19" max="19" width="1.7109375" style="131" hidden="1" customWidth="1"/>
    <col min="20" max="20" width="17.85546875" style="131" hidden="1" customWidth="1"/>
    <col min="21" max="21" width="18.7109375" style="131" hidden="1" customWidth="1"/>
    <col min="22" max="22" width="11.85546875" style="131" hidden="1" customWidth="1"/>
    <col min="23" max="23" width="0" style="94" hidden="1" customWidth="1"/>
    <col min="24" max="24" width="10.7109375" style="94" hidden="1" customWidth="1"/>
    <col min="25" max="29" width="0" style="94" hidden="1" customWidth="1"/>
    <col min="30" max="30" width="19.140625" style="527" bestFit="1" customWidth="1"/>
    <col min="31" max="16384" width="9.140625" style="94"/>
  </cols>
  <sheetData>
    <row r="1" spans="2:30" ht="14.65" customHeight="1">
      <c r="D1" s="94"/>
      <c r="F1" s="123" t="s">
        <v>685</v>
      </c>
      <c r="I1" s="237" t="s">
        <v>685</v>
      </c>
      <c r="N1" s="168"/>
      <c r="O1" s="168"/>
      <c r="P1" s="350"/>
      <c r="Q1" s="247"/>
      <c r="R1" s="247"/>
      <c r="S1" s="248"/>
      <c r="T1" s="248"/>
      <c r="U1" s="248"/>
      <c r="V1" s="248"/>
      <c r="AD1" s="525"/>
    </row>
    <row r="2" spans="2:30" s="200" customFormat="1" ht="23.25">
      <c r="C2" s="759" t="s">
        <v>686</v>
      </c>
      <c r="D2" s="759"/>
      <c r="E2" s="759"/>
      <c r="F2" s="759"/>
      <c r="G2" s="759"/>
      <c r="H2" s="759"/>
      <c r="I2" s="759"/>
      <c r="J2" s="759"/>
      <c r="K2" s="759"/>
      <c r="L2" s="759"/>
      <c r="M2" s="263"/>
      <c r="N2" s="263"/>
      <c r="O2" s="263"/>
      <c r="P2" s="350"/>
      <c r="Q2" s="247"/>
      <c r="R2" s="247"/>
      <c r="S2" s="248"/>
      <c r="T2" s="248"/>
      <c r="U2" s="248"/>
      <c r="V2" s="248"/>
      <c r="AD2" s="526"/>
    </row>
    <row r="3" spans="2:30" s="200" customFormat="1" ht="23.25">
      <c r="C3" s="747" t="s">
        <v>1189</v>
      </c>
      <c r="D3" s="747"/>
      <c r="E3" s="747"/>
      <c r="F3" s="747"/>
      <c r="G3" s="747"/>
      <c r="H3" s="747"/>
      <c r="I3" s="747"/>
      <c r="J3" s="747"/>
      <c r="K3" s="747"/>
      <c r="L3" s="747"/>
      <c r="M3" s="263"/>
      <c r="N3" s="263"/>
      <c r="O3" s="263"/>
      <c r="P3" s="350"/>
      <c r="Q3" s="247"/>
      <c r="R3" s="247"/>
      <c r="S3" s="248"/>
      <c r="T3" s="248"/>
      <c r="U3" s="248"/>
      <c r="V3" s="248"/>
      <c r="AD3" s="526"/>
    </row>
    <row r="4" spans="2:30" s="16" customFormat="1">
      <c r="B4" s="125"/>
      <c r="C4" s="125"/>
      <c r="E4" s="199"/>
      <c r="F4" s="127"/>
      <c r="G4" s="187"/>
      <c r="H4" s="185"/>
      <c r="I4" s="238"/>
      <c r="J4" s="185"/>
      <c r="K4" s="185"/>
      <c r="L4" s="264"/>
      <c r="M4" s="264"/>
      <c r="N4" s="264"/>
      <c r="O4" s="264"/>
      <c r="P4" s="350"/>
      <c r="Q4" s="247"/>
      <c r="R4" s="247"/>
      <c r="S4" s="248"/>
      <c r="T4" s="248"/>
      <c r="U4" s="248"/>
      <c r="V4" s="248"/>
      <c r="AD4" s="527"/>
    </row>
    <row r="5" spans="2:30" s="16" customFormat="1">
      <c r="B5" s="125"/>
      <c r="C5" s="211" t="s">
        <v>1082</v>
      </c>
      <c r="D5" s="760">
        <f ca="1">TODAY()</f>
        <v>45015</v>
      </c>
      <c r="E5" s="761"/>
      <c r="F5" s="128"/>
      <c r="G5" s="187"/>
      <c r="H5" s="185"/>
      <c r="I5" s="238"/>
      <c r="J5" s="185"/>
      <c r="K5" s="185"/>
      <c r="L5" s="193"/>
      <c r="M5" s="124"/>
      <c r="N5" s="196"/>
      <c r="O5" s="196"/>
      <c r="P5" s="350"/>
      <c r="Q5" s="247"/>
      <c r="R5" s="247"/>
      <c r="S5" s="248"/>
      <c r="T5" s="248"/>
      <c r="U5" s="248"/>
      <c r="V5" s="248"/>
      <c r="AD5" s="527"/>
    </row>
    <row r="6" spans="2:30" s="16" customFormat="1">
      <c r="B6" s="125"/>
      <c r="C6" s="224" t="s">
        <v>1077</v>
      </c>
      <c r="D6" s="751"/>
      <c r="E6" s="752"/>
      <c r="F6" s="128"/>
      <c r="I6" s="238"/>
      <c r="L6" s="274"/>
      <c r="M6" s="124"/>
      <c r="N6" s="196" t="s">
        <v>1088</v>
      </c>
      <c r="O6" s="196"/>
      <c r="P6" s="350"/>
      <c r="Q6" s="247"/>
      <c r="R6" s="247"/>
      <c r="S6" s="248"/>
      <c r="T6" s="248"/>
      <c r="U6" s="248"/>
      <c r="V6" s="248"/>
      <c r="X6" s="290"/>
      <c r="AD6" s="527"/>
    </row>
    <row r="7" spans="2:30" s="16" customFormat="1" ht="14.65" customHeight="1">
      <c r="B7" s="125"/>
      <c r="C7" s="224" t="s">
        <v>1078</v>
      </c>
      <c r="D7" s="753"/>
      <c r="E7" s="754"/>
      <c r="F7" s="128"/>
      <c r="G7" s="755" t="s">
        <v>1085</v>
      </c>
      <c r="H7" s="756"/>
      <c r="I7" s="243"/>
      <c r="J7" s="757" t="s">
        <v>1086</v>
      </c>
      <c r="K7" s="757"/>
      <c r="L7" s="265"/>
      <c r="M7" s="124"/>
      <c r="N7" s="223" t="s">
        <v>506</v>
      </c>
      <c r="O7" s="186">
        <f>'COVER PAGE'!$C$20</f>
        <v>154</v>
      </c>
      <c r="P7" s="350"/>
      <c r="Q7" s="223" t="s">
        <v>506</v>
      </c>
      <c r="R7" s="186">
        <f>'COVER PAGE'!$C$20</f>
        <v>154</v>
      </c>
      <c r="S7" s="175"/>
      <c r="T7" s="198"/>
      <c r="U7" s="198"/>
      <c r="V7" s="198"/>
      <c r="AD7" s="527"/>
    </row>
    <row r="8" spans="2:30" s="95" customFormat="1">
      <c r="D8" s="96"/>
      <c r="F8" s="240" t="s">
        <v>1088</v>
      </c>
      <c r="G8" s="245" t="s">
        <v>1081</v>
      </c>
      <c r="H8" s="246">
        <f>O8</f>
        <v>0</v>
      </c>
      <c r="I8" s="240" t="s">
        <v>1087</v>
      </c>
      <c r="J8" s="251" t="s">
        <v>1081</v>
      </c>
      <c r="K8" s="244">
        <f>R8</f>
        <v>0</v>
      </c>
      <c r="L8" s="225">
        <f>SUM(L10:L33)</f>
        <v>0</v>
      </c>
      <c r="N8" s="201">
        <f>SUM(N10:N33)</f>
        <v>0</v>
      </c>
      <c r="O8" s="201">
        <f>SUM(O10:O33)</f>
        <v>0</v>
      </c>
      <c r="P8" s="350"/>
      <c r="Q8" s="201">
        <f>SUM(Q10:Q33)</f>
        <v>0</v>
      </c>
      <c r="R8" s="201">
        <f>SUM(R10:R33)</f>
        <v>0</v>
      </c>
      <c r="S8" s="204"/>
      <c r="T8" s="204">
        <f>SUM(T10:T33)</f>
        <v>0</v>
      </c>
      <c r="U8" s="204">
        <f>SUM(U10:U33)</f>
        <v>0</v>
      </c>
      <c r="V8" s="204">
        <f>SUM(V10:V33)</f>
        <v>0</v>
      </c>
      <c r="AD8" s="527"/>
    </row>
    <row r="9" spans="2:30" s="255" customFormat="1" ht="45">
      <c r="B9" s="841" t="s">
        <v>242</v>
      </c>
      <c r="C9" s="842"/>
      <c r="D9" s="254" t="s">
        <v>243</v>
      </c>
      <c r="E9" s="34" t="s">
        <v>63</v>
      </c>
      <c r="F9" s="252" t="s">
        <v>455</v>
      </c>
      <c r="G9" s="252" t="s">
        <v>1070</v>
      </c>
      <c r="H9" s="252" t="s">
        <v>1066</v>
      </c>
      <c r="I9" s="252" t="s">
        <v>455</v>
      </c>
      <c r="J9" s="252" t="s">
        <v>1070</v>
      </c>
      <c r="K9" s="252" t="s">
        <v>1066</v>
      </c>
      <c r="L9" s="266" t="s">
        <v>1059</v>
      </c>
      <c r="N9" s="253" t="s">
        <v>684</v>
      </c>
      <c r="O9" s="253" t="s">
        <v>1076</v>
      </c>
      <c r="P9" s="350"/>
      <c r="Q9" s="253" t="s">
        <v>684</v>
      </c>
      <c r="R9" s="253" t="s">
        <v>1076</v>
      </c>
      <c r="S9" s="175"/>
      <c r="T9" s="256" t="s">
        <v>1067</v>
      </c>
      <c r="U9" s="256" t="s">
        <v>1068</v>
      </c>
      <c r="V9" s="257" t="s">
        <v>1069</v>
      </c>
      <c r="AD9" s="528" t="s">
        <v>1629</v>
      </c>
    </row>
    <row r="10" spans="2:30" s="95" customFormat="1">
      <c r="B10" s="838" t="s">
        <v>234</v>
      </c>
      <c r="C10" s="839"/>
      <c r="D10" s="839"/>
      <c r="E10" s="839"/>
      <c r="F10" s="839"/>
      <c r="G10" s="839"/>
      <c r="H10" s="839"/>
      <c r="I10" s="839"/>
      <c r="J10" s="839"/>
      <c r="K10" s="839"/>
      <c r="L10" s="839"/>
      <c r="M10" s="839"/>
      <c r="N10" s="839"/>
      <c r="O10" s="839"/>
      <c r="P10" s="839"/>
      <c r="Q10" s="839"/>
      <c r="R10" s="839"/>
      <c r="S10" s="839"/>
      <c r="T10" s="839"/>
      <c r="U10" s="839"/>
      <c r="V10" s="839"/>
      <c r="W10" s="839"/>
      <c r="X10" s="839"/>
      <c r="Y10" s="839"/>
      <c r="Z10" s="839"/>
      <c r="AA10" s="839"/>
      <c r="AB10" s="839"/>
      <c r="AC10" s="839"/>
      <c r="AD10" s="840"/>
    </row>
    <row r="11" spans="2:30" s="96" customFormat="1">
      <c r="B11" s="65" t="s">
        <v>1168</v>
      </c>
      <c r="C11" s="65"/>
      <c r="D11" s="65" t="s">
        <v>66</v>
      </c>
      <c r="E11" s="42">
        <v>0.1</v>
      </c>
      <c r="F11" s="32">
        <f>VLOOKUP(D11,'Part Master'!A:R, 3,FALSE)</f>
        <v>76.16</v>
      </c>
      <c r="G11" s="181">
        <f t="shared" ref="G11:G16" si="0">F11*1.1</f>
        <v>83.775999999999996</v>
      </c>
      <c r="H11" s="181">
        <f t="shared" ref="H11:H16" si="1">G11+($O$7*E11)</f>
        <v>99.176000000000002</v>
      </c>
      <c r="I11" s="181">
        <f>VLOOKUP(D11,'Part Master'!A:G,7,FALSE)</f>
        <v>63.212799999999994</v>
      </c>
      <c r="J11" s="181">
        <f>I11*1.1</f>
        <v>69.534080000000003</v>
      </c>
      <c r="K11" s="181">
        <f t="shared" ref="K11:K18" si="2">J11+($R$7*E11)</f>
        <v>84.934080000000009</v>
      </c>
      <c r="L11" s="166"/>
      <c r="N11" s="122">
        <f>IF(L11&gt;0,G11*L11,0)</f>
        <v>0</v>
      </c>
      <c r="O11" s="122">
        <f>IF(L11&gt;0,H11*L11,0)</f>
        <v>0</v>
      </c>
      <c r="P11" s="336"/>
      <c r="Q11" s="122">
        <f t="shared" ref="Q11:Q22" si="3">IF(L11&gt;0,J11*L11,0)</f>
        <v>0</v>
      </c>
      <c r="R11" s="122">
        <f t="shared" ref="R11:R22" si="4">IF(L11&gt;0,K11*L11,0)</f>
        <v>0</v>
      </c>
      <c r="S11" s="175"/>
      <c r="T11" s="174">
        <f>IF($L11&gt;0,$L11*$I11*'COVER PAGE'!#REF!,0)</f>
        <v>0</v>
      </c>
      <c r="U11" s="174">
        <f>IF($L11&gt;0,($E11*$O$7*$L11)-($E11*'COVER PAGE'!#REF!*$L11),0)</f>
        <v>0</v>
      </c>
      <c r="V11" s="174">
        <f>U11+T11</f>
        <v>0</v>
      </c>
      <c r="AD11" s="530" t="str">
        <f>IFERROR(VLOOKUP(D11,'Part Master'!A:E,5,FALSE)," ")</f>
        <v/>
      </c>
    </row>
    <row r="12" spans="2:30" s="95" customFormat="1">
      <c r="B12" s="65" t="s">
        <v>1169</v>
      </c>
      <c r="C12" s="65"/>
      <c r="D12" s="65" t="s">
        <v>1170</v>
      </c>
      <c r="E12" s="42">
        <v>0.1</v>
      </c>
      <c r="F12" s="32">
        <f>VLOOKUP(D12,'Part Master'!A:R, 3,FALSE)</f>
        <v>267.83</v>
      </c>
      <c r="G12" s="181">
        <f t="shared" si="0"/>
        <v>294.613</v>
      </c>
      <c r="H12" s="181">
        <f t="shared" si="1"/>
        <v>310.01299999999998</v>
      </c>
      <c r="I12" s="181">
        <f>VLOOKUP(D12,'Part Master'!A:G,7,FALSE)</f>
        <v>222.29889999999997</v>
      </c>
      <c r="J12" s="181">
        <f t="shared" ref="J12:J16" si="5">I12*1.1</f>
        <v>244.52878999999999</v>
      </c>
      <c r="K12" s="181">
        <f t="shared" si="2"/>
        <v>259.92878999999999</v>
      </c>
      <c r="L12" s="166"/>
      <c r="N12" s="122">
        <f t="shared" ref="N12:N16" si="6">IF(L12&gt;0,G12*L12,0)</f>
        <v>0</v>
      </c>
      <c r="O12" s="122">
        <f t="shared" ref="O12:O16" si="7">IF(L12&gt;0,H12*L12,0)</f>
        <v>0</v>
      </c>
      <c r="P12" s="336"/>
      <c r="Q12" s="122">
        <f t="shared" si="3"/>
        <v>0</v>
      </c>
      <c r="R12" s="122">
        <f t="shared" si="4"/>
        <v>0</v>
      </c>
      <c r="S12" s="170"/>
      <c r="T12" s="174">
        <f>IF($L12&gt;0,$L12*$I12*'COVER PAGE'!#REF!,0)</f>
        <v>0</v>
      </c>
      <c r="U12" s="174">
        <f>IF($L12&gt;0,($E12*$O$7*$L12)-($E12*'COVER PAGE'!#REF!*$L12),0)</f>
        <v>0</v>
      </c>
      <c r="V12" s="174">
        <f t="shared" ref="V12:V16" si="8">U12+T12</f>
        <v>0</v>
      </c>
      <c r="AD12" s="530" t="str">
        <f>IFERROR(VLOOKUP(D12,'Part Master'!A:E,5,FALSE)," ")</f>
        <v/>
      </c>
    </row>
    <row r="13" spans="2:30" s="95" customFormat="1">
      <c r="B13" s="65" t="s">
        <v>1171</v>
      </c>
      <c r="C13" s="65"/>
      <c r="D13" s="65" t="s">
        <v>1172</v>
      </c>
      <c r="E13" s="42">
        <v>0.8</v>
      </c>
      <c r="F13" s="32">
        <f>VLOOKUP(D13,'Part Master'!A:R, 3,FALSE)</f>
        <v>290.51</v>
      </c>
      <c r="G13" s="181">
        <f t="shared" si="0"/>
        <v>319.56100000000004</v>
      </c>
      <c r="H13" s="181">
        <f t="shared" si="1"/>
        <v>442.76100000000002</v>
      </c>
      <c r="I13" s="181">
        <f>VLOOKUP(D13,'Part Master'!A:G,7,FALSE)</f>
        <v>241.12329999999997</v>
      </c>
      <c r="J13" s="181">
        <f t="shared" si="5"/>
        <v>265.23563000000001</v>
      </c>
      <c r="K13" s="181">
        <f t="shared" si="2"/>
        <v>388.43563</v>
      </c>
      <c r="L13" s="166"/>
      <c r="N13" s="122">
        <f t="shared" si="6"/>
        <v>0</v>
      </c>
      <c r="O13" s="122">
        <f t="shared" si="7"/>
        <v>0</v>
      </c>
      <c r="P13" s="336"/>
      <c r="Q13" s="122">
        <f t="shared" si="3"/>
        <v>0</v>
      </c>
      <c r="R13" s="122">
        <f t="shared" si="4"/>
        <v>0</v>
      </c>
      <c r="S13" s="170"/>
      <c r="T13" s="174">
        <f>IF($L13&gt;0,$L13*$I13*'COVER PAGE'!#REF!,0)</f>
        <v>0</v>
      </c>
      <c r="U13" s="174">
        <f>IF($L13&gt;0,($E13*$O$7*$L13)-($E13*'COVER PAGE'!#REF!*$L13),0)</f>
        <v>0</v>
      </c>
      <c r="V13" s="174">
        <f t="shared" si="8"/>
        <v>0</v>
      </c>
      <c r="AD13" s="530" t="str">
        <f>IFERROR(VLOOKUP(D13,'Part Master'!A:E,5,FALSE)," ")</f>
        <v/>
      </c>
    </row>
    <row r="14" spans="2:30" s="96" customFormat="1">
      <c r="B14" s="65" t="s">
        <v>1173</v>
      </c>
      <c r="C14" s="65"/>
      <c r="D14" s="65" t="s">
        <v>1174</v>
      </c>
      <c r="E14" s="42">
        <v>0.2</v>
      </c>
      <c r="F14" s="32">
        <f>VLOOKUP(D14,'Part Master'!A:R, 3,FALSE)</f>
        <v>209.01</v>
      </c>
      <c r="G14" s="181">
        <f t="shared" si="0"/>
        <v>229.911</v>
      </c>
      <c r="H14" s="181">
        <f t="shared" si="1"/>
        <v>260.71100000000001</v>
      </c>
      <c r="I14" s="181">
        <f>VLOOKUP(D14,'Part Master'!A:G,7,FALSE)</f>
        <v>173.47829999999999</v>
      </c>
      <c r="J14" s="181">
        <f t="shared" si="5"/>
        <v>190.82613000000001</v>
      </c>
      <c r="K14" s="181">
        <f t="shared" si="2"/>
        <v>221.62613000000002</v>
      </c>
      <c r="L14" s="166"/>
      <c r="N14" s="122">
        <f t="shared" si="6"/>
        <v>0</v>
      </c>
      <c r="O14" s="122">
        <f t="shared" si="7"/>
        <v>0</v>
      </c>
      <c r="P14" s="336"/>
      <c r="Q14" s="122">
        <f t="shared" si="3"/>
        <v>0</v>
      </c>
      <c r="R14" s="122">
        <f t="shared" si="4"/>
        <v>0</v>
      </c>
      <c r="S14" s="171"/>
      <c r="T14" s="174">
        <f>IF($L14&gt;0,$L14*$I14*'COVER PAGE'!#REF!,0)</f>
        <v>0</v>
      </c>
      <c r="U14" s="174">
        <f>IF($L14&gt;0,($E14*$O$7*$L14)-($E14*'COVER PAGE'!#REF!*$L14),0)</f>
        <v>0</v>
      </c>
      <c r="V14" s="174">
        <f t="shared" si="8"/>
        <v>0</v>
      </c>
      <c r="AD14" s="530" t="str">
        <f>IFERROR(VLOOKUP(D14,'Part Master'!A:E,5,FALSE)," ")</f>
        <v/>
      </c>
    </row>
    <row r="15" spans="2:30" s="96" customFormat="1">
      <c r="B15" s="65" t="s">
        <v>1175</v>
      </c>
      <c r="C15" s="65"/>
      <c r="D15" s="65" t="s">
        <v>1176</v>
      </c>
      <c r="E15" s="42">
        <v>0.2</v>
      </c>
      <c r="F15" s="32">
        <f>VLOOKUP(D15,'Part Master'!A:R, 3,FALSE)</f>
        <v>290.48</v>
      </c>
      <c r="G15" s="181">
        <f t="shared" si="0"/>
        <v>319.52800000000002</v>
      </c>
      <c r="H15" s="181">
        <f t="shared" si="1"/>
        <v>350.32800000000003</v>
      </c>
      <c r="I15" s="181">
        <f>VLOOKUP(D15,'Part Master'!A:G,7,FALSE)</f>
        <v>241.09840000000003</v>
      </c>
      <c r="J15" s="181">
        <f t="shared" si="5"/>
        <v>265.20824000000005</v>
      </c>
      <c r="K15" s="181">
        <f t="shared" si="2"/>
        <v>296.00824000000006</v>
      </c>
      <c r="L15" s="166"/>
      <c r="N15" s="122">
        <f t="shared" si="6"/>
        <v>0</v>
      </c>
      <c r="O15" s="122">
        <f t="shared" si="7"/>
        <v>0</v>
      </c>
      <c r="P15" s="336"/>
      <c r="Q15" s="122">
        <f t="shared" si="3"/>
        <v>0</v>
      </c>
      <c r="R15" s="122">
        <f t="shared" si="4"/>
        <v>0</v>
      </c>
      <c r="S15" s="171"/>
      <c r="T15" s="174">
        <f>IF($L15&gt;0,$L15*$I15*'COVER PAGE'!#REF!,0)</f>
        <v>0</v>
      </c>
      <c r="U15" s="174">
        <f>IF($L15&gt;0,($E15*$O$7*$L15)-($E15*'COVER PAGE'!#REF!*$L15),0)</f>
        <v>0</v>
      </c>
      <c r="V15" s="174">
        <f t="shared" si="8"/>
        <v>0</v>
      </c>
      <c r="AD15" s="530" t="str">
        <f>IFERROR(VLOOKUP(D15,'Part Master'!A:E,5,FALSE)," ")</f>
        <v/>
      </c>
    </row>
    <row r="16" spans="2:30" s="96" customFormat="1">
      <c r="B16" s="65" t="s">
        <v>1177</v>
      </c>
      <c r="C16" s="65"/>
      <c r="D16" s="65" t="s">
        <v>1178</v>
      </c>
      <c r="E16" s="42">
        <v>1</v>
      </c>
      <c r="F16" s="32">
        <f>VLOOKUP(D16,'Part Master'!A:R, 3,FALSE)</f>
        <v>448.31</v>
      </c>
      <c r="G16" s="181">
        <f t="shared" si="0"/>
        <v>493.14100000000002</v>
      </c>
      <c r="H16" s="181">
        <f t="shared" si="1"/>
        <v>647.14100000000008</v>
      </c>
      <c r="I16" s="181">
        <f>VLOOKUP(D16,'Part Master'!A:G,7,FALSE)</f>
        <v>372.09730000000002</v>
      </c>
      <c r="J16" s="181">
        <f t="shared" si="5"/>
        <v>409.30703000000005</v>
      </c>
      <c r="K16" s="181">
        <f t="shared" si="2"/>
        <v>563.30703000000005</v>
      </c>
      <c r="L16" s="166"/>
      <c r="N16" s="122">
        <f t="shared" si="6"/>
        <v>0</v>
      </c>
      <c r="O16" s="122">
        <f t="shared" si="7"/>
        <v>0</v>
      </c>
      <c r="P16" s="336"/>
      <c r="Q16" s="122">
        <f t="shared" si="3"/>
        <v>0</v>
      </c>
      <c r="R16" s="122">
        <f t="shared" si="4"/>
        <v>0</v>
      </c>
      <c r="S16" s="171"/>
      <c r="T16" s="174">
        <f>IF($L16&gt;0,$L16*$I16*'COVER PAGE'!#REF!,0)</f>
        <v>0</v>
      </c>
      <c r="U16" s="174">
        <f>IF($L16&gt;0,($E16*$O$7*$L16)-($E16*'COVER PAGE'!#REF!*$L16),0)</f>
        <v>0</v>
      </c>
      <c r="V16" s="174">
        <f t="shared" si="8"/>
        <v>0</v>
      </c>
      <c r="AD16" s="530" t="str">
        <f>IFERROR(VLOOKUP(D16,'Part Master'!A:E,5,FALSE)," ")</f>
        <v/>
      </c>
    </row>
    <row r="17" spans="2:30" s="95" customFormat="1">
      <c r="B17" s="838" t="s">
        <v>233</v>
      </c>
      <c r="C17" s="839"/>
      <c r="D17" s="839"/>
      <c r="E17" s="839"/>
      <c r="F17" s="839"/>
      <c r="G17" s="839"/>
      <c r="H17" s="839"/>
      <c r="I17" s="839"/>
      <c r="J17" s="839"/>
      <c r="K17" s="839"/>
      <c r="L17" s="839"/>
      <c r="M17" s="839"/>
      <c r="N17" s="839"/>
      <c r="O17" s="839"/>
      <c r="P17" s="839"/>
      <c r="Q17" s="839"/>
      <c r="R17" s="839"/>
      <c r="S17" s="839"/>
      <c r="T17" s="839"/>
      <c r="U17" s="839"/>
      <c r="V17" s="839"/>
      <c r="W17" s="839"/>
      <c r="X17" s="839"/>
      <c r="Y17" s="839"/>
      <c r="Z17" s="839"/>
      <c r="AA17" s="839"/>
      <c r="AB17" s="839"/>
      <c r="AC17" s="839"/>
      <c r="AD17" s="840" t="str">
        <f>IFERROR(VLOOKUP(D17,'Part Master'!A:E,5,FALSE)," ")</f>
        <v xml:space="preserve"> </v>
      </c>
    </row>
    <row r="18" spans="2:30" s="96" customFormat="1">
      <c r="B18" s="65" t="s">
        <v>1179</v>
      </c>
      <c r="C18" s="65"/>
      <c r="D18" s="65" t="s">
        <v>1180</v>
      </c>
      <c r="E18" s="42">
        <v>1.2</v>
      </c>
      <c r="F18" s="32">
        <f>VLOOKUP(D18,'Part Master'!A:R, 3,FALSE)</f>
        <v>216.04</v>
      </c>
      <c r="G18" s="181">
        <f>F18*1.1</f>
        <v>237.64400000000001</v>
      </c>
      <c r="H18" s="181">
        <f>IF((G18+(E18*$O$7))&lt;100,ROUNDUP(((G18+(E18*$O$7))*2),-1)/2,IF((G18+(E18*$O$7))&gt;1000,ROUND((G18+(E18*$O$7)),-1),ROUND(((G18+(E18*$O$7))*2),-1)/2))</f>
        <v>420</v>
      </c>
      <c r="I18" s="181">
        <f>VLOOKUP(D18,'Part Master'!A:G,7,FALSE)</f>
        <v>179.31319999999999</v>
      </c>
      <c r="J18" s="181">
        <f>I18*1.1</f>
        <v>197.24452000000002</v>
      </c>
      <c r="K18" s="181">
        <f t="shared" si="2"/>
        <v>382.04452000000003</v>
      </c>
      <c r="L18" s="278"/>
      <c r="N18" s="122">
        <f t="shared" ref="N18" si="9">IF(L18&gt;0,G18*L18,0)</f>
        <v>0</v>
      </c>
      <c r="O18" s="122">
        <f t="shared" ref="O18" si="10">IF(L18&gt;0,H18*L18,0)</f>
        <v>0</v>
      </c>
      <c r="P18" s="171"/>
      <c r="Q18" s="122">
        <f t="shared" si="3"/>
        <v>0</v>
      </c>
      <c r="R18" s="122">
        <f t="shared" si="4"/>
        <v>0</v>
      </c>
      <c r="S18" s="167"/>
      <c r="T18" s="174">
        <f>IF($L18&gt;0,$L18*$I18*'COVER PAGE'!#REF!,0)</f>
        <v>0</v>
      </c>
      <c r="U18" s="174">
        <f>IF($L18&gt;0,($E18*$O$7*$L18)-($E18*'COVER PAGE'!#REF!*$L18),0)</f>
        <v>0</v>
      </c>
      <c r="V18" s="174">
        <f t="shared" ref="V18" si="11">U18+T18</f>
        <v>0</v>
      </c>
      <c r="AD18" s="530" t="str">
        <f>IFERROR(VLOOKUP(D18,'Part Master'!A:E,5,FALSE)," ")</f>
        <v/>
      </c>
    </row>
    <row r="19" spans="2:30">
      <c r="B19" s="838" t="s">
        <v>235</v>
      </c>
      <c r="C19" s="839"/>
      <c r="D19" s="839"/>
      <c r="E19" s="839"/>
      <c r="F19" s="839"/>
      <c r="G19" s="839"/>
      <c r="H19" s="839"/>
      <c r="I19" s="839"/>
      <c r="J19" s="839"/>
      <c r="K19" s="839"/>
      <c r="L19" s="839"/>
      <c r="M19" s="839"/>
      <c r="N19" s="839"/>
      <c r="O19" s="839"/>
      <c r="P19" s="839"/>
      <c r="Q19" s="839"/>
      <c r="R19" s="839"/>
      <c r="S19" s="839"/>
      <c r="T19" s="839"/>
      <c r="U19" s="839"/>
      <c r="V19" s="839"/>
      <c r="W19" s="839"/>
      <c r="X19" s="839"/>
      <c r="Y19" s="839"/>
      <c r="Z19" s="839"/>
      <c r="AA19" s="839"/>
      <c r="AB19" s="839"/>
      <c r="AC19" s="839"/>
      <c r="AD19" s="840" t="str">
        <f>IFERROR(VLOOKUP(D19,'Part Master'!A:E,5,FALSE)," ")</f>
        <v xml:space="preserve"> </v>
      </c>
    </row>
    <row r="20" spans="2:30" s="89" customFormat="1">
      <c r="B20" s="65" t="s">
        <v>5</v>
      </c>
      <c r="C20" s="65"/>
      <c r="D20" s="65" t="s">
        <v>85</v>
      </c>
      <c r="E20" s="42">
        <v>0</v>
      </c>
      <c r="F20" s="32">
        <f>VLOOKUP(D20,'Part Master'!A:R, 3,FALSE)</f>
        <v>19.43</v>
      </c>
      <c r="G20" s="181">
        <f>F20*1.1</f>
        <v>21.373000000000001</v>
      </c>
      <c r="H20" s="181">
        <f>IF((G20+(E20*$O$7))&lt;100,ROUNDUP(((G20+(E20*$O$7))*2),-1)/2,IF((G20+(E20*$O$7))&gt;1000,ROUND((G20+(E20*$O$7)),-1),ROUND(((G20+(E20*$O$7))*2),-1)/2))</f>
        <v>25</v>
      </c>
      <c r="I20" s="181">
        <f>VLOOKUP(D20,'Part Master'!A:G,7,FALSE)</f>
        <v>16.126899999999999</v>
      </c>
      <c r="J20" s="181">
        <f t="shared" ref="J20:J33" si="12">I20*1.1</f>
        <v>17.73959</v>
      </c>
      <c r="K20" s="181">
        <f>J20+($R$7*E20)</f>
        <v>17.73959</v>
      </c>
      <c r="L20" s="166"/>
      <c r="N20" s="122">
        <f>IF(L20&gt;0,G20*L20,0)</f>
        <v>0</v>
      </c>
      <c r="O20" s="122">
        <f>IF(L20&gt;0,H20*L20,0)</f>
        <v>0</v>
      </c>
      <c r="P20" s="336"/>
      <c r="Q20" s="122">
        <f t="shared" si="3"/>
        <v>0</v>
      </c>
      <c r="R20" s="122">
        <f t="shared" si="4"/>
        <v>0</v>
      </c>
      <c r="S20" s="171"/>
      <c r="T20" s="174">
        <f>IF($L20&gt;0,$L20*$I20*'COVER PAGE'!#REF!,0)</f>
        <v>0</v>
      </c>
      <c r="U20" s="174">
        <f>IF($L20&gt;0,($E20*$O$7*$L20)-($E20*'COVER PAGE'!#REF!*$L20),0)</f>
        <v>0</v>
      </c>
      <c r="V20" s="174">
        <f>U20+T20</f>
        <v>0</v>
      </c>
      <c r="AD20" s="530" t="str">
        <f>IFERROR(VLOOKUP(D20,'Part Master'!A:E,5,FALSE)," ")</f>
        <v/>
      </c>
    </row>
    <row r="21" spans="2:30">
      <c r="B21" s="838" t="s">
        <v>236</v>
      </c>
      <c r="C21" s="839"/>
      <c r="D21" s="839"/>
      <c r="E21" s="839"/>
      <c r="F21" s="839"/>
      <c r="G21" s="839"/>
      <c r="H21" s="839"/>
      <c r="I21" s="839"/>
      <c r="J21" s="839"/>
      <c r="K21" s="839"/>
      <c r="L21" s="839"/>
      <c r="M21" s="839"/>
      <c r="N21" s="839"/>
      <c r="O21" s="839"/>
      <c r="P21" s="839"/>
      <c r="Q21" s="839"/>
      <c r="R21" s="839"/>
      <c r="S21" s="839"/>
      <c r="T21" s="839"/>
      <c r="U21" s="839"/>
      <c r="V21" s="839"/>
      <c r="W21" s="839"/>
      <c r="X21" s="839"/>
      <c r="Y21" s="839"/>
      <c r="Z21" s="839"/>
      <c r="AA21" s="839"/>
      <c r="AB21" s="839"/>
      <c r="AC21" s="839"/>
      <c r="AD21" s="840" t="str">
        <f>IFERROR(VLOOKUP(D21,'Part Master'!A:E,5,FALSE)," ")</f>
        <v xml:space="preserve"> </v>
      </c>
    </row>
    <row r="22" spans="2:30" s="89" customFormat="1">
      <c r="B22" s="65" t="s">
        <v>1181</v>
      </c>
      <c r="C22" s="65"/>
      <c r="D22" s="65" t="s">
        <v>67</v>
      </c>
      <c r="E22" s="42">
        <v>0</v>
      </c>
      <c r="F22" s="32">
        <f>VLOOKUP(D22,'Part Master'!A:R, 3,FALSE)</f>
        <v>39.71</v>
      </c>
      <c r="G22" s="181">
        <f>F22*1.1</f>
        <v>43.681000000000004</v>
      </c>
      <c r="H22" s="181">
        <f>IF((G22+(E22*$O$7))&lt;100,ROUNDUP(((G22+(E22*$O$7))*2),-1)/2,IF((G22+(E22*$O$7))&gt;1000,ROUND((G22+(E22*$O$7)),-1),ROUND(((G22+(E22*$O$7))*2),-1)/2))</f>
        <v>45</v>
      </c>
      <c r="I22" s="181">
        <f>VLOOKUP(D22,'Part Master'!A:G,7,FALSE)</f>
        <v>32.959299999999999</v>
      </c>
      <c r="J22" s="181">
        <f t="shared" si="12"/>
        <v>36.255230000000005</v>
      </c>
      <c r="K22" s="181">
        <f>J22+($R$7*E22)</f>
        <v>36.255230000000005</v>
      </c>
      <c r="L22" s="166"/>
      <c r="N22" s="122">
        <f>IF(L22&gt;0,G22*L22,0)</f>
        <v>0</v>
      </c>
      <c r="O22" s="122">
        <f>IF(L22&gt;0,H22*L22,0)</f>
        <v>0</v>
      </c>
      <c r="P22" s="336"/>
      <c r="Q22" s="122">
        <f t="shared" si="3"/>
        <v>0</v>
      </c>
      <c r="R22" s="122">
        <f t="shared" si="4"/>
        <v>0</v>
      </c>
      <c r="S22" s="171"/>
      <c r="T22" s="174">
        <f>IF($L22&gt;0,$L22*$I22*'COVER PAGE'!#REF!,0)</f>
        <v>0</v>
      </c>
      <c r="U22" s="174">
        <f>IF($L22&gt;0,($E22*$O$7*$L22)-($E22*'COVER PAGE'!#REF!*$L22),0)</f>
        <v>0</v>
      </c>
      <c r="V22" s="174">
        <f>U22+T22</f>
        <v>0</v>
      </c>
      <c r="AD22" s="530" t="str">
        <f>IFERROR(VLOOKUP(D22,'Part Master'!A:E,5,FALSE)," ")</f>
        <v/>
      </c>
    </row>
    <row r="23" spans="2:30" s="89" customFormat="1">
      <c r="B23" s="65" t="s">
        <v>1190</v>
      </c>
      <c r="C23" s="65"/>
      <c r="D23" s="65" t="s">
        <v>197</v>
      </c>
      <c r="E23" s="42">
        <v>0.2</v>
      </c>
      <c r="F23" s="32">
        <f>VLOOKUP(D23,'Part Master'!A:R, 3,FALSE)</f>
        <v>99.66</v>
      </c>
      <c r="G23" s="181">
        <f t="shared" ref="G23:G27" si="13">F23*1.1</f>
        <v>109.626</v>
      </c>
      <c r="H23" s="181">
        <f>IF((G23+(E23*$O$7))&lt;100,ROUNDUP(((G23+(E23*$O$7))*2),-1)/2,IF((G23+(E23*$O$7))&gt;1000,ROUND((G23+(E23*$O$7)),-1),ROUND(((G23+(E23*$O$7))*2),-1)/2))</f>
        <v>140</v>
      </c>
      <c r="I23" s="181">
        <f>VLOOKUP(D23,'Part Master'!A:G,7,FALSE)</f>
        <v>82.717799999999997</v>
      </c>
      <c r="J23" s="181">
        <f t="shared" ref="J23:J27" si="14">I23*1.1</f>
        <v>90.989580000000004</v>
      </c>
      <c r="K23" s="181">
        <f t="shared" ref="K23:K27" si="15">J23+($R$7*E23)</f>
        <v>121.78958</v>
      </c>
      <c r="L23" s="166"/>
      <c r="N23" s="122">
        <f t="shared" ref="N23:N27" si="16">IF(L23&gt;0,G23*L23,0)</f>
        <v>0</v>
      </c>
      <c r="O23" s="122">
        <f t="shared" ref="O23:O27" si="17">IF(L23&gt;0,H23*L23,0)</f>
        <v>0</v>
      </c>
      <c r="P23" s="336"/>
      <c r="Q23" s="122">
        <f t="shared" ref="Q23:Q28" si="18">IF(L23&gt;0,J23*L23,0)</f>
        <v>0</v>
      </c>
      <c r="R23" s="122">
        <f t="shared" ref="R23:R28" si="19">IF(L23&gt;0,K23*L23,0)</f>
        <v>0</v>
      </c>
      <c r="S23" s="171"/>
      <c r="T23" s="174">
        <f>IF($L23&gt;0,$L23*$I23*'COVER PAGE'!#REF!,0)</f>
        <v>0</v>
      </c>
      <c r="U23" s="174">
        <f>IF($L23&gt;0,($E23*$O$7*$L23)-($E23*'COVER PAGE'!#REF!*$L23),0)</f>
        <v>0</v>
      </c>
      <c r="V23" s="174">
        <f t="shared" ref="V23:V28" si="20">U23+T23</f>
        <v>0</v>
      </c>
      <c r="AD23" s="530" t="str">
        <f>IFERROR(VLOOKUP(D23,'Part Master'!A:E,5,FALSE)," ")</f>
        <v/>
      </c>
    </row>
    <row r="24" spans="2:30" s="89" customFormat="1">
      <c r="B24" s="65" t="s">
        <v>7</v>
      </c>
      <c r="C24" s="65"/>
      <c r="D24" s="65" t="s">
        <v>1182</v>
      </c>
      <c r="E24" s="42">
        <v>0.5</v>
      </c>
      <c r="F24" s="32">
        <f>VLOOKUP(D24,'Part Master'!A:R, 3,FALSE)</f>
        <v>437.49</v>
      </c>
      <c r="G24" s="181">
        <f t="shared" si="13"/>
        <v>481.23900000000003</v>
      </c>
      <c r="H24" s="181">
        <f>IF((G24+(E24*$O$7))&lt;100,ROUNDUP(((G24+(E24*$O$7))*2),-1)/2,IF((G24+(E24*$O$7))&gt;1000,ROUND((G24+(E24*$O$7)),-1),ROUND(((G24+(E24*$O$7))*2),-1)/2))</f>
        <v>560</v>
      </c>
      <c r="I24" s="181">
        <f>VLOOKUP(D24,'Part Master'!A:G,7,FALSE)</f>
        <v>363.11670000000004</v>
      </c>
      <c r="J24" s="181">
        <f t="shared" si="14"/>
        <v>399.42837000000009</v>
      </c>
      <c r="K24" s="181">
        <f t="shared" si="15"/>
        <v>476.42837000000009</v>
      </c>
      <c r="L24" s="166"/>
      <c r="N24" s="122">
        <f t="shared" si="16"/>
        <v>0</v>
      </c>
      <c r="O24" s="122">
        <f t="shared" si="17"/>
        <v>0</v>
      </c>
      <c r="P24" s="336"/>
      <c r="Q24" s="122">
        <f t="shared" si="18"/>
        <v>0</v>
      </c>
      <c r="R24" s="122">
        <f t="shared" si="19"/>
        <v>0</v>
      </c>
      <c r="S24" s="171"/>
      <c r="T24" s="174">
        <f>IF($L24&gt;0,$L24*$I24*'COVER PAGE'!#REF!,0)</f>
        <v>0</v>
      </c>
      <c r="U24" s="174">
        <f>IF($L24&gt;0,($E24*$O$7*$L24)-($E24*'COVER PAGE'!#REF!*$L24),0)</f>
        <v>0</v>
      </c>
      <c r="V24" s="174">
        <f t="shared" si="20"/>
        <v>0</v>
      </c>
      <c r="AD24" s="530" t="str">
        <f>IFERROR(VLOOKUP(D24,'Part Master'!A:E,5,FALSE)," ")</f>
        <v/>
      </c>
    </row>
    <row r="25" spans="2:30" s="89" customFormat="1">
      <c r="B25" s="56" t="s">
        <v>8</v>
      </c>
      <c r="C25" s="57"/>
      <c r="D25" s="68" t="s">
        <v>72</v>
      </c>
      <c r="E25" s="69"/>
      <c r="F25" s="32"/>
      <c r="G25" s="32"/>
      <c r="H25" s="32"/>
      <c r="I25" s="181"/>
      <c r="J25" s="181"/>
      <c r="K25" s="181"/>
      <c r="L25" s="166"/>
      <c r="N25" s="122">
        <f t="shared" si="16"/>
        <v>0</v>
      </c>
      <c r="O25" s="122">
        <f t="shared" si="17"/>
        <v>0</v>
      </c>
      <c r="P25" s="336"/>
      <c r="Q25" s="122">
        <f t="shared" si="18"/>
        <v>0</v>
      </c>
      <c r="R25" s="122">
        <f t="shared" si="19"/>
        <v>0</v>
      </c>
      <c r="S25" s="171"/>
      <c r="T25" s="174">
        <f>IF($L25&gt;0,$L25*$I25*'COVER PAGE'!#REF!,0)</f>
        <v>0</v>
      </c>
      <c r="U25" s="174">
        <f>IF($L25&gt;0,($E25*$O$7*$L25)-($E25*'COVER PAGE'!#REF!*$L25),0)</f>
        <v>0</v>
      </c>
      <c r="V25" s="174">
        <f t="shared" si="20"/>
        <v>0</v>
      </c>
      <c r="AD25" s="530" t="str">
        <f>IFERROR(VLOOKUP(D25,'Part Master'!A:E,5,FALSE)," ")</f>
        <v xml:space="preserve"> </v>
      </c>
    </row>
    <row r="26" spans="2:30" s="89" customFormat="1">
      <c r="B26" s="781"/>
      <c r="C26" s="65" t="s">
        <v>1183</v>
      </c>
      <c r="D26" s="65" t="s">
        <v>516</v>
      </c>
      <c r="E26" s="42">
        <v>0.5</v>
      </c>
      <c r="F26" s="32">
        <f>VLOOKUP(D26,'Part Master'!A:R, 3,FALSE)</f>
        <v>367.62</v>
      </c>
      <c r="G26" s="181">
        <f t="shared" si="13"/>
        <v>404.38200000000006</v>
      </c>
      <c r="H26" s="181">
        <f t="shared" ref="H26:H30" si="21">IF((G26+(E26*$O$7))&lt;100,ROUNDUP(((G26+(E26*$O$7))*2),-1)/2,IF((G26+(E26*$O$7))&gt;1000,ROUND((G26+(E26*$O$7)),-1),ROUND(((G26+(E26*$O$7))*2),-1)/2))</f>
        <v>480</v>
      </c>
      <c r="I26" s="181">
        <f>VLOOKUP(D26,'Part Master'!A:G,7,FALSE)</f>
        <v>305.12459999999999</v>
      </c>
      <c r="J26" s="181">
        <f t="shared" si="14"/>
        <v>335.63706000000002</v>
      </c>
      <c r="K26" s="181">
        <f t="shared" si="15"/>
        <v>412.63706000000002</v>
      </c>
      <c r="L26" s="166"/>
      <c r="N26" s="122">
        <f t="shared" si="16"/>
        <v>0</v>
      </c>
      <c r="O26" s="122">
        <f t="shared" si="17"/>
        <v>0</v>
      </c>
      <c r="P26" s="336"/>
      <c r="Q26" s="122">
        <f t="shared" si="18"/>
        <v>0</v>
      </c>
      <c r="R26" s="122">
        <f t="shared" si="19"/>
        <v>0</v>
      </c>
      <c r="S26" s="171"/>
      <c r="T26" s="174">
        <f>IF($L26&gt;0,$L26*$I26*'COVER PAGE'!#REF!,0)</f>
        <v>0</v>
      </c>
      <c r="U26" s="174">
        <f>IF($L26&gt;0,($E26*$O$7*$L26)-($E26*'COVER PAGE'!#REF!*$L26),0)</f>
        <v>0</v>
      </c>
      <c r="V26" s="174">
        <f t="shared" si="20"/>
        <v>0</v>
      </c>
      <c r="AD26" s="530" t="str">
        <f>IFERROR(VLOOKUP(D26,'Part Master'!A:E,5,FALSE)," ")</f>
        <v/>
      </c>
    </row>
    <row r="27" spans="2:30" s="89" customFormat="1">
      <c r="B27" s="809"/>
      <c r="C27" s="52" t="s">
        <v>1184</v>
      </c>
      <c r="D27" s="228" t="s">
        <v>509</v>
      </c>
      <c r="E27" s="42">
        <v>0.3</v>
      </c>
      <c r="F27" s="32">
        <f>VLOOKUP(D27,'Part Master'!A:R, 3,FALSE)</f>
        <v>214.31</v>
      </c>
      <c r="G27" s="181">
        <f t="shared" si="13"/>
        <v>235.74100000000001</v>
      </c>
      <c r="H27" s="181">
        <f t="shared" si="21"/>
        <v>280</v>
      </c>
      <c r="I27" s="181">
        <f>VLOOKUP(D27,'Part Master'!A:G,7,FALSE)</f>
        <v>177.87729999999999</v>
      </c>
      <c r="J27" s="181">
        <f t="shared" si="14"/>
        <v>195.66503</v>
      </c>
      <c r="K27" s="181">
        <f t="shared" si="15"/>
        <v>241.86502999999999</v>
      </c>
      <c r="L27" s="166"/>
      <c r="N27" s="122">
        <f t="shared" si="16"/>
        <v>0</v>
      </c>
      <c r="O27" s="122">
        <f t="shared" si="17"/>
        <v>0</v>
      </c>
      <c r="P27" s="336"/>
      <c r="Q27" s="122">
        <f t="shared" si="18"/>
        <v>0</v>
      </c>
      <c r="R27" s="122">
        <f t="shared" si="19"/>
        <v>0</v>
      </c>
      <c r="S27" s="171"/>
      <c r="T27" s="174">
        <f>IF($L27&gt;0,$L27*$I27*'COVER PAGE'!#REF!,0)</f>
        <v>0</v>
      </c>
      <c r="U27" s="174">
        <f>IF($L27&gt;0,($E27*$O$7*$L27)-($E27*'COVER PAGE'!#REF!*$L27),0)</f>
        <v>0</v>
      </c>
      <c r="V27" s="174">
        <f t="shared" si="20"/>
        <v>0</v>
      </c>
      <c r="AD27" s="530" t="str">
        <f>IFERROR(VLOOKUP(D27,'Part Master'!A:E,5,FALSE)," ")</f>
        <v/>
      </c>
    </row>
    <row r="28" spans="2:30" s="89" customFormat="1">
      <c r="B28" s="810"/>
      <c r="C28" s="52" t="s">
        <v>36</v>
      </c>
      <c r="D28" s="65" t="s">
        <v>86</v>
      </c>
      <c r="E28" s="42">
        <v>0.2</v>
      </c>
      <c r="F28" s="32">
        <f>VLOOKUP(D28,'Part Master'!A:R, 3,FALSE)</f>
        <v>38.46</v>
      </c>
      <c r="G28" s="181">
        <f>F28*1.1</f>
        <v>42.306000000000004</v>
      </c>
      <c r="H28" s="181">
        <f t="shared" si="21"/>
        <v>75</v>
      </c>
      <c r="I28" s="181">
        <f>VLOOKUP(D28,'Part Master'!A:G,7,FALSE)</f>
        <v>31.921800000000001</v>
      </c>
      <c r="J28" s="181">
        <f t="shared" si="12"/>
        <v>35.113980000000005</v>
      </c>
      <c r="K28" s="181">
        <f>J28+($R$7*E28)</f>
        <v>65.913980000000009</v>
      </c>
      <c r="L28" s="166"/>
      <c r="N28" s="122">
        <f>IF(L28&gt;0,G28*L28,0)</f>
        <v>0</v>
      </c>
      <c r="O28" s="122">
        <f>IF(L28&gt;0,H28*L28,0)</f>
        <v>0</v>
      </c>
      <c r="P28" s="336"/>
      <c r="Q28" s="122">
        <f t="shared" si="18"/>
        <v>0</v>
      </c>
      <c r="R28" s="122">
        <f t="shared" si="19"/>
        <v>0</v>
      </c>
      <c r="S28" s="171"/>
      <c r="T28" s="174">
        <f>IF($L28&gt;0,$L28*$I28*'COVER PAGE'!#REF!,0)</f>
        <v>0</v>
      </c>
      <c r="U28" s="174">
        <f>IF($L28&gt;0,($E28*$O$7*$L28)-($E28*'COVER PAGE'!#REF!*$L28),0)</f>
        <v>0</v>
      </c>
      <c r="V28" s="174">
        <f t="shared" si="20"/>
        <v>0</v>
      </c>
      <c r="AD28" s="530" t="str">
        <f>IFERROR(VLOOKUP(D28,'Part Master'!A:E,5,FALSE)," ")</f>
        <v/>
      </c>
    </row>
    <row r="29" spans="2:30" s="89" customFormat="1">
      <c r="B29" s="65" t="s">
        <v>1185</v>
      </c>
      <c r="C29" s="65"/>
      <c r="D29" s="65" t="s">
        <v>1186</v>
      </c>
      <c r="E29" s="42">
        <v>0</v>
      </c>
      <c r="F29" s="32">
        <f>VLOOKUP(D29,'Part Master'!A:R, 3,FALSE)</f>
        <v>179.47</v>
      </c>
      <c r="G29" s="181">
        <f>F29*1.1</f>
        <v>197.417</v>
      </c>
      <c r="H29" s="181">
        <f t="shared" si="21"/>
        <v>195</v>
      </c>
      <c r="I29" s="181">
        <f>VLOOKUP(D29,'Part Master'!A:G,7,FALSE)</f>
        <v>148.96010000000001</v>
      </c>
      <c r="J29" s="181">
        <f t="shared" ref="J29" si="22">I29*1.1</f>
        <v>163.85611000000003</v>
      </c>
      <c r="K29" s="181">
        <f>J29+($R$7*E29)</f>
        <v>163.85611000000003</v>
      </c>
      <c r="L29" s="166"/>
      <c r="N29" s="122">
        <f t="shared" ref="N29:N30" si="23">IF(L29&gt;0,G29*L29,0)</f>
        <v>0</v>
      </c>
      <c r="O29" s="122">
        <f t="shared" ref="O29:O30" si="24">IF(L29&gt;0,H29*L29,0)</f>
        <v>0</v>
      </c>
      <c r="P29" s="336"/>
      <c r="Q29" s="122">
        <f t="shared" ref="Q29" si="25">IF(L29&gt;0,J29*L29,0)</f>
        <v>0</v>
      </c>
      <c r="R29" s="122">
        <f t="shared" ref="R29" si="26">IF(L29&gt;0,K29*L29,0)</f>
        <v>0</v>
      </c>
      <c r="S29" s="171"/>
      <c r="T29" s="174">
        <f>IF($L29&gt;0,$L29*$I29*'COVER PAGE'!#REF!,0)</f>
        <v>0</v>
      </c>
      <c r="U29" s="174">
        <f>IF($L29&gt;0,($E29*$O$7*$L29)-($E29*'COVER PAGE'!#REF!*$L29),0)</f>
        <v>0</v>
      </c>
      <c r="V29" s="174">
        <f t="shared" ref="V29:V30" si="27">U29+T29</f>
        <v>0</v>
      </c>
      <c r="AD29" s="530" t="str">
        <f>IFERROR(VLOOKUP(D29,'Part Master'!A:E,5,FALSE)," ")</f>
        <v/>
      </c>
    </row>
    <row r="30" spans="2:30" s="89" customFormat="1">
      <c r="B30" s="65" t="s">
        <v>1187</v>
      </c>
      <c r="C30" s="65"/>
      <c r="D30" s="65" t="s">
        <v>1188</v>
      </c>
      <c r="E30" s="42">
        <v>0.5</v>
      </c>
      <c r="F30" s="32">
        <f>VLOOKUP(D30,'Part Master'!A:R, 3,FALSE)</f>
        <v>525.51</v>
      </c>
      <c r="G30" s="181">
        <f>F30*1.1</f>
        <v>578.06100000000004</v>
      </c>
      <c r="H30" s="181">
        <f t="shared" si="21"/>
        <v>655</v>
      </c>
      <c r="I30" s="181">
        <f>VLOOKUP(D30,'Part Master'!A:G,7,FALSE)</f>
        <v>436.17329999999998</v>
      </c>
      <c r="J30" s="181">
        <f t="shared" si="12"/>
        <v>479.79063000000002</v>
      </c>
      <c r="K30" s="181">
        <f>J30+($R$7*E30)</f>
        <v>556.79062999999996</v>
      </c>
      <c r="L30" s="166"/>
      <c r="N30" s="122">
        <f t="shared" si="23"/>
        <v>0</v>
      </c>
      <c r="O30" s="122">
        <f t="shared" si="24"/>
        <v>0</v>
      </c>
      <c r="P30" s="336"/>
      <c r="Q30" s="122">
        <f t="shared" ref="Q30" si="28">IF(L30&gt;0,J30*L30,0)</f>
        <v>0</v>
      </c>
      <c r="R30" s="122">
        <f t="shared" ref="R30" si="29">IF(L30&gt;0,K30*L30,0)</f>
        <v>0</v>
      </c>
      <c r="S30" s="171"/>
      <c r="T30" s="174">
        <f>IF($L30&gt;0,$L30*$I30*'COVER PAGE'!#REF!,0)</f>
        <v>0</v>
      </c>
      <c r="U30" s="174">
        <f>IF($L30&gt;0,($E30*$O$7*$L30)-($E30*'COVER PAGE'!#REF!*$L30),0)</f>
        <v>0</v>
      </c>
      <c r="V30" s="174">
        <f t="shared" si="27"/>
        <v>0</v>
      </c>
      <c r="AD30" s="530" t="str">
        <f>IFERROR(VLOOKUP(D30,'Part Master'!A:E,5,FALSE)," ")</f>
        <v/>
      </c>
    </row>
    <row r="31" spans="2:30">
      <c r="B31" s="838" t="s">
        <v>232</v>
      </c>
      <c r="C31" s="839"/>
      <c r="D31" s="839"/>
      <c r="E31" s="839"/>
      <c r="F31" s="839"/>
      <c r="G31" s="839"/>
      <c r="H31" s="839"/>
      <c r="I31" s="839"/>
      <c r="J31" s="839"/>
      <c r="K31" s="839"/>
      <c r="L31" s="839"/>
      <c r="M31" s="839"/>
      <c r="N31" s="839"/>
      <c r="O31" s="839"/>
      <c r="P31" s="839"/>
      <c r="Q31" s="839"/>
      <c r="R31" s="839"/>
      <c r="S31" s="839"/>
      <c r="T31" s="839"/>
      <c r="U31" s="839"/>
      <c r="V31" s="839"/>
      <c r="W31" s="839"/>
      <c r="X31" s="839"/>
      <c r="Y31" s="839"/>
      <c r="Z31" s="839"/>
      <c r="AA31" s="839"/>
      <c r="AB31" s="839"/>
      <c r="AC31" s="839"/>
      <c r="AD31" s="840" t="str">
        <f>IFERROR(VLOOKUP(D31,'Part Master'!A:E,5,FALSE)," ")</f>
        <v xml:space="preserve"> </v>
      </c>
    </row>
    <row r="32" spans="2:30" s="89" customFormat="1">
      <c r="B32" s="65" t="s">
        <v>1</v>
      </c>
      <c r="C32" s="65"/>
      <c r="D32" s="65" t="s">
        <v>70</v>
      </c>
      <c r="E32" s="42">
        <v>0</v>
      </c>
      <c r="F32" s="32">
        <f>VLOOKUP(D32,'Part Master'!A:R, 3,FALSE)</f>
        <v>57.85</v>
      </c>
      <c r="G32" s="181">
        <f>F32*1.1</f>
        <v>63.635000000000005</v>
      </c>
      <c r="H32" s="181">
        <f>G32+E32*$O$7</f>
        <v>63.635000000000005</v>
      </c>
      <c r="I32" s="181">
        <f>VLOOKUP(D32,'Part Master'!A:G,7,FALSE)</f>
        <v>48.015500000000003</v>
      </c>
      <c r="J32" s="181">
        <f t="shared" si="12"/>
        <v>52.817050000000009</v>
      </c>
      <c r="K32" s="181">
        <f>J32+($R$7*E32)</f>
        <v>52.817050000000009</v>
      </c>
      <c r="L32" s="166"/>
      <c r="N32" s="122">
        <f>IF(L32&gt;0,G32*L32,0)</f>
        <v>0</v>
      </c>
      <c r="O32" s="122">
        <f>IF(L32&gt;0,H32*L32,0)</f>
        <v>0</v>
      </c>
      <c r="P32" s="336"/>
      <c r="Q32" s="122">
        <f>IF(L32&gt;0,J32*L32,0)</f>
        <v>0</v>
      </c>
      <c r="R32" s="122">
        <f>IF(L32&gt;0,K32*L32,0)</f>
        <v>0</v>
      </c>
      <c r="S32" s="171"/>
      <c r="T32" s="174">
        <f>IF($L32&gt;0,$L32*$I32*'COVER PAGE'!#REF!,0)</f>
        <v>0</v>
      </c>
      <c r="U32" s="174">
        <f>IF($L32&gt;0,($E32*$O$7*$L32)-($E32*'COVER PAGE'!#REF!*$L32),0)</f>
        <v>0</v>
      </c>
      <c r="V32" s="174">
        <f>U32+T32</f>
        <v>0</v>
      </c>
      <c r="AD32" s="530" t="str">
        <f>IFERROR(VLOOKUP(D32,'Part Master'!A:E,5,FALSE)," ")</f>
        <v/>
      </c>
    </row>
    <row r="33" spans="2:30" s="89" customFormat="1">
      <c r="B33" s="65" t="s">
        <v>52</v>
      </c>
      <c r="C33" s="65"/>
      <c r="D33" s="65" t="s">
        <v>84</v>
      </c>
      <c r="E33" s="42">
        <v>0</v>
      </c>
      <c r="F33" s="32">
        <f>VLOOKUP(D33,'Part Master'!A:R, 3,FALSE)</f>
        <v>29.45</v>
      </c>
      <c r="G33" s="181">
        <f>F33*1.1</f>
        <v>32.395000000000003</v>
      </c>
      <c r="H33" s="181">
        <f>G33+E33*$O$7</f>
        <v>32.395000000000003</v>
      </c>
      <c r="I33" s="181">
        <f>VLOOKUP(D33,'Part Master'!A:G,7,FALSE)</f>
        <v>24.4435</v>
      </c>
      <c r="J33" s="181">
        <f t="shared" si="12"/>
        <v>26.887850000000004</v>
      </c>
      <c r="K33" s="181">
        <f>J33+($R$7*E33)</f>
        <v>26.887850000000004</v>
      </c>
      <c r="L33" s="166"/>
      <c r="N33" s="122">
        <f>IF(L33&gt;0,G33*L33,0)</f>
        <v>0</v>
      </c>
      <c r="O33" s="122">
        <f>IF(L33&gt;0,H33*L33,0)</f>
        <v>0</v>
      </c>
      <c r="P33" s="336"/>
      <c r="Q33" s="122">
        <f>IF(L33&gt;0,J33*L33,0)</f>
        <v>0</v>
      </c>
      <c r="R33" s="122">
        <f>IF(L33&gt;0,K33*L33,0)</f>
        <v>0</v>
      </c>
      <c r="S33" s="171"/>
      <c r="T33" s="174">
        <f>IF($L33&gt;0,$L33*$I33*'COVER PAGE'!#REF!,0)</f>
        <v>0</v>
      </c>
      <c r="U33" s="174">
        <f>IF($L33&gt;0,($E33*$O$7*$L33)-($E33*'COVER PAGE'!#REF!*$L33),0)</f>
        <v>0</v>
      </c>
      <c r="V33" s="174">
        <f>U33+T33</f>
        <v>0</v>
      </c>
      <c r="AD33" s="530" t="str">
        <f>IFERROR(VLOOKUP(D33,'Part Master'!A:E,5,FALSE)," ")</f>
        <v/>
      </c>
    </row>
    <row r="34" spans="2:30" s="131" customFormat="1" ht="15" customHeight="1">
      <c r="B34" s="763" t="s">
        <v>1395</v>
      </c>
      <c r="C34" s="763"/>
      <c r="D34" s="763"/>
      <c r="E34" s="763"/>
      <c r="F34" s="763"/>
      <c r="G34" s="763"/>
      <c r="H34" s="763"/>
      <c r="I34" s="763"/>
      <c r="J34" s="763"/>
      <c r="K34" s="763"/>
      <c r="L34" s="763"/>
      <c r="M34" s="168"/>
      <c r="AD34" s="532" t="str">
        <f>IFERROR(VLOOKUP(D34,'Part Master'!A:E,5,FALSE)," ")</f>
        <v xml:space="preserve"> </v>
      </c>
    </row>
    <row r="35" spans="2:30" s="131" customFormat="1">
      <c r="B35" s="763"/>
      <c r="C35" s="763"/>
      <c r="D35" s="763"/>
      <c r="E35" s="763"/>
      <c r="F35" s="763"/>
      <c r="G35" s="763"/>
      <c r="H35" s="763"/>
      <c r="I35" s="763"/>
      <c r="J35" s="763"/>
      <c r="K35" s="763"/>
      <c r="L35" s="763"/>
      <c r="M35" s="168"/>
      <c r="AD35" s="532" t="str">
        <f>IFERROR(VLOOKUP(D35,'Part Master'!A:E,5,FALSE)," ")</f>
        <v xml:space="preserve"> </v>
      </c>
    </row>
    <row r="36" spans="2:30" s="131" customFormat="1">
      <c r="B36" s="763"/>
      <c r="C36" s="763"/>
      <c r="D36" s="763"/>
      <c r="E36" s="763"/>
      <c r="F36" s="763"/>
      <c r="G36" s="763"/>
      <c r="H36" s="763"/>
      <c r="I36" s="763"/>
      <c r="J36" s="763"/>
      <c r="K36" s="763"/>
      <c r="L36" s="763"/>
      <c r="M36" s="168"/>
      <c r="AD36" s="532" t="str">
        <f>IFERROR(VLOOKUP(D36,'Part Master'!A:E,5,FALSE)," ")</f>
        <v xml:space="preserve"> </v>
      </c>
    </row>
    <row r="37" spans="2:30" s="131" customFormat="1">
      <c r="B37" s="94"/>
      <c r="C37" s="94"/>
      <c r="D37" s="89"/>
      <c r="E37" s="90"/>
      <c r="F37" s="91"/>
      <c r="G37" s="180"/>
      <c r="H37" s="180"/>
      <c r="I37" s="180"/>
      <c r="J37" s="180"/>
      <c r="K37" s="180"/>
      <c r="L37" s="193"/>
      <c r="M37" s="168"/>
      <c r="AD37" s="532" t="str">
        <f>IFERROR(VLOOKUP(D37,'Part Master'!A:E,5,FALSE)," ")</f>
        <v xml:space="preserve"> </v>
      </c>
    </row>
    <row r="38" spans="2:30" s="131" customFormat="1">
      <c r="B38" s="94"/>
      <c r="C38" s="94"/>
      <c r="D38" s="89"/>
      <c r="E38" s="90"/>
      <c r="F38" s="91"/>
      <c r="G38" s="180"/>
      <c r="H38" s="180"/>
      <c r="I38" s="180"/>
      <c r="J38" s="180"/>
      <c r="K38" s="180"/>
      <c r="L38" s="193"/>
      <c r="M38" s="168"/>
      <c r="AD38" s="532" t="str">
        <f>IFERROR(VLOOKUP(D38,'Part Master'!A:E,5,FALSE)," ")</f>
        <v xml:space="preserve"> </v>
      </c>
    </row>
    <row r="39" spans="2:30" s="131" customFormat="1">
      <c r="B39" s="94"/>
      <c r="C39" s="94"/>
      <c r="D39" s="89"/>
      <c r="E39" s="90"/>
      <c r="F39" s="91"/>
      <c r="G39" s="180"/>
      <c r="H39" s="180"/>
      <c r="I39" s="180"/>
      <c r="J39" s="180"/>
      <c r="K39" s="180"/>
      <c r="L39" s="193"/>
      <c r="M39" s="168"/>
      <c r="AD39" s="532" t="str">
        <f>IFERROR(VLOOKUP(D39,'Part Master'!A:E,5,FALSE)," ")</f>
        <v xml:space="preserve"> </v>
      </c>
    </row>
    <row r="40" spans="2:30" s="131" customFormat="1">
      <c r="B40" s="94"/>
      <c r="C40" s="94"/>
      <c r="D40" s="89"/>
      <c r="E40" s="90"/>
      <c r="F40" s="91"/>
      <c r="G40" s="180"/>
      <c r="H40" s="180"/>
      <c r="I40" s="180"/>
      <c r="J40" s="180"/>
      <c r="K40" s="180"/>
      <c r="L40" s="193"/>
      <c r="M40" s="168"/>
      <c r="AD40" s="532" t="str">
        <f>IFERROR(VLOOKUP(D40,'Part Master'!A:E,5,FALSE)," ")</f>
        <v xml:space="preserve"> </v>
      </c>
    </row>
    <row r="41" spans="2:30" s="131" customFormat="1">
      <c r="B41" s="94"/>
      <c r="C41" s="94"/>
      <c r="D41" s="89"/>
      <c r="E41" s="90"/>
      <c r="F41" s="91"/>
      <c r="G41" s="180"/>
      <c r="H41" s="180"/>
      <c r="I41" s="180"/>
      <c r="J41" s="180"/>
      <c r="K41" s="180"/>
      <c r="L41" s="193"/>
      <c r="M41" s="168"/>
      <c r="AD41" s="532" t="str">
        <f>IFERROR(VLOOKUP(D41,'Part Master'!A:E,5,FALSE)," ")</f>
        <v xml:space="preserve"> </v>
      </c>
    </row>
    <row r="42" spans="2:30" s="131" customFormat="1">
      <c r="B42" s="94"/>
      <c r="C42" s="94"/>
      <c r="D42" s="89"/>
      <c r="E42" s="90"/>
      <c r="F42" s="91"/>
      <c r="G42" s="180"/>
      <c r="H42" s="180"/>
      <c r="I42" s="180"/>
      <c r="J42" s="180"/>
      <c r="K42" s="180"/>
      <c r="L42" s="193"/>
      <c r="M42" s="168"/>
      <c r="AD42" s="532" t="str">
        <f>IFERROR(VLOOKUP(D42,'Part Master'!A:E,5,FALSE)," ")</f>
        <v xml:space="preserve"> </v>
      </c>
    </row>
    <row r="43" spans="2:30" s="131" customFormat="1">
      <c r="B43" s="94"/>
      <c r="C43" s="94"/>
      <c r="D43" s="89"/>
      <c r="E43" s="90"/>
      <c r="F43" s="91"/>
      <c r="G43" s="180"/>
      <c r="H43" s="180"/>
      <c r="I43" s="180"/>
      <c r="J43" s="180"/>
      <c r="K43" s="180"/>
      <c r="L43" s="193"/>
      <c r="M43" s="168"/>
      <c r="AD43" s="532" t="str">
        <f>IFERROR(VLOOKUP(D43,'Part Master'!A:E,5,FALSE)," ")</f>
        <v xml:space="preserve"> </v>
      </c>
    </row>
    <row r="44" spans="2:30" s="131" customFormat="1">
      <c r="B44" s="94"/>
      <c r="C44" s="94"/>
      <c r="D44" s="89"/>
      <c r="E44" s="90"/>
      <c r="F44" s="91"/>
      <c r="G44" s="180"/>
      <c r="H44" s="180"/>
      <c r="I44" s="180"/>
      <c r="J44" s="180"/>
      <c r="K44" s="180"/>
      <c r="L44" s="193"/>
      <c r="M44" s="168"/>
      <c r="AD44" s="532" t="str">
        <f>IFERROR(VLOOKUP(D44,'Part Master'!A:E,5,FALSE)," ")</f>
        <v xml:space="preserve"> </v>
      </c>
    </row>
    <row r="45" spans="2:30" s="131" customFormat="1">
      <c r="B45" s="94"/>
      <c r="C45" s="94"/>
      <c r="D45" s="89"/>
      <c r="E45" s="90"/>
      <c r="F45" s="91"/>
      <c r="G45" s="180"/>
      <c r="H45" s="180"/>
      <c r="I45" s="180"/>
      <c r="J45" s="180"/>
      <c r="K45" s="180"/>
      <c r="L45" s="193"/>
      <c r="M45" s="168"/>
      <c r="AD45" s="532" t="str">
        <f>IFERROR(VLOOKUP(D45,'Part Master'!A:E,5,FALSE)," ")</f>
        <v xml:space="preserve"> </v>
      </c>
    </row>
    <row r="46" spans="2:30" s="131" customFormat="1">
      <c r="B46" s="94"/>
      <c r="C46" s="94"/>
      <c r="D46" s="89"/>
      <c r="E46" s="90"/>
      <c r="F46" s="91"/>
      <c r="G46" s="180"/>
      <c r="H46" s="180"/>
      <c r="I46" s="180"/>
      <c r="J46" s="180"/>
      <c r="K46" s="180"/>
      <c r="L46" s="193"/>
      <c r="M46" s="168"/>
      <c r="AD46" s="532" t="str">
        <f>IFERROR(VLOOKUP(D46,'Part Master'!A:E,5,FALSE)," ")</f>
        <v xml:space="preserve"> </v>
      </c>
    </row>
    <row r="47" spans="2:30" s="131" customFormat="1">
      <c r="B47" s="94"/>
      <c r="C47" s="94"/>
      <c r="D47" s="89"/>
      <c r="E47" s="90"/>
      <c r="F47" s="91"/>
      <c r="G47" s="180"/>
      <c r="H47" s="180"/>
      <c r="I47" s="180"/>
      <c r="J47" s="180"/>
      <c r="K47" s="180"/>
      <c r="L47" s="193"/>
      <c r="M47" s="168"/>
      <c r="AD47" s="532" t="str">
        <f>IFERROR(VLOOKUP(D47,'Part Master'!A:E,5,FALSE)," ")</f>
        <v xml:space="preserve"> </v>
      </c>
    </row>
    <row r="48" spans="2:30" s="168" customFormat="1">
      <c r="B48" s="94"/>
      <c r="C48" s="94"/>
      <c r="D48" s="89"/>
      <c r="E48" s="90"/>
      <c r="F48" s="91"/>
      <c r="G48" s="180"/>
      <c r="H48" s="180"/>
      <c r="I48" s="180"/>
      <c r="J48" s="180"/>
      <c r="K48" s="180"/>
      <c r="L48" s="193"/>
      <c r="N48" s="131"/>
      <c r="O48" s="131"/>
      <c r="P48" s="131"/>
      <c r="Q48" s="131"/>
      <c r="R48" s="131"/>
      <c r="S48" s="131"/>
      <c r="T48" s="131"/>
      <c r="U48" s="131"/>
      <c r="V48" s="131"/>
      <c r="AD48" s="532" t="str">
        <f>IFERROR(VLOOKUP(D48,'Part Master'!A:E,5,FALSE)," ")</f>
        <v xml:space="preserve"> </v>
      </c>
    </row>
    <row r="49" spans="2:30" s="168" customFormat="1">
      <c r="B49" s="94"/>
      <c r="C49" s="94"/>
      <c r="D49" s="89"/>
      <c r="E49" s="90"/>
      <c r="F49" s="91"/>
      <c r="G49" s="180"/>
      <c r="H49" s="180"/>
      <c r="I49" s="180"/>
      <c r="J49" s="180"/>
      <c r="K49" s="180"/>
      <c r="L49" s="193"/>
      <c r="N49" s="131"/>
      <c r="O49" s="131"/>
      <c r="P49" s="131"/>
      <c r="Q49" s="131"/>
      <c r="R49" s="131"/>
      <c r="S49" s="131"/>
      <c r="T49" s="131"/>
      <c r="U49" s="131"/>
      <c r="V49" s="131"/>
      <c r="AD49" s="532" t="str">
        <f>IFERROR(VLOOKUP(D49,'Part Master'!A:E,5,FALSE)," ")</f>
        <v xml:space="preserve"> </v>
      </c>
    </row>
    <row r="50" spans="2:30" s="168" customFormat="1">
      <c r="B50" s="94"/>
      <c r="C50" s="94"/>
      <c r="D50" s="89"/>
      <c r="E50" s="90"/>
      <c r="F50" s="91"/>
      <c r="G50" s="180"/>
      <c r="H50" s="180"/>
      <c r="I50" s="180"/>
      <c r="J50" s="180"/>
      <c r="K50" s="180"/>
      <c r="L50" s="193"/>
      <c r="N50" s="131"/>
      <c r="O50" s="131"/>
      <c r="P50" s="131"/>
      <c r="Q50" s="131"/>
      <c r="R50" s="131"/>
      <c r="S50" s="131"/>
      <c r="T50" s="131"/>
      <c r="U50" s="131"/>
      <c r="V50" s="131"/>
      <c r="AD50" s="532" t="str">
        <f>IFERROR(VLOOKUP(D50,'Part Master'!A:E,5,FALSE)," ")</f>
        <v xml:space="preserve"> </v>
      </c>
    </row>
    <row r="51" spans="2:30" s="168" customFormat="1">
      <c r="B51" s="94"/>
      <c r="C51" s="94"/>
      <c r="D51" s="89"/>
      <c r="E51" s="90"/>
      <c r="F51" s="91"/>
      <c r="G51" s="180"/>
      <c r="H51" s="180"/>
      <c r="I51" s="180"/>
      <c r="J51" s="180"/>
      <c r="K51" s="180"/>
      <c r="L51" s="193"/>
      <c r="N51" s="131"/>
      <c r="O51" s="131"/>
      <c r="P51" s="131"/>
      <c r="Q51" s="131"/>
      <c r="R51" s="131"/>
      <c r="S51" s="131"/>
      <c r="T51" s="131"/>
      <c r="U51" s="131"/>
      <c r="V51" s="131"/>
      <c r="AD51" s="532" t="str">
        <f>IFERROR(VLOOKUP(D51,'Part Master'!A:E,5,FALSE)," ")</f>
        <v xml:space="preserve"> </v>
      </c>
    </row>
    <row r="52" spans="2:30" s="168" customFormat="1">
      <c r="B52" s="94"/>
      <c r="C52" s="94"/>
      <c r="D52" s="89"/>
      <c r="E52" s="90"/>
      <c r="F52" s="91"/>
      <c r="G52" s="180"/>
      <c r="H52" s="180"/>
      <c r="I52" s="180"/>
      <c r="J52" s="180"/>
      <c r="K52" s="180"/>
      <c r="L52" s="193"/>
      <c r="N52" s="131"/>
      <c r="O52" s="131"/>
      <c r="P52" s="131"/>
      <c r="Q52" s="131"/>
      <c r="R52" s="131"/>
      <c r="S52" s="131"/>
      <c r="T52" s="131"/>
      <c r="U52" s="131"/>
      <c r="V52" s="131"/>
      <c r="AD52" s="532" t="str">
        <f>IFERROR(VLOOKUP(D52,'Part Master'!A:E,5,FALSE)," ")</f>
        <v xml:space="preserve"> </v>
      </c>
    </row>
    <row r="53" spans="2:30" s="168" customFormat="1">
      <c r="B53" s="94"/>
      <c r="C53" s="94"/>
      <c r="D53" s="89"/>
      <c r="E53" s="90"/>
      <c r="F53" s="91"/>
      <c r="G53" s="180"/>
      <c r="H53" s="180"/>
      <c r="I53" s="180"/>
      <c r="J53" s="180"/>
      <c r="K53" s="180"/>
      <c r="L53" s="193"/>
      <c r="N53" s="131"/>
      <c r="O53" s="131"/>
      <c r="P53" s="131"/>
      <c r="Q53" s="131"/>
      <c r="R53" s="131"/>
      <c r="S53" s="131"/>
      <c r="T53" s="131"/>
      <c r="U53" s="131"/>
      <c r="V53" s="131"/>
      <c r="AD53" s="532" t="str">
        <f>IFERROR(VLOOKUP(D53,'Part Master'!A:E,5,FALSE)," ")</f>
        <v xml:space="preserve"> </v>
      </c>
    </row>
    <row r="54" spans="2:30" s="168" customFormat="1">
      <c r="B54" s="94"/>
      <c r="C54" s="94"/>
      <c r="D54" s="89"/>
      <c r="E54" s="90"/>
      <c r="F54" s="91"/>
      <c r="G54" s="180"/>
      <c r="H54" s="180"/>
      <c r="I54" s="180"/>
      <c r="J54" s="180"/>
      <c r="K54" s="180"/>
      <c r="L54" s="193"/>
      <c r="N54" s="131"/>
      <c r="O54" s="131"/>
      <c r="P54" s="131"/>
      <c r="Q54" s="131"/>
      <c r="R54" s="131"/>
      <c r="S54" s="131"/>
      <c r="T54" s="131"/>
      <c r="U54" s="131"/>
      <c r="V54" s="131"/>
      <c r="AD54" s="532" t="str">
        <f>IFERROR(VLOOKUP(D54,'Part Master'!A:E,5,FALSE)," ")</f>
        <v xml:space="preserve"> </v>
      </c>
    </row>
    <row r="55" spans="2:30" s="168" customFormat="1">
      <c r="B55" s="94"/>
      <c r="C55" s="94"/>
      <c r="D55" s="89"/>
      <c r="E55" s="90"/>
      <c r="F55" s="91"/>
      <c r="G55" s="180"/>
      <c r="H55" s="180"/>
      <c r="I55" s="180"/>
      <c r="J55" s="180"/>
      <c r="K55" s="180"/>
      <c r="L55" s="193"/>
      <c r="N55" s="131"/>
      <c r="O55" s="131"/>
      <c r="P55" s="131"/>
      <c r="Q55" s="131"/>
      <c r="R55" s="131"/>
      <c r="S55" s="131"/>
      <c r="T55" s="131"/>
      <c r="U55" s="131"/>
      <c r="V55" s="131"/>
      <c r="AD55" s="532" t="str">
        <f>IFERROR(VLOOKUP(D55,'Part Master'!A:E,5,FALSE)," ")</f>
        <v xml:space="preserve"> </v>
      </c>
    </row>
    <row r="56" spans="2:30" s="168" customFormat="1">
      <c r="B56" s="94"/>
      <c r="C56" s="94"/>
      <c r="D56" s="89"/>
      <c r="E56" s="90"/>
      <c r="F56" s="91"/>
      <c r="G56" s="180"/>
      <c r="H56" s="180"/>
      <c r="I56" s="180"/>
      <c r="J56" s="180"/>
      <c r="K56" s="180"/>
      <c r="L56" s="193"/>
      <c r="N56" s="131"/>
      <c r="O56" s="131"/>
      <c r="P56" s="131"/>
      <c r="Q56" s="131"/>
      <c r="R56" s="131"/>
      <c r="S56" s="131"/>
      <c r="T56" s="131"/>
      <c r="U56" s="131"/>
      <c r="V56" s="131"/>
      <c r="AD56" s="532" t="str">
        <f>IFERROR(VLOOKUP(D56,'Part Master'!A:E,5,FALSE)," ")</f>
        <v xml:space="preserve"> </v>
      </c>
    </row>
    <row r="57" spans="2:30" s="168" customFormat="1">
      <c r="B57" s="94"/>
      <c r="C57" s="94"/>
      <c r="D57" s="89"/>
      <c r="E57" s="90"/>
      <c r="F57" s="91"/>
      <c r="G57" s="180"/>
      <c r="H57" s="180"/>
      <c r="I57" s="180"/>
      <c r="J57" s="180"/>
      <c r="K57" s="180"/>
      <c r="L57" s="193"/>
      <c r="N57" s="131"/>
      <c r="O57" s="131"/>
      <c r="P57" s="131"/>
      <c r="Q57" s="131"/>
      <c r="R57" s="131"/>
      <c r="S57" s="131"/>
      <c r="T57" s="131"/>
      <c r="U57" s="131"/>
      <c r="V57" s="131"/>
      <c r="AD57" s="532" t="str">
        <f>IFERROR(VLOOKUP(D57,'Part Master'!A:E,5,FALSE)," ")</f>
        <v xml:space="preserve"> </v>
      </c>
    </row>
    <row r="58" spans="2:30" s="168" customFormat="1">
      <c r="B58" s="94"/>
      <c r="C58" s="94"/>
      <c r="D58" s="89"/>
      <c r="E58" s="90"/>
      <c r="F58" s="91"/>
      <c r="G58" s="180"/>
      <c r="H58" s="180"/>
      <c r="I58" s="180"/>
      <c r="J58" s="180"/>
      <c r="K58" s="180"/>
      <c r="L58" s="193"/>
      <c r="N58" s="131"/>
      <c r="O58" s="131"/>
      <c r="P58" s="131"/>
      <c r="Q58" s="131"/>
      <c r="R58" s="131"/>
      <c r="S58" s="131"/>
      <c r="T58" s="131"/>
      <c r="U58" s="131"/>
      <c r="V58" s="131"/>
      <c r="AD58" s="532" t="str">
        <f>IFERROR(VLOOKUP(D58,'Part Master'!A:E,5,FALSE)," ")</f>
        <v xml:space="preserve"> </v>
      </c>
    </row>
    <row r="59" spans="2:30" s="168" customFormat="1">
      <c r="B59" s="94"/>
      <c r="C59" s="94"/>
      <c r="D59" s="89"/>
      <c r="E59" s="90"/>
      <c r="F59" s="91"/>
      <c r="G59" s="180"/>
      <c r="H59" s="180"/>
      <c r="I59" s="180"/>
      <c r="J59" s="180"/>
      <c r="K59" s="180"/>
      <c r="L59" s="193"/>
      <c r="N59" s="131"/>
      <c r="O59" s="131"/>
      <c r="P59" s="131"/>
      <c r="Q59" s="131"/>
      <c r="R59" s="131"/>
      <c r="S59" s="131"/>
      <c r="T59" s="131"/>
      <c r="U59" s="131"/>
      <c r="V59" s="131"/>
      <c r="AD59" s="532" t="str">
        <f>IFERROR(VLOOKUP(D59,'Part Master'!A:E,5,FALSE)," ")</f>
        <v xml:space="preserve"> </v>
      </c>
    </row>
    <row r="60" spans="2:30" s="168" customFormat="1">
      <c r="B60" s="94"/>
      <c r="C60" s="94"/>
      <c r="D60" s="89"/>
      <c r="E60" s="90"/>
      <c r="F60" s="91"/>
      <c r="G60" s="180"/>
      <c r="H60" s="180"/>
      <c r="I60" s="180"/>
      <c r="J60" s="180"/>
      <c r="K60" s="180"/>
      <c r="L60" s="193"/>
      <c r="N60" s="131"/>
      <c r="O60" s="131"/>
      <c r="P60" s="131"/>
      <c r="Q60" s="131"/>
      <c r="R60" s="131"/>
      <c r="S60" s="131"/>
      <c r="T60" s="131"/>
      <c r="U60" s="131"/>
      <c r="V60" s="131"/>
      <c r="AD60" s="532" t="str">
        <f>IFERROR(VLOOKUP(D60,'Part Master'!A:E,5,FALSE)," ")</f>
        <v xml:space="preserve"> </v>
      </c>
    </row>
    <row r="61" spans="2:30" s="168" customFormat="1">
      <c r="B61" s="94"/>
      <c r="C61" s="94"/>
      <c r="D61" s="89"/>
      <c r="E61" s="90"/>
      <c r="F61" s="91"/>
      <c r="G61" s="180"/>
      <c r="H61" s="180"/>
      <c r="I61" s="180"/>
      <c r="J61" s="180"/>
      <c r="K61" s="180"/>
      <c r="L61" s="193"/>
      <c r="N61" s="131"/>
      <c r="O61" s="131"/>
      <c r="P61" s="131"/>
      <c r="Q61" s="131"/>
      <c r="R61" s="131"/>
      <c r="S61" s="131"/>
      <c r="T61" s="131"/>
      <c r="U61" s="131"/>
      <c r="V61" s="131"/>
      <c r="AD61" s="532" t="str">
        <f>IFERROR(VLOOKUP(D61,'Part Master'!A:E,5,FALSE)," ")</f>
        <v xml:space="preserve"> </v>
      </c>
    </row>
    <row r="62" spans="2:30" s="168" customFormat="1">
      <c r="B62" s="94"/>
      <c r="C62" s="94"/>
      <c r="D62" s="89"/>
      <c r="E62" s="90"/>
      <c r="F62" s="91"/>
      <c r="G62" s="180"/>
      <c r="H62" s="180"/>
      <c r="I62" s="180"/>
      <c r="J62" s="180"/>
      <c r="K62" s="180"/>
      <c r="L62" s="193"/>
      <c r="N62" s="131"/>
      <c r="O62" s="131"/>
      <c r="P62" s="131"/>
      <c r="Q62" s="131"/>
      <c r="R62" s="131"/>
      <c r="S62" s="131"/>
      <c r="T62" s="131"/>
      <c r="U62" s="131"/>
      <c r="V62" s="131"/>
      <c r="AD62" s="532" t="str">
        <f>IFERROR(VLOOKUP(D62,'Part Master'!A:E,5,FALSE)," ")</f>
        <v xml:space="preserve"> </v>
      </c>
    </row>
    <row r="63" spans="2:30" s="168" customFormat="1">
      <c r="B63" s="94"/>
      <c r="C63" s="94"/>
      <c r="D63" s="89"/>
      <c r="E63" s="90"/>
      <c r="F63" s="91"/>
      <c r="G63" s="180"/>
      <c r="H63" s="180"/>
      <c r="I63" s="180"/>
      <c r="J63" s="180"/>
      <c r="K63" s="180"/>
      <c r="L63" s="193"/>
      <c r="N63" s="131"/>
      <c r="O63" s="131"/>
      <c r="P63" s="131"/>
      <c r="Q63" s="131"/>
      <c r="R63" s="131"/>
      <c r="S63" s="131"/>
      <c r="T63" s="131"/>
      <c r="U63" s="131"/>
      <c r="V63" s="131"/>
      <c r="AD63" s="532" t="str">
        <f>IFERROR(VLOOKUP(D63,'Part Master'!A:E,5,FALSE)," ")</f>
        <v xml:space="preserve"> </v>
      </c>
    </row>
    <row r="64" spans="2:30" s="168" customFormat="1">
      <c r="B64" s="94"/>
      <c r="C64" s="94"/>
      <c r="D64" s="89"/>
      <c r="E64" s="90"/>
      <c r="F64" s="91"/>
      <c r="G64" s="180"/>
      <c r="H64" s="180"/>
      <c r="I64" s="180"/>
      <c r="J64" s="180"/>
      <c r="K64" s="180"/>
      <c r="L64" s="193"/>
      <c r="N64" s="131"/>
      <c r="O64" s="131"/>
      <c r="P64" s="131"/>
      <c r="Q64" s="131"/>
      <c r="R64" s="131"/>
      <c r="S64" s="131"/>
      <c r="T64" s="131"/>
      <c r="U64" s="131"/>
      <c r="V64" s="131"/>
      <c r="AD64" s="532" t="str">
        <f>IFERROR(VLOOKUP(D64,'Part Master'!A:E,5,FALSE)," ")</f>
        <v xml:space="preserve"> </v>
      </c>
    </row>
    <row r="65" spans="2:30" s="168" customFormat="1">
      <c r="B65" s="94"/>
      <c r="C65" s="94"/>
      <c r="D65" s="89"/>
      <c r="E65" s="90"/>
      <c r="F65" s="91"/>
      <c r="G65" s="180"/>
      <c r="H65" s="180"/>
      <c r="I65" s="180"/>
      <c r="J65" s="180"/>
      <c r="K65" s="180"/>
      <c r="L65" s="193"/>
      <c r="N65" s="131"/>
      <c r="O65" s="131"/>
      <c r="P65" s="131"/>
      <c r="Q65" s="131"/>
      <c r="R65" s="131"/>
      <c r="S65" s="131"/>
      <c r="T65" s="131"/>
      <c r="U65" s="131"/>
      <c r="V65" s="131"/>
      <c r="AD65" s="532" t="str">
        <f>IFERROR(VLOOKUP(D65,'Part Master'!A:E,5,FALSE)," ")</f>
        <v xml:space="preserve"> </v>
      </c>
    </row>
    <row r="66" spans="2:30" s="168" customFormat="1">
      <c r="B66" s="94"/>
      <c r="C66" s="94"/>
      <c r="D66" s="89"/>
      <c r="E66" s="90"/>
      <c r="F66" s="91"/>
      <c r="G66" s="180"/>
      <c r="H66" s="180"/>
      <c r="I66" s="180"/>
      <c r="J66" s="180"/>
      <c r="K66" s="180"/>
      <c r="L66" s="193"/>
      <c r="N66" s="131"/>
      <c r="O66" s="131"/>
      <c r="P66" s="131"/>
      <c r="Q66" s="131"/>
      <c r="R66" s="131"/>
      <c r="S66" s="131"/>
      <c r="T66" s="131"/>
      <c r="U66" s="131"/>
      <c r="V66" s="131"/>
      <c r="AD66" s="532" t="str">
        <f>IFERROR(VLOOKUP(D66,'Part Master'!A:E,5,FALSE)," ")</f>
        <v xml:space="preserve"> </v>
      </c>
    </row>
    <row r="67" spans="2:30" s="168" customFormat="1">
      <c r="B67" s="94"/>
      <c r="C67" s="94"/>
      <c r="D67" s="89"/>
      <c r="E67" s="90"/>
      <c r="F67" s="91"/>
      <c r="G67" s="180"/>
      <c r="H67" s="180"/>
      <c r="I67" s="180"/>
      <c r="J67" s="180"/>
      <c r="K67" s="180"/>
      <c r="L67" s="193"/>
      <c r="N67" s="131"/>
      <c r="O67" s="131"/>
      <c r="P67" s="131"/>
      <c r="Q67" s="131"/>
      <c r="R67" s="131"/>
      <c r="S67" s="131"/>
      <c r="T67" s="131"/>
      <c r="U67" s="131"/>
      <c r="V67" s="131"/>
      <c r="AD67" s="532" t="str">
        <f>IFERROR(VLOOKUP(D67,'Part Master'!A:E,5,FALSE)," ")</f>
        <v xml:space="preserve"> </v>
      </c>
    </row>
    <row r="68" spans="2:30" s="168" customFormat="1">
      <c r="B68" s="94"/>
      <c r="C68" s="94"/>
      <c r="D68" s="89"/>
      <c r="E68" s="90"/>
      <c r="F68" s="91"/>
      <c r="G68" s="180"/>
      <c r="H68" s="180"/>
      <c r="I68" s="180"/>
      <c r="J68" s="180"/>
      <c r="K68" s="180"/>
      <c r="L68" s="193"/>
      <c r="N68" s="131"/>
      <c r="O68" s="131"/>
      <c r="P68" s="131"/>
      <c r="Q68" s="131"/>
      <c r="R68" s="131"/>
      <c r="S68" s="131"/>
      <c r="T68" s="131"/>
      <c r="U68" s="131"/>
      <c r="V68" s="131"/>
      <c r="AD68" s="532" t="str">
        <f>IFERROR(VLOOKUP(D68,'Part Master'!A:E,5,FALSE)," ")</f>
        <v xml:space="preserve"> </v>
      </c>
    </row>
    <row r="69" spans="2:30" s="168" customFormat="1">
      <c r="B69" s="94"/>
      <c r="C69" s="94"/>
      <c r="D69" s="89"/>
      <c r="E69" s="90"/>
      <c r="F69" s="91"/>
      <c r="G69" s="180"/>
      <c r="H69" s="180"/>
      <c r="I69" s="180"/>
      <c r="J69" s="180"/>
      <c r="K69" s="180"/>
      <c r="L69" s="193"/>
      <c r="N69" s="131"/>
      <c r="O69" s="131"/>
      <c r="P69" s="131"/>
      <c r="Q69" s="131"/>
      <c r="R69" s="131"/>
      <c r="S69" s="131"/>
      <c r="T69" s="131"/>
      <c r="U69" s="131"/>
      <c r="V69" s="131"/>
      <c r="AD69" s="532" t="str">
        <f>IFERROR(VLOOKUP(D69,'Part Master'!A:E,5,FALSE)," ")</f>
        <v xml:space="preserve"> </v>
      </c>
    </row>
    <row r="70" spans="2:30" s="168" customFormat="1">
      <c r="B70" s="94"/>
      <c r="C70" s="94"/>
      <c r="D70" s="89"/>
      <c r="E70" s="90"/>
      <c r="F70" s="91"/>
      <c r="G70" s="180"/>
      <c r="H70" s="180"/>
      <c r="I70" s="180"/>
      <c r="J70" s="180"/>
      <c r="K70" s="180"/>
      <c r="L70" s="193"/>
      <c r="N70" s="131"/>
      <c r="O70" s="131"/>
      <c r="P70" s="131"/>
      <c r="Q70" s="131"/>
      <c r="R70" s="131"/>
      <c r="S70" s="131"/>
      <c r="T70" s="131"/>
      <c r="U70" s="131"/>
      <c r="V70" s="131"/>
      <c r="AD70" s="532" t="str">
        <f>IFERROR(VLOOKUP(D70,'Part Master'!A:E,5,FALSE)," ")</f>
        <v xml:space="preserve"> </v>
      </c>
    </row>
    <row r="71" spans="2:30" s="168" customFormat="1">
      <c r="B71" s="94"/>
      <c r="C71" s="94"/>
      <c r="D71" s="89"/>
      <c r="E71" s="90"/>
      <c r="F71" s="91"/>
      <c r="G71" s="180"/>
      <c r="H71" s="180"/>
      <c r="I71" s="180"/>
      <c r="J71" s="180"/>
      <c r="K71" s="180"/>
      <c r="L71" s="193"/>
      <c r="N71" s="131"/>
      <c r="O71" s="131"/>
      <c r="P71" s="131"/>
      <c r="Q71" s="131"/>
      <c r="R71" s="131"/>
      <c r="S71" s="131"/>
      <c r="T71" s="131"/>
      <c r="U71" s="131"/>
      <c r="V71" s="131"/>
      <c r="AD71" s="532" t="str">
        <f>IFERROR(VLOOKUP(D71,'Part Master'!A:E,5,FALSE)," ")</f>
        <v xml:space="preserve"> </v>
      </c>
    </row>
    <row r="72" spans="2:30" s="168" customFormat="1">
      <c r="B72" s="94"/>
      <c r="C72" s="94"/>
      <c r="D72" s="89"/>
      <c r="E72" s="90"/>
      <c r="F72" s="91"/>
      <c r="G72" s="180"/>
      <c r="H72" s="180"/>
      <c r="I72" s="180"/>
      <c r="J72" s="180"/>
      <c r="K72" s="180"/>
      <c r="L72" s="193"/>
      <c r="N72" s="131"/>
      <c r="O72" s="131"/>
      <c r="P72" s="131"/>
      <c r="Q72" s="131"/>
      <c r="R72" s="131"/>
      <c r="S72" s="131"/>
      <c r="T72" s="131"/>
      <c r="U72" s="131"/>
      <c r="V72" s="131"/>
      <c r="AD72" s="532" t="str">
        <f>IFERROR(VLOOKUP(D72,'Part Master'!A:E,5,FALSE)," ")</f>
        <v xml:space="preserve"> </v>
      </c>
    </row>
    <row r="73" spans="2:30" s="168" customFormat="1">
      <c r="B73" s="94"/>
      <c r="C73" s="94"/>
      <c r="D73" s="89"/>
      <c r="E73" s="90"/>
      <c r="F73" s="91"/>
      <c r="G73" s="180"/>
      <c r="H73" s="180"/>
      <c r="I73" s="180"/>
      <c r="J73" s="180"/>
      <c r="K73" s="180"/>
      <c r="L73" s="193"/>
      <c r="N73" s="131"/>
      <c r="O73" s="131"/>
      <c r="P73" s="131"/>
      <c r="Q73" s="131"/>
      <c r="R73" s="131"/>
      <c r="S73" s="131"/>
      <c r="T73" s="131"/>
      <c r="U73" s="131"/>
      <c r="V73" s="131"/>
      <c r="AD73" s="532" t="str">
        <f>IFERROR(VLOOKUP(D73,'Part Master'!A:E,5,FALSE)," ")</f>
        <v xml:space="preserve"> </v>
      </c>
    </row>
    <row r="74" spans="2:30" s="168" customFormat="1">
      <c r="B74" s="94"/>
      <c r="C74" s="94"/>
      <c r="D74" s="89"/>
      <c r="E74" s="90"/>
      <c r="F74" s="91"/>
      <c r="G74" s="180"/>
      <c r="H74" s="180"/>
      <c r="I74" s="180"/>
      <c r="J74" s="180"/>
      <c r="K74" s="180"/>
      <c r="L74" s="193"/>
      <c r="N74" s="131"/>
      <c r="O74" s="131"/>
      <c r="P74" s="131"/>
      <c r="Q74" s="131"/>
      <c r="R74" s="131"/>
      <c r="S74" s="131"/>
      <c r="T74" s="131"/>
      <c r="U74" s="131"/>
      <c r="V74" s="131"/>
      <c r="AD74" s="532" t="str">
        <f>IFERROR(VLOOKUP(D74,'Part Master'!A:E,5,FALSE)," ")</f>
        <v xml:space="preserve"> </v>
      </c>
    </row>
    <row r="75" spans="2:30" s="168" customFormat="1">
      <c r="B75" s="94"/>
      <c r="C75" s="94"/>
      <c r="D75" s="89"/>
      <c r="E75" s="90"/>
      <c r="F75" s="91"/>
      <c r="G75" s="180"/>
      <c r="H75" s="180"/>
      <c r="I75" s="180"/>
      <c r="J75" s="180"/>
      <c r="K75" s="180"/>
      <c r="L75" s="193"/>
      <c r="N75" s="131"/>
      <c r="O75" s="131"/>
      <c r="P75" s="131"/>
      <c r="Q75" s="131"/>
      <c r="R75" s="131"/>
      <c r="S75" s="131"/>
      <c r="T75" s="131"/>
      <c r="U75" s="131"/>
      <c r="V75" s="131"/>
      <c r="AD75" s="532" t="str">
        <f>IFERROR(VLOOKUP(D75,'Part Master'!A:E,5,FALSE)," ")</f>
        <v xml:space="preserve"> </v>
      </c>
    </row>
    <row r="76" spans="2:30" s="168" customFormat="1">
      <c r="B76" s="94"/>
      <c r="C76" s="94"/>
      <c r="D76" s="89"/>
      <c r="E76" s="90"/>
      <c r="F76" s="91"/>
      <c r="G76" s="180"/>
      <c r="H76" s="180"/>
      <c r="I76" s="180"/>
      <c r="J76" s="180"/>
      <c r="K76" s="180"/>
      <c r="L76" s="193"/>
      <c r="N76" s="131"/>
      <c r="O76" s="131"/>
      <c r="P76" s="131"/>
      <c r="Q76" s="131"/>
      <c r="R76" s="131"/>
      <c r="S76" s="131"/>
      <c r="T76" s="131"/>
      <c r="U76" s="131"/>
      <c r="V76" s="131"/>
      <c r="AD76" s="532" t="str">
        <f>IFERROR(VLOOKUP(D76,'Part Master'!A:E,5,FALSE)," ")</f>
        <v xml:space="preserve"> </v>
      </c>
    </row>
    <row r="77" spans="2:30" s="168" customFormat="1">
      <c r="B77" s="94"/>
      <c r="C77" s="94"/>
      <c r="D77" s="89"/>
      <c r="E77" s="90"/>
      <c r="F77" s="91"/>
      <c r="G77" s="180"/>
      <c r="H77" s="180"/>
      <c r="I77" s="180"/>
      <c r="J77" s="180"/>
      <c r="K77" s="180"/>
      <c r="L77" s="193"/>
      <c r="N77" s="131"/>
      <c r="O77" s="131"/>
      <c r="P77" s="131"/>
      <c r="Q77" s="131"/>
      <c r="R77" s="131"/>
      <c r="S77" s="131"/>
      <c r="T77" s="131"/>
      <c r="U77" s="131"/>
      <c r="V77" s="131"/>
      <c r="AD77" s="532" t="str">
        <f>IFERROR(VLOOKUP(D77,'Part Master'!A:E,5,FALSE)," ")</f>
        <v xml:space="preserve"> </v>
      </c>
    </row>
    <row r="78" spans="2:30" s="168" customFormat="1">
      <c r="B78" s="94"/>
      <c r="C78" s="94"/>
      <c r="D78" s="89"/>
      <c r="E78" s="90"/>
      <c r="F78" s="91"/>
      <c r="G78" s="180"/>
      <c r="H78" s="180"/>
      <c r="I78" s="180"/>
      <c r="J78" s="180"/>
      <c r="K78" s="180"/>
      <c r="L78" s="193"/>
      <c r="N78" s="131"/>
      <c r="O78" s="131"/>
      <c r="P78" s="131"/>
      <c r="Q78" s="131"/>
      <c r="R78" s="131"/>
      <c r="S78" s="131"/>
      <c r="T78" s="131"/>
      <c r="U78" s="131"/>
      <c r="V78" s="131"/>
      <c r="AD78" s="532" t="str">
        <f>IFERROR(VLOOKUP(D78,'Part Master'!A:E,5,FALSE)," ")</f>
        <v xml:space="preserve"> </v>
      </c>
    </row>
    <row r="79" spans="2:30" s="168" customFormat="1">
      <c r="B79" s="94"/>
      <c r="C79" s="94"/>
      <c r="D79" s="89"/>
      <c r="E79" s="90"/>
      <c r="F79" s="91"/>
      <c r="G79" s="180"/>
      <c r="H79" s="180"/>
      <c r="I79" s="180"/>
      <c r="J79" s="180"/>
      <c r="K79" s="180"/>
      <c r="L79" s="193"/>
      <c r="N79" s="131"/>
      <c r="O79" s="131"/>
      <c r="P79" s="131"/>
      <c r="Q79" s="131"/>
      <c r="R79" s="131"/>
      <c r="S79" s="131"/>
      <c r="T79" s="131"/>
      <c r="U79" s="131"/>
      <c r="V79" s="131"/>
      <c r="AD79" s="532" t="str">
        <f>IFERROR(VLOOKUP(D79,'Part Master'!A:E,5,FALSE)," ")</f>
        <v xml:space="preserve"> </v>
      </c>
    </row>
    <row r="80" spans="2:30" s="168" customFormat="1">
      <c r="B80" s="94"/>
      <c r="C80" s="94"/>
      <c r="D80" s="89"/>
      <c r="E80" s="90"/>
      <c r="F80" s="91"/>
      <c r="G80" s="180"/>
      <c r="H80" s="180"/>
      <c r="I80" s="180"/>
      <c r="J80" s="180"/>
      <c r="K80" s="180"/>
      <c r="L80" s="193"/>
      <c r="N80" s="131"/>
      <c r="O80" s="131"/>
      <c r="P80" s="131"/>
      <c r="Q80" s="131"/>
      <c r="R80" s="131"/>
      <c r="S80" s="131"/>
      <c r="T80" s="131"/>
      <c r="U80" s="131"/>
      <c r="V80" s="131"/>
      <c r="AD80" s="532" t="str">
        <f>IFERROR(VLOOKUP(D80,'Part Master'!A:E,5,FALSE)," ")</f>
        <v xml:space="preserve"> </v>
      </c>
    </row>
    <row r="81" spans="2:30" s="168" customFormat="1">
      <c r="B81" s="94"/>
      <c r="C81" s="94"/>
      <c r="D81" s="89"/>
      <c r="E81" s="90"/>
      <c r="F81" s="91"/>
      <c r="G81" s="180"/>
      <c r="H81" s="180"/>
      <c r="I81" s="180"/>
      <c r="J81" s="180"/>
      <c r="K81" s="180"/>
      <c r="L81" s="193"/>
      <c r="N81" s="131"/>
      <c r="O81" s="131"/>
      <c r="P81" s="131"/>
      <c r="Q81" s="131"/>
      <c r="R81" s="131"/>
      <c r="S81" s="131"/>
      <c r="T81" s="131"/>
      <c r="U81" s="131"/>
      <c r="V81" s="131"/>
      <c r="AD81" s="532" t="str">
        <f>IFERROR(VLOOKUP(D81,'Part Master'!A:E,5,FALSE)," ")</f>
        <v xml:space="preserve"> </v>
      </c>
    </row>
    <row r="82" spans="2:30" s="168" customFormat="1">
      <c r="B82" s="94"/>
      <c r="C82" s="94"/>
      <c r="D82" s="89"/>
      <c r="E82" s="90"/>
      <c r="F82" s="91"/>
      <c r="G82" s="180"/>
      <c r="H82" s="180"/>
      <c r="I82" s="180"/>
      <c r="J82" s="180"/>
      <c r="K82" s="180"/>
      <c r="L82" s="193"/>
      <c r="N82" s="131"/>
      <c r="O82" s="131"/>
      <c r="P82" s="131"/>
      <c r="Q82" s="131"/>
      <c r="R82" s="131"/>
      <c r="S82" s="131"/>
      <c r="T82" s="131"/>
      <c r="U82" s="131"/>
      <c r="V82" s="131"/>
      <c r="AD82" s="532" t="str">
        <f>IFERROR(VLOOKUP(D82,'Part Master'!A:E,5,FALSE)," ")</f>
        <v xml:space="preserve"> </v>
      </c>
    </row>
    <row r="83" spans="2:30" s="168" customFormat="1">
      <c r="B83" s="94"/>
      <c r="C83" s="94"/>
      <c r="D83" s="89"/>
      <c r="E83" s="90"/>
      <c r="F83" s="91"/>
      <c r="G83" s="180"/>
      <c r="H83" s="180"/>
      <c r="I83" s="180"/>
      <c r="J83" s="180"/>
      <c r="K83" s="180"/>
      <c r="L83" s="193"/>
      <c r="N83" s="131"/>
      <c r="O83" s="131"/>
      <c r="P83" s="131"/>
      <c r="Q83" s="131"/>
      <c r="R83" s="131"/>
      <c r="S83" s="131"/>
      <c r="T83" s="131"/>
      <c r="U83" s="131"/>
      <c r="V83" s="131"/>
      <c r="AD83" s="532" t="str">
        <f>IFERROR(VLOOKUP(D83,'Part Master'!A:E,5,FALSE)," ")</f>
        <v xml:space="preserve"> </v>
      </c>
    </row>
    <row r="84" spans="2:30" s="168" customFormat="1">
      <c r="B84" s="94"/>
      <c r="C84" s="94"/>
      <c r="D84" s="89"/>
      <c r="E84" s="90"/>
      <c r="F84" s="91"/>
      <c r="G84" s="180"/>
      <c r="H84" s="180"/>
      <c r="I84" s="180"/>
      <c r="J84" s="180"/>
      <c r="K84" s="180"/>
      <c r="L84" s="193"/>
      <c r="N84" s="131"/>
      <c r="O84" s="131"/>
      <c r="P84" s="131"/>
      <c r="Q84" s="131"/>
      <c r="R84" s="131"/>
      <c r="S84" s="131"/>
      <c r="T84" s="131"/>
      <c r="U84" s="131"/>
      <c r="V84" s="131"/>
      <c r="AD84" s="532" t="str">
        <f>IFERROR(VLOOKUP(D84,'Part Master'!A:E,5,FALSE)," ")</f>
        <v xml:space="preserve"> </v>
      </c>
    </row>
    <row r="85" spans="2:30" s="168" customFormat="1">
      <c r="B85" s="94"/>
      <c r="C85" s="94"/>
      <c r="D85" s="89"/>
      <c r="E85" s="90"/>
      <c r="F85" s="91"/>
      <c r="G85" s="180"/>
      <c r="H85" s="180"/>
      <c r="I85" s="180"/>
      <c r="J85" s="180"/>
      <c r="K85" s="180"/>
      <c r="L85" s="193"/>
      <c r="N85" s="131"/>
      <c r="O85" s="131"/>
      <c r="P85" s="131"/>
      <c r="Q85" s="131"/>
      <c r="R85" s="131"/>
      <c r="S85" s="131"/>
      <c r="T85" s="131"/>
      <c r="U85" s="131"/>
      <c r="V85" s="131"/>
      <c r="AD85" s="532" t="str">
        <f>IFERROR(VLOOKUP(D85,'Part Master'!A:E,5,FALSE)," ")</f>
        <v xml:space="preserve"> </v>
      </c>
    </row>
    <row r="86" spans="2:30" s="168" customFormat="1">
      <c r="B86" s="94"/>
      <c r="C86" s="94"/>
      <c r="D86" s="89"/>
      <c r="E86" s="90"/>
      <c r="F86" s="91"/>
      <c r="G86" s="180"/>
      <c r="H86" s="180"/>
      <c r="I86" s="180"/>
      <c r="J86" s="180"/>
      <c r="K86" s="180"/>
      <c r="L86" s="193"/>
      <c r="N86" s="131"/>
      <c r="O86" s="131"/>
      <c r="P86" s="131"/>
      <c r="Q86" s="131"/>
      <c r="R86" s="131"/>
      <c r="S86" s="131"/>
      <c r="T86" s="131"/>
      <c r="U86" s="131"/>
      <c r="V86" s="131"/>
      <c r="AD86" s="532" t="str">
        <f>IFERROR(VLOOKUP(D86,'Part Master'!A:E,5,FALSE)," ")</f>
        <v xml:space="preserve"> </v>
      </c>
    </row>
    <row r="87" spans="2:30" s="168" customFormat="1">
      <c r="B87" s="94"/>
      <c r="C87" s="94"/>
      <c r="D87" s="89"/>
      <c r="E87" s="90"/>
      <c r="F87" s="91"/>
      <c r="G87" s="180"/>
      <c r="H87" s="180"/>
      <c r="I87" s="180"/>
      <c r="J87" s="180"/>
      <c r="K87" s="180"/>
      <c r="L87" s="193"/>
      <c r="N87" s="131"/>
      <c r="O87" s="131"/>
      <c r="P87" s="131"/>
      <c r="Q87" s="131"/>
      <c r="R87" s="131"/>
      <c r="S87" s="131"/>
      <c r="T87" s="131"/>
      <c r="U87" s="131"/>
      <c r="V87" s="131"/>
      <c r="AD87" s="532" t="str">
        <f>IFERROR(VLOOKUP(D87,'Part Master'!A:E,5,FALSE)," ")</f>
        <v xml:space="preserve"> </v>
      </c>
    </row>
    <row r="88" spans="2:30" s="168" customFormat="1">
      <c r="B88" s="94"/>
      <c r="C88" s="94"/>
      <c r="D88" s="89"/>
      <c r="E88" s="90"/>
      <c r="F88" s="91"/>
      <c r="G88" s="180"/>
      <c r="H88" s="180"/>
      <c r="I88" s="180"/>
      <c r="J88" s="180"/>
      <c r="K88" s="180"/>
      <c r="L88" s="193"/>
      <c r="N88" s="131"/>
      <c r="O88" s="131"/>
      <c r="P88" s="131"/>
      <c r="Q88" s="131"/>
      <c r="R88" s="131"/>
      <c r="S88" s="131"/>
      <c r="T88" s="131"/>
      <c r="U88" s="131"/>
      <c r="V88" s="131"/>
      <c r="AD88" s="532" t="str">
        <f>IFERROR(VLOOKUP(D88,'Part Master'!A:E,5,FALSE)," ")</f>
        <v xml:space="preserve"> </v>
      </c>
    </row>
    <row r="89" spans="2:30" s="168" customFormat="1">
      <c r="B89" s="94"/>
      <c r="C89" s="94"/>
      <c r="D89" s="89"/>
      <c r="E89" s="90"/>
      <c r="F89" s="91"/>
      <c r="G89" s="180"/>
      <c r="H89" s="180"/>
      <c r="I89" s="180"/>
      <c r="J89" s="180"/>
      <c r="K89" s="180"/>
      <c r="L89" s="193"/>
      <c r="N89" s="131"/>
      <c r="O89" s="131"/>
      <c r="P89" s="131"/>
      <c r="Q89" s="131"/>
      <c r="R89" s="131"/>
      <c r="S89" s="131"/>
      <c r="T89" s="131"/>
      <c r="U89" s="131"/>
      <c r="V89" s="131"/>
      <c r="AD89" s="532" t="str">
        <f>IFERROR(VLOOKUP(D89,'Part Master'!A:E,5,FALSE)," ")</f>
        <v xml:space="preserve"> </v>
      </c>
    </row>
    <row r="90" spans="2:30" s="168" customFormat="1">
      <c r="B90" s="94"/>
      <c r="C90" s="94"/>
      <c r="D90" s="89"/>
      <c r="E90" s="90"/>
      <c r="F90" s="91"/>
      <c r="G90" s="180"/>
      <c r="H90" s="180"/>
      <c r="I90" s="180"/>
      <c r="J90" s="180"/>
      <c r="K90" s="180"/>
      <c r="L90" s="193"/>
      <c r="N90" s="131"/>
      <c r="O90" s="131"/>
      <c r="P90" s="131"/>
      <c r="Q90" s="131"/>
      <c r="R90" s="131"/>
      <c r="S90" s="131"/>
      <c r="T90" s="131"/>
      <c r="U90" s="131"/>
      <c r="V90" s="131"/>
      <c r="AD90" s="532" t="str">
        <f>IFERROR(VLOOKUP(D90,'Part Master'!A:E,5,FALSE)," ")</f>
        <v xml:space="preserve"> </v>
      </c>
    </row>
    <row r="91" spans="2:30" s="168" customFormat="1">
      <c r="B91" s="94"/>
      <c r="C91" s="94"/>
      <c r="D91" s="89"/>
      <c r="E91" s="90"/>
      <c r="F91" s="91"/>
      <c r="G91" s="180"/>
      <c r="H91" s="180"/>
      <c r="I91" s="180"/>
      <c r="J91" s="180"/>
      <c r="K91" s="180"/>
      <c r="L91" s="193"/>
      <c r="N91" s="131"/>
      <c r="O91" s="131"/>
      <c r="P91" s="131"/>
      <c r="Q91" s="131"/>
      <c r="R91" s="131"/>
      <c r="S91" s="131"/>
      <c r="T91" s="131"/>
      <c r="U91" s="131"/>
      <c r="V91" s="131"/>
      <c r="AD91" s="532" t="str">
        <f>IFERROR(VLOOKUP(D91,'Part Master'!A:E,5,FALSE)," ")</f>
        <v xml:space="preserve"> </v>
      </c>
    </row>
    <row r="92" spans="2:30" s="168" customFormat="1">
      <c r="B92" s="94"/>
      <c r="C92" s="94"/>
      <c r="D92" s="89"/>
      <c r="E92" s="90"/>
      <c r="F92" s="91"/>
      <c r="G92" s="180"/>
      <c r="H92" s="180"/>
      <c r="I92" s="180"/>
      <c r="J92" s="180"/>
      <c r="K92" s="180"/>
      <c r="L92" s="193"/>
      <c r="N92" s="131"/>
      <c r="O92" s="131"/>
      <c r="P92" s="131"/>
      <c r="Q92" s="131"/>
      <c r="R92" s="131"/>
      <c r="S92" s="131"/>
      <c r="T92" s="131"/>
      <c r="U92" s="131"/>
      <c r="V92" s="131"/>
      <c r="AD92" s="532" t="str">
        <f>IFERROR(VLOOKUP(D92,'Part Master'!A:E,5,FALSE)," ")</f>
        <v xml:space="preserve"> </v>
      </c>
    </row>
    <row r="93" spans="2:30" s="168" customFormat="1">
      <c r="B93" s="94"/>
      <c r="C93" s="94"/>
      <c r="D93" s="89"/>
      <c r="E93" s="90"/>
      <c r="F93" s="91"/>
      <c r="G93" s="180"/>
      <c r="H93" s="180"/>
      <c r="I93" s="180"/>
      <c r="J93" s="180"/>
      <c r="K93" s="180"/>
      <c r="L93" s="193"/>
      <c r="N93" s="131"/>
      <c r="O93" s="131"/>
      <c r="P93" s="131"/>
      <c r="Q93" s="131"/>
      <c r="R93" s="131"/>
      <c r="S93" s="131"/>
      <c r="T93" s="131"/>
      <c r="U93" s="131"/>
      <c r="V93" s="131"/>
      <c r="AD93" s="532" t="str">
        <f>IFERROR(VLOOKUP(D93,'Part Master'!A:E,5,FALSE)," ")</f>
        <v xml:space="preserve"> </v>
      </c>
    </row>
    <row r="94" spans="2:30" s="168" customFormat="1">
      <c r="B94" s="94"/>
      <c r="C94" s="94"/>
      <c r="D94" s="89"/>
      <c r="E94" s="90"/>
      <c r="F94" s="91"/>
      <c r="G94" s="180"/>
      <c r="H94" s="180"/>
      <c r="I94" s="180"/>
      <c r="J94" s="180"/>
      <c r="K94" s="180"/>
      <c r="L94" s="193"/>
      <c r="N94" s="131"/>
      <c r="O94" s="131"/>
      <c r="P94" s="131"/>
      <c r="Q94" s="131"/>
      <c r="R94" s="131"/>
      <c r="S94" s="131"/>
      <c r="T94" s="131"/>
      <c r="U94" s="131"/>
      <c r="V94" s="131"/>
      <c r="AD94" s="532" t="str">
        <f>IFERROR(VLOOKUP(D94,'Part Master'!A:E,5,FALSE)," ")</f>
        <v xml:space="preserve"> </v>
      </c>
    </row>
    <row r="95" spans="2:30" s="168" customFormat="1">
      <c r="B95" s="94"/>
      <c r="C95" s="94"/>
      <c r="D95" s="89"/>
      <c r="E95" s="90"/>
      <c r="F95" s="91"/>
      <c r="G95" s="180"/>
      <c r="H95" s="180"/>
      <c r="I95" s="180"/>
      <c r="J95" s="180"/>
      <c r="K95" s="180"/>
      <c r="L95" s="193"/>
      <c r="N95" s="131"/>
      <c r="O95" s="131"/>
      <c r="P95" s="131"/>
      <c r="Q95" s="131"/>
      <c r="R95" s="131"/>
      <c r="S95" s="131"/>
      <c r="T95" s="131"/>
      <c r="U95" s="131"/>
      <c r="V95" s="131"/>
      <c r="AD95" s="532" t="str">
        <f>IFERROR(VLOOKUP(D95,'Part Master'!A:E,5,FALSE)," ")</f>
        <v xml:space="preserve"> </v>
      </c>
    </row>
    <row r="96" spans="2:30" s="168" customFormat="1">
      <c r="B96" s="94"/>
      <c r="C96" s="94"/>
      <c r="D96" s="89"/>
      <c r="E96" s="90"/>
      <c r="F96" s="91"/>
      <c r="G96" s="180"/>
      <c r="H96" s="180"/>
      <c r="I96" s="180"/>
      <c r="J96" s="180"/>
      <c r="K96" s="180"/>
      <c r="L96" s="193"/>
      <c r="N96" s="131"/>
      <c r="O96" s="131"/>
      <c r="P96" s="131"/>
      <c r="Q96" s="131"/>
      <c r="R96" s="131"/>
      <c r="S96" s="131"/>
      <c r="T96" s="131"/>
      <c r="U96" s="131"/>
      <c r="V96" s="131"/>
      <c r="AD96" s="532" t="str">
        <f>IFERROR(VLOOKUP(D96,'Part Master'!A:E,5,FALSE)," ")</f>
        <v xml:space="preserve"> </v>
      </c>
    </row>
    <row r="97" spans="2:30" s="168" customFormat="1">
      <c r="B97" s="94"/>
      <c r="C97" s="94"/>
      <c r="D97" s="89"/>
      <c r="E97" s="90"/>
      <c r="F97" s="91"/>
      <c r="G97" s="180"/>
      <c r="H97" s="180"/>
      <c r="I97" s="180"/>
      <c r="J97" s="180"/>
      <c r="K97" s="180"/>
      <c r="L97" s="193"/>
      <c r="N97" s="131"/>
      <c r="O97" s="131"/>
      <c r="P97" s="131"/>
      <c r="Q97" s="131"/>
      <c r="R97" s="131"/>
      <c r="S97" s="131"/>
      <c r="T97" s="131"/>
      <c r="U97" s="131"/>
      <c r="V97" s="131"/>
      <c r="AD97" s="532" t="str">
        <f>IFERROR(VLOOKUP(D97,'Part Master'!A:E,5,FALSE)," ")</f>
        <v xml:space="preserve"> </v>
      </c>
    </row>
    <row r="98" spans="2:30" s="168" customFormat="1">
      <c r="B98" s="94"/>
      <c r="C98" s="94"/>
      <c r="D98" s="89"/>
      <c r="E98" s="90"/>
      <c r="F98" s="91"/>
      <c r="G98" s="180"/>
      <c r="H98" s="180"/>
      <c r="I98" s="180"/>
      <c r="J98" s="180"/>
      <c r="K98" s="180"/>
      <c r="L98" s="193"/>
      <c r="N98" s="131"/>
      <c r="O98" s="131"/>
      <c r="P98" s="131"/>
      <c r="Q98" s="131"/>
      <c r="R98" s="131"/>
      <c r="S98" s="131"/>
      <c r="T98" s="131"/>
      <c r="U98" s="131"/>
      <c r="V98" s="131"/>
      <c r="AD98" s="532" t="str">
        <f>IFERROR(VLOOKUP(D98,'Part Master'!A:E,5,FALSE)," ")</f>
        <v xml:space="preserve"> </v>
      </c>
    </row>
    <row r="99" spans="2:30" s="168" customFormat="1">
      <c r="B99" s="94"/>
      <c r="C99" s="94"/>
      <c r="D99" s="89"/>
      <c r="E99" s="90"/>
      <c r="F99" s="91"/>
      <c r="G99" s="180"/>
      <c r="H99" s="180"/>
      <c r="I99" s="180"/>
      <c r="J99" s="180"/>
      <c r="K99" s="180"/>
      <c r="L99" s="193"/>
      <c r="N99" s="131"/>
      <c r="O99" s="131"/>
      <c r="P99" s="131"/>
      <c r="Q99" s="131"/>
      <c r="R99" s="131"/>
      <c r="S99" s="131"/>
      <c r="T99" s="131"/>
      <c r="U99" s="131"/>
      <c r="V99" s="131"/>
      <c r="AD99" s="532" t="str">
        <f>IFERROR(VLOOKUP(D99,'Part Master'!A:E,5,FALSE)," ")</f>
        <v xml:space="preserve"> </v>
      </c>
    </row>
    <row r="100" spans="2:30" s="168" customFormat="1">
      <c r="B100" s="94"/>
      <c r="C100" s="94"/>
      <c r="D100" s="89"/>
      <c r="E100" s="90"/>
      <c r="F100" s="91"/>
      <c r="G100" s="180"/>
      <c r="H100" s="180"/>
      <c r="I100" s="180"/>
      <c r="J100" s="180"/>
      <c r="K100" s="180"/>
      <c r="L100" s="193"/>
      <c r="N100" s="131"/>
      <c r="O100" s="131"/>
      <c r="P100" s="131"/>
      <c r="Q100" s="131"/>
      <c r="R100" s="131"/>
      <c r="S100" s="131"/>
      <c r="T100" s="131"/>
      <c r="U100" s="131"/>
      <c r="V100" s="131"/>
      <c r="AD100" s="532" t="str">
        <f>IFERROR(VLOOKUP(D100,'Part Master'!A:E,5,FALSE)," ")</f>
        <v xml:space="preserve"> </v>
      </c>
    </row>
    <row r="101" spans="2:30" s="168" customFormat="1">
      <c r="B101" s="94"/>
      <c r="C101" s="94"/>
      <c r="D101" s="89"/>
      <c r="E101" s="90"/>
      <c r="F101" s="91"/>
      <c r="G101" s="180"/>
      <c r="H101" s="180"/>
      <c r="I101" s="180"/>
      <c r="J101" s="180"/>
      <c r="K101" s="180"/>
      <c r="L101" s="193"/>
      <c r="N101" s="131"/>
      <c r="O101" s="131"/>
      <c r="P101" s="131"/>
      <c r="Q101" s="131"/>
      <c r="R101" s="131"/>
      <c r="S101" s="131"/>
      <c r="T101" s="131"/>
      <c r="U101" s="131"/>
      <c r="V101" s="131"/>
      <c r="AD101" s="532" t="str">
        <f>IFERROR(VLOOKUP(D101,'Part Master'!A:E,5,FALSE)," ")</f>
        <v xml:space="preserve"> </v>
      </c>
    </row>
    <row r="102" spans="2:30" s="168" customFormat="1">
      <c r="B102" s="94"/>
      <c r="C102" s="94"/>
      <c r="D102" s="89"/>
      <c r="E102" s="90"/>
      <c r="F102" s="91"/>
      <c r="G102" s="180"/>
      <c r="H102" s="180"/>
      <c r="I102" s="180"/>
      <c r="J102" s="180"/>
      <c r="K102" s="180"/>
      <c r="L102" s="193"/>
      <c r="N102" s="131"/>
      <c r="O102" s="131"/>
      <c r="P102" s="131"/>
      <c r="Q102" s="131"/>
      <c r="R102" s="131"/>
      <c r="S102" s="131"/>
      <c r="T102" s="131"/>
      <c r="U102" s="131"/>
      <c r="V102" s="131"/>
      <c r="AD102" s="532" t="str">
        <f>IFERROR(VLOOKUP(D102,'Part Master'!A:E,5,FALSE)," ")</f>
        <v xml:space="preserve"> </v>
      </c>
    </row>
    <row r="103" spans="2:30" s="168" customFormat="1">
      <c r="B103" s="94"/>
      <c r="C103" s="94"/>
      <c r="D103" s="89"/>
      <c r="E103" s="90"/>
      <c r="F103" s="91"/>
      <c r="G103" s="180"/>
      <c r="H103" s="180"/>
      <c r="I103" s="180"/>
      <c r="J103" s="180"/>
      <c r="K103" s="180"/>
      <c r="L103" s="193"/>
      <c r="N103" s="131"/>
      <c r="O103" s="131"/>
      <c r="P103" s="131"/>
      <c r="Q103" s="131"/>
      <c r="R103" s="131"/>
      <c r="S103" s="131"/>
      <c r="T103" s="131"/>
      <c r="U103" s="131"/>
      <c r="V103" s="131"/>
      <c r="AD103" s="532" t="str">
        <f>IFERROR(VLOOKUP(D103,'Part Master'!A:E,5,FALSE)," ")</f>
        <v xml:space="preserve"> </v>
      </c>
    </row>
    <row r="104" spans="2:30" s="168" customFormat="1">
      <c r="B104" s="94"/>
      <c r="C104" s="94"/>
      <c r="D104" s="89"/>
      <c r="E104" s="90"/>
      <c r="F104" s="91"/>
      <c r="G104" s="180"/>
      <c r="H104" s="180"/>
      <c r="I104" s="180"/>
      <c r="J104" s="180"/>
      <c r="K104" s="180"/>
      <c r="L104" s="193"/>
      <c r="N104" s="131"/>
      <c r="O104" s="131"/>
      <c r="P104" s="131"/>
      <c r="Q104" s="131"/>
      <c r="R104" s="131"/>
      <c r="S104" s="131"/>
      <c r="T104" s="131"/>
      <c r="U104" s="131"/>
      <c r="V104" s="131"/>
      <c r="AD104" s="532" t="str">
        <f>IFERROR(VLOOKUP(D104,'Part Master'!A:E,5,FALSE)," ")</f>
        <v xml:space="preserve"> </v>
      </c>
    </row>
    <row r="105" spans="2:30" s="168" customFormat="1">
      <c r="B105" s="94"/>
      <c r="C105" s="94"/>
      <c r="D105" s="89"/>
      <c r="E105" s="90"/>
      <c r="F105" s="91"/>
      <c r="G105" s="180"/>
      <c r="H105" s="180"/>
      <c r="I105" s="180"/>
      <c r="J105" s="180"/>
      <c r="K105" s="180"/>
      <c r="L105" s="193"/>
      <c r="N105" s="131"/>
      <c r="O105" s="131"/>
      <c r="P105" s="131"/>
      <c r="Q105" s="131"/>
      <c r="R105" s="131"/>
      <c r="S105" s="131"/>
      <c r="T105" s="131"/>
      <c r="U105" s="131"/>
      <c r="V105" s="131"/>
      <c r="AD105" s="532" t="str">
        <f>IFERROR(VLOOKUP(D105,'Part Master'!A:E,5,FALSE)," ")</f>
        <v xml:space="preserve"> </v>
      </c>
    </row>
    <row r="106" spans="2:30" s="168" customFormat="1">
      <c r="B106" s="94"/>
      <c r="C106" s="94"/>
      <c r="D106" s="89"/>
      <c r="E106" s="90"/>
      <c r="F106" s="91"/>
      <c r="G106" s="180"/>
      <c r="H106" s="180"/>
      <c r="I106" s="180"/>
      <c r="J106" s="180"/>
      <c r="K106" s="180"/>
      <c r="L106" s="193"/>
      <c r="N106" s="131"/>
      <c r="O106" s="131"/>
      <c r="P106" s="131"/>
      <c r="Q106" s="131"/>
      <c r="R106" s="131"/>
      <c r="S106" s="131"/>
      <c r="T106" s="131"/>
      <c r="U106" s="131"/>
      <c r="V106" s="131"/>
      <c r="AD106" s="532" t="str">
        <f>IFERROR(VLOOKUP(D106,'Part Master'!A:E,5,FALSE)," ")</f>
        <v xml:space="preserve"> </v>
      </c>
    </row>
    <row r="107" spans="2:30" s="168" customFormat="1">
      <c r="B107" s="94"/>
      <c r="C107" s="94"/>
      <c r="D107" s="89"/>
      <c r="E107" s="90"/>
      <c r="F107" s="91"/>
      <c r="G107" s="180"/>
      <c r="H107" s="180"/>
      <c r="I107" s="180"/>
      <c r="J107" s="180"/>
      <c r="K107" s="180"/>
      <c r="L107" s="193"/>
      <c r="N107" s="131"/>
      <c r="O107" s="131"/>
      <c r="P107" s="131"/>
      <c r="Q107" s="131"/>
      <c r="R107" s="131"/>
      <c r="S107" s="131"/>
      <c r="T107" s="131"/>
      <c r="U107" s="131"/>
      <c r="V107" s="131"/>
      <c r="AD107" s="532" t="str">
        <f>IFERROR(VLOOKUP(D107,'Part Master'!A:E,5,FALSE)," ")</f>
        <v xml:space="preserve"> </v>
      </c>
    </row>
    <row r="108" spans="2:30" s="168" customFormat="1">
      <c r="B108" s="94"/>
      <c r="C108" s="94"/>
      <c r="D108" s="89"/>
      <c r="E108" s="90"/>
      <c r="F108" s="91"/>
      <c r="G108" s="180"/>
      <c r="H108" s="180"/>
      <c r="I108" s="180"/>
      <c r="J108" s="180"/>
      <c r="K108" s="180"/>
      <c r="L108" s="193"/>
      <c r="N108" s="131"/>
      <c r="O108" s="131"/>
      <c r="P108" s="131"/>
      <c r="Q108" s="131"/>
      <c r="R108" s="131"/>
      <c r="S108" s="131"/>
      <c r="T108" s="131"/>
      <c r="U108" s="131"/>
      <c r="V108" s="131"/>
      <c r="AD108" s="532" t="str">
        <f>IFERROR(VLOOKUP(D108,'Part Master'!A:E,5,FALSE)," ")</f>
        <v xml:space="preserve"> </v>
      </c>
    </row>
    <row r="109" spans="2:30" s="168" customFormat="1">
      <c r="B109" s="94"/>
      <c r="C109" s="94"/>
      <c r="D109" s="89"/>
      <c r="E109" s="90"/>
      <c r="F109" s="91"/>
      <c r="G109" s="180"/>
      <c r="H109" s="180"/>
      <c r="I109" s="180"/>
      <c r="J109" s="180"/>
      <c r="K109" s="180"/>
      <c r="L109" s="193"/>
      <c r="N109" s="131"/>
      <c r="O109" s="131"/>
      <c r="P109" s="131"/>
      <c r="Q109" s="131"/>
      <c r="R109" s="131"/>
      <c r="S109" s="131"/>
      <c r="T109" s="131"/>
      <c r="U109" s="131"/>
      <c r="V109" s="131"/>
      <c r="AD109" s="532" t="str">
        <f>IFERROR(VLOOKUP(D109,'Part Master'!A:E,5,FALSE)," ")</f>
        <v xml:space="preserve"> </v>
      </c>
    </row>
    <row r="110" spans="2:30" s="168" customFormat="1">
      <c r="B110" s="94"/>
      <c r="C110" s="94"/>
      <c r="D110" s="89"/>
      <c r="E110" s="90"/>
      <c r="F110" s="91"/>
      <c r="G110" s="180"/>
      <c r="H110" s="180"/>
      <c r="I110" s="180"/>
      <c r="J110" s="180"/>
      <c r="K110" s="180"/>
      <c r="L110" s="193"/>
      <c r="N110" s="131"/>
      <c r="O110" s="131"/>
      <c r="P110" s="131"/>
      <c r="Q110" s="131"/>
      <c r="R110" s="131"/>
      <c r="S110" s="131"/>
      <c r="T110" s="131"/>
      <c r="U110" s="131"/>
      <c r="V110" s="131"/>
      <c r="AD110" s="532" t="str">
        <f>IFERROR(VLOOKUP(D110,'Part Master'!A:E,5,FALSE)," ")</f>
        <v xml:space="preserve"> </v>
      </c>
    </row>
    <row r="111" spans="2:30" s="168" customFormat="1">
      <c r="B111" s="94"/>
      <c r="C111" s="94"/>
      <c r="D111" s="89"/>
      <c r="E111" s="90"/>
      <c r="F111" s="91"/>
      <c r="G111" s="180"/>
      <c r="H111" s="180"/>
      <c r="I111" s="180"/>
      <c r="J111" s="180"/>
      <c r="K111" s="180"/>
      <c r="L111" s="193"/>
      <c r="N111" s="131"/>
      <c r="O111" s="131"/>
      <c r="P111" s="131"/>
      <c r="Q111" s="131"/>
      <c r="R111" s="131"/>
      <c r="S111" s="131"/>
      <c r="T111" s="131"/>
      <c r="U111" s="131"/>
      <c r="V111" s="131"/>
      <c r="AD111" s="532" t="str">
        <f>IFERROR(VLOOKUP(D111,'Part Master'!A:E,5,FALSE)," ")</f>
        <v xml:space="preserve"> </v>
      </c>
    </row>
    <row r="112" spans="2:30" s="168" customFormat="1">
      <c r="B112" s="94"/>
      <c r="C112" s="94"/>
      <c r="D112" s="89"/>
      <c r="E112" s="90"/>
      <c r="F112" s="91"/>
      <c r="G112" s="180"/>
      <c r="H112" s="180"/>
      <c r="I112" s="180"/>
      <c r="J112" s="180"/>
      <c r="K112" s="180"/>
      <c r="L112" s="193"/>
      <c r="N112" s="131"/>
      <c r="O112" s="131"/>
      <c r="P112" s="131"/>
      <c r="Q112" s="131"/>
      <c r="R112" s="131"/>
      <c r="S112" s="131"/>
      <c r="T112" s="131"/>
      <c r="U112" s="131"/>
      <c r="V112" s="131"/>
      <c r="AD112" s="532" t="str">
        <f>IFERROR(VLOOKUP(D112,'Part Master'!A:E,5,FALSE)," ")</f>
        <v xml:space="preserve"> </v>
      </c>
    </row>
    <row r="113" spans="2:30" s="168" customFormat="1">
      <c r="B113" s="94"/>
      <c r="C113" s="94"/>
      <c r="D113" s="89"/>
      <c r="E113" s="90"/>
      <c r="F113" s="91"/>
      <c r="G113" s="180"/>
      <c r="H113" s="180"/>
      <c r="I113" s="180"/>
      <c r="J113" s="180"/>
      <c r="K113" s="180"/>
      <c r="L113" s="193"/>
      <c r="N113" s="131"/>
      <c r="O113" s="131"/>
      <c r="P113" s="131"/>
      <c r="Q113" s="131"/>
      <c r="R113" s="131"/>
      <c r="S113" s="131"/>
      <c r="T113" s="131"/>
      <c r="U113" s="131"/>
      <c r="V113" s="131"/>
      <c r="AD113" s="532" t="str">
        <f>IFERROR(VLOOKUP(D113,'Part Master'!A:E,5,FALSE)," ")</f>
        <v xml:space="preserve"> </v>
      </c>
    </row>
    <row r="114" spans="2:30" s="168" customFormat="1">
      <c r="B114" s="94"/>
      <c r="C114" s="94"/>
      <c r="D114" s="89"/>
      <c r="E114" s="90"/>
      <c r="F114" s="91"/>
      <c r="G114" s="180"/>
      <c r="H114" s="180"/>
      <c r="I114" s="180"/>
      <c r="J114" s="180"/>
      <c r="K114" s="180"/>
      <c r="L114" s="193"/>
      <c r="N114" s="131"/>
      <c r="O114" s="131"/>
      <c r="P114" s="131"/>
      <c r="Q114" s="131"/>
      <c r="R114" s="131"/>
      <c r="S114" s="131"/>
      <c r="T114" s="131"/>
      <c r="U114" s="131"/>
      <c r="V114" s="131"/>
      <c r="AD114" s="532" t="str">
        <f>IFERROR(VLOOKUP(D114,'Part Master'!A:E,5,FALSE)," ")</f>
        <v xml:space="preserve"> </v>
      </c>
    </row>
    <row r="115" spans="2:30" s="168" customFormat="1">
      <c r="B115" s="94"/>
      <c r="C115" s="94"/>
      <c r="D115" s="89"/>
      <c r="E115" s="90"/>
      <c r="F115" s="91"/>
      <c r="G115" s="180"/>
      <c r="H115" s="180"/>
      <c r="I115" s="180"/>
      <c r="J115" s="180"/>
      <c r="K115" s="180"/>
      <c r="L115" s="193"/>
      <c r="N115" s="131"/>
      <c r="O115" s="131"/>
      <c r="P115" s="131"/>
      <c r="Q115" s="131"/>
      <c r="R115" s="131"/>
      <c r="S115" s="131"/>
      <c r="T115" s="131"/>
      <c r="U115" s="131"/>
      <c r="V115" s="131"/>
      <c r="AD115" s="532" t="str">
        <f>IFERROR(VLOOKUP(D115,'Part Master'!A:E,5,FALSE)," ")</f>
        <v xml:space="preserve"> </v>
      </c>
    </row>
    <row r="116" spans="2:30" s="168" customFormat="1">
      <c r="B116" s="94"/>
      <c r="C116" s="94"/>
      <c r="D116" s="89"/>
      <c r="E116" s="90"/>
      <c r="F116" s="91"/>
      <c r="G116" s="180"/>
      <c r="H116" s="180"/>
      <c r="I116" s="180"/>
      <c r="J116" s="180"/>
      <c r="K116" s="180"/>
      <c r="L116" s="193"/>
      <c r="N116" s="131"/>
      <c r="O116" s="131"/>
      <c r="P116" s="131"/>
      <c r="Q116" s="131"/>
      <c r="R116" s="131"/>
      <c r="S116" s="131"/>
      <c r="T116" s="131"/>
      <c r="U116" s="131"/>
      <c r="V116" s="131"/>
      <c r="AD116" s="532" t="str">
        <f>IFERROR(VLOOKUP(D116,'Part Master'!A:E,5,FALSE)," ")</f>
        <v xml:space="preserve"> </v>
      </c>
    </row>
    <row r="117" spans="2:30" s="168" customFormat="1">
      <c r="B117" s="94"/>
      <c r="C117" s="94"/>
      <c r="D117" s="89"/>
      <c r="E117" s="90"/>
      <c r="F117" s="91"/>
      <c r="G117" s="180"/>
      <c r="H117" s="180"/>
      <c r="I117" s="180"/>
      <c r="J117" s="180"/>
      <c r="K117" s="180"/>
      <c r="L117" s="193"/>
      <c r="N117" s="131"/>
      <c r="O117" s="131"/>
      <c r="P117" s="131"/>
      <c r="Q117" s="131"/>
      <c r="R117" s="131"/>
      <c r="S117" s="131"/>
      <c r="T117" s="131"/>
      <c r="U117" s="131"/>
      <c r="V117" s="131"/>
      <c r="AD117" s="532" t="str">
        <f>IFERROR(VLOOKUP(D117,'Part Master'!A:E,5,FALSE)," ")</f>
        <v xml:space="preserve"> </v>
      </c>
    </row>
    <row r="118" spans="2:30" s="168" customFormat="1">
      <c r="B118" s="94"/>
      <c r="C118" s="94"/>
      <c r="D118" s="89"/>
      <c r="E118" s="90"/>
      <c r="F118" s="91"/>
      <c r="G118" s="180"/>
      <c r="H118" s="180"/>
      <c r="I118" s="180"/>
      <c r="J118" s="180"/>
      <c r="K118" s="180"/>
      <c r="L118" s="193"/>
      <c r="N118" s="131"/>
      <c r="O118" s="131"/>
      <c r="P118" s="131"/>
      <c r="Q118" s="131"/>
      <c r="R118" s="131"/>
      <c r="S118" s="131"/>
      <c r="T118" s="131"/>
      <c r="U118" s="131"/>
      <c r="V118" s="131"/>
      <c r="AD118" s="532" t="str">
        <f>IFERROR(VLOOKUP(D118,'Part Master'!A:E,5,FALSE)," ")</f>
        <v xml:space="preserve"> </v>
      </c>
    </row>
    <row r="119" spans="2:30">
      <c r="AD119" s="532" t="str">
        <f>IFERROR(VLOOKUP(D119,'Part Master'!A:E,5,FALSE)," ")</f>
        <v xml:space="preserve"> </v>
      </c>
    </row>
    <row r="120" spans="2:30">
      <c r="AD120" s="532" t="str">
        <f>IFERROR(VLOOKUP(D120,'Part Master'!A:E,5,FALSE)," ")</f>
        <v xml:space="preserve"> </v>
      </c>
    </row>
    <row r="121" spans="2:30">
      <c r="AD121" s="532" t="str">
        <f>IFERROR(VLOOKUP(D121,'Part Master'!A:E,5,FALSE)," ")</f>
        <v xml:space="preserve"> </v>
      </c>
    </row>
    <row r="122" spans="2:30">
      <c r="AD122" s="532" t="str">
        <f>IFERROR(VLOOKUP(D122,'Part Master'!A:E,5,FALSE)," ")</f>
        <v xml:space="preserve"> </v>
      </c>
    </row>
    <row r="123" spans="2:30">
      <c r="AD123" s="532" t="str">
        <f>IFERROR(VLOOKUP(D123,'Part Master'!A:E,5,FALSE)," ")</f>
        <v xml:space="preserve"> </v>
      </c>
    </row>
    <row r="124" spans="2:30">
      <c r="AD124" s="532" t="str">
        <f>IFERROR(VLOOKUP(D124,'Part Master'!A:E,5,FALSE)," ")</f>
        <v xml:space="preserve"> </v>
      </c>
    </row>
    <row r="125" spans="2:30">
      <c r="AD125" s="532" t="str">
        <f>IFERROR(VLOOKUP(D125,'Part Master'!A:E,5,FALSE)," ")</f>
        <v xml:space="preserve"> </v>
      </c>
    </row>
    <row r="126" spans="2:30">
      <c r="AD126" s="532" t="str">
        <f>IFERROR(VLOOKUP(D126,'Part Master'!A:E,5,FALSE)," ")</f>
        <v xml:space="preserve"> </v>
      </c>
    </row>
    <row r="127" spans="2:30">
      <c r="AD127" s="532" t="str">
        <f>IFERROR(VLOOKUP(D127,'Part Master'!A:E,5,FALSE)," ")</f>
        <v xml:space="preserve"> </v>
      </c>
    </row>
    <row r="128" spans="2:30">
      <c r="AD128" s="532" t="str">
        <f>IFERROR(VLOOKUP(D128,'Part Master'!A:E,5,FALSE)," ")</f>
        <v xml:space="preserve"> </v>
      </c>
    </row>
    <row r="129" spans="30:30">
      <c r="AD129" s="532" t="str">
        <f>IFERROR(VLOOKUP(D129,'Part Master'!A:E,5,FALSE)," ")</f>
        <v xml:space="preserve"> </v>
      </c>
    </row>
    <row r="130" spans="30:30">
      <c r="AD130" s="532" t="str">
        <f>IFERROR(VLOOKUP(D130,'Part Master'!A:E,5,FALSE)," ")</f>
        <v xml:space="preserve"> </v>
      </c>
    </row>
    <row r="131" spans="30:30">
      <c r="AD131" s="532" t="str">
        <f>IFERROR(VLOOKUP(D131,'Part Master'!A:E,5,FALSE)," ")</f>
        <v xml:space="preserve"> </v>
      </c>
    </row>
    <row r="132" spans="30:30">
      <c r="AD132" s="532" t="str">
        <f>IFERROR(VLOOKUP(D132,'Part Master'!A:E,5,FALSE)," ")</f>
        <v xml:space="preserve"> </v>
      </c>
    </row>
    <row r="133" spans="30:30">
      <c r="AD133" s="532" t="str">
        <f>IFERROR(VLOOKUP(D133,'Part Master'!A:E,5,FALSE)," ")</f>
        <v xml:space="preserve"> </v>
      </c>
    </row>
    <row r="134" spans="30:30">
      <c r="AD134" s="532" t="str">
        <f>IFERROR(VLOOKUP(D134,'Part Master'!A:E,5,FALSE)," ")</f>
        <v xml:space="preserve"> </v>
      </c>
    </row>
    <row r="135" spans="30:30">
      <c r="AD135" s="532" t="str">
        <f>IFERROR(VLOOKUP(D135,'Part Master'!A:E,5,FALSE)," ")</f>
        <v xml:space="preserve"> </v>
      </c>
    </row>
    <row r="136" spans="30:30">
      <c r="AD136" s="532" t="str">
        <f>IFERROR(VLOOKUP(D136,'Part Master'!A:E,5,FALSE)," ")</f>
        <v xml:space="preserve"> </v>
      </c>
    </row>
    <row r="137" spans="30:30">
      <c r="AD137" s="532" t="str">
        <f>IFERROR(VLOOKUP(D137,'Part Master'!A:E,5,FALSE)," ")</f>
        <v xml:space="preserve"> </v>
      </c>
    </row>
    <row r="138" spans="30:30">
      <c r="AD138" s="532" t="str">
        <f>IFERROR(VLOOKUP(D138,'Part Master'!A:E,5,FALSE)," ")</f>
        <v xml:space="preserve"> </v>
      </c>
    </row>
    <row r="139" spans="30:30">
      <c r="AD139" s="532" t="str">
        <f>IFERROR(VLOOKUP(D139,'Part Master'!A:E,5,FALSE)," ")</f>
        <v xml:space="preserve"> </v>
      </c>
    </row>
    <row r="140" spans="30:30">
      <c r="AD140" s="532" t="str">
        <f>IFERROR(VLOOKUP(D140,'Part Master'!A:E,5,FALSE)," ")</f>
        <v xml:space="preserve"> </v>
      </c>
    </row>
    <row r="141" spans="30:30">
      <c r="AD141" s="532" t="str">
        <f>IFERROR(VLOOKUP(D141,'Part Master'!A:E,5,FALSE)," ")</f>
        <v xml:space="preserve"> </v>
      </c>
    </row>
    <row r="142" spans="30:30">
      <c r="AD142" s="532" t="str">
        <f>IFERROR(VLOOKUP(D142,'Part Master'!A:E,5,FALSE)," ")</f>
        <v xml:space="preserve"> </v>
      </c>
    </row>
    <row r="143" spans="30:30">
      <c r="AD143" s="532" t="str">
        <f>IFERROR(VLOOKUP(D143,'Part Master'!A:E,5,FALSE)," ")</f>
        <v xml:space="preserve"> </v>
      </c>
    </row>
    <row r="144" spans="30:30">
      <c r="AD144" s="532" t="str">
        <f>IFERROR(VLOOKUP(D144,'Part Master'!A:E,5,FALSE)," ")</f>
        <v xml:space="preserve"> </v>
      </c>
    </row>
    <row r="145" spans="30:30">
      <c r="AD145" s="532" t="str">
        <f>IFERROR(VLOOKUP(D145,'Part Master'!A:E,5,FALSE)," ")</f>
        <v xml:space="preserve"> </v>
      </c>
    </row>
    <row r="146" spans="30:30">
      <c r="AD146" s="532" t="str">
        <f>IFERROR(VLOOKUP(D146,'Part Master'!A:E,5,FALSE)," ")</f>
        <v xml:space="preserve"> </v>
      </c>
    </row>
    <row r="147" spans="30:30">
      <c r="AD147" s="532" t="str">
        <f>IFERROR(VLOOKUP(D147,'Part Master'!A:E,5,FALSE)," ")</f>
        <v xml:space="preserve"> </v>
      </c>
    </row>
    <row r="148" spans="30:30">
      <c r="AD148" s="532" t="str">
        <f>IFERROR(VLOOKUP(D148,'Part Master'!A:E,5,FALSE)," ")</f>
        <v xml:space="preserve"> </v>
      </c>
    </row>
    <row r="149" spans="30:30">
      <c r="AD149" s="532" t="str">
        <f>IFERROR(VLOOKUP(D149,'Part Master'!A:E,5,FALSE)," ")</f>
        <v xml:space="preserve"> </v>
      </c>
    </row>
    <row r="150" spans="30:30">
      <c r="AD150" s="532" t="str">
        <f>IFERROR(VLOOKUP(D150,'Part Master'!A:E,5,FALSE)," ")</f>
        <v xml:space="preserve"> </v>
      </c>
    </row>
    <row r="151" spans="30:30">
      <c r="AD151" s="532" t="str">
        <f>IFERROR(VLOOKUP(D151,'Part Master'!A:E,5,FALSE)," ")</f>
        <v xml:space="preserve"> </v>
      </c>
    </row>
    <row r="152" spans="30:30">
      <c r="AD152" s="532" t="str">
        <f>IFERROR(VLOOKUP(D152,'Part Master'!A:E,5,FALSE)," ")</f>
        <v xml:space="preserve"> </v>
      </c>
    </row>
    <row r="153" spans="30:30">
      <c r="AD153" s="532" t="str">
        <f>IFERROR(VLOOKUP(D153,'Part Master'!A:E,5,FALSE)," ")</f>
        <v xml:space="preserve"> </v>
      </c>
    </row>
    <row r="154" spans="30:30">
      <c r="AD154" s="532" t="str">
        <f>IFERROR(VLOOKUP(D154,'Part Master'!A:E,5,FALSE)," ")</f>
        <v xml:space="preserve"> </v>
      </c>
    </row>
    <row r="155" spans="30:30">
      <c r="AD155" s="532" t="str">
        <f>IFERROR(VLOOKUP(D155,'Part Master'!A:E,5,FALSE)," ")</f>
        <v xml:space="preserve"> </v>
      </c>
    </row>
    <row r="156" spans="30:30">
      <c r="AD156" s="532" t="str">
        <f>IFERROR(VLOOKUP(D156,'Part Master'!A:E,5,FALSE)," ")</f>
        <v xml:space="preserve"> </v>
      </c>
    </row>
    <row r="157" spans="30:30">
      <c r="AD157" s="532" t="str">
        <f>IFERROR(VLOOKUP(D157,'Part Master'!A:E,5,FALSE)," ")</f>
        <v xml:space="preserve"> </v>
      </c>
    </row>
    <row r="158" spans="30:30">
      <c r="AD158" s="532" t="str">
        <f>IFERROR(VLOOKUP(D158,'Part Master'!A:E,5,FALSE)," ")</f>
        <v xml:space="preserve"> </v>
      </c>
    </row>
    <row r="159" spans="30:30">
      <c r="AD159" s="532" t="str">
        <f>IFERROR(VLOOKUP(D159,'Part Master'!A:E,5,FALSE)," ")</f>
        <v xml:space="preserve"> </v>
      </c>
    </row>
    <row r="160" spans="30:30">
      <c r="AD160" s="532" t="str">
        <f>IFERROR(VLOOKUP(D160,'Part Master'!A:E,5,FALSE)," ")</f>
        <v xml:space="preserve"> </v>
      </c>
    </row>
    <row r="161" spans="30:30">
      <c r="AD161" s="532" t="str">
        <f>IFERROR(VLOOKUP(D161,'Part Master'!A:E,5,FALSE)," ")</f>
        <v xml:space="preserve"> </v>
      </c>
    </row>
    <row r="162" spans="30:30">
      <c r="AD162" s="532" t="str">
        <f>IFERROR(VLOOKUP(D162,'Part Master'!A:E,5,FALSE)," ")</f>
        <v xml:space="preserve"> </v>
      </c>
    </row>
    <row r="163" spans="30:30">
      <c r="AD163" s="532" t="str">
        <f>IFERROR(VLOOKUP(D163,'Part Master'!A:E,5,FALSE)," ")</f>
        <v xml:space="preserve"> </v>
      </c>
    </row>
    <row r="164" spans="30:30">
      <c r="AD164" s="532" t="str">
        <f>IFERROR(VLOOKUP(D164,'Part Master'!A:E,5,FALSE)," ")</f>
        <v xml:space="preserve"> </v>
      </c>
    </row>
    <row r="165" spans="30:30">
      <c r="AD165" s="532" t="str">
        <f>IFERROR(VLOOKUP(D165,'Part Master'!A:E,5,FALSE)," ")</f>
        <v xml:space="preserve"> </v>
      </c>
    </row>
    <row r="166" spans="30:30">
      <c r="AD166" s="532" t="str">
        <f>IFERROR(VLOOKUP(D166,'Part Master'!A:E,5,FALSE)," ")</f>
        <v xml:space="preserve"> </v>
      </c>
    </row>
    <row r="167" spans="30:30">
      <c r="AD167" s="532" t="str">
        <f>IFERROR(VLOOKUP(D167,'Part Master'!A:E,5,FALSE)," ")</f>
        <v xml:space="preserve"> </v>
      </c>
    </row>
    <row r="168" spans="30:30">
      <c r="AD168" s="532" t="str">
        <f>IFERROR(VLOOKUP(D168,'Part Master'!A:E,5,FALSE)," ")</f>
        <v xml:space="preserve"> </v>
      </c>
    </row>
    <row r="169" spans="30:30">
      <c r="AD169" s="532" t="str">
        <f>IFERROR(VLOOKUP(D169,'Part Master'!A:E,5,FALSE)," ")</f>
        <v xml:space="preserve"> </v>
      </c>
    </row>
    <row r="170" spans="30:30">
      <c r="AD170" s="532" t="str">
        <f>IFERROR(VLOOKUP(D170,'Part Master'!A:E,5,FALSE)," ")</f>
        <v xml:space="preserve"> </v>
      </c>
    </row>
    <row r="171" spans="30:30">
      <c r="AD171" s="532" t="str">
        <f>IFERROR(VLOOKUP(D171,'Part Master'!A:E,5,FALSE)," ")</f>
        <v xml:space="preserve"> </v>
      </c>
    </row>
    <row r="172" spans="30:30">
      <c r="AD172" s="532" t="str">
        <f>IFERROR(VLOOKUP(D172,'Part Master'!A:E,5,FALSE)," ")</f>
        <v xml:space="preserve"> </v>
      </c>
    </row>
    <row r="173" spans="30:30">
      <c r="AD173" s="532" t="str">
        <f>IFERROR(VLOOKUP(D173,'Part Master'!A:E,5,FALSE)," ")</f>
        <v xml:space="preserve"> </v>
      </c>
    </row>
    <row r="174" spans="30:30">
      <c r="AD174" s="532" t="str">
        <f>IFERROR(VLOOKUP(D174,'Part Master'!A:E,5,FALSE)," ")</f>
        <v xml:space="preserve"> </v>
      </c>
    </row>
    <row r="175" spans="30:30">
      <c r="AD175" s="532" t="str">
        <f>IFERROR(VLOOKUP(D175,'Part Master'!A:E,5,FALSE)," ")</f>
        <v xml:space="preserve"> </v>
      </c>
    </row>
    <row r="176" spans="30:30">
      <c r="AD176" s="532" t="str">
        <f>IFERROR(VLOOKUP(D176,'Part Master'!A:E,5,FALSE)," ")</f>
        <v xml:space="preserve"> </v>
      </c>
    </row>
    <row r="177" spans="30:30">
      <c r="AD177" s="532" t="str">
        <f>IFERROR(VLOOKUP(D177,'Part Master'!A:E,5,FALSE)," ")</f>
        <v xml:space="preserve"> </v>
      </c>
    </row>
    <row r="178" spans="30:30">
      <c r="AD178" s="532" t="str">
        <f>IFERROR(VLOOKUP(D178,'Part Master'!A:E,5,FALSE)," ")</f>
        <v xml:space="preserve"> </v>
      </c>
    </row>
    <row r="179" spans="30:30">
      <c r="AD179" s="532" t="str">
        <f>IFERROR(VLOOKUP(D179,'Part Master'!A:E,5,FALSE)," ")</f>
        <v xml:space="preserve"> </v>
      </c>
    </row>
    <row r="180" spans="30:30">
      <c r="AD180" s="532" t="str">
        <f>IFERROR(VLOOKUP(D180,'Part Master'!A:E,5,FALSE)," ")</f>
        <v xml:space="preserve"> </v>
      </c>
    </row>
    <row r="181" spans="30:30">
      <c r="AD181" s="532" t="str">
        <f>IFERROR(VLOOKUP(D181,'Part Master'!A:E,5,FALSE)," ")</f>
        <v xml:space="preserve"> </v>
      </c>
    </row>
    <row r="182" spans="30:30">
      <c r="AD182" s="532" t="str">
        <f>IFERROR(VLOOKUP(D182,'Part Master'!A:E,5,FALSE)," ")</f>
        <v xml:space="preserve"> </v>
      </c>
    </row>
    <row r="183" spans="30:30">
      <c r="AD183" s="532" t="str">
        <f>IFERROR(VLOOKUP(D183,'Part Master'!A:E,5,FALSE)," ")</f>
        <v xml:space="preserve"> </v>
      </c>
    </row>
    <row r="184" spans="30:30">
      <c r="AD184" s="532" t="str">
        <f>IFERROR(VLOOKUP(D184,'Part Master'!A:E,5,FALSE)," ")</f>
        <v xml:space="preserve"> </v>
      </c>
    </row>
    <row r="185" spans="30:30">
      <c r="AD185" s="532" t="str">
        <f>IFERROR(VLOOKUP(D185,'Part Master'!A:E,5,FALSE)," ")</f>
        <v xml:space="preserve"> </v>
      </c>
    </row>
    <row r="186" spans="30:30">
      <c r="AD186" s="532" t="str">
        <f>IFERROR(VLOOKUP(D186,'Part Master'!A:E,5,FALSE)," ")</f>
        <v xml:space="preserve"> </v>
      </c>
    </row>
    <row r="187" spans="30:30">
      <c r="AD187" s="532" t="str">
        <f>IFERROR(VLOOKUP(D187,'Part Master'!A:E,5,FALSE)," ")</f>
        <v xml:space="preserve"> </v>
      </c>
    </row>
    <row r="188" spans="30:30">
      <c r="AD188" s="532" t="str">
        <f>IFERROR(VLOOKUP(D188,'Part Master'!A:E,5,FALSE)," ")</f>
        <v xml:space="preserve"> </v>
      </c>
    </row>
    <row r="189" spans="30:30">
      <c r="AD189" s="532" t="str">
        <f>IFERROR(VLOOKUP(D189,'Part Master'!A:E,5,FALSE)," ")</f>
        <v xml:space="preserve"> </v>
      </c>
    </row>
    <row r="190" spans="30:30">
      <c r="AD190" s="532" t="str">
        <f>IFERROR(VLOOKUP(D190,'Part Master'!A:E,5,FALSE)," ")</f>
        <v xml:space="preserve"> </v>
      </c>
    </row>
    <row r="191" spans="30:30">
      <c r="AD191" s="532" t="str">
        <f>IFERROR(VLOOKUP(D191,'Part Master'!A:E,5,FALSE)," ")</f>
        <v xml:space="preserve"> </v>
      </c>
    </row>
    <row r="192" spans="30:30">
      <c r="AD192" s="532" t="str">
        <f>IFERROR(VLOOKUP(D192,'Part Master'!A:E,5,FALSE)," ")</f>
        <v xml:space="preserve"> </v>
      </c>
    </row>
    <row r="193" spans="2:30">
      <c r="AD193" s="532" t="str">
        <f>IFERROR(VLOOKUP(D193,'Part Master'!A:E,5,FALSE)," ")</f>
        <v xml:space="preserve"> </v>
      </c>
    </row>
    <row r="194" spans="2:30">
      <c r="AD194" s="532" t="str">
        <f>IFERROR(VLOOKUP(D194,'Part Master'!A:E,5,FALSE)," ")</f>
        <v xml:space="preserve"> </v>
      </c>
    </row>
    <row r="195" spans="2:30" s="180" customFormat="1">
      <c r="B195" s="94"/>
      <c r="C195" s="94"/>
      <c r="D195" s="89"/>
      <c r="E195" s="89"/>
      <c r="F195" s="89"/>
      <c r="L195" s="168"/>
      <c r="M195" s="168"/>
      <c r="N195" s="131"/>
      <c r="O195" s="131"/>
      <c r="P195" s="131"/>
      <c r="Q195" s="131"/>
      <c r="R195" s="131"/>
      <c r="S195" s="131"/>
      <c r="T195" s="131"/>
      <c r="U195" s="131"/>
      <c r="V195" s="131"/>
      <c r="AD195" s="532" t="str">
        <f>IFERROR(VLOOKUP(D195,'Part Master'!A:E,5,FALSE)," ")</f>
        <v xml:space="preserve"> </v>
      </c>
    </row>
    <row r="196" spans="2:30">
      <c r="AD196" s="532" t="str">
        <f>IFERROR(VLOOKUP(D196,'Part Master'!A:E,5,FALSE)," ")</f>
        <v xml:space="preserve"> </v>
      </c>
    </row>
    <row r="197" spans="2:30">
      <c r="AD197" s="532" t="str">
        <f>IFERROR(VLOOKUP(D197,'Part Master'!A:E,5,FALSE)," ")</f>
        <v xml:space="preserve"> </v>
      </c>
    </row>
    <row r="198" spans="2:30">
      <c r="AD198" s="532" t="str">
        <f>IFERROR(VLOOKUP(D198,'Part Master'!A:E,5,FALSE)," ")</f>
        <v xml:space="preserve"> </v>
      </c>
    </row>
    <row r="199" spans="2:30">
      <c r="AD199" s="532" t="str">
        <f>IFERROR(VLOOKUP(D199,'Part Master'!A:E,5,FALSE)," ")</f>
        <v xml:space="preserve"> </v>
      </c>
    </row>
    <row r="200" spans="2:30">
      <c r="AD200" s="532" t="str">
        <f>IFERROR(VLOOKUP(D200,'Part Master'!A:E,5,FALSE)," ")</f>
        <v xml:space="preserve"> </v>
      </c>
    </row>
    <row r="201" spans="2:30">
      <c r="AD201" s="532" t="str">
        <f>IFERROR(VLOOKUP(D201,'Part Master'!A:E,5,FALSE)," ")</f>
        <v xml:space="preserve"> </v>
      </c>
    </row>
    <row r="202" spans="2:30">
      <c r="AD202" s="532" t="str">
        <f>IFERROR(VLOOKUP(D202,'Part Master'!A:E,5,FALSE)," ")</f>
        <v xml:space="preserve"> </v>
      </c>
    </row>
    <row r="203" spans="2:30">
      <c r="AD203" s="532" t="str">
        <f>IFERROR(VLOOKUP(D203,'Part Master'!A:E,5,FALSE)," ")</f>
        <v xml:space="preserve"> </v>
      </c>
    </row>
    <row r="204" spans="2:30">
      <c r="AD204" s="532" t="str">
        <f>IFERROR(VLOOKUP(D204,'Part Master'!A:E,5,FALSE)," ")</f>
        <v xml:space="preserve"> </v>
      </c>
    </row>
    <row r="205" spans="2:30">
      <c r="AD205" s="532" t="str">
        <f>IFERROR(VLOOKUP(D205,'Part Master'!A:E,5,FALSE)," ")</f>
        <v xml:space="preserve"> </v>
      </c>
    </row>
    <row r="206" spans="2:30">
      <c r="AD206" s="532" t="str">
        <f>IFERROR(VLOOKUP(D206,'Part Master'!A:E,5,FALSE)," ")</f>
        <v xml:space="preserve"> </v>
      </c>
    </row>
    <row r="207" spans="2:30">
      <c r="AD207" s="532" t="str">
        <f>IFERROR(VLOOKUP(D207,'Part Master'!A:E,5,FALSE)," ")</f>
        <v xml:space="preserve"> </v>
      </c>
    </row>
    <row r="208" spans="2:30">
      <c r="AD208" s="532" t="str">
        <f>IFERROR(VLOOKUP(D208,'Part Master'!A:E,5,FALSE)," ")</f>
        <v xml:space="preserve"> </v>
      </c>
    </row>
    <row r="209" spans="30:30">
      <c r="AD209" s="532" t="str">
        <f>IFERROR(VLOOKUP(D209,'Part Master'!A:E,5,FALSE)," ")</f>
        <v xml:space="preserve"> </v>
      </c>
    </row>
    <row r="210" spans="30:30">
      <c r="AD210" s="532" t="str">
        <f>IFERROR(VLOOKUP(D210,'Part Master'!A:E,5,FALSE)," ")</f>
        <v xml:space="preserve"> </v>
      </c>
    </row>
    <row r="211" spans="30:30">
      <c r="AD211" s="532" t="str">
        <f>IFERROR(VLOOKUP(D211,'Part Master'!A:E,5,FALSE)," ")</f>
        <v xml:space="preserve"> </v>
      </c>
    </row>
    <row r="212" spans="30:30">
      <c r="AD212" s="532" t="str">
        <f>IFERROR(VLOOKUP(D212,'Part Master'!A:E,5,FALSE)," ")</f>
        <v xml:space="preserve"> </v>
      </c>
    </row>
    <row r="213" spans="30:30">
      <c r="AD213" s="532" t="str">
        <f>IFERROR(VLOOKUP(D213,'Part Master'!A:E,5,FALSE)," ")</f>
        <v xml:space="preserve"> </v>
      </c>
    </row>
    <row r="214" spans="30:30">
      <c r="AD214" s="532" t="str">
        <f>IFERROR(VLOOKUP(D214,'Part Master'!A:E,5,FALSE)," ")</f>
        <v xml:space="preserve"> </v>
      </c>
    </row>
    <row r="215" spans="30:30">
      <c r="AD215" s="532" t="str">
        <f>IFERROR(VLOOKUP(D215,'Part Master'!A:E,5,FALSE)," ")</f>
        <v xml:space="preserve"> </v>
      </c>
    </row>
    <row r="216" spans="30:30">
      <c r="AD216" s="532" t="str">
        <f>IFERROR(VLOOKUP(D216,'Part Master'!A:E,5,FALSE)," ")</f>
        <v xml:space="preserve"> </v>
      </c>
    </row>
    <row r="217" spans="30:30">
      <c r="AD217" s="532" t="str">
        <f>IFERROR(VLOOKUP(D217,'Part Master'!A:E,5,FALSE)," ")</f>
        <v xml:space="preserve"> </v>
      </c>
    </row>
    <row r="218" spans="30:30">
      <c r="AD218" s="532" t="str">
        <f>IFERROR(VLOOKUP(D218,'Part Master'!A:E,5,FALSE)," ")</f>
        <v xml:space="preserve"> </v>
      </c>
    </row>
    <row r="219" spans="30:30">
      <c r="AD219" s="532" t="str">
        <f>IFERROR(VLOOKUP(D219,'Part Master'!A:E,5,FALSE)," ")</f>
        <v xml:space="preserve"> </v>
      </c>
    </row>
    <row r="220" spans="30:30">
      <c r="AD220" s="532" t="str">
        <f>IFERROR(VLOOKUP(D220,'Part Master'!A:E,5,FALSE)," ")</f>
        <v xml:space="preserve"> </v>
      </c>
    </row>
    <row r="221" spans="30:30">
      <c r="AD221" s="532" t="str">
        <f>IFERROR(VLOOKUP(D221,'Part Master'!A:E,5,FALSE)," ")</f>
        <v xml:space="preserve"> </v>
      </c>
    </row>
    <row r="222" spans="30:30">
      <c r="AD222" s="532" t="str">
        <f>IFERROR(VLOOKUP(D222,'Part Master'!A:E,5,FALSE)," ")</f>
        <v xml:space="preserve"> </v>
      </c>
    </row>
    <row r="223" spans="30:30">
      <c r="AD223" s="532" t="str">
        <f>IFERROR(VLOOKUP(D223,'Part Master'!A:E,5,FALSE)," ")</f>
        <v xml:space="preserve"> </v>
      </c>
    </row>
    <row r="224" spans="30:30">
      <c r="AD224" s="532" t="str">
        <f>IFERROR(VLOOKUP(D224,'Part Master'!A:E,5,FALSE)," ")</f>
        <v xml:space="preserve"> </v>
      </c>
    </row>
    <row r="225" spans="30:30">
      <c r="AD225" s="532" t="str">
        <f>IFERROR(VLOOKUP(D225,'Part Master'!A:E,5,FALSE)," ")</f>
        <v xml:space="preserve"> </v>
      </c>
    </row>
    <row r="226" spans="30:30">
      <c r="AD226" s="532" t="str">
        <f>IFERROR(VLOOKUP(D226,'Part Master'!A:E,5,FALSE)," ")</f>
        <v xml:space="preserve"> </v>
      </c>
    </row>
    <row r="227" spans="30:30">
      <c r="AD227" s="532" t="str">
        <f>IFERROR(VLOOKUP(D227,'Part Master'!A:E,5,FALSE)," ")</f>
        <v xml:space="preserve"> </v>
      </c>
    </row>
    <row r="228" spans="30:30">
      <c r="AD228" s="532" t="str">
        <f>IFERROR(VLOOKUP(D228,'Part Master'!A:E,5,FALSE)," ")</f>
        <v xml:space="preserve"> </v>
      </c>
    </row>
    <row r="229" spans="30:30">
      <c r="AD229" s="532" t="str">
        <f>IFERROR(VLOOKUP(D229,'Part Master'!A:E,5,FALSE)," ")</f>
        <v xml:space="preserve"> </v>
      </c>
    </row>
    <row r="230" spans="30:30">
      <c r="AD230" s="532" t="str">
        <f>IFERROR(VLOOKUP(D230,'Part Master'!A:E,5,FALSE)," ")</f>
        <v xml:space="preserve"> </v>
      </c>
    </row>
    <row r="231" spans="30:30">
      <c r="AD231" s="532" t="str">
        <f>IFERROR(VLOOKUP(D231,'Part Master'!A:E,5,FALSE)," ")</f>
        <v xml:space="preserve"> </v>
      </c>
    </row>
    <row r="232" spans="30:30">
      <c r="AD232" s="532" t="str">
        <f>IFERROR(VLOOKUP(D232,'Part Master'!A:E,5,FALSE)," ")</f>
        <v xml:space="preserve"> </v>
      </c>
    </row>
    <row r="233" spans="30:30">
      <c r="AD233" s="532" t="str">
        <f>IFERROR(VLOOKUP(D233,'Part Master'!A:E,5,FALSE)," ")</f>
        <v xml:space="preserve"> </v>
      </c>
    </row>
    <row r="234" spans="30:30">
      <c r="AD234" s="532" t="str">
        <f>IFERROR(VLOOKUP(D234,'Part Master'!A:E,5,FALSE)," ")</f>
        <v xml:space="preserve"> </v>
      </c>
    </row>
    <row r="235" spans="30:30">
      <c r="AD235" s="532" t="str">
        <f>IFERROR(VLOOKUP(D235,'Part Master'!A:E,5,FALSE)," ")</f>
        <v xml:space="preserve"> </v>
      </c>
    </row>
    <row r="236" spans="30:30">
      <c r="AD236" s="532" t="str">
        <f>IFERROR(VLOOKUP(D236,'Part Master'!A:E,5,FALSE)," ")</f>
        <v xml:space="preserve"> </v>
      </c>
    </row>
    <row r="237" spans="30:30">
      <c r="AD237" s="532" t="str">
        <f>IFERROR(VLOOKUP(D237,'Part Master'!A:E,5,FALSE)," ")</f>
        <v xml:space="preserve"> </v>
      </c>
    </row>
    <row r="238" spans="30:30">
      <c r="AD238" s="532" t="str">
        <f>IFERROR(VLOOKUP(D238,'Part Master'!A:E,5,FALSE)," ")</f>
        <v xml:space="preserve"> </v>
      </c>
    </row>
    <row r="239" spans="30:30">
      <c r="AD239" s="532" t="str">
        <f>IFERROR(VLOOKUP(D239,'Part Master'!A:E,5,FALSE)," ")</f>
        <v xml:space="preserve"> </v>
      </c>
    </row>
    <row r="240" spans="30:30">
      <c r="AD240" s="532" t="str">
        <f>IFERROR(VLOOKUP(D240,'Part Master'!A:E,5,FALSE)," ")</f>
        <v xml:space="preserve"> </v>
      </c>
    </row>
    <row r="241" spans="30:30">
      <c r="AD241" s="532" t="str">
        <f>IFERROR(VLOOKUP(D241,'Part Master'!A:E,5,FALSE)," ")</f>
        <v xml:space="preserve"> </v>
      </c>
    </row>
    <row r="242" spans="30:30">
      <c r="AD242" s="532" t="str">
        <f>IFERROR(VLOOKUP(D242,'Part Master'!A:E,5,FALSE)," ")</f>
        <v xml:space="preserve"> </v>
      </c>
    </row>
    <row r="243" spans="30:30">
      <c r="AD243" s="532" t="str">
        <f>IFERROR(VLOOKUP(D243,'Part Master'!A:E,5,FALSE)," ")</f>
        <v xml:space="preserve"> </v>
      </c>
    </row>
    <row r="244" spans="30:30">
      <c r="AD244" s="532" t="str">
        <f>IFERROR(VLOOKUP(D244,'Part Master'!A:E,5,FALSE)," ")</f>
        <v xml:space="preserve"> </v>
      </c>
    </row>
    <row r="245" spans="30:30">
      <c r="AD245" s="532" t="str">
        <f>IFERROR(VLOOKUP(D245,'Part Master'!A:E,5,FALSE)," ")</f>
        <v xml:space="preserve"> </v>
      </c>
    </row>
    <row r="246" spans="30:30">
      <c r="AD246" s="532" t="str">
        <f>IFERROR(VLOOKUP(D246,'Part Master'!A:E,5,FALSE)," ")</f>
        <v xml:space="preserve"> </v>
      </c>
    </row>
  </sheetData>
  <sheetProtection algorithmName="SHA-512" hashValue="e3Gv83uRdkLIkRVu7tNsn5bMP6AxCdgXcOcLJH7xbGUdK0vS8jqbuBB/pEjPrybvOfTmLwDnmom0U6Lz5CS0jQ==" saltValue="OLXu/pmKcVc7RAViLSI8CA==" spinCount="100000" sheet="1" objects="1" scenarios="1"/>
  <mergeCells count="15">
    <mergeCell ref="C3:L3"/>
    <mergeCell ref="C2:L2"/>
    <mergeCell ref="B34:L36"/>
    <mergeCell ref="G7:H7"/>
    <mergeCell ref="J7:K7"/>
    <mergeCell ref="B9:C9"/>
    <mergeCell ref="B26:B28"/>
    <mergeCell ref="D5:E5"/>
    <mergeCell ref="D6:E6"/>
    <mergeCell ref="D7:E7"/>
    <mergeCell ref="B10:AD10"/>
    <mergeCell ref="B17:AD17"/>
    <mergeCell ref="B19:AD19"/>
    <mergeCell ref="B21:AD21"/>
    <mergeCell ref="B31:AD31"/>
  </mergeCells>
  <conditionalFormatting sqref="G11 G18 G28:G30 J28:J30">
    <cfRule type="cellIs" dxfId="321" priority="26" operator="equal">
      <formula>0</formula>
    </cfRule>
  </conditionalFormatting>
  <conditionalFormatting sqref="G20 G22:G24 G26:G27">
    <cfRule type="cellIs" dxfId="320" priority="24" operator="equal">
      <formula>0</formula>
    </cfRule>
  </conditionalFormatting>
  <conditionalFormatting sqref="G32:G33">
    <cfRule type="cellIs" dxfId="319" priority="22" operator="equal">
      <formula>0</formula>
    </cfRule>
  </conditionalFormatting>
  <conditionalFormatting sqref="G12:G16">
    <cfRule type="cellIs" dxfId="318" priority="21" operator="equal">
      <formula>0</formula>
    </cfRule>
  </conditionalFormatting>
  <conditionalFormatting sqref="J11:J16">
    <cfRule type="cellIs" dxfId="317" priority="13" operator="equal">
      <formula>0</formula>
    </cfRule>
  </conditionalFormatting>
  <conditionalFormatting sqref="J20 J22:J24 J26:J27">
    <cfRule type="cellIs" dxfId="316" priority="11" operator="equal">
      <formula>0</formula>
    </cfRule>
  </conditionalFormatting>
  <conditionalFormatting sqref="J32:J33">
    <cfRule type="cellIs" dxfId="315" priority="9" operator="equal">
      <formula>0</formula>
    </cfRule>
  </conditionalFormatting>
  <conditionalFormatting sqref="D27">
    <cfRule type="duplicateValues" dxfId="314" priority="5"/>
  </conditionalFormatting>
  <conditionalFormatting sqref="J18">
    <cfRule type="cellIs" dxfId="313" priority="1" operator="equal">
      <formula>0</formula>
    </cfRule>
  </conditionalFormatting>
  <pageMargins left="0.70866141732283472" right="0.70866141732283472" top="0.74803149606299213" bottom="0.74803149606299213" header="0.31496062992125984" footer="0.31496062992125984"/>
  <pageSetup paperSize="9" scale="69" fitToHeight="0" orientation="portrait" r:id="rId1"/>
  <headerFooter>
    <oddFooter>&amp;RPage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9" tint="-0.249977111117893"/>
    <pageSetUpPr autoPageBreaks="0" fitToPage="1"/>
  </sheetPr>
  <dimension ref="A1:AD246"/>
  <sheetViews>
    <sheetView showGridLines="0" topLeftCell="B1" zoomScaleNormal="100" workbookViewId="0">
      <selection activeCell="AG30" sqref="AG30"/>
    </sheetView>
  </sheetViews>
  <sheetFormatPr defaultColWidth="9.140625" defaultRowHeight="15"/>
  <cols>
    <col min="1" max="1" width="6" style="4" hidden="1" customWidth="1"/>
    <col min="2" max="2" width="3.85546875" style="4" customWidth="1"/>
    <col min="3" max="3" width="56.5703125" style="4" bestFit="1" customWidth="1"/>
    <col min="4" max="4" width="15.7109375" style="4" bestFit="1" customWidth="1"/>
    <col min="5" max="5" width="13.5703125" style="4" bestFit="1" customWidth="1"/>
    <col min="6" max="6" width="14.140625" style="4" hidden="1" customWidth="1"/>
    <col min="7" max="7" width="9.42578125" style="33" bestFit="1" customWidth="1"/>
    <col min="8" max="8" width="10.140625" style="33" bestFit="1" customWidth="1"/>
    <col min="9" max="9" width="14.140625" style="33" hidden="1" customWidth="1"/>
    <col min="10" max="10" width="9.42578125" style="33" hidden="1" customWidth="1"/>
    <col min="11" max="11" width="10.140625" style="33" hidden="1" customWidth="1"/>
    <col min="12" max="12" width="8.7109375" style="273" customWidth="1"/>
    <col min="13" max="13" width="4.7109375" style="193" hidden="1" customWidth="1"/>
    <col min="14" max="14" width="17.5703125" style="131" hidden="1" customWidth="1"/>
    <col min="15" max="15" width="10.7109375" style="131" hidden="1" customWidth="1"/>
    <col min="16" max="16" width="5.28515625" style="195" hidden="1" customWidth="1"/>
    <col min="17" max="17" width="12.42578125" style="4" hidden="1" customWidth="1"/>
    <col min="18" max="18" width="12.5703125" style="4" hidden="1" customWidth="1"/>
    <col min="19" max="19" width="3.7109375" style="4" hidden="1" customWidth="1"/>
    <col min="20" max="20" width="11.85546875" style="4" hidden="1" customWidth="1"/>
    <col min="21" max="21" width="18.7109375" style="4" hidden="1" customWidth="1"/>
    <col min="22" max="22" width="17.7109375" style="4" hidden="1" customWidth="1"/>
    <col min="23" max="29" width="0" style="4" hidden="1" customWidth="1"/>
    <col min="30" max="30" width="19.140625" style="527" bestFit="1" customWidth="1"/>
    <col min="31" max="16384" width="9.140625" style="4"/>
  </cols>
  <sheetData>
    <row r="1" spans="2:30" s="94" customFormat="1" ht="14.65" customHeight="1">
      <c r="E1" s="90"/>
      <c r="F1" s="123" t="s">
        <v>685</v>
      </c>
      <c r="I1" s="237" t="s">
        <v>685</v>
      </c>
      <c r="J1" s="180"/>
      <c r="K1" s="180"/>
      <c r="L1" s="168"/>
      <c r="M1" s="168"/>
      <c r="N1" s="168"/>
      <c r="O1" s="168"/>
      <c r="P1" s="249"/>
      <c r="Q1" s="247"/>
      <c r="R1" s="247"/>
      <c r="S1" s="248"/>
      <c r="T1" s="248"/>
      <c r="U1" s="248"/>
      <c r="V1" s="248"/>
      <c r="AD1" s="525"/>
    </row>
    <row r="2" spans="2:30" s="200" customFormat="1" ht="23.25">
      <c r="C2" s="747" t="s">
        <v>686</v>
      </c>
      <c r="D2" s="747"/>
      <c r="E2" s="747"/>
      <c r="F2" s="747"/>
      <c r="G2" s="747"/>
      <c r="H2" s="747"/>
      <c r="I2" s="747"/>
      <c r="J2" s="747"/>
      <c r="K2" s="747"/>
      <c r="L2" s="747"/>
      <c r="M2" s="263"/>
      <c r="N2" s="263"/>
      <c r="O2" s="263"/>
      <c r="P2" s="249"/>
      <c r="Q2" s="247"/>
      <c r="R2" s="247"/>
      <c r="S2" s="248"/>
      <c r="T2" s="248"/>
      <c r="U2" s="248"/>
      <c r="V2" s="248"/>
      <c r="AD2" s="526"/>
    </row>
    <row r="3" spans="2:30" s="200" customFormat="1" ht="23.25">
      <c r="C3" s="748" t="s">
        <v>1393</v>
      </c>
      <c r="D3" s="748"/>
      <c r="E3" s="748"/>
      <c r="F3" s="748"/>
      <c r="G3" s="748"/>
      <c r="H3" s="748"/>
      <c r="I3" s="748"/>
      <c r="J3" s="748"/>
      <c r="K3" s="748"/>
      <c r="L3" s="748"/>
      <c r="M3" s="263"/>
      <c r="N3" s="263"/>
      <c r="O3" s="263"/>
      <c r="P3" s="249"/>
      <c r="Q3" s="247"/>
      <c r="R3" s="247"/>
      <c r="S3" s="248"/>
      <c r="T3" s="248"/>
      <c r="U3" s="248"/>
      <c r="V3" s="248"/>
      <c r="AD3" s="526"/>
    </row>
    <row r="4" spans="2:30" s="16" customFormat="1">
      <c r="B4" s="125"/>
      <c r="C4" s="125"/>
      <c r="D4" s="125"/>
      <c r="E4" s="126"/>
      <c r="F4" s="128"/>
      <c r="G4" s="124"/>
      <c r="H4" s="208"/>
      <c r="I4" s="238"/>
      <c r="J4" s="185"/>
      <c r="K4" s="185"/>
      <c r="L4" s="264"/>
      <c r="M4" s="264"/>
      <c r="N4" s="264"/>
      <c r="O4" s="264"/>
      <c r="P4" s="337"/>
      <c r="Q4" s="247"/>
      <c r="R4" s="247"/>
      <c r="S4" s="248"/>
      <c r="T4" s="248"/>
      <c r="U4" s="248"/>
      <c r="V4" s="248"/>
      <c r="AD4" s="527"/>
    </row>
    <row r="5" spans="2:30" s="16" customFormat="1">
      <c r="B5" s="125"/>
      <c r="C5" s="211" t="s">
        <v>1082</v>
      </c>
      <c r="D5" s="749">
        <f ca="1">TODAY()</f>
        <v>45015</v>
      </c>
      <c r="E5" s="750"/>
      <c r="F5" s="128"/>
      <c r="G5" s="187"/>
      <c r="H5" s="185"/>
      <c r="I5" s="238"/>
      <c r="J5" s="185"/>
      <c r="K5" s="185"/>
      <c r="L5" s="193"/>
      <c r="M5" s="124"/>
      <c r="N5" s="196"/>
      <c r="O5" s="196"/>
      <c r="P5" s="194"/>
      <c r="Q5" s="247"/>
      <c r="R5" s="247"/>
      <c r="S5" s="248"/>
      <c r="T5" s="248"/>
      <c r="U5" s="248"/>
      <c r="V5" s="248"/>
      <c r="AD5" s="527"/>
    </row>
    <row r="6" spans="2:30" s="16" customFormat="1">
      <c r="B6" s="125"/>
      <c r="C6" s="224" t="s">
        <v>1077</v>
      </c>
      <c r="D6" s="751"/>
      <c r="E6" s="752"/>
      <c r="F6" s="128"/>
      <c r="I6" s="238"/>
      <c r="L6" s="193"/>
      <c r="M6" s="124"/>
      <c r="N6" s="196" t="s">
        <v>1088</v>
      </c>
      <c r="O6" s="196"/>
      <c r="P6" s="194"/>
      <c r="Q6" s="196" t="s">
        <v>1087</v>
      </c>
      <c r="R6" s="196"/>
      <c r="AD6" s="527"/>
    </row>
    <row r="7" spans="2:30" s="16" customFormat="1" ht="14.65" customHeight="1">
      <c r="B7" s="125"/>
      <c r="C7" s="224" t="s">
        <v>1078</v>
      </c>
      <c r="D7" s="753"/>
      <c r="E7" s="754"/>
      <c r="F7" s="128"/>
      <c r="G7" s="755" t="s">
        <v>1085</v>
      </c>
      <c r="H7" s="756"/>
      <c r="I7" s="243"/>
      <c r="J7" s="757" t="s">
        <v>1086</v>
      </c>
      <c r="K7" s="757"/>
      <c r="L7" s="265"/>
      <c r="M7" s="124"/>
      <c r="N7" s="226" t="s">
        <v>506</v>
      </c>
      <c r="O7" s="209">
        <f>'COVER PAGE'!$C$20</f>
        <v>154</v>
      </c>
      <c r="P7" s="198"/>
      <c r="Q7" s="223" t="s">
        <v>506</v>
      </c>
      <c r="R7" s="186">
        <f>'COVER PAGE'!$C$20</f>
        <v>154</v>
      </c>
      <c r="S7" s="175"/>
      <c r="T7" s="198"/>
      <c r="U7" s="198"/>
      <c r="V7" s="198"/>
      <c r="AD7" s="527"/>
    </row>
    <row r="8" spans="2:30" ht="15" customHeight="1">
      <c r="C8" s="12"/>
      <c r="D8" s="12"/>
      <c r="E8" s="12"/>
      <c r="F8" s="13" t="s">
        <v>1088</v>
      </c>
      <c r="G8" s="245" t="s">
        <v>1081</v>
      </c>
      <c r="H8" s="246">
        <f>O8</f>
        <v>0</v>
      </c>
      <c r="I8" s="240" t="s">
        <v>1087</v>
      </c>
      <c r="J8" s="251" t="s">
        <v>1081</v>
      </c>
      <c r="K8" s="244">
        <f>R8</f>
        <v>0</v>
      </c>
      <c r="L8" s="225">
        <f>SUM(L10:L196)</f>
        <v>0</v>
      </c>
      <c r="M8" s="124"/>
      <c r="N8" s="202">
        <f>SUM(N10:N196)</f>
        <v>0</v>
      </c>
      <c r="O8" s="202">
        <f>SUM(O10:O196)</f>
        <v>0</v>
      </c>
      <c r="P8" s="338"/>
      <c r="Q8" s="201">
        <f>SUM(Q10:Q196)</f>
        <v>0</v>
      </c>
      <c r="R8" s="201">
        <f>SUM(R10:R196)</f>
        <v>0</v>
      </c>
      <c r="S8" s="204"/>
      <c r="T8" s="203">
        <f>SUM(T10:T196)</f>
        <v>0</v>
      </c>
      <c r="U8" s="203">
        <f>SUM(U10:U196)</f>
        <v>0</v>
      </c>
      <c r="V8" s="203">
        <f>SUM(V10:V196)</f>
        <v>0</v>
      </c>
    </row>
    <row r="9" spans="2:30" s="12" customFormat="1" ht="45">
      <c r="B9" s="764" t="s">
        <v>242</v>
      </c>
      <c r="C9" s="764"/>
      <c r="D9" s="230" t="s">
        <v>243</v>
      </c>
      <c r="E9" s="34" t="s">
        <v>63</v>
      </c>
      <c r="F9" s="35" t="s">
        <v>455</v>
      </c>
      <c r="G9" s="35" t="s">
        <v>1070</v>
      </c>
      <c r="H9" s="35" t="s">
        <v>1066</v>
      </c>
      <c r="I9" s="252" t="s">
        <v>455</v>
      </c>
      <c r="J9" s="252" t="s">
        <v>1070</v>
      </c>
      <c r="K9" s="252" t="s">
        <v>1066</v>
      </c>
      <c r="L9" s="266" t="s">
        <v>1059</v>
      </c>
      <c r="M9" s="193"/>
      <c r="N9" s="253" t="s">
        <v>684</v>
      </c>
      <c r="O9" s="253" t="s">
        <v>1083</v>
      </c>
      <c r="P9" s="341"/>
      <c r="Q9" s="253" t="s">
        <v>684</v>
      </c>
      <c r="R9" s="253" t="s">
        <v>1076</v>
      </c>
      <c r="S9" s="175"/>
      <c r="T9" s="256" t="s">
        <v>1067</v>
      </c>
      <c r="U9" s="256" t="s">
        <v>1068</v>
      </c>
      <c r="V9" s="257" t="s">
        <v>1069</v>
      </c>
      <c r="AD9" s="528" t="s">
        <v>1629</v>
      </c>
    </row>
    <row r="10" spans="2:30">
      <c r="B10" s="811" t="s">
        <v>234</v>
      </c>
      <c r="C10" s="812"/>
      <c r="D10" s="812"/>
      <c r="E10" s="812"/>
      <c r="F10" s="812"/>
      <c r="G10" s="812"/>
      <c r="H10" s="812"/>
      <c r="I10" s="812"/>
      <c r="J10" s="812"/>
      <c r="K10" s="812"/>
      <c r="L10" s="812"/>
      <c r="M10" s="812"/>
      <c r="N10" s="812"/>
      <c r="O10" s="812"/>
      <c r="P10" s="812"/>
      <c r="Q10" s="812"/>
      <c r="R10" s="812"/>
      <c r="S10" s="812"/>
      <c r="T10" s="812"/>
      <c r="U10" s="812"/>
      <c r="V10" s="812"/>
      <c r="W10" s="812"/>
      <c r="X10" s="812"/>
      <c r="Y10" s="812"/>
      <c r="Z10" s="812"/>
      <c r="AA10" s="812"/>
      <c r="AB10" s="812"/>
      <c r="AC10" s="812"/>
      <c r="AD10" s="813"/>
    </row>
    <row r="11" spans="2:30" s="9" customFormat="1">
      <c r="B11" s="65" t="s">
        <v>23</v>
      </c>
      <c r="C11" s="65"/>
      <c r="D11" s="65" t="s">
        <v>1128</v>
      </c>
      <c r="E11" s="42">
        <v>1.5</v>
      </c>
      <c r="F11" s="181">
        <f>VLOOKUP(D11,'Part Master'!A:R, 3,FALSE)</f>
        <v>904.31</v>
      </c>
      <c r="G11" s="181">
        <f t="shared" ref="G11:G16" si="0">F11*1.1</f>
        <v>994.74099999999999</v>
      </c>
      <c r="H11" s="393">
        <f>G11+(E11*('COVER PAGE'!$C$20))</f>
        <v>1225.741</v>
      </c>
      <c r="I11" s="181">
        <f>VLOOKUP(D11,'Part Master'!A:G,7,FALSE)</f>
        <v>750.57729999999992</v>
      </c>
      <c r="J11" s="181">
        <f t="shared" ref="J11:J16" si="1">I11*1.1</f>
        <v>825.63503000000003</v>
      </c>
      <c r="K11" s="181">
        <f t="shared" ref="K11:K16" si="2">J11+($R$7*E11)</f>
        <v>1056.6350299999999</v>
      </c>
      <c r="L11" s="375"/>
      <c r="N11" s="122">
        <f t="shared" ref="N11:N16" si="3">IF(L11&gt;0,G11*L11,0)</f>
        <v>0</v>
      </c>
      <c r="O11" s="122">
        <f t="shared" ref="O11:O16" si="4">IF(L11&gt;0,H11*L11,0)</f>
        <v>0</v>
      </c>
      <c r="P11" s="339"/>
      <c r="Q11" s="122">
        <f t="shared" ref="Q11:Q16" si="5">IF(L11&gt;0,J11*L11,0)</f>
        <v>0</v>
      </c>
      <c r="R11" s="122">
        <f t="shared" ref="R11:R16" si="6">IF(L11&gt;0,K11*L11,0)</f>
        <v>0</v>
      </c>
      <c r="S11" s="175"/>
      <c r="T11" s="174">
        <f>IF($L11&gt;0,$L11*$I11*'COVER PAGE'!#REF!,0)</f>
        <v>0</v>
      </c>
      <c r="U11" s="174">
        <f>IF($L11&gt;0,($E11*$R$7*$L11)-($E11*'COVER PAGE'!#REF!*$L11),0)</f>
        <v>0</v>
      </c>
      <c r="V11" s="174">
        <f t="shared" ref="V11:V16" si="7">U11+T11</f>
        <v>0</v>
      </c>
      <c r="AD11" s="530" t="str">
        <f>IFERROR(VLOOKUP(D11,'Part Master'!A:E,5,FALSE)," ")</f>
        <v/>
      </c>
    </row>
    <row r="12" spans="2:30" s="9" customFormat="1">
      <c r="B12" s="65" t="s">
        <v>594</v>
      </c>
      <c r="C12" s="65"/>
      <c r="D12" s="65" t="s">
        <v>1129</v>
      </c>
      <c r="E12" s="42">
        <v>1.5</v>
      </c>
      <c r="F12" s="181">
        <f>VLOOKUP(D12,'Part Master'!A:R, 3,FALSE)</f>
        <v>1009.83</v>
      </c>
      <c r="G12" s="181">
        <f t="shared" si="0"/>
        <v>1110.8130000000001</v>
      </c>
      <c r="H12" s="393">
        <f>G12+(E12*('COVER PAGE'!$C$20))</f>
        <v>1341.8130000000001</v>
      </c>
      <c r="I12" s="181">
        <f>VLOOKUP(D12,'Part Master'!A:G,7,FALSE)</f>
        <v>838.15890000000002</v>
      </c>
      <c r="J12" s="181">
        <f t="shared" si="1"/>
        <v>921.9747900000001</v>
      </c>
      <c r="K12" s="181">
        <f t="shared" si="2"/>
        <v>1152.9747900000002</v>
      </c>
      <c r="L12" s="375"/>
      <c r="N12" s="122">
        <f t="shared" si="3"/>
        <v>0</v>
      </c>
      <c r="O12" s="122">
        <f t="shared" si="4"/>
        <v>0</v>
      </c>
      <c r="P12" s="339"/>
      <c r="Q12" s="122">
        <f t="shared" si="5"/>
        <v>0</v>
      </c>
      <c r="R12" s="122">
        <f t="shared" si="6"/>
        <v>0</v>
      </c>
      <c r="S12" s="175"/>
      <c r="T12" s="174">
        <f>IF($L12&gt;0,$L12*$I12*'COVER PAGE'!#REF!,0)</f>
        <v>0</v>
      </c>
      <c r="U12" s="174">
        <f>IF($L12&gt;0,($E12*$R$7*$L12)-($E12*'COVER PAGE'!#REF!*$L12),0)</f>
        <v>0</v>
      </c>
      <c r="V12" s="174">
        <f t="shared" si="7"/>
        <v>0</v>
      </c>
      <c r="AD12" s="530" t="str">
        <f>IFERROR(VLOOKUP(D12,'Part Master'!A:E,5,FALSE)," ")</f>
        <v/>
      </c>
    </row>
    <row r="13" spans="2:30" s="9" customFormat="1">
      <c r="B13" s="65" t="s">
        <v>1072</v>
      </c>
      <c r="C13" s="65"/>
      <c r="D13" s="65" t="s">
        <v>522</v>
      </c>
      <c r="E13" s="42">
        <v>0.25</v>
      </c>
      <c r="F13" s="181">
        <f>VLOOKUP(D13,'Part Master'!A:R, 3,FALSE)</f>
        <v>348.32</v>
      </c>
      <c r="G13" s="181">
        <f t="shared" si="0"/>
        <v>383.15200000000004</v>
      </c>
      <c r="H13" s="393">
        <f>G13+(E13*('COVER PAGE'!$C$20))</f>
        <v>421.65200000000004</v>
      </c>
      <c r="I13" s="181">
        <f>VLOOKUP(D13,'Part Master'!A:G,7,FALSE)</f>
        <v>313.488</v>
      </c>
      <c r="J13" s="181">
        <f t="shared" si="1"/>
        <v>344.83680000000004</v>
      </c>
      <c r="K13" s="181">
        <f t="shared" si="2"/>
        <v>383.33680000000004</v>
      </c>
      <c r="L13" s="375"/>
      <c r="N13" s="122">
        <f t="shared" si="3"/>
        <v>0</v>
      </c>
      <c r="O13" s="122">
        <f t="shared" si="4"/>
        <v>0</v>
      </c>
      <c r="P13" s="339"/>
      <c r="Q13" s="122">
        <f t="shared" si="5"/>
        <v>0</v>
      </c>
      <c r="R13" s="122">
        <f t="shared" si="6"/>
        <v>0</v>
      </c>
      <c r="S13" s="170"/>
      <c r="T13" s="174">
        <f>IF($L13&gt;0,$L13*$I13*'COVER PAGE'!#REF!,0)</f>
        <v>0</v>
      </c>
      <c r="U13" s="174">
        <f>IF($L13&gt;0,($E13*$R$7*$L13)-($E13*'COVER PAGE'!#REF!*$L13),0)</f>
        <v>0</v>
      </c>
      <c r="V13" s="174">
        <f t="shared" si="7"/>
        <v>0</v>
      </c>
      <c r="AD13" s="530" t="str">
        <f>IFERROR(VLOOKUP(D13,'Part Master'!A:E,5,FALSE)," ")</f>
        <v/>
      </c>
    </row>
    <row r="14" spans="2:30" s="9" customFormat="1">
      <c r="B14" s="65" t="s">
        <v>33</v>
      </c>
      <c r="C14" s="65"/>
      <c r="D14" s="65" t="s">
        <v>136</v>
      </c>
      <c r="E14" s="45">
        <v>0.1</v>
      </c>
      <c r="F14" s="181">
        <f>VLOOKUP(D14,'Part Master'!A:R, 3,FALSE)</f>
        <v>123.14</v>
      </c>
      <c r="G14" s="181">
        <f t="shared" si="0"/>
        <v>135.45400000000001</v>
      </c>
      <c r="H14" s="393">
        <f>G14+(E14*('COVER PAGE'!$C$20))</f>
        <v>150.85400000000001</v>
      </c>
      <c r="I14" s="181">
        <f>VLOOKUP(D14,'Part Master'!A:G,7,FALSE)</f>
        <v>107.7475</v>
      </c>
      <c r="J14" s="181">
        <f t="shared" si="1"/>
        <v>118.52225000000001</v>
      </c>
      <c r="K14" s="181">
        <f t="shared" si="2"/>
        <v>133.92225000000002</v>
      </c>
      <c r="L14" s="375"/>
      <c r="N14" s="122">
        <f t="shared" si="3"/>
        <v>0</v>
      </c>
      <c r="O14" s="122">
        <f t="shared" si="4"/>
        <v>0</v>
      </c>
      <c r="P14" s="339"/>
      <c r="Q14" s="122">
        <f t="shared" si="5"/>
        <v>0</v>
      </c>
      <c r="R14" s="122">
        <f t="shared" si="6"/>
        <v>0</v>
      </c>
      <c r="S14" s="170"/>
      <c r="T14" s="174">
        <f>IF($L14&gt;0,$L14*$I14*'COVER PAGE'!#REF!,0)</f>
        <v>0</v>
      </c>
      <c r="U14" s="174">
        <f>IF($L14&gt;0,($E14*$R$7*$L14)-($E14*'COVER PAGE'!#REF!*$L14),0)</f>
        <v>0</v>
      </c>
      <c r="V14" s="174">
        <f t="shared" si="7"/>
        <v>0</v>
      </c>
      <c r="AD14" s="530" t="str">
        <f>IFERROR(VLOOKUP(D14,'Part Master'!A:E,5,FALSE)," ")</f>
        <v/>
      </c>
    </row>
    <row r="15" spans="2:30" s="9" customFormat="1">
      <c r="B15" s="65" t="s">
        <v>424</v>
      </c>
      <c r="C15" s="65"/>
      <c r="D15" s="65" t="s">
        <v>115</v>
      </c>
      <c r="E15" s="42">
        <v>0.33</v>
      </c>
      <c r="F15" s="181">
        <f>VLOOKUP(D15,'Part Master'!A:R, 3,FALSE)</f>
        <v>108.23</v>
      </c>
      <c r="G15" s="181">
        <f t="shared" si="0"/>
        <v>119.05300000000001</v>
      </c>
      <c r="H15" s="393">
        <f>G15+(E15*('COVER PAGE'!$C$20))</f>
        <v>169.87300000000002</v>
      </c>
      <c r="I15" s="181">
        <f>VLOOKUP(D15,'Part Master'!A:G,7,FALSE)</f>
        <v>89.8309</v>
      </c>
      <c r="J15" s="181">
        <f t="shared" si="1"/>
        <v>98.813990000000004</v>
      </c>
      <c r="K15" s="181">
        <f t="shared" si="2"/>
        <v>149.63399000000001</v>
      </c>
      <c r="L15" s="375"/>
      <c r="N15" s="122">
        <f t="shared" si="3"/>
        <v>0</v>
      </c>
      <c r="O15" s="122">
        <f t="shared" si="4"/>
        <v>0</v>
      </c>
      <c r="P15" s="339"/>
      <c r="Q15" s="122">
        <f t="shared" si="5"/>
        <v>0</v>
      </c>
      <c r="R15" s="122">
        <f t="shared" si="6"/>
        <v>0</v>
      </c>
      <c r="T15" s="174">
        <f>IF($L15&gt;0,$L15*$I15*'COVER PAGE'!#REF!,0)</f>
        <v>0</v>
      </c>
      <c r="U15" s="174">
        <f>IF($L15&gt;0,($E15*$R$7*$L15)-($E15*'COVER PAGE'!#REF!*$L15),0)</f>
        <v>0</v>
      </c>
      <c r="V15" s="174">
        <f t="shared" si="7"/>
        <v>0</v>
      </c>
      <c r="AD15" s="530" t="str">
        <f>IFERROR(VLOOKUP(D15,'Part Master'!A:E,5,FALSE)," ")</f>
        <v/>
      </c>
    </row>
    <row r="16" spans="2:30" s="9" customFormat="1">
      <c r="B16" s="41" t="s">
        <v>402</v>
      </c>
      <c r="C16" s="65"/>
      <c r="D16" s="65" t="s">
        <v>116</v>
      </c>
      <c r="E16" s="42">
        <v>0.33</v>
      </c>
      <c r="F16" s="181">
        <f>VLOOKUP(D16,'Part Master'!A:R, 3,FALSE)</f>
        <v>106.21</v>
      </c>
      <c r="G16" s="181">
        <f t="shared" si="0"/>
        <v>116.831</v>
      </c>
      <c r="H16" s="393">
        <f>G16+(E16*('COVER PAGE'!$C$20))</f>
        <v>167.65100000000001</v>
      </c>
      <c r="I16" s="181">
        <f>VLOOKUP(D16,'Part Master'!A:G,7,FALSE)</f>
        <v>88.154299999999992</v>
      </c>
      <c r="J16" s="181">
        <f t="shared" si="1"/>
        <v>96.969729999999998</v>
      </c>
      <c r="K16" s="181">
        <f t="shared" si="2"/>
        <v>147.78972999999999</v>
      </c>
      <c r="L16" s="375"/>
      <c r="N16" s="122">
        <f t="shared" si="3"/>
        <v>0</v>
      </c>
      <c r="O16" s="122">
        <f t="shared" si="4"/>
        <v>0</v>
      </c>
      <c r="P16" s="339"/>
      <c r="Q16" s="122">
        <f t="shared" si="5"/>
        <v>0</v>
      </c>
      <c r="R16" s="122">
        <f t="shared" si="6"/>
        <v>0</v>
      </c>
      <c r="T16" s="174">
        <f>IF($L16&gt;0,$L16*$I16*'COVER PAGE'!#REF!,0)</f>
        <v>0</v>
      </c>
      <c r="U16" s="174">
        <f>IF($L16&gt;0,($E16*$R$7*$L16)-($E16*'COVER PAGE'!#REF!*$L16),0)</f>
        <v>0</v>
      </c>
      <c r="V16" s="174">
        <f t="shared" si="7"/>
        <v>0</v>
      </c>
      <c r="AD16" s="530" t="str">
        <f>IFERROR(VLOOKUP(D16,'Part Master'!A:E,5,FALSE)," ")</f>
        <v/>
      </c>
    </row>
    <row r="17" spans="2:30" s="9" customFormat="1">
      <c r="B17" s="65" t="s">
        <v>335</v>
      </c>
      <c r="C17" s="67"/>
      <c r="D17" s="68" t="s">
        <v>72</v>
      </c>
      <c r="E17" s="69"/>
      <c r="F17" s="242"/>
      <c r="G17" s="242"/>
      <c r="H17" s="242"/>
      <c r="I17" s="242"/>
      <c r="J17" s="242"/>
      <c r="K17" s="242"/>
      <c r="L17" s="268"/>
      <c r="N17" s="11"/>
      <c r="O17" s="11"/>
      <c r="P17" s="11"/>
      <c r="Q17" s="11"/>
      <c r="R17" s="11"/>
      <c r="S17" s="11"/>
      <c r="T17" s="11"/>
      <c r="U17" s="11"/>
      <c r="V17" s="11"/>
      <c r="W17" s="11"/>
      <c r="AD17" s="530" t="str">
        <f>IFERROR(VLOOKUP(D17,'Part Master'!A:E,5,FALSE)," ")</f>
        <v xml:space="preserve"> </v>
      </c>
    </row>
    <row r="18" spans="2:30" s="9" customFormat="1">
      <c r="B18" s="781"/>
      <c r="C18" s="65" t="s">
        <v>318</v>
      </c>
      <c r="D18" s="65" t="s">
        <v>117</v>
      </c>
      <c r="E18" s="42">
        <v>3.33</v>
      </c>
      <c r="F18" s="181">
        <f>VLOOKUP(D18,'Part Master'!A:R, 3,FALSE)</f>
        <v>2870.82</v>
      </c>
      <c r="G18" s="181">
        <f>F18*1.1</f>
        <v>3157.9020000000005</v>
      </c>
      <c r="H18" s="393">
        <f>G18+(E18*('COVER PAGE'!$C$20))</f>
        <v>3670.7220000000007</v>
      </c>
      <c r="I18" s="181">
        <f>VLOOKUP(D18,'Part Master'!A:G,7,FALSE)</f>
        <v>2382.7806</v>
      </c>
      <c r="J18" s="181">
        <f>I18*1.1</f>
        <v>2621.0586600000001</v>
      </c>
      <c r="K18" s="181">
        <f>J18+($R$7*E18)</f>
        <v>3133.8786600000003</v>
      </c>
      <c r="L18" s="375"/>
      <c r="N18" s="122">
        <f>IF(L18&gt;0,G18*L18,0)</f>
        <v>0</v>
      </c>
      <c r="O18" s="122">
        <f>IF(L18&gt;0,H18*L18,0)</f>
        <v>0</v>
      </c>
      <c r="P18" s="339"/>
      <c r="Q18" s="122">
        <f>IF(L18&gt;0,J18*L18,0)</f>
        <v>0</v>
      </c>
      <c r="R18" s="122">
        <f>IF(L18&gt;0,K18*L18,0)</f>
        <v>0</v>
      </c>
      <c r="T18" s="174">
        <f>IF($L18&gt;0,$L18*$I18*'COVER PAGE'!#REF!,0)</f>
        <v>0</v>
      </c>
      <c r="U18" s="174">
        <f>IF($L18&gt;0,($E18*$R$7*$L18)-($E18*'COVER PAGE'!#REF!*$L18),0)</f>
        <v>0</v>
      </c>
      <c r="V18" s="174">
        <f>U18+T18</f>
        <v>0</v>
      </c>
      <c r="AD18" s="530" t="str">
        <f>IFERROR(VLOOKUP(D18,'Part Master'!A:E,5,FALSE)," ")</f>
        <v/>
      </c>
    </row>
    <row r="19" spans="2:30" s="9" customFormat="1">
      <c r="B19" s="809"/>
      <c r="C19" s="65" t="s">
        <v>319</v>
      </c>
      <c r="D19" s="65" t="s">
        <v>118</v>
      </c>
      <c r="E19" s="42">
        <v>3.33</v>
      </c>
      <c r="F19" s="181">
        <f>VLOOKUP(D19,'Part Master'!A:R, 3,FALSE)</f>
        <v>2899.53</v>
      </c>
      <c r="G19" s="181">
        <f>F19*1.1</f>
        <v>3189.4830000000006</v>
      </c>
      <c r="H19" s="393">
        <f>G19+(E19*('COVER PAGE'!$C$20))</f>
        <v>3702.3030000000008</v>
      </c>
      <c r="I19" s="181">
        <f>VLOOKUP(D19,'Part Master'!A:G,7,FALSE)</f>
        <v>2406.6099000000004</v>
      </c>
      <c r="J19" s="181">
        <f>I19*1.1</f>
        <v>2647.2708900000007</v>
      </c>
      <c r="K19" s="181">
        <f>J19+($R$7*E19)</f>
        <v>3160.0908900000009</v>
      </c>
      <c r="L19" s="375"/>
      <c r="N19" s="122">
        <f>IF(L19&gt;0,G19*L19,0)</f>
        <v>0</v>
      </c>
      <c r="O19" s="122">
        <f>IF(L19&gt;0,H19*L19,0)</f>
        <v>0</v>
      </c>
      <c r="P19" s="339"/>
      <c r="Q19" s="122">
        <f>IF(L19&gt;0,J19*L19,0)</f>
        <v>0</v>
      </c>
      <c r="R19" s="122">
        <f>IF(L19&gt;0,K19*L19,0)</f>
        <v>0</v>
      </c>
      <c r="T19" s="174">
        <f>IF($L19&gt;0,$L19*$I19*'COVER PAGE'!#REF!,0)</f>
        <v>0</v>
      </c>
      <c r="U19" s="174">
        <f>IF($L19&gt;0,($E19*$R$7*$L19)-($E19*'COVER PAGE'!#REF!*$L19),0)</f>
        <v>0</v>
      </c>
      <c r="V19" s="174">
        <f>U19+T19</f>
        <v>0</v>
      </c>
      <c r="AD19" s="530" t="str">
        <f>IFERROR(VLOOKUP(D19,'Part Master'!A:E,5,FALSE)," ")</f>
        <v/>
      </c>
    </row>
    <row r="20" spans="2:30" s="9" customFormat="1" ht="17.25">
      <c r="B20" s="809"/>
      <c r="C20" s="65" t="s">
        <v>471</v>
      </c>
      <c r="D20" s="65" t="s">
        <v>1164</v>
      </c>
      <c r="E20" s="42">
        <v>3.33</v>
      </c>
      <c r="F20" s="181">
        <f>VLOOKUP(D20,'Part Master'!A:R, 3,FALSE)</f>
        <v>2974.8</v>
      </c>
      <c r="G20" s="181">
        <f>F20*1.1</f>
        <v>3272.2800000000007</v>
      </c>
      <c r="H20" s="393">
        <f>G20+(E20*('COVER PAGE'!$C$20))</f>
        <v>3785.1000000000008</v>
      </c>
      <c r="I20" s="181">
        <f>VLOOKUP(D20,'Part Master'!A:G,7,FALSE)</f>
        <v>2469.0840000000003</v>
      </c>
      <c r="J20" s="181">
        <f>I20*1.1</f>
        <v>2715.9924000000005</v>
      </c>
      <c r="K20" s="181">
        <f>J20+($R$7*E20)</f>
        <v>3228.8124000000007</v>
      </c>
      <c r="L20" s="375"/>
      <c r="N20" s="122">
        <f>IF(L20&gt;0,G20*L20,0)</f>
        <v>0</v>
      </c>
      <c r="O20" s="122">
        <f>IF(L20&gt;0,H20*L20,0)</f>
        <v>0</v>
      </c>
      <c r="P20" s="339"/>
      <c r="Q20" s="122">
        <f>IF(L20&gt;0,J20*L20,0)</f>
        <v>0</v>
      </c>
      <c r="R20" s="122">
        <f>IF(L20&gt;0,K20*L20,0)</f>
        <v>0</v>
      </c>
      <c r="T20" s="174">
        <f>IF($L20&gt;0,$L20*$I20*'COVER PAGE'!#REF!,0)</f>
        <v>0</v>
      </c>
      <c r="U20" s="174">
        <f>IF($L20&gt;0,($E20*$R$7*$L20)-($E20*'COVER PAGE'!#REF!*$L20),0)</f>
        <v>0</v>
      </c>
      <c r="V20" s="174">
        <f>U20+T20</f>
        <v>0</v>
      </c>
      <c r="AD20" s="530" t="str">
        <f>IFERROR(VLOOKUP(D20,'Part Master'!A:E,5,FALSE)," ")</f>
        <v>Price Update</v>
      </c>
    </row>
    <row r="21" spans="2:30" s="9" customFormat="1" ht="17.25">
      <c r="B21" s="810"/>
      <c r="C21" s="65" t="s">
        <v>472</v>
      </c>
      <c r="D21" s="65" t="s">
        <v>704</v>
      </c>
      <c r="E21" s="42">
        <v>3.33</v>
      </c>
      <c r="F21" s="181">
        <f>VLOOKUP(D21,'Part Master'!A:R, 3,FALSE)</f>
        <v>2226.0700000000002</v>
      </c>
      <c r="G21" s="181">
        <f>F21*1.1</f>
        <v>2448.6770000000006</v>
      </c>
      <c r="H21" s="393">
        <f>G21+(E21*('COVER PAGE'!$C$20))</f>
        <v>2961.4970000000008</v>
      </c>
      <c r="I21" s="181">
        <f>VLOOKUP(D21,'Part Master'!A:G,7,FALSE)</f>
        <v>1847.6381000000001</v>
      </c>
      <c r="J21" s="181">
        <f>I21*1.1</f>
        <v>2032.4019100000003</v>
      </c>
      <c r="K21" s="181">
        <f>J21+($R$7*E21)</f>
        <v>2545.2219100000002</v>
      </c>
      <c r="L21" s="375"/>
      <c r="N21" s="122">
        <f>IF(L21&gt;0,G21*L21,0)</f>
        <v>0</v>
      </c>
      <c r="O21" s="122">
        <f>IF(L21&gt;0,H21*L21,0)</f>
        <v>0</v>
      </c>
      <c r="P21" s="339"/>
      <c r="Q21" s="122">
        <f>IF(L21&gt;0,J21*L21,0)</f>
        <v>0</v>
      </c>
      <c r="R21" s="122">
        <f>IF(L21&gt;0,K21*L21,0)</f>
        <v>0</v>
      </c>
      <c r="T21" s="174">
        <f>IF($L21&gt;0,$L21*$I21*'COVER PAGE'!#REF!,0)</f>
        <v>0</v>
      </c>
      <c r="U21" s="174">
        <f>IF($L21&gt;0,($E21*$R$7*$L21)-($E21*'COVER PAGE'!#REF!*$L21),0)</f>
        <v>0</v>
      </c>
      <c r="V21" s="174">
        <f>U21+T21</f>
        <v>0</v>
      </c>
      <c r="AD21" s="530" t="str">
        <f>IFERROR(VLOOKUP(D21,'Part Master'!A:E,5,FALSE)," ")</f>
        <v>Price Update</v>
      </c>
    </row>
    <row r="22" spans="2:30" s="9" customFormat="1">
      <c r="B22" s="65" t="s">
        <v>395</v>
      </c>
      <c r="C22" s="67"/>
      <c r="D22" s="68" t="s">
        <v>72</v>
      </c>
      <c r="E22" s="69"/>
      <c r="F22" s="242"/>
      <c r="G22" s="242"/>
      <c r="H22" s="242"/>
      <c r="I22" s="242"/>
      <c r="J22" s="242"/>
      <c r="K22" s="242"/>
      <c r="L22" s="268"/>
      <c r="P22" s="11"/>
      <c r="Q22" s="11"/>
      <c r="R22" s="11"/>
      <c r="S22" s="11"/>
      <c r="T22" s="11"/>
      <c r="U22" s="11"/>
      <c r="V22" s="11"/>
      <c r="AD22" s="530" t="str">
        <f>IFERROR(VLOOKUP(D22,'Part Master'!A:E,5,FALSE)," ")</f>
        <v xml:space="preserve"> </v>
      </c>
    </row>
    <row r="23" spans="2:30" s="9" customFormat="1">
      <c r="B23" s="809"/>
      <c r="C23" s="65" t="s">
        <v>426</v>
      </c>
      <c r="D23" s="65" t="s">
        <v>197</v>
      </c>
      <c r="E23" s="45">
        <v>1.2</v>
      </c>
      <c r="F23" s="181">
        <f>VLOOKUP(D23,'Part Master'!A:R, 3,FALSE)</f>
        <v>99.66</v>
      </c>
      <c r="G23" s="181">
        <f>F23*1.1</f>
        <v>109.626</v>
      </c>
      <c r="H23" s="393">
        <f>G23+(E23*('COVER PAGE'!$C$20))</f>
        <v>294.42599999999999</v>
      </c>
      <c r="I23" s="181">
        <f>VLOOKUP(D23,'Part Master'!A:G,7,FALSE)</f>
        <v>82.717799999999997</v>
      </c>
      <c r="J23" s="181">
        <f>I23*1.1</f>
        <v>90.989580000000004</v>
      </c>
      <c r="K23" s="181">
        <f>J23+($R$7*E23)</f>
        <v>275.78958</v>
      </c>
      <c r="L23" s="375"/>
      <c r="N23" s="122">
        <f>IF(L23&gt;0,G23*L23,0)</f>
        <v>0</v>
      </c>
      <c r="O23" s="122">
        <f>IF(L23&gt;0,H23*L23,0)</f>
        <v>0</v>
      </c>
      <c r="P23" s="339"/>
      <c r="Q23" s="122">
        <f>IF(L23&gt;0,J23*L23,0)</f>
        <v>0</v>
      </c>
      <c r="R23" s="122">
        <f>IF(L23&gt;0,K23*L23,0)</f>
        <v>0</v>
      </c>
      <c r="T23" s="174">
        <f>IF($L23&gt;0,$L23*$I23*'COVER PAGE'!#REF!,0)</f>
        <v>0</v>
      </c>
      <c r="U23" s="174">
        <f>IF($L23&gt;0,($E23*$R$7*$L23)-($E23*'COVER PAGE'!#REF!*$L23),0)</f>
        <v>0</v>
      </c>
      <c r="V23" s="174">
        <f>U23+T23</f>
        <v>0</v>
      </c>
      <c r="AD23" s="530" t="str">
        <f>IFERROR(VLOOKUP(D23,'Part Master'!A:E,5,FALSE)," ")</f>
        <v/>
      </c>
    </row>
    <row r="24" spans="2:30" s="9" customFormat="1">
      <c r="B24" s="810"/>
      <c r="C24" s="65" t="s">
        <v>427</v>
      </c>
      <c r="D24" s="65" t="s">
        <v>140</v>
      </c>
      <c r="E24" s="45">
        <v>1.2</v>
      </c>
      <c r="F24" s="181">
        <f>VLOOKUP(D24,'Part Master'!A:R, 3,FALSE)</f>
        <v>186.64</v>
      </c>
      <c r="G24" s="181">
        <f>F24*1.1</f>
        <v>205.304</v>
      </c>
      <c r="H24" s="393">
        <f>G24+(E24*('COVER PAGE'!$C$20))</f>
        <v>390.10399999999998</v>
      </c>
      <c r="I24" s="181">
        <f>VLOOKUP(D24,'Part Master'!A:G,7,FALSE)</f>
        <v>154.91119999999998</v>
      </c>
      <c r="J24" s="181">
        <f>I24*1.1</f>
        <v>170.40232</v>
      </c>
      <c r="K24" s="181">
        <f>J24+($R$7*E24)</f>
        <v>355.20231999999999</v>
      </c>
      <c r="L24" s="375"/>
      <c r="N24" s="122">
        <f>IF(L24&gt;0,G24*L24,0)</f>
        <v>0</v>
      </c>
      <c r="O24" s="122">
        <f>IF(L24&gt;0,H24*L24,0)</f>
        <v>0</v>
      </c>
      <c r="P24" s="339"/>
      <c r="Q24" s="122">
        <f>IF(L24&gt;0,J24*L24,0)</f>
        <v>0</v>
      </c>
      <c r="R24" s="122">
        <f>IF(L24&gt;0,K24*L24,0)</f>
        <v>0</v>
      </c>
      <c r="T24" s="174">
        <f>IF($L24&gt;0,$L24*$I24*'COVER PAGE'!#REF!,0)</f>
        <v>0</v>
      </c>
      <c r="U24" s="174">
        <f>IF($L24&gt;0,($E24*$R$7*$L24)-($E24*'COVER PAGE'!#REF!*$L24),0)</f>
        <v>0</v>
      </c>
      <c r="V24" s="174">
        <f>U24+T24</f>
        <v>0</v>
      </c>
      <c r="AD24" s="530" t="str">
        <f>IFERROR(VLOOKUP(D24,'Part Master'!A:E,5,FALSE)," ")</f>
        <v/>
      </c>
    </row>
    <row r="25" spans="2:30" s="9" customFormat="1" ht="17.25">
      <c r="B25" s="776" t="s">
        <v>1147</v>
      </c>
      <c r="C25" s="869"/>
      <c r="D25" s="869"/>
      <c r="E25" s="869"/>
      <c r="F25" s="869"/>
      <c r="G25" s="869"/>
      <c r="H25" s="869"/>
      <c r="I25" s="869"/>
      <c r="J25" s="869"/>
      <c r="K25" s="869"/>
      <c r="L25" s="777"/>
      <c r="N25" s="11"/>
      <c r="O25" s="11"/>
      <c r="P25" s="11"/>
      <c r="Q25" s="11"/>
      <c r="R25" s="11"/>
      <c r="S25" s="11"/>
      <c r="T25" s="11"/>
      <c r="U25" s="11"/>
      <c r="V25" s="11"/>
      <c r="AD25" s="530" t="str">
        <f>IFERROR(VLOOKUP(D25,'Part Master'!A:E,5,FALSE)," ")</f>
        <v xml:space="preserve"> </v>
      </c>
    </row>
    <row r="26" spans="2:30" s="9" customFormat="1">
      <c r="B26" s="781"/>
      <c r="C26" s="72" t="s">
        <v>24</v>
      </c>
      <c r="D26" s="65" t="s">
        <v>1106</v>
      </c>
      <c r="E26" s="45">
        <v>1.5</v>
      </c>
      <c r="F26" s="183">
        <f>VLOOKUP(D26,'Part Master'!A:R, 3,FALSE)</f>
        <v>3628.86</v>
      </c>
      <c r="G26" s="183">
        <f t="shared" ref="G26:G33" si="8">F26*1.1</f>
        <v>3991.7460000000005</v>
      </c>
      <c r="H26" s="393">
        <f>G26+(E26*('COVER PAGE'!$C$20))</f>
        <v>4222.746000000001</v>
      </c>
      <c r="I26" s="181">
        <f>VLOOKUP(D26,'Part Master'!A:G,7,FALSE)</f>
        <v>3447.4169999999999</v>
      </c>
      <c r="J26" s="181">
        <f t="shared" ref="J26:J33" si="9">I26*1.1</f>
        <v>3792.1587000000004</v>
      </c>
      <c r="K26" s="181">
        <f t="shared" ref="K26:K33" si="10">J26+($R$7*E26)</f>
        <v>4023.1587000000004</v>
      </c>
      <c r="L26" s="375"/>
      <c r="N26" s="122">
        <f t="shared" ref="N26:N33" si="11">IF(L26&gt;0,G26*L26,0)</f>
        <v>0</v>
      </c>
      <c r="O26" s="122">
        <f t="shared" ref="O26:O33" si="12">IF(L26&gt;0,H26*L26,0)</f>
        <v>0</v>
      </c>
      <c r="P26" s="339"/>
      <c r="Q26" s="122">
        <f t="shared" ref="Q26:Q33" si="13">IF(L26&gt;0,J26*L26,0)</f>
        <v>0</v>
      </c>
      <c r="R26" s="122">
        <f t="shared" ref="R26:R33" si="14">IF(L26&gt;0,K26*L26,0)</f>
        <v>0</v>
      </c>
      <c r="T26" s="174">
        <f>IF($L26&gt;0,$L26*$I26*'COVER PAGE'!#REF!,0)</f>
        <v>0</v>
      </c>
      <c r="U26" s="174">
        <f>IF($L26&gt;0,($E26*$R$7*$L26)-($E26*'COVER PAGE'!#REF!*$L26),0)</f>
        <v>0</v>
      </c>
      <c r="V26" s="174">
        <f t="shared" ref="V26:V33" si="15">U26+T26</f>
        <v>0</v>
      </c>
      <c r="AD26" s="530" t="str">
        <f>IFERROR(VLOOKUP(D26,'Part Master'!A:E,5,FALSE)," ")</f>
        <v>Price Update</v>
      </c>
    </row>
    <row r="27" spans="2:30" s="9" customFormat="1">
      <c r="B27" s="809"/>
      <c r="C27" s="72" t="s">
        <v>25</v>
      </c>
      <c r="D27" s="65" t="s">
        <v>1102</v>
      </c>
      <c r="E27" s="45">
        <v>1.5</v>
      </c>
      <c r="F27" s="183">
        <f>VLOOKUP(D27,'Part Master'!A:R, 3,FALSE)</f>
        <v>3628.86</v>
      </c>
      <c r="G27" s="183">
        <f t="shared" si="8"/>
        <v>3991.7460000000005</v>
      </c>
      <c r="H27" s="393">
        <f>G27+(E27*('COVER PAGE'!$C$20))</f>
        <v>4222.746000000001</v>
      </c>
      <c r="I27" s="181">
        <f>VLOOKUP(D27,'Part Master'!A:G,7,FALSE)</f>
        <v>3447.4169999999999</v>
      </c>
      <c r="J27" s="181">
        <f t="shared" si="9"/>
        <v>3792.1587000000004</v>
      </c>
      <c r="K27" s="181">
        <f t="shared" si="10"/>
        <v>4023.1587000000004</v>
      </c>
      <c r="L27" s="375"/>
      <c r="N27" s="122">
        <f t="shared" si="11"/>
        <v>0</v>
      </c>
      <c r="O27" s="122">
        <f t="shared" si="12"/>
        <v>0</v>
      </c>
      <c r="P27" s="339"/>
      <c r="Q27" s="122">
        <f t="shared" si="13"/>
        <v>0</v>
      </c>
      <c r="R27" s="122">
        <f t="shared" si="14"/>
        <v>0</v>
      </c>
      <c r="T27" s="174">
        <f>IF($L27&gt;0,$L27*$I27*'COVER PAGE'!#REF!,0)</f>
        <v>0</v>
      </c>
      <c r="U27" s="174">
        <f>IF($L27&gt;0,($E27*$R$7*$L27)-($E27*'COVER PAGE'!#REF!*$L27),0)</f>
        <v>0</v>
      </c>
      <c r="V27" s="174">
        <f t="shared" si="15"/>
        <v>0</v>
      </c>
      <c r="AD27" s="530" t="str">
        <f>IFERROR(VLOOKUP(D27,'Part Master'!A:E,5,FALSE)," ")</f>
        <v>Price Update</v>
      </c>
    </row>
    <row r="28" spans="2:30" s="9" customFormat="1">
      <c r="B28" s="809"/>
      <c r="C28" s="72" t="s">
        <v>26</v>
      </c>
      <c r="D28" s="65" t="s">
        <v>1104</v>
      </c>
      <c r="E28" s="45">
        <v>1.5</v>
      </c>
      <c r="F28" s="183">
        <f>VLOOKUP(D28,'Part Master'!A:R, 3,FALSE)</f>
        <v>3628.86</v>
      </c>
      <c r="G28" s="183">
        <f t="shared" si="8"/>
        <v>3991.7460000000005</v>
      </c>
      <c r="H28" s="393">
        <f>G28+(E28*('COVER PAGE'!$C$20))</f>
        <v>4222.746000000001</v>
      </c>
      <c r="I28" s="181">
        <f>VLOOKUP(D28,'Part Master'!A:G,7,FALSE)</f>
        <v>3447.4169999999999</v>
      </c>
      <c r="J28" s="181">
        <f t="shared" si="9"/>
        <v>3792.1587000000004</v>
      </c>
      <c r="K28" s="181">
        <f t="shared" si="10"/>
        <v>4023.1587000000004</v>
      </c>
      <c r="L28" s="375"/>
      <c r="N28" s="122">
        <f t="shared" si="11"/>
        <v>0</v>
      </c>
      <c r="O28" s="122">
        <f t="shared" si="12"/>
        <v>0</v>
      </c>
      <c r="P28" s="339"/>
      <c r="Q28" s="122">
        <f t="shared" si="13"/>
        <v>0</v>
      </c>
      <c r="R28" s="122">
        <f t="shared" si="14"/>
        <v>0</v>
      </c>
      <c r="T28" s="174">
        <f>IF($L28&gt;0,$L28*$I28*'COVER PAGE'!#REF!,0)</f>
        <v>0</v>
      </c>
      <c r="U28" s="174">
        <f>IF($L28&gt;0,($E28*$R$7*$L28)-($E28*'COVER PAGE'!#REF!*$L28),0)</f>
        <v>0</v>
      </c>
      <c r="V28" s="174">
        <f t="shared" si="15"/>
        <v>0</v>
      </c>
      <c r="AD28" s="530" t="str">
        <f>IFERROR(VLOOKUP(D28,'Part Master'!A:E,5,FALSE)," ")</f>
        <v>Price Update</v>
      </c>
    </row>
    <row r="29" spans="2:30" s="9" customFormat="1">
      <c r="B29" s="809"/>
      <c r="C29" s="72" t="s">
        <v>27</v>
      </c>
      <c r="D29" s="65" t="s">
        <v>1109</v>
      </c>
      <c r="E29" s="45">
        <v>1.5</v>
      </c>
      <c r="F29" s="183">
        <f>VLOOKUP(D29,'Part Master'!A:R, 3,FALSE)</f>
        <v>3628.86</v>
      </c>
      <c r="G29" s="183">
        <f t="shared" si="8"/>
        <v>3991.7460000000005</v>
      </c>
      <c r="H29" s="393">
        <f>G29+(E29*('COVER PAGE'!$C$20))</f>
        <v>4222.746000000001</v>
      </c>
      <c r="I29" s="181">
        <f>VLOOKUP(D29,'Part Master'!A:G,7,FALSE)</f>
        <v>3447.4169999999999</v>
      </c>
      <c r="J29" s="181">
        <f t="shared" si="9"/>
        <v>3792.1587000000004</v>
      </c>
      <c r="K29" s="181">
        <f t="shared" si="10"/>
        <v>4023.1587000000004</v>
      </c>
      <c r="L29" s="375"/>
      <c r="N29" s="122">
        <f t="shared" si="11"/>
        <v>0</v>
      </c>
      <c r="O29" s="122">
        <f t="shared" si="12"/>
        <v>0</v>
      </c>
      <c r="P29" s="339"/>
      <c r="Q29" s="122">
        <f t="shared" si="13"/>
        <v>0</v>
      </c>
      <c r="R29" s="122">
        <f t="shared" si="14"/>
        <v>0</v>
      </c>
      <c r="T29" s="174">
        <f>IF($L29&gt;0,$L29*$I29*'COVER PAGE'!#REF!,0)</f>
        <v>0</v>
      </c>
      <c r="U29" s="174">
        <f>IF($L29&gt;0,($E29*$R$7*$L29)-($E29*'COVER PAGE'!#REF!*$L29),0)</f>
        <v>0</v>
      </c>
      <c r="V29" s="174">
        <f t="shared" si="15"/>
        <v>0</v>
      </c>
      <c r="AD29" s="530" t="str">
        <f>IFERROR(VLOOKUP(D29,'Part Master'!A:E,5,FALSE)," ")</f>
        <v>Price Update</v>
      </c>
    </row>
    <row r="30" spans="2:30" s="9" customFormat="1">
      <c r="B30" s="809"/>
      <c r="C30" s="72" t="s">
        <v>28</v>
      </c>
      <c r="D30" s="65" t="s">
        <v>1103</v>
      </c>
      <c r="E30" s="45">
        <v>1.5</v>
      </c>
      <c r="F30" s="183">
        <f>VLOOKUP(D30,'Part Master'!A:R, 3,FALSE)</f>
        <v>3628.86</v>
      </c>
      <c r="G30" s="183">
        <f t="shared" si="8"/>
        <v>3991.7460000000005</v>
      </c>
      <c r="H30" s="393">
        <f>G30+(E30*('COVER PAGE'!$C$20))</f>
        <v>4222.746000000001</v>
      </c>
      <c r="I30" s="181">
        <f>VLOOKUP(D30,'Part Master'!A:G,7,FALSE)</f>
        <v>3447.4169999999999</v>
      </c>
      <c r="J30" s="181">
        <f t="shared" si="9"/>
        <v>3792.1587000000004</v>
      </c>
      <c r="K30" s="181">
        <f t="shared" si="10"/>
        <v>4023.1587000000004</v>
      </c>
      <c r="L30" s="375"/>
      <c r="N30" s="122">
        <f t="shared" si="11"/>
        <v>0</v>
      </c>
      <c r="O30" s="122">
        <f t="shared" si="12"/>
        <v>0</v>
      </c>
      <c r="P30" s="339"/>
      <c r="Q30" s="122">
        <f t="shared" si="13"/>
        <v>0</v>
      </c>
      <c r="R30" s="122">
        <f t="shared" si="14"/>
        <v>0</v>
      </c>
      <c r="T30" s="174">
        <f>IF($L30&gt;0,$L30*$I30*'COVER PAGE'!#REF!,0)</f>
        <v>0</v>
      </c>
      <c r="U30" s="174">
        <f>IF($L30&gt;0,($E30*$R$7*$L30)-($E30*'COVER PAGE'!#REF!*$L30),0)</f>
        <v>0</v>
      </c>
      <c r="V30" s="174">
        <f t="shared" si="15"/>
        <v>0</v>
      </c>
      <c r="AD30" s="530" t="str">
        <f>IFERROR(VLOOKUP(D30,'Part Master'!A:E,5,FALSE)," ")</f>
        <v>Price Update</v>
      </c>
    </row>
    <row r="31" spans="2:30" s="9" customFormat="1">
      <c r="B31" s="809"/>
      <c r="C31" s="72" t="s">
        <v>29</v>
      </c>
      <c r="D31" s="65" t="s">
        <v>1107</v>
      </c>
      <c r="E31" s="45">
        <v>1.5</v>
      </c>
      <c r="F31" s="183">
        <f>VLOOKUP(D31,'Part Master'!A:R, 3,FALSE)</f>
        <v>3628.86</v>
      </c>
      <c r="G31" s="183">
        <f t="shared" si="8"/>
        <v>3991.7460000000005</v>
      </c>
      <c r="H31" s="393">
        <f>G31+(E31*('COVER PAGE'!$C$20))</f>
        <v>4222.746000000001</v>
      </c>
      <c r="I31" s="181">
        <f>VLOOKUP(D31,'Part Master'!A:G,7,FALSE)</f>
        <v>3447.4169999999999</v>
      </c>
      <c r="J31" s="181">
        <f t="shared" si="9"/>
        <v>3792.1587000000004</v>
      </c>
      <c r="K31" s="181">
        <f t="shared" si="10"/>
        <v>4023.1587000000004</v>
      </c>
      <c r="L31" s="375"/>
      <c r="N31" s="122">
        <f t="shared" si="11"/>
        <v>0</v>
      </c>
      <c r="O31" s="122">
        <f t="shared" si="12"/>
        <v>0</v>
      </c>
      <c r="P31" s="339"/>
      <c r="Q31" s="122">
        <f t="shared" si="13"/>
        <v>0</v>
      </c>
      <c r="R31" s="122">
        <f t="shared" si="14"/>
        <v>0</v>
      </c>
      <c r="T31" s="174">
        <f>IF($L31&gt;0,$L31*$I31*'COVER PAGE'!#REF!,0)</f>
        <v>0</v>
      </c>
      <c r="U31" s="174">
        <f>IF($L31&gt;0,($E31*$R$7*$L31)-($E31*'COVER PAGE'!#REF!*$L31),0)</f>
        <v>0</v>
      </c>
      <c r="V31" s="174">
        <f t="shared" si="15"/>
        <v>0</v>
      </c>
      <c r="AD31" s="530" t="str">
        <f>IFERROR(VLOOKUP(D31,'Part Master'!A:E,5,FALSE)," ")</f>
        <v>Price Update</v>
      </c>
    </row>
    <row r="32" spans="2:30" s="9" customFormat="1">
      <c r="B32" s="809"/>
      <c r="C32" s="72" t="s">
        <v>30</v>
      </c>
      <c r="D32" s="65" t="s">
        <v>1105</v>
      </c>
      <c r="E32" s="45">
        <v>1.5</v>
      </c>
      <c r="F32" s="183">
        <f>VLOOKUP(D32,'Part Master'!A:R, 3,FALSE)</f>
        <v>3628.86</v>
      </c>
      <c r="G32" s="183">
        <f t="shared" si="8"/>
        <v>3991.7460000000005</v>
      </c>
      <c r="H32" s="393">
        <f>G32+(E32*('COVER PAGE'!$C$20))</f>
        <v>4222.746000000001</v>
      </c>
      <c r="I32" s="181">
        <f>VLOOKUP(D32,'Part Master'!A:G,7,FALSE)</f>
        <v>3447.4169999999999</v>
      </c>
      <c r="J32" s="181">
        <f t="shared" si="9"/>
        <v>3792.1587000000004</v>
      </c>
      <c r="K32" s="181">
        <f t="shared" si="10"/>
        <v>4023.1587000000004</v>
      </c>
      <c r="L32" s="375"/>
      <c r="N32" s="122">
        <f t="shared" si="11"/>
        <v>0</v>
      </c>
      <c r="O32" s="122">
        <f t="shared" si="12"/>
        <v>0</v>
      </c>
      <c r="P32" s="339"/>
      <c r="Q32" s="122">
        <f t="shared" si="13"/>
        <v>0</v>
      </c>
      <c r="R32" s="122">
        <f t="shared" si="14"/>
        <v>0</v>
      </c>
      <c r="T32" s="174">
        <f>IF($L32&gt;0,$L32*$I32*'COVER PAGE'!#REF!,0)</f>
        <v>0</v>
      </c>
      <c r="U32" s="174">
        <f>IF($L32&gt;0,($E32*$R$7*$L32)-($E32*'COVER PAGE'!#REF!*$L32),0)</f>
        <v>0</v>
      </c>
      <c r="V32" s="174">
        <f t="shared" si="15"/>
        <v>0</v>
      </c>
      <c r="AD32" s="530" t="str">
        <f>IFERROR(VLOOKUP(D32,'Part Master'!A:E,5,FALSE)," ")</f>
        <v>Price Update</v>
      </c>
    </row>
    <row r="33" spans="2:30" s="9" customFormat="1">
      <c r="B33" s="810"/>
      <c r="C33" s="72" t="s">
        <v>31</v>
      </c>
      <c r="D33" s="65" t="s">
        <v>1108</v>
      </c>
      <c r="E33" s="45">
        <v>1.5</v>
      </c>
      <c r="F33" s="183">
        <f>VLOOKUP(D33,'Part Master'!A:R, 3,FALSE)</f>
        <v>3628.86</v>
      </c>
      <c r="G33" s="183">
        <f t="shared" si="8"/>
        <v>3991.7460000000005</v>
      </c>
      <c r="H33" s="393">
        <f>G33+(E33*('COVER PAGE'!$C$20))</f>
        <v>4222.746000000001</v>
      </c>
      <c r="I33" s="181">
        <f>VLOOKUP(D33,'Part Master'!A:G,7,FALSE)</f>
        <v>3447.4169999999999</v>
      </c>
      <c r="J33" s="181">
        <f t="shared" si="9"/>
        <v>3792.1587000000004</v>
      </c>
      <c r="K33" s="181">
        <f t="shared" si="10"/>
        <v>4023.1587000000004</v>
      </c>
      <c r="L33" s="375"/>
      <c r="N33" s="122">
        <f t="shared" si="11"/>
        <v>0</v>
      </c>
      <c r="O33" s="122">
        <f t="shared" si="12"/>
        <v>0</v>
      </c>
      <c r="P33" s="339"/>
      <c r="Q33" s="122">
        <f t="shared" si="13"/>
        <v>0</v>
      </c>
      <c r="R33" s="122">
        <f t="shared" si="14"/>
        <v>0</v>
      </c>
      <c r="T33" s="174">
        <f>IF($L33&gt;0,$L33*$I33*'COVER PAGE'!#REF!,0)</f>
        <v>0</v>
      </c>
      <c r="U33" s="174">
        <f>IF($L33&gt;0,($E33*$R$7*$L33)-($E33*'COVER PAGE'!#REF!*$L33),0)</f>
        <v>0</v>
      </c>
      <c r="V33" s="174">
        <f t="shared" si="15"/>
        <v>0</v>
      </c>
      <c r="AD33" s="530" t="str">
        <f>IFERROR(VLOOKUP(D33,'Part Master'!A:E,5,FALSE)," ")</f>
        <v>Price Update</v>
      </c>
    </row>
    <row r="34" spans="2:30" ht="17.25">
      <c r="B34" s="776" t="s">
        <v>1146</v>
      </c>
      <c r="C34" s="869"/>
      <c r="D34" s="869"/>
      <c r="E34" s="869"/>
      <c r="F34" s="869"/>
      <c r="G34" s="869"/>
      <c r="H34" s="869"/>
      <c r="I34" s="869"/>
      <c r="J34" s="869"/>
      <c r="K34" s="869"/>
      <c r="L34" s="777"/>
      <c r="N34" s="5"/>
      <c r="O34" s="5"/>
      <c r="P34" s="5"/>
      <c r="Q34" s="11"/>
      <c r="R34" s="11"/>
      <c r="S34" s="11"/>
      <c r="T34" s="11"/>
      <c r="U34" s="11"/>
      <c r="V34" s="11"/>
      <c r="AD34" s="530" t="str">
        <f>IFERROR(VLOOKUP(D34,'Part Master'!A:E,5,FALSE)," ")</f>
        <v xml:space="preserve"> </v>
      </c>
    </row>
    <row r="35" spans="2:30">
      <c r="B35" s="781"/>
      <c r="C35" s="72" t="s">
        <v>24</v>
      </c>
      <c r="D35" s="65" t="s">
        <v>1114</v>
      </c>
      <c r="E35" s="45">
        <v>1.5</v>
      </c>
      <c r="F35" s="183">
        <f>VLOOKUP(D35,'Part Master'!A:R, 3,FALSE)</f>
        <v>3500.24</v>
      </c>
      <c r="G35" s="183">
        <f t="shared" ref="G35:G42" si="16">F35*1.1</f>
        <v>3850.2640000000001</v>
      </c>
      <c r="H35" s="393">
        <f>G35+(E35*('COVER PAGE'!$C$20))</f>
        <v>4081.2640000000001</v>
      </c>
      <c r="I35" s="181">
        <f>VLOOKUP(D35,'Part Master'!A:G,7,FALSE)</f>
        <v>3325.2279999999996</v>
      </c>
      <c r="J35" s="181">
        <f t="shared" ref="J35:J42" si="17">I35*1.1</f>
        <v>3657.7507999999998</v>
      </c>
      <c r="K35" s="181">
        <f t="shared" ref="K35:K42" si="18">J35+($R$7*E35)</f>
        <v>3888.7507999999998</v>
      </c>
      <c r="L35" s="375"/>
      <c r="N35" s="122">
        <f t="shared" ref="N35:N42" si="19">IF(L35&gt;0,G35*L35,0)</f>
        <v>0</v>
      </c>
      <c r="O35" s="122">
        <f t="shared" ref="O35:O42" si="20">IF(L35&gt;0,H35*L35,0)</f>
        <v>0</v>
      </c>
      <c r="P35" s="339"/>
      <c r="Q35" s="122">
        <f t="shared" ref="Q35:Q42" si="21">IF(L35&gt;0,J35*L35,0)</f>
        <v>0</v>
      </c>
      <c r="R35" s="122">
        <f t="shared" ref="R35:R42" si="22">IF(L35&gt;0,K35*L35,0)</f>
        <v>0</v>
      </c>
      <c r="T35" s="174">
        <f>IF($L35&gt;0,$L35*$I35*'COVER PAGE'!#REF!,0)</f>
        <v>0</v>
      </c>
      <c r="U35" s="174">
        <f>IF($L35&gt;0,($E35*$R$7*$L35)-($E35*'COVER PAGE'!#REF!*$L35),0)</f>
        <v>0</v>
      </c>
      <c r="V35" s="174">
        <f t="shared" ref="V35:V42" si="23">U35+T35</f>
        <v>0</v>
      </c>
      <c r="AD35" s="530" t="str">
        <f>IFERROR(VLOOKUP(D35,'Part Master'!A:E,5,FALSE)," ")</f>
        <v>Price Update</v>
      </c>
    </row>
    <row r="36" spans="2:30">
      <c r="B36" s="809"/>
      <c r="C36" s="72" t="s">
        <v>25</v>
      </c>
      <c r="D36" s="65" t="s">
        <v>1110</v>
      </c>
      <c r="E36" s="45">
        <v>1.5</v>
      </c>
      <c r="F36" s="183">
        <f>VLOOKUP(D36,'Part Master'!A:R, 3,FALSE)</f>
        <v>3500.24</v>
      </c>
      <c r="G36" s="183">
        <f t="shared" si="16"/>
        <v>3850.2640000000001</v>
      </c>
      <c r="H36" s="393">
        <f>G36+(E36*('COVER PAGE'!$C$20))</f>
        <v>4081.2640000000001</v>
      </c>
      <c r="I36" s="181">
        <f>VLOOKUP(D36,'Part Master'!A:G,7,FALSE)</f>
        <v>3325.2279999999996</v>
      </c>
      <c r="J36" s="181">
        <f t="shared" si="17"/>
        <v>3657.7507999999998</v>
      </c>
      <c r="K36" s="181">
        <f t="shared" si="18"/>
        <v>3888.7507999999998</v>
      </c>
      <c r="L36" s="375"/>
      <c r="N36" s="122">
        <f t="shared" si="19"/>
        <v>0</v>
      </c>
      <c r="O36" s="122">
        <f t="shared" si="20"/>
        <v>0</v>
      </c>
      <c r="P36" s="339"/>
      <c r="Q36" s="122">
        <f t="shared" si="21"/>
        <v>0</v>
      </c>
      <c r="R36" s="122">
        <f t="shared" si="22"/>
        <v>0</v>
      </c>
      <c r="T36" s="174">
        <f>IF($L36&gt;0,$L36*$I36*'COVER PAGE'!#REF!,0)</f>
        <v>0</v>
      </c>
      <c r="U36" s="174">
        <f>IF($L36&gt;0,($E36*$R$7*$L36)-($E36*'COVER PAGE'!#REF!*$L36),0)</f>
        <v>0</v>
      </c>
      <c r="V36" s="174">
        <f t="shared" si="23"/>
        <v>0</v>
      </c>
      <c r="AD36" s="530" t="str">
        <f>IFERROR(VLOOKUP(D36,'Part Master'!A:E,5,FALSE)," ")</f>
        <v>Price Update</v>
      </c>
    </row>
    <row r="37" spans="2:30">
      <c r="B37" s="809"/>
      <c r="C37" s="72" t="s">
        <v>26</v>
      </c>
      <c r="D37" s="65" t="s">
        <v>1112</v>
      </c>
      <c r="E37" s="45">
        <v>1.5</v>
      </c>
      <c r="F37" s="183">
        <f>VLOOKUP(D37,'Part Master'!A:R, 3,FALSE)</f>
        <v>3500.24</v>
      </c>
      <c r="G37" s="183">
        <f t="shared" si="16"/>
        <v>3850.2640000000001</v>
      </c>
      <c r="H37" s="393">
        <f>G37+(E37*('COVER PAGE'!$C$20))</f>
        <v>4081.2640000000001</v>
      </c>
      <c r="I37" s="181">
        <f>VLOOKUP(D37,'Part Master'!A:G,7,FALSE)</f>
        <v>3325.2279999999996</v>
      </c>
      <c r="J37" s="181">
        <f t="shared" si="17"/>
        <v>3657.7507999999998</v>
      </c>
      <c r="K37" s="181">
        <f t="shared" si="18"/>
        <v>3888.7507999999998</v>
      </c>
      <c r="L37" s="375"/>
      <c r="N37" s="122">
        <f t="shared" si="19"/>
        <v>0</v>
      </c>
      <c r="O37" s="122">
        <f t="shared" si="20"/>
        <v>0</v>
      </c>
      <c r="P37" s="339"/>
      <c r="Q37" s="122">
        <f t="shared" si="21"/>
        <v>0</v>
      </c>
      <c r="R37" s="122">
        <f t="shared" si="22"/>
        <v>0</v>
      </c>
      <c r="T37" s="174">
        <f>IF($L37&gt;0,$L37*$I37*'COVER PAGE'!#REF!,0)</f>
        <v>0</v>
      </c>
      <c r="U37" s="174">
        <f>IF($L37&gt;0,($E37*$R$7*$L37)-($E37*'COVER PAGE'!#REF!*$L37),0)</f>
        <v>0</v>
      </c>
      <c r="V37" s="174">
        <f t="shared" si="23"/>
        <v>0</v>
      </c>
      <c r="AD37" s="530" t="str">
        <f>IFERROR(VLOOKUP(D37,'Part Master'!A:E,5,FALSE)," ")</f>
        <v>Price Update</v>
      </c>
    </row>
    <row r="38" spans="2:30">
      <c r="B38" s="809"/>
      <c r="C38" s="72" t="s">
        <v>27</v>
      </c>
      <c r="D38" s="65" t="s">
        <v>1117</v>
      </c>
      <c r="E38" s="45">
        <v>1.5</v>
      </c>
      <c r="F38" s="183">
        <f>VLOOKUP(D38,'Part Master'!A:R, 3,FALSE)</f>
        <v>3500.24</v>
      </c>
      <c r="G38" s="183">
        <f t="shared" si="16"/>
        <v>3850.2640000000001</v>
      </c>
      <c r="H38" s="393">
        <f>G38+(E38*('COVER PAGE'!$C$20))</f>
        <v>4081.2640000000001</v>
      </c>
      <c r="I38" s="181">
        <f>VLOOKUP(D38,'Part Master'!A:G,7,FALSE)</f>
        <v>3325.2279999999996</v>
      </c>
      <c r="J38" s="181">
        <f t="shared" si="17"/>
        <v>3657.7507999999998</v>
      </c>
      <c r="K38" s="181">
        <f t="shared" si="18"/>
        <v>3888.7507999999998</v>
      </c>
      <c r="L38" s="375"/>
      <c r="N38" s="122">
        <f t="shared" si="19"/>
        <v>0</v>
      </c>
      <c r="O38" s="122">
        <f t="shared" si="20"/>
        <v>0</v>
      </c>
      <c r="P38" s="339"/>
      <c r="Q38" s="122">
        <f t="shared" si="21"/>
        <v>0</v>
      </c>
      <c r="R38" s="122">
        <f t="shared" si="22"/>
        <v>0</v>
      </c>
      <c r="T38" s="174">
        <f>IF($L38&gt;0,$L38*$I38*'COVER PAGE'!#REF!,0)</f>
        <v>0</v>
      </c>
      <c r="U38" s="174">
        <f>IF($L38&gt;0,($E38*$R$7*$L38)-($E38*'COVER PAGE'!#REF!*$L38),0)</f>
        <v>0</v>
      </c>
      <c r="V38" s="174">
        <f t="shared" si="23"/>
        <v>0</v>
      </c>
      <c r="AD38" s="530" t="str">
        <f>IFERROR(VLOOKUP(D38,'Part Master'!A:E,5,FALSE)," ")</f>
        <v>Price Update</v>
      </c>
    </row>
    <row r="39" spans="2:30">
      <c r="B39" s="809"/>
      <c r="C39" s="72" t="s">
        <v>28</v>
      </c>
      <c r="D39" s="65" t="s">
        <v>1111</v>
      </c>
      <c r="E39" s="45">
        <v>1.5</v>
      </c>
      <c r="F39" s="183">
        <f>VLOOKUP(D39,'Part Master'!A:R, 3,FALSE)</f>
        <v>3500.24</v>
      </c>
      <c r="G39" s="183">
        <f t="shared" si="16"/>
        <v>3850.2640000000001</v>
      </c>
      <c r="H39" s="393">
        <f>G39+(E39*('COVER PAGE'!$C$20))</f>
        <v>4081.2640000000001</v>
      </c>
      <c r="I39" s="181">
        <f>VLOOKUP(D39,'Part Master'!A:G,7,FALSE)</f>
        <v>3325.2279999999996</v>
      </c>
      <c r="J39" s="181">
        <f t="shared" si="17"/>
        <v>3657.7507999999998</v>
      </c>
      <c r="K39" s="181">
        <f t="shared" si="18"/>
        <v>3888.7507999999998</v>
      </c>
      <c r="L39" s="375"/>
      <c r="N39" s="122">
        <f t="shared" si="19"/>
        <v>0</v>
      </c>
      <c r="O39" s="122">
        <f t="shared" si="20"/>
        <v>0</v>
      </c>
      <c r="P39" s="339"/>
      <c r="Q39" s="122">
        <f t="shared" si="21"/>
        <v>0</v>
      </c>
      <c r="R39" s="122">
        <f t="shared" si="22"/>
        <v>0</v>
      </c>
      <c r="T39" s="174">
        <f>IF($L39&gt;0,$L39*$I39*'COVER PAGE'!#REF!,0)</f>
        <v>0</v>
      </c>
      <c r="U39" s="174">
        <f>IF($L39&gt;0,($E39*$R$7*$L39)-($E39*'COVER PAGE'!#REF!*$L39),0)</f>
        <v>0</v>
      </c>
      <c r="V39" s="174">
        <f t="shared" si="23"/>
        <v>0</v>
      </c>
      <c r="AD39" s="530" t="str">
        <f>IFERROR(VLOOKUP(D39,'Part Master'!A:E,5,FALSE)," ")</f>
        <v>Price Update</v>
      </c>
    </row>
    <row r="40" spans="2:30">
      <c r="B40" s="809"/>
      <c r="C40" s="72" t="s">
        <v>29</v>
      </c>
      <c r="D40" s="65" t="s">
        <v>1115</v>
      </c>
      <c r="E40" s="45">
        <v>1.5</v>
      </c>
      <c r="F40" s="183">
        <f>VLOOKUP(D40,'Part Master'!A:R, 3,FALSE)</f>
        <v>3500.24</v>
      </c>
      <c r="G40" s="183">
        <f t="shared" si="16"/>
        <v>3850.2640000000001</v>
      </c>
      <c r="H40" s="393">
        <f>G40+(E40*('COVER PAGE'!$C$20))</f>
        <v>4081.2640000000001</v>
      </c>
      <c r="I40" s="181">
        <f>VLOOKUP(D40,'Part Master'!A:G,7,FALSE)</f>
        <v>3325.2279999999996</v>
      </c>
      <c r="J40" s="181">
        <f t="shared" si="17"/>
        <v>3657.7507999999998</v>
      </c>
      <c r="K40" s="181">
        <f t="shared" si="18"/>
        <v>3888.7507999999998</v>
      </c>
      <c r="L40" s="375"/>
      <c r="N40" s="122">
        <f t="shared" si="19"/>
        <v>0</v>
      </c>
      <c r="O40" s="122">
        <f t="shared" si="20"/>
        <v>0</v>
      </c>
      <c r="P40" s="339"/>
      <c r="Q40" s="122">
        <f t="shared" si="21"/>
        <v>0</v>
      </c>
      <c r="R40" s="122">
        <f t="shared" si="22"/>
        <v>0</v>
      </c>
      <c r="T40" s="174">
        <f>IF($L40&gt;0,$L40*$I40*'COVER PAGE'!#REF!,0)</f>
        <v>0</v>
      </c>
      <c r="U40" s="174">
        <f>IF($L40&gt;0,($E40*$R$7*$L40)-($E40*'COVER PAGE'!#REF!*$L40),0)</f>
        <v>0</v>
      </c>
      <c r="V40" s="174">
        <f t="shared" si="23"/>
        <v>0</v>
      </c>
      <c r="AD40" s="530" t="str">
        <f>IFERROR(VLOOKUP(D40,'Part Master'!A:E,5,FALSE)," ")</f>
        <v>Price Update</v>
      </c>
    </row>
    <row r="41" spans="2:30">
      <c r="B41" s="809"/>
      <c r="C41" s="72" t="s">
        <v>30</v>
      </c>
      <c r="D41" s="65" t="s">
        <v>1113</v>
      </c>
      <c r="E41" s="45">
        <v>1.5</v>
      </c>
      <c r="F41" s="183">
        <f>VLOOKUP(D41,'Part Master'!A:R, 3,FALSE)</f>
        <v>3500.24</v>
      </c>
      <c r="G41" s="183">
        <f t="shared" si="16"/>
        <v>3850.2640000000001</v>
      </c>
      <c r="H41" s="393">
        <f>G41+(E41*('COVER PAGE'!$C$20))</f>
        <v>4081.2640000000001</v>
      </c>
      <c r="I41" s="181">
        <f>VLOOKUP(D41,'Part Master'!A:G,7,FALSE)</f>
        <v>3325.2279999999996</v>
      </c>
      <c r="J41" s="181">
        <f t="shared" si="17"/>
        <v>3657.7507999999998</v>
      </c>
      <c r="K41" s="181">
        <f t="shared" si="18"/>
        <v>3888.7507999999998</v>
      </c>
      <c r="L41" s="375"/>
      <c r="N41" s="122">
        <f t="shared" si="19"/>
        <v>0</v>
      </c>
      <c r="O41" s="122">
        <f t="shared" si="20"/>
        <v>0</v>
      </c>
      <c r="P41" s="339"/>
      <c r="Q41" s="122">
        <f t="shared" si="21"/>
        <v>0</v>
      </c>
      <c r="R41" s="122">
        <f t="shared" si="22"/>
        <v>0</v>
      </c>
      <c r="T41" s="174">
        <f>IF($L41&gt;0,$L41*$I41*'COVER PAGE'!#REF!,0)</f>
        <v>0</v>
      </c>
      <c r="U41" s="174">
        <f>IF($L41&gt;0,($E41*$R$7*$L41)-($E41*'COVER PAGE'!#REF!*$L41),0)</f>
        <v>0</v>
      </c>
      <c r="V41" s="174">
        <f t="shared" si="23"/>
        <v>0</v>
      </c>
      <c r="AD41" s="530" t="str">
        <f>IFERROR(VLOOKUP(D41,'Part Master'!A:E,5,FALSE)," ")</f>
        <v>Price Update</v>
      </c>
    </row>
    <row r="42" spans="2:30">
      <c r="B42" s="810"/>
      <c r="C42" s="72" t="s">
        <v>31</v>
      </c>
      <c r="D42" s="65" t="s">
        <v>1116</v>
      </c>
      <c r="E42" s="45">
        <v>1.5</v>
      </c>
      <c r="F42" s="183">
        <f>VLOOKUP(D42,'Part Master'!A:R, 3,FALSE)</f>
        <v>3500.24</v>
      </c>
      <c r="G42" s="183">
        <f t="shared" si="16"/>
        <v>3850.2640000000001</v>
      </c>
      <c r="H42" s="393">
        <f>G42+(E42*('COVER PAGE'!$C$20))</f>
        <v>4081.2640000000001</v>
      </c>
      <c r="I42" s="181">
        <f>VLOOKUP(D42,'Part Master'!A:G,7,FALSE)</f>
        <v>3325.2279999999996</v>
      </c>
      <c r="J42" s="181">
        <f t="shared" si="17"/>
        <v>3657.7507999999998</v>
      </c>
      <c r="K42" s="181">
        <f t="shared" si="18"/>
        <v>3888.7507999999998</v>
      </c>
      <c r="L42" s="375"/>
      <c r="N42" s="122">
        <f t="shared" si="19"/>
        <v>0</v>
      </c>
      <c r="O42" s="122">
        <f t="shared" si="20"/>
        <v>0</v>
      </c>
      <c r="P42" s="339"/>
      <c r="Q42" s="122">
        <f t="shared" si="21"/>
        <v>0</v>
      </c>
      <c r="R42" s="122">
        <f t="shared" si="22"/>
        <v>0</v>
      </c>
      <c r="T42" s="174">
        <f>IF($L42&gt;0,$L42*$I42*'COVER PAGE'!#REF!,0)</f>
        <v>0</v>
      </c>
      <c r="U42" s="174">
        <f>IF($L42&gt;0,($E42*$R$7*$L42)-($E42*'COVER PAGE'!#REF!*$L42),0)</f>
        <v>0</v>
      </c>
      <c r="V42" s="174">
        <f t="shared" si="23"/>
        <v>0</v>
      </c>
      <c r="AD42" s="530" t="str">
        <f>IFERROR(VLOOKUP(D42,'Part Master'!A:E,5,FALSE)," ")</f>
        <v>Price Update</v>
      </c>
    </row>
    <row r="43" spans="2:30" s="9" customFormat="1" ht="17.25">
      <c r="B43" s="776" t="s">
        <v>705</v>
      </c>
      <c r="C43" s="869"/>
      <c r="D43" s="869"/>
      <c r="E43" s="869"/>
      <c r="F43" s="869"/>
      <c r="G43" s="869"/>
      <c r="H43" s="869"/>
      <c r="I43" s="869"/>
      <c r="J43" s="869"/>
      <c r="K43" s="869"/>
      <c r="L43" s="777"/>
      <c r="M43" s="193"/>
      <c r="N43" s="11"/>
      <c r="O43" s="11"/>
      <c r="P43" s="11"/>
      <c r="Q43" s="11"/>
      <c r="R43" s="11"/>
      <c r="S43" s="11"/>
      <c r="T43" s="11"/>
      <c r="U43" s="11"/>
      <c r="V43" s="11"/>
      <c r="AD43" s="530" t="str">
        <f>IFERROR(VLOOKUP(D43,'Part Master'!A:E,5,FALSE)," ")</f>
        <v xml:space="preserve"> </v>
      </c>
    </row>
    <row r="44" spans="2:30" s="9" customFormat="1">
      <c r="B44" s="781"/>
      <c r="C44" s="65" t="s">
        <v>24</v>
      </c>
      <c r="D44" s="65" t="s">
        <v>204</v>
      </c>
      <c r="E44" s="45">
        <v>1.5</v>
      </c>
      <c r="F44" s="181">
        <f>VLOOKUP(D44,'Part Master'!A:R, 3,FALSE)</f>
        <v>4481.75</v>
      </c>
      <c r="G44" s="181">
        <f t="shared" ref="G44:G51" si="24">F44*1.1</f>
        <v>4929.9250000000002</v>
      </c>
      <c r="H44" s="393">
        <f>G44+(E44*('COVER PAGE'!$C$20))</f>
        <v>5160.9250000000002</v>
      </c>
      <c r="I44" s="181">
        <f>VLOOKUP(D44,'Part Master'!A:G,7,FALSE)</f>
        <v>4257.6625000000004</v>
      </c>
      <c r="J44" s="181">
        <f t="shared" ref="J44:J51" si="25">I44*1.1</f>
        <v>4683.4287500000009</v>
      </c>
      <c r="K44" s="181">
        <f t="shared" ref="K44:K51" si="26">J44+($R$7*E44)</f>
        <v>4914.4287500000009</v>
      </c>
      <c r="L44" s="375"/>
      <c r="M44" s="193"/>
      <c r="N44" s="122">
        <f t="shared" ref="N44:N51" si="27">IF(L44&gt;0,G44*L44,0)</f>
        <v>0</v>
      </c>
      <c r="O44" s="122">
        <f t="shared" ref="O44:O51" si="28">IF(L44&gt;0,H44*L44,0)</f>
        <v>0</v>
      </c>
      <c r="P44" s="339"/>
      <c r="Q44" s="122">
        <f t="shared" ref="Q44:Q51" si="29">IF(L44&gt;0,J44*L44,0)</f>
        <v>0</v>
      </c>
      <c r="R44" s="122">
        <f t="shared" ref="R44:R51" si="30">IF(L44&gt;0,K44*L44,0)</f>
        <v>0</v>
      </c>
      <c r="T44" s="174">
        <f>IF($L44&gt;0,$L44*$I44*'COVER PAGE'!#REF!,0)</f>
        <v>0</v>
      </c>
      <c r="U44" s="174">
        <f>IF($L44&gt;0,($E44*$R$7*$L44)-($E44*'COVER PAGE'!#REF!*$L44),0)</f>
        <v>0</v>
      </c>
      <c r="V44" s="174">
        <f t="shared" ref="V44:V51" si="31">U44+T44</f>
        <v>0</v>
      </c>
      <c r="AD44" s="530" t="str">
        <f>IFERROR(VLOOKUP(D44,'Part Master'!A:E,5,FALSE)," ")</f>
        <v>Price Update</v>
      </c>
    </row>
    <row r="45" spans="2:30" s="9" customFormat="1">
      <c r="B45" s="809"/>
      <c r="C45" s="65" t="s">
        <v>25</v>
      </c>
      <c r="D45" s="65" t="s">
        <v>121</v>
      </c>
      <c r="E45" s="45">
        <v>1.5</v>
      </c>
      <c r="F45" s="181">
        <f>VLOOKUP(D45,'Part Master'!A:R, 3,FALSE)</f>
        <v>4481.75</v>
      </c>
      <c r="G45" s="181">
        <f t="shared" si="24"/>
        <v>4929.9250000000002</v>
      </c>
      <c r="H45" s="393">
        <f>G45+(E45*('COVER PAGE'!$C$20))</f>
        <v>5160.9250000000002</v>
      </c>
      <c r="I45" s="181">
        <f>VLOOKUP(D45,'Part Master'!A:G,7,FALSE)</f>
        <v>4257.6625000000004</v>
      </c>
      <c r="J45" s="181">
        <f t="shared" si="25"/>
        <v>4683.4287500000009</v>
      </c>
      <c r="K45" s="181">
        <f t="shared" si="26"/>
        <v>4914.4287500000009</v>
      </c>
      <c r="L45" s="375"/>
      <c r="M45" s="193"/>
      <c r="N45" s="122">
        <f t="shared" si="27"/>
        <v>0</v>
      </c>
      <c r="O45" s="122">
        <f t="shared" si="28"/>
        <v>0</v>
      </c>
      <c r="P45" s="339"/>
      <c r="Q45" s="122">
        <f t="shared" si="29"/>
        <v>0</v>
      </c>
      <c r="R45" s="122">
        <f t="shared" si="30"/>
        <v>0</v>
      </c>
      <c r="T45" s="174">
        <f>IF($L45&gt;0,$L45*$I45*'COVER PAGE'!#REF!,0)</f>
        <v>0</v>
      </c>
      <c r="U45" s="174">
        <f>IF($L45&gt;0,($E45*$R$7*$L45)-($E45*'COVER PAGE'!#REF!*$L45),0)</f>
        <v>0</v>
      </c>
      <c r="V45" s="174">
        <f t="shared" si="31"/>
        <v>0</v>
      </c>
      <c r="AD45" s="530" t="str">
        <f>IFERROR(VLOOKUP(D45,'Part Master'!A:E,5,FALSE)," ")</f>
        <v>Price Update</v>
      </c>
    </row>
    <row r="46" spans="2:30" s="9" customFormat="1">
      <c r="B46" s="809"/>
      <c r="C46" s="65" t="s">
        <v>26</v>
      </c>
      <c r="D46" s="65" t="s">
        <v>205</v>
      </c>
      <c r="E46" s="45">
        <v>1.5</v>
      </c>
      <c r="F46" s="181">
        <f>VLOOKUP(D46,'Part Master'!A:R, 3,FALSE)</f>
        <v>4481.75</v>
      </c>
      <c r="G46" s="181">
        <f t="shared" si="24"/>
        <v>4929.9250000000002</v>
      </c>
      <c r="H46" s="393">
        <f>G46+(E46*('COVER PAGE'!$C$20))</f>
        <v>5160.9250000000002</v>
      </c>
      <c r="I46" s="181">
        <f>VLOOKUP(D46,'Part Master'!A:G,7,FALSE)</f>
        <v>4257.6625000000004</v>
      </c>
      <c r="J46" s="181">
        <f t="shared" si="25"/>
        <v>4683.4287500000009</v>
      </c>
      <c r="K46" s="181">
        <f t="shared" si="26"/>
        <v>4914.4287500000009</v>
      </c>
      <c r="L46" s="375"/>
      <c r="M46" s="193"/>
      <c r="N46" s="122">
        <f t="shared" si="27"/>
        <v>0</v>
      </c>
      <c r="O46" s="122">
        <f t="shared" si="28"/>
        <v>0</v>
      </c>
      <c r="P46" s="339"/>
      <c r="Q46" s="122">
        <f t="shared" si="29"/>
        <v>0</v>
      </c>
      <c r="R46" s="122">
        <f t="shared" si="30"/>
        <v>0</v>
      </c>
      <c r="T46" s="174">
        <f>IF($L46&gt;0,$L46*$I46*'COVER PAGE'!#REF!,0)</f>
        <v>0</v>
      </c>
      <c r="U46" s="174">
        <f>IF($L46&gt;0,($E46*$R$7*$L46)-($E46*'COVER PAGE'!#REF!*$L46),0)</f>
        <v>0</v>
      </c>
      <c r="V46" s="174">
        <f t="shared" si="31"/>
        <v>0</v>
      </c>
      <c r="AD46" s="530" t="str">
        <f>IFERROR(VLOOKUP(D46,'Part Master'!A:E,5,FALSE)," ")</f>
        <v>Price Update</v>
      </c>
    </row>
    <row r="47" spans="2:30" s="9" customFormat="1">
      <c r="B47" s="809"/>
      <c r="C47" s="65" t="s">
        <v>27</v>
      </c>
      <c r="D47" s="65" t="s">
        <v>206</v>
      </c>
      <c r="E47" s="45">
        <v>1.5</v>
      </c>
      <c r="F47" s="181">
        <f>VLOOKUP(D47,'Part Master'!A:R, 3,FALSE)</f>
        <v>4481.75</v>
      </c>
      <c r="G47" s="181">
        <f t="shared" si="24"/>
        <v>4929.9250000000002</v>
      </c>
      <c r="H47" s="393">
        <f>G47+(E47*('COVER PAGE'!$C$20))</f>
        <v>5160.9250000000002</v>
      </c>
      <c r="I47" s="181">
        <f>VLOOKUP(D47,'Part Master'!A:G,7,FALSE)</f>
        <v>4257.6625000000004</v>
      </c>
      <c r="J47" s="181">
        <f t="shared" si="25"/>
        <v>4683.4287500000009</v>
      </c>
      <c r="K47" s="181">
        <f t="shared" si="26"/>
        <v>4914.4287500000009</v>
      </c>
      <c r="L47" s="375"/>
      <c r="M47" s="193"/>
      <c r="N47" s="122">
        <f t="shared" si="27"/>
        <v>0</v>
      </c>
      <c r="O47" s="122">
        <f t="shared" si="28"/>
        <v>0</v>
      </c>
      <c r="P47" s="339"/>
      <c r="Q47" s="122">
        <f t="shared" si="29"/>
        <v>0</v>
      </c>
      <c r="R47" s="122">
        <f t="shared" si="30"/>
        <v>0</v>
      </c>
      <c r="T47" s="174">
        <f>IF($L47&gt;0,$L47*$I47*'COVER PAGE'!#REF!,0)</f>
        <v>0</v>
      </c>
      <c r="U47" s="174">
        <f>IF($L47&gt;0,($E47*$R$7*$L47)-($E47*'COVER PAGE'!#REF!*$L47),0)</f>
        <v>0</v>
      </c>
      <c r="V47" s="174">
        <f t="shared" si="31"/>
        <v>0</v>
      </c>
      <c r="AD47" s="530" t="str">
        <f>IFERROR(VLOOKUP(D47,'Part Master'!A:E,5,FALSE)," ")</f>
        <v>Price Update</v>
      </c>
    </row>
    <row r="48" spans="2:30" s="9" customFormat="1">
      <c r="B48" s="809"/>
      <c r="C48" s="65" t="s">
        <v>28</v>
      </c>
      <c r="D48" s="65" t="s">
        <v>207</v>
      </c>
      <c r="E48" s="45">
        <v>1.5</v>
      </c>
      <c r="F48" s="181">
        <f>VLOOKUP(D48,'Part Master'!A:R, 3,FALSE)</f>
        <v>4481.75</v>
      </c>
      <c r="G48" s="181">
        <f t="shared" si="24"/>
        <v>4929.9250000000002</v>
      </c>
      <c r="H48" s="393">
        <f>G48+(E48*('COVER PAGE'!$C$20))</f>
        <v>5160.9250000000002</v>
      </c>
      <c r="I48" s="181">
        <f>VLOOKUP(D48,'Part Master'!A:G,7,FALSE)</f>
        <v>4257.6625000000004</v>
      </c>
      <c r="J48" s="181">
        <f t="shared" si="25"/>
        <v>4683.4287500000009</v>
      </c>
      <c r="K48" s="181">
        <f t="shared" si="26"/>
        <v>4914.4287500000009</v>
      </c>
      <c r="L48" s="375"/>
      <c r="N48" s="122">
        <f t="shared" si="27"/>
        <v>0</v>
      </c>
      <c r="O48" s="122">
        <f t="shared" si="28"/>
        <v>0</v>
      </c>
      <c r="P48" s="339"/>
      <c r="Q48" s="122">
        <f t="shared" si="29"/>
        <v>0</v>
      </c>
      <c r="R48" s="122">
        <f t="shared" si="30"/>
        <v>0</v>
      </c>
      <c r="T48" s="174">
        <f>IF($L48&gt;0,$L48*$I48*'COVER PAGE'!#REF!,0)</f>
        <v>0</v>
      </c>
      <c r="U48" s="174">
        <f>IF($L48&gt;0,($E48*$R$7*$L48)-($E48*'COVER PAGE'!#REF!*$L48),0)</f>
        <v>0</v>
      </c>
      <c r="V48" s="174">
        <f t="shared" si="31"/>
        <v>0</v>
      </c>
      <c r="AD48" s="530" t="str">
        <f>IFERROR(VLOOKUP(D48,'Part Master'!A:E,5,FALSE)," ")</f>
        <v>Price Update</v>
      </c>
    </row>
    <row r="49" spans="2:30" s="9" customFormat="1">
      <c r="B49" s="809"/>
      <c r="C49" s="65" t="s">
        <v>29</v>
      </c>
      <c r="D49" s="65" t="s">
        <v>208</v>
      </c>
      <c r="E49" s="45">
        <v>1.5</v>
      </c>
      <c r="F49" s="181">
        <f>VLOOKUP(D49,'Part Master'!A:R, 3,FALSE)</f>
        <v>4481.75</v>
      </c>
      <c r="G49" s="181">
        <f t="shared" si="24"/>
        <v>4929.9250000000002</v>
      </c>
      <c r="H49" s="393">
        <f>G49+(E49*('COVER PAGE'!$C$20))</f>
        <v>5160.9250000000002</v>
      </c>
      <c r="I49" s="181">
        <f>VLOOKUP(D49,'Part Master'!A:G,7,FALSE)</f>
        <v>4257.6625000000004</v>
      </c>
      <c r="J49" s="181">
        <f t="shared" si="25"/>
        <v>4683.4287500000009</v>
      </c>
      <c r="K49" s="181">
        <f t="shared" si="26"/>
        <v>4914.4287500000009</v>
      </c>
      <c r="L49" s="375"/>
      <c r="N49" s="122">
        <f t="shared" si="27"/>
        <v>0</v>
      </c>
      <c r="O49" s="122">
        <f t="shared" si="28"/>
        <v>0</v>
      </c>
      <c r="P49" s="339"/>
      <c r="Q49" s="122">
        <f t="shared" si="29"/>
        <v>0</v>
      </c>
      <c r="R49" s="122">
        <f t="shared" si="30"/>
        <v>0</v>
      </c>
      <c r="T49" s="174">
        <f>IF($L49&gt;0,$L49*$I49*'COVER PAGE'!#REF!,0)</f>
        <v>0</v>
      </c>
      <c r="U49" s="174">
        <f>IF($L49&gt;0,($E49*$R$7*$L49)-($E49*'COVER PAGE'!#REF!*$L49),0)</f>
        <v>0</v>
      </c>
      <c r="V49" s="174">
        <f t="shared" si="31"/>
        <v>0</v>
      </c>
      <c r="AD49" s="530" t="str">
        <f>IFERROR(VLOOKUP(D49,'Part Master'!A:E,5,FALSE)," ")</f>
        <v>Price Update</v>
      </c>
    </row>
    <row r="50" spans="2:30" s="9" customFormat="1">
      <c r="B50" s="809"/>
      <c r="C50" s="65" t="s">
        <v>30</v>
      </c>
      <c r="D50" s="65" t="s">
        <v>209</v>
      </c>
      <c r="E50" s="45">
        <v>1.5</v>
      </c>
      <c r="F50" s="181">
        <f>VLOOKUP(D50,'Part Master'!A:R, 3,FALSE)</f>
        <v>4481.75</v>
      </c>
      <c r="G50" s="181">
        <f t="shared" si="24"/>
        <v>4929.9250000000002</v>
      </c>
      <c r="H50" s="393">
        <f>G50+(E50*('COVER PAGE'!$C$20))</f>
        <v>5160.9250000000002</v>
      </c>
      <c r="I50" s="181">
        <f>VLOOKUP(D50,'Part Master'!A:G,7,FALSE)</f>
        <v>4257.6625000000004</v>
      </c>
      <c r="J50" s="181">
        <f t="shared" si="25"/>
        <v>4683.4287500000009</v>
      </c>
      <c r="K50" s="181">
        <f t="shared" si="26"/>
        <v>4914.4287500000009</v>
      </c>
      <c r="L50" s="375"/>
      <c r="N50" s="122">
        <f t="shared" si="27"/>
        <v>0</v>
      </c>
      <c r="O50" s="122">
        <f t="shared" si="28"/>
        <v>0</v>
      </c>
      <c r="P50" s="339"/>
      <c r="Q50" s="122">
        <f t="shared" si="29"/>
        <v>0</v>
      </c>
      <c r="R50" s="122">
        <f t="shared" si="30"/>
        <v>0</v>
      </c>
      <c r="T50" s="174">
        <f>IF($L50&gt;0,$L50*$I50*'COVER PAGE'!#REF!,0)</f>
        <v>0</v>
      </c>
      <c r="U50" s="174">
        <f>IF($L50&gt;0,($E50*$R$7*$L50)-($E50*'COVER PAGE'!#REF!*$L50),0)</f>
        <v>0</v>
      </c>
      <c r="V50" s="174">
        <f t="shared" si="31"/>
        <v>0</v>
      </c>
      <c r="AD50" s="530" t="str">
        <f>IFERROR(VLOOKUP(D50,'Part Master'!A:E,5,FALSE)," ")</f>
        <v>Price Update</v>
      </c>
    </row>
    <row r="51" spans="2:30" s="9" customFormat="1">
      <c r="B51" s="810"/>
      <c r="C51" s="65" t="s">
        <v>31</v>
      </c>
      <c r="D51" s="65" t="s">
        <v>210</v>
      </c>
      <c r="E51" s="45">
        <v>1.5</v>
      </c>
      <c r="F51" s="181">
        <f>VLOOKUP(D51,'Part Master'!A:R, 3,FALSE)</f>
        <v>4481.75</v>
      </c>
      <c r="G51" s="181">
        <f t="shared" si="24"/>
        <v>4929.9250000000002</v>
      </c>
      <c r="H51" s="393">
        <f>G51+(E51*('COVER PAGE'!$C$20))</f>
        <v>5160.9250000000002</v>
      </c>
      <c r="I51" s="181">
        <f>VLOOKUP(D51,'Part Master'!A:G,7,FALSE)</f>
        <v>4257.6625000000004</v>
      </c>
      <c r="J51" s="181">
        <f t="shared" si="25"/>
        <v>4683.4287500000009</v>
      </c>
      <c r="K51" s="181">
        <f t="shared" si="26"/>
        <v>4914.4287500000009</v>
      </c>
      <c r="L51" s="375"/>
      <c r="N51" s="122">
        <f t="shared" si="27"/>
        <v>0</v>
      </c>
      <c r="O51" s="122">
        <f t="shared" si="28"/>
        <v>0</v>
      </c>
      <c r="P51" s="339"/>
      <c r="Q51" s="122">
        <f t="shared" si="29"/>
        <v>0</v>
      </c>
      <c r="R51" s="122">
        <f t="shared" si="30"/>
        <v>0</v>
      </c>
      <c r="T51" s="174">
        <f>IF($L51&gt;0,$L51*$I51*'COVER PAGE'!#REF!,0)</f>
        <v>0</v>
      </c>
      <c r="U51" s="174">
        <f>IF($L51&gt;0,($E51*$R$7*$L51)-($E51*'COVER PAGE'!#REF!*$L51),0)</f>
        <v>0</v>
      </c>
      <c r="V51" s="174">
        <f t="shared" si="31"/>
        <v>0</v>
      </c>
      <c r="AD51" s="530" t="str">
        <f>IFERROR(VLOOKUP(D51,'Part Master'!A:E,5,FALSE)," ")</f>
        <v>Price Update</v>
      </c>
    </row>
    <row r="52" spans="2:30" s="9" customFormat="1" ht="17.25">
      <c r="B52" s="776" t="s">
        <v>706</v>
      </c>
      <c r="C52" s="869"/>
      <c r="D52" s="869"/>
      <c r="E52" s="869"/>
      <c r="F52" s="869"/>
      <c r="G52" s="869"/>
      <c r="H52" s="869"/>
      <c r="I52" s="869"/>
      <c r="J52" s="869"/>
      <c r="K52" s="869"/>
      <c r="L52" s="777"/>
      <c r="N52" s="11"/>
      <c r="O52" s="11"/>
      <c r="P52" s="11"/>
      <c r="Q52" s="11"/>
      <c r="R52" s="11"/>
      <c r="S52" s="11"/>
      <c r="T52" s="11"/>
      <c r="U52" s="11"/>
      <c r="V52" s="11"/>
      <c r="AD52" s="530" t="str">
        <f>IFERROR(VLOOKUP(D52,'Part Master'!A:E,5,FALSE)," ")</f>
        <v xml:space="preserve"> </v>
      </c>
    </row>
    <row r="53" spans="2:30" s="9" customFormat="1">
      <c r="B53" s="781"/>
      <c r="C53" s="65" t="s">
        <v>24</v>
      </c>
      <c r="D53" s="65" t="s">
        <v>211</v>
      </c>
      <c r="E53" s="45">
        <v>1.5</v>
      </c>
      <c r="F53" s="181">
        <f>VLOOKUP(D53,'Part Master'!A:R, 3,FALSE)</f>
        <v>4328.1000000000004</v>
      </c>
      <c r="G53" s="181">
        <f t="shared" ref="G53:G60" si="32">F53*1.1</f>
        <v>4760.9100000000008</v>
      </c>
      <c r="H53" s="393">
        <f>G53+(E53*('COVER PAGE'!$C$20))</f>
        <v>4991.9100000000008</v>
      </c>
      <c r="I53" s="181">
        <f>VLOOKUP(D53,'Part Master'!A:G,7,FALSE)</f>
        <v>4111.6950000000006</v>
      </c>
      <c r="J53" s="181">
        <f t="shared" ref="J53:J60" si="33">I53*1.1</f>
        <v>4522.8645000000015</v>
      </c>
      <c r="K53" s="181">
        <f t="shared" ref="K53:K60" si="34">J53+($R$7*E53)</f>
        <v>4753.8645000000015</v>
      </c>
      <c r="L53" s="375"/>
      <c r="N53" s="122">
        <f t="shared" ref="N53:N60" si="35">IF(L53&gt;0,G53*L53,0)</f>
        <v>0</v>
      </c>
      <c r="O53" s="122">
        <f t="shared" ref="O53:O60" si="36">IF(L53&gt;0,H53*L53,0)</f>
        <v>0</v>
      </c>
      <c r="P53" s="339"/>
      <c r="Q53" s="122">
        <f t="shared" ref="Q53:Q60" si="37">IF(L53&gt;0,J53*L53,0)</f>
        <v>0</v>
      </c>
      <c r="R53" s="122">
        <f t="shared" ref="R53:R60" si="38">IF(L53&gt;0,K53*L53,0)</f>
        <v>0</v>
      </c>
      <c r="T53" s="174">
        <f>IF($L53&gt;0,$L53*$I53*'COVER PAGE'!#REF!,0)</f>
        <v>0</v>
      </c>
      <c r="U53" s="174">
        <f>IF($L53&gt;0,($E53*$R$7*$L53)-($E53*'COVER PAGE'!#REF!*$L53),0)</f>
        <v>0</v>
      </c>
      <c r="V53" s="174">
        <f t="shared" ref="V53:V60" si="39">U53+T53</f>
        <v>0</v>
      </c>
      <c r="AD53" s="530" t="str">
        <f>IFERROR(VLOOKUP(D53,'Part Master'!A:E,5,FALSE)," ")</f>
        <v>Price Update</v>
      </c>
    </row>
    <row r="54" spans="2:30" s="9" customFormat="1">
      <c r="B54" s="809"/>
      <c r="C54" s="65" t="s">
        <v>25</v>
      </c>
      <c r="D54" s="65" t="s">
        <v>122</v>
      </c>
      <c r="E54" s="45">
        <v>1.5</v>
      </c>
      <c r="F54" s="181">
        <f>VLOOKUP(D54,'Part Master'!A:R, 3,FALSE)</f>
        <v>4328.1000000000004</v>
      </c>
      <c r="G54" s="181">
        <f t="shared" si="32"/>
        <v>4760.9100000000008</v>
      </c>
      <c r="H54" s="393">
        <f>G54+(E54*('COVER PAGE'!$C$20))</f>
        <v>4991.9100000000008</v>
      </c>
      <c r="I54" s="181">
        <f>VLOOKUP(D54,'Part Master'!A:G,7,FALSE)</f>
        <v>4111.6950000000006</v>
      </c>
      <c r="J54" s="181">
        <f t="shared" si="33"/>
        <v>4522.8645000000015</v>
      </c>
      <c r="K54" s="181">
        <f t="shared" si="34"/>
        <v>4753.8645000000015</v>
      </c>
      <c r="L54" s="375"/>
      <c r="N54" s="122">
        <f t="shared" si="35"/>
        <v>0</v>
      </c>
      <c r="O54" s="122">
        <f t="shared" si="36"/>
        <v>0</v>
      </c>
      <c r="P54" s="339"/>
      <c r="Q54" s="122">
        <f t="shared" si="37"/>
        <v>0</v>
      </c>
      <c r="R54" s="122">
        <f t="shared" si="38"/>
        <v>0</v>
      </c>
      <c r="T54" s="174">
        <f>IF($L54&gt;0,$L54*$I54*'COVER PAGE'!#REF!,0)</f>
        <v>0</v>
      </c>
      <c r="U54" s="174">
        <f>IF($L54&gt;0,($E54*$R$7*$L54)-($E54*'COVER PAGE'!#REF!*$L54),0)</f>
        <v>0</v>
      </c>
      <c r="V54" s="174">
        <f t="shared" si="39"/>
        <v>0</v>
      </c>
      <c r="AD54" s="530" t="str">
        <f>IFERROR(VLOOKUP(D54,'Part Master'!A:E,5,FALSE)," ")</f>
        <v>Price Update</v>
      </c>
    </row>
    <row r="55" spans="2:30" s="9" customFormat="1">
      <c r="B55" s="809"/>
      <c r="C55" s="65" t="s">
        <v>26</v>
      </c>
      <c r="D55" s="65" t="s">
        <v>212</v>
      </c>
      <c r="E55" s="45">
        <v>1.5</v>
      </c>
      <c r="F55" s="181">
        <f>VLOOKUP(D55,'Part Master'!A:R, 3,FALSE)</f>
        <v>4328.1000000000004</v>
      </c>
      <c r="G55" s="181">
        <f t="shared" si="32"/>
        <v>4760.9100000000008</v>
      </c>
      <c r="H55" s="393">
        <f>G55+(E55*('COVER PAGE'!$C$20))</f>
        <v>4991.9100000000008</v>
      </c>
      <c r="I55" s="181">
        <f>VLOOKUP(D55,'Part Master'!A:G,7,FALSE)</f>
        <v>4111.6950000000006</v>
      </c>
      <c r="J55" s="181">
        <f t="shared" si="33"/>
        <v>4522.8645000000015</v>
      </c>
      <c r="K55" s="181">
        <f t="shared" si="34"/>
        <v>4753.8645000000015</v>
      </c>
      <c r="L55" s="375"/>
      <c r="N55" s="122">
        <f t="shared" si="35"/>
        <v>0</v>
      </c>
      <c r="O55" s="122">
        <f t="shared" si="36"/>
        <v>0</v>
      </c>
      <c r="P55" s="339"/>
      <c r="Q55" s="122">
        <f t="shared" si="37"/>
        <v>0</v>
      </c>
      <c r="R55" s="122">
        <f t="shared" si="38"/>
        <v>0</v>
      </c>
      <c r="T55" s="174">
        <f>IF($L55&gt;0,$L55*$I55*'COVER PAGE'!#REF!,0)</f>
        <v>0</v>
      </c>
      <c r="U55" s="174">
        <f>IF($L55&gt;0,($E55*$R$7*$L55)-($E55*'COVER PAGE'!#REF!*$L55),0)</f>
        <v>0</v>
      </c>
      <c r="V55" s="174">
        <f t="shared" si="39"/>
        <v>0</v>
      </c>
      <c r="AD55" s="530" t="str">
        <f>IFERROR(VLOOKUP(D55,'Part Master'!A:E,5,FALSE)," ")</f>
        <v>Price Update</v>
      </c>
    </row>
    <row r="56" spans="2:30" s="9" customFormat="1">
      <c r="B56" s="809"/>
      <c r="C56" s="65" t="s">
        <v>27</v>
      </c>
      <c r="D56" s="65" t="s">
        <v>213</v>
      </c>
      <c r="E56" s="45">
        <v>1.5</v>
      </c>
      <c r="F56" s="181">
        <f>VLOOKUP(D56,'Part Master'!A:R, 3,FALSE)</f>
        <v>4328.1000000000004</v>
      </c>
      <c r="G56" s="181">
        <f t="shared" si="32"/>
        <v>4760.9100000000008</v>
      </c>
      <c r="H56" s="393">
        <f>G56+(E56*('COVER PAGE'!$C$20))</f>
        <v>4991.9100000000008</v>
      </c>
      <c r="I56" s="181">
        <f>VLOOKUP(D56,'Part Master'!A:G,7,FALSE)</f>
        <v>4111.6950000000006</v>
      </c>
      <c r="J56" s="181">
        <f t="shared" si="33"/>
        <v>4522.8645000000015</v>
      </c>
      <c r="K56" s="181">
        <f t="shared" si="34"/>
        <v>4753.8645000000015</v>
      </c>
      <c r="L56" s="375"/>
      <c r="N56" s="122">
        <f t="shared" si="35"/>
        <v>0</v>
      </c>
      <c r="O56" s="122">
        <f t="shared" si="36"/>
        <v>0</v>
      </c>
      <c r="P56" s="339"/>
      <c r="Q56" s="122">
        <f t="shared" si="37"/>
        <v>0</v>
      </c>
      <c r="R56" s="122">
        <f t="shared" si="38"/>
        <v>0</v>
      </c>
      <c r="T56" s="174">
        <f>IF($L56&gt;0,$L56*$I56*'COVER PAGE'!#REF!,0)</f>
        <v>0</v>
      </c>
      <c r="U56" s="174">
        <f>IF($L56&gt;0,($E56*$R$7*$L56)-($E56*'COVER PAGE'!#REF!*$L56),0)</f>
        <v>0</v>
      </c>
      <c r="V56" s="174">
        <f t="shared" si="39"/>
        <v>0</v>
      </c>
      <c r="AD56" s="530" t="str">
        <f>IFERROR(VLOOKUP(D56,'Part Master'!A:E,5,FALSE)," ")</f>
        <v>Price Update</v>
      </c>
    </row>
    <row r="57" spans="2:30" s="9" customFormat="1">
      <c r="B57" s="809"/>
      <c r="C57" s="65" t="s">
        <v>28</v>
      </c>
      <c r="D57" s="65" t="s">
        <v>214</v>
      </c>
      <c r="E57" s="45">
        <v>1.5</v>
      </c>
      <c r="F57" s="181">
        <f>VLOOKUP(D57,'Part Master'!A:R, 3,FALSE)</f>
        <v>4328.1000000000004</v>
      </c>
      <c r="G57" s="181">
        <f t="shared" si="32"/>
        <v>4760.9100000000008</v>
      </c>
      <c r="H57" s="393">
        <f>G57+(E57*('COVER PAGE'!$C$20))</f>
        <v>4991.9100000000008</v>
      </c>
      <c r="I57" s="181">
        <f>VLOOKUP(D57,'Part Master'!A:G,7,FALSE)</f>
        <v>4111.6950000000006</v>
      </c>
      <c r="J57" s="181">
        <f t="shared" si="33"/>
        <v>4522.8645000000015</v>
      </c>
      <c r="K57" s="181">
        <f t="shared" si="34"/>
        <v>4753.8645000000015</v>
      </c>
      <c r="L57" s="375"/>
      <c r="N57" s="122">
        <f t="shared" si="35"/>
        <v>0</v>
      </c>
      <c r="O57" s="122">
        <f t="shared" si="36"/>
        <v>0</v>
      </c>
      <c r="P57" s="339"/>
      <c r="Q57" s="122">
        <f t="shared" si="37"/>
        <v>0</v>
      </c>
      <c r="R57" s="122">
        <f t="shared" si="38"/>
        <v>0</v>
      </c>
      <c r="T57" s="174">
        <f>IF($L57&gt;0,$L57*$I57*'COVER PAGE'!#REF!,0)</f>
        <v>0</v>
      </c>
      <c r="U57" s="174">
        <f>IF($L57&gt;0,($E57*$R$7*$L57)-($E57*'COVER PAGE'!#REF!*$L57),0)</f>
        <v>0</v>
      </c>
      <c r="V57" s="174">
        <f t="shared" si="39"/>
        <v>0</v>
      </c>
      <c r="AD57" s="530" t="str">
        <f>IFERROR(VLOOKUP(D57,'Part Master'!A:E,5,FALSE)," ")</f>
        <v>Price Update</v>
      </c>
    </row>
    <row r="58" spans="2:30" s="9" customFormat="1">
      <c r="B58" s="809"/>
      <c r="C58" s="65" t="s">
        <v>29</v>
      </c>
      <c r="D58" s="65" t="s">
        <v>215</v>
      </c>
      <c r="E58" s="45">
        <v>1.5</v>
      </c>
      <c r="F58" s="181">
        <f>VLOOKUP(D58,'Part Master'!A:R, 3,FALSE)</f>
        <v>4328.1000000000004</v>
      </c>
      <c r="G58" s="181">
        <f t="shared" si="32"/>
        <v>4760.9100000000008</v>
      </c>
      <c r="H58" s="393">
        <f>G58+(E58*('COVER PAGE'!$C$20))</f>
        <v>4991.9100000000008</v>
      </c>
      <c r="I58" s="181">
        <f>VLOOKUP(D58,'Part Master'!A:G,7,FALSE)</f>
        <v>4111.6950000000006</v>
      </c>
      <c r="J58" s="181">
        <f t="shared" si="33"/>
        <v>4522.8645000000015</v>
      </c>
      <c r="K58" s="181">
        <f t="shared" si="34"/>
        <v>4753.8645000000015</v>
      </c>
      <c r="L58" s="375"/>
      <c r="N58" s="122">
        <f t="shared" si="35"/>
        <v>0</v>
      </c>
      <c r="O58" s="122">
        <f t="shared" si="36"/>
        <v>0</v>
      </c>
      <c r="P58" s="339"/>
      <c r="Q58" s="122">
        <f t="shared" si="37"/>
        <v>0</v>
      </c>
      <c r="R58" s="122">
        <f t="shared" si="38"/>
        <v>0</v>
      </c>
      <c r="T58" s="174">
        <f>IF($L58&gt;0,$L58*$I58*'COVER PAGE'!#REF!,0)</f>
        <v>0</v>
      </c>
      <c r="U58" s="174">
        <f>IF($L58&gt;0,($E58*$R$7*$L58)-($E58*'COVER PAGE'!#REF!*$L58),0)</f>
        <v>0</v>
      </c>
      <c r="V58" s="174">
        <f t="shared" si="39"/>
        <v>0</v>
      </c>
      <c r="AD58" s="530" t="str">
        <f>IFERROR(VLOOKUP(D58,'Part Master'!A:E,5,FALSE)," ")</f>
        <v>Price Update</v>
      </c>
    </row>
    <row r="59" spans="2:30" s="9" customFormat="1">
      <c r="B59" s="809"/>
      <c r="C59" s="65" t="s">
        <v>30</v>
      </c>
      <c r="D59" s="65" t="s">
        <v>216</v>
      </c>
      <c r="E59" s="45">
        <v>1.5</v>
      </c>
      <c r="F59" s="181">
        <f>VLOOKUP(D59,'Part Master'!A:R, 3,FALSE)</f>
        <v>4328.1000000000004</v>
      </c>
      <c r="G59" s="181">
        <f t="shared" si="32"/>
        <v>4760.9100000000008</v>
      </c>
      <c r="H59" s="393">
        <f>G59+(E59*('COVER PAGE'!$C$20))</f>
        <v>4991.9100000000008</v>
      </c>
      <c r="I59" s="181">
        <f>VLOOKUP(D59,'Part Master'!A:G,7,FALSE)</f>
        <v>4111.6950000000006</v>
      </c>
      <c r="J59" s="181">
        <f t="shared" si="33"/>
        <v>4522.8645000000015</v>
      </c>
      <c r="K59" s="181">
        <f t="shared" si="34"/>
        <v>4753.8645000000015</v>
      </c>
      <c r="L59" s="375"/>
      <c r="N59" s="122">
        <f t="shared" si="35"/>
        <v>0</v>
      </c>
      <c r="O59" s="122">
        <f t="shared" si="36"/>
        <v>0</v>
      </c>
      <c r="P59" s="339"/>
      <c r="Q59" s="122">
        <f t="shared" si="37"/>
        <v>0</v>
      </c>
      <c r="R59" s="122">
        <f t="shared" si="38"/>
        <v>0</v>
      </c>
      <c r="T59" s="174">
        <f>IF($L59&gt;0,$L59*$I59*'COVER PAGE'!#REF!,0)</f>
        <v>0</v>
      </c>
      <c r="U59" s="174">
        <f>IF($L59&gt;0,($E59*$R$7*$L59)-($E59*'COVER PAGE'!#REF!*$L59),0)</f>
        <v>0</v>
      </c>
      <c r="V59" s="174">
        <f t="shared" si="39"/>
        <v>0</v>
      </c>
      <c r="AD59" s="530" t="str">
        <f>IFERROR(VLOOKUP(D59,'Part Master'!A:E,5,FALSE)," ")</f>
        <v>Price Update</v>
      </c>
    </row>
    <row r="60" spans="2:30" s="9" customFormat="1">
      <c r="B60" s="810"/>
      <c r="C60" s="65" t="s">
        <v>31</v>
      </c>
      <c r="D60" s="65" t="s">
        <v>217</v>
      </c>
      <c r="E60" s="45">
        <v>1.5</v>
      </c>
      <c r="F60" s="181">
        <f>VLOOKUP(D60,'Part Master'!A:R, 3,FALSE)</f>
        <v>4328.1000000000004</v>
      </c>
      <c r="G60" s="181">
        <f t="shared" si="32"/>
        <v>4760.9100000000008</v>
      </c>
      <c r="H60" s="393">
        <f>G60+(E60*('COVER PAGE'!$C$20))</f>
        <v>4991.9100000000008</v>
      </c>
      <c r="I60" s="181">
        <f>VLOOKUP(D60,'Part Master'!A:G,7,FALSE)</f>
        <v>4111.6950000000006</v>
      </c>
      <c r="J60" s="181">
        <f t="shared" si="33"/>
        <v>4522.8645000000015</v>
      </c>
      <c r="K60" s="181">
        <f t="shared" si="34"/>
        <v>4753.8645000000015</v>
      </c>
      <c r="L60" s="375"/>
      <c r="N60" s="122">
        <f t="shared" si="35"/>
        <v>0</v>
      </c>
      <c r="O60" s="122">
        <f t="shared" si="36"/>
        <v>0</v>
      </c>
      <c r="P60" s="339"/>
      <c r="Q60" s="122">
        <f t="shared" si="37"/>
        <v>0</v>
      </c>
      <c r="R60" s="122">
        <f t="shared" si="38"/>
        <v>0</v>
      </c>
      <c r="T60" s="174">
        <f>IF($L60&gt;0,$L60*$I60*'COVER PAGE'!#REF!,0)</f>
        <v>0</v>
      </c>
      <c r="U60" s="174">
        <f>IF($L60&gt;0,($E60*$R$7*$L60)-($E60*'COVER PAGE'!#REF!*$L60),0)</f>
        <v>0</v>
      </c>
      <c r="V60" s="174">
        <f t="shared" si="39"/>
        <v>0</v>
      </c>
      <c r="AD60" s="530" t="str">
        <f>IFERROR(VLOOKUP(D60,'Part Master'!A:E,5,FALSE)," ")</f>
        <v>Price Update</v>
      </c>
    </row>
    <row r="61" spans="2:30" s="9" customFormat="1" ht="17.25">
      <c r="B61" s="65" t="s">
        <v>1058</v>
      </c>
      <c r="C61" s="67"/>
      <c r="D61" s="68"/>
      <c r="E61" s="69"/>
      <c r="F61" s="242"/>
      <c r="G61" s="242"/>
      <c r="H61" s="242"/>
      <c r="I61" s="242"/>
      <c r="J61" s="242"/>
      <c r="K61" s="242"/>
      <c r="L61" s="269"/>
      <c r="Q61" s="11"/>
      <c r="R61" s="11"/>
      <c r="S61" s="11"/>
      <c r="T61" s="11"/>
      <c r="U61" s="11"/>
      <c r="V61" s="11"/>
      <c r="AD61" s="530" t="str">
        <f>IFERROR(VLOOKUP(D61,'Part Master'!A:E,5,FALSE)," ")</f>
        <v xml:space="preserve"> </v>
      </c>
    </row>
    <row r="62" spans="2:30" s="9" customFormat="1">
      <c r="B62" s="781"/>
      <c r="C62" s="65" t="s">
        <v>24</v>
      </c>
      <c r="D62" s="65" t="s">
        <v>218</v>
      </c>
      <c r="E62" s="45">
        <v>2</v>
      </c>
      <c r="F62" s="181">
        <f>VLOOKUP(D62,'Part Master'!A:R, 3,FALSE)</f>
        <v>5285.53</v>
      </c>
      <c r="G62" s="181">
        <f t="shared" ref="G62:G69" si="40">F62*1.1</f>
        <v>5814.0830000000005</v>
      </c>
      <c r="H62" s="393">
        <f>G62+(E62*('COVER PAGE'!$C$20))</f>
        <v>6122.0830000000005</v>
      </c>
      <c r="I62" s="181">
        <f>VLOOKUP(D62,'Part Master'!A:G,7,FALSE)</f>
        <v>5021.2534999999998</v>
      </c>
      <c r="J62" s="181">
        <f t="shared" ref="J62:J69" si="41">I62*1.1</f>
        <v>5523.3788500000001</v>
      </c>
      <c r="K62" s="181">
        <f t="shared" ref="K62:K69" si="42">J62+($R$7*E62)</f>
        <v>5831.3788500000001</v>
      </c>
      <c r="L62" s="375"/>
      <c r="N62" s="122">
        <f t="shared" ref="N62:N69" si="43">IF(L62&gt;0,G62*L62,0)</f>
        <v>0</v>
      </c>
      <c r="O62" s="122">
        <f t="shared" ref="O62:O69" si="44">IF(L62&gt;0,H62*L62,0)</f>
        <v>0</v>
      </c>
      <c r="P62" s="339"/>
      <c r="Q62" s="122">
        <f t="shared" ref="Q62:Q69" si="45">IF(L62&gt;0,J62*L62,0)</f>
        <v>0</v>
      </c>
      <c r="R62" s="122">
        <f t="shared" ref="R62:R69" si="46">IF(L62&gt;0,K62*L62,0)</f>
        <v>0</v>
      </c>
      <c r="T62" s="174">
        <f>IF($L62&gt;0,$L62*$I62*'COVER PAGE'!#REF!,0)</f>
        <v>0</v>
      </c>
      <c r="U62" s="174">
        <f>IF($L62&gt;0,($E62*$R$7*$L62)-($E62*'COVER PAGE'!#REF!*$L62),0)</f>
        <v>0</v>
      </c>
      <c r="V62" s="174">
        <f t="shared" ref="V62:V69" si="47">U62+T62</f>
        <v>0</v>
      </c>
      <c r="AD62" s="530" t="str">
        <f>IFERROR(VLOOKUP(D62,'Part Master'!A:E,5,FALSE)," ")</f>
        <v>Price Update</v>
      </c>
    </row>
    <row r="63" spans="2:30" s="9" customFormat="1">
      <c r="B63" s="809"/>
      <c r="C63" s="65" t="s">
        <v>25</v>
      </c>
      <c r="D63" s="65" t="s">
        <v>123</v>
      </c>
      <c r="E63" s="45">
        <v>2</v>
      </c>
      <c r="F63" s="181">
        <f>VLOOKUP(D63,'Part Master'!A:R, 3,FALSE)</f>
        <v>5285.53</v>
      </c>
      <c r="G63" s="181">
        <f t="shared" si="40"/>
        <v>5814.0830000000005</v>
      </c>
      <c r="H63" s="393">
        <f>G63+(E63*('COVER PAGE'!$C$20))</f>
        <v>6122.0830000000005</v>
      </c>
      <c r="I63" s="181">
        <f>VLOOKUP(D63,'Part Master'!A:G,7,FALSE)</f>
        <v>5021.2534999999998</v>
      </c>
      <c r="J63" s="181">
        <f t="shared" si="41"/>
        <v>5523.3788500000001</v>
      </c>
      <c r="K63" s="181">
        <f t="shared" si="42"/>
        <v>5831.3788500000001</v>
      </c>
      <c r="L63" s="375"/>
      <c r="N63" s="122">
        <f t="shared" si="43"/>
        <v>0</v>
      </c>
      <c r="O63" s="122">
        <f t="shared" si="44"/>
        <v>0</v>
      </c>
      <c r="P63" s="339"/>
      <c r="Q63" s="122">
        <f t="shared" si="45"/>
        <v>0</v>
      </c>
      <c r="R63" s="122">
        <f t="shared" si="46"/>
        <v>0</v>
      </c>
      <c r="T63" s="174">
        <f>IF($L63&gt;0,$L63*$I63*'COVER PAGE'!#REF!,0)</f>
        <v>0</v>
      </c>
      <c r="U63" s="174">
        <f>IF($L63&gt;0,($E63*$R$7*$L63)-($E63*'COVER PAGE'!#REF!*$L63),0)</f>
        <v>0</v>
      </c>
      <c r="V63" s="174">
        <f t="shared" si="47"/>
        <v>0</v>
      </c>
      <c r="AD63" s="530" t="str">
        <f>IFERROR(VLOOKUP(D63,'Part Master'!A:E,5,FALSE)," ")</f>
        <v>Price Update</v>
      </c>
    </row>
    <row r="64" spans="2:30" s="9" customFormat="1">
      <c r="B64" s="809"/>
      <c r="C64" s="65" t="s">
        <v>26</v>
      </c>
      <c r="D64" s="65" t="s">
        <v>219</v>
      </c>
      <c r="E64" s="45">
        <v>2</v>
      </c>
      <c r="F64" s="181">
        <f>VLOOKUP(D64,'Part Master'!A:R, 3,FALSE)</f>
        <v>5285.53</v>
      </c>
      <c r="G64" s="181">
        <f t="shared" si="40"/>
        <v>5814.0830000000005</v>
      </c>
      <c r="H64" s="393">
        <f>G64+(E64*('COVER PAGE'!$C$20))</f>
        <v>6122.0830000000005</v>
      </c>
      <c r="I64" s="181">
        <f>VLOOKUP(D64,'Part Master'!A:G,7,FALSE)</f>
        <v>5021.2534999999998</v>
      </c>
      <c r="J64" s="181">
        <f t="shared" si="41"/>
        <v>5523.3788500000001</v>
      </c>
      <c r="K64" s="181">
        <f t="shared" si="42"/>
        <v>5831.3788500000001</v>
      </c>
      <c r="L64" s="375"/>
      <c r="N64" s="122">
        <f t="shared" si="43"/>
        <v>0</v>
      </c>
      <c r="O64" s="122">
        <f t="shared" si="44"/>
        <v>0</v>
      </c>
      <c r="P64" s="339"/>
      <c r="Q64" s="122">
        <f t="shared" si="45"/>
        <v>0</v>
      </c>
      <c r="R64" s="122">
        <f t="shared" si="46"/>
        <v>0</v>
      </c>
      <c r="T64" s="174">
        <f>IF($L64&gt;0,$L64*$I64*'COVER PAGE'!#REF!,0)</f>
        <v>0</v>
      </c>
      <c r="U64" s="174">
        <f>IF($L64&gt;0,($E64*$R$7*$L64)-($E64*'COVER PAGE'!#REF!*$L64),0)</f>
        <v>0</v>
      </c>
      <c r="V64" s="174">
        <f t="shared" si="47"/>
        <v>0</v>
      </c>
      <c r="AD64" s="530" t="str">
        <f>IFERROR(VLOOKUP(D64,'Part Master'!A:E,5,FALSE)," ")</f>
        <v>Price Update</v>
      </c>
    </row>
    <row r="65" spans="2:30" s="9" customFormat="1">
      <c r="B65" s="809"/>
      <c r="C65" s="65" t="s">
        <v>27</v>
      </c>
      <c r="D65" s="65" t="s">
        <v>220</v>
      </c>
      <c r="E65" s="45">
        <v>2</v>
      </c>
      <c r="F65" s="181">
        <f>VLOOKUP(D65,'Part Master'!A:R, 3,FALSE)</f>
        <v>5285.53</v>
      </c>
      <c r="G65" s="181">
        <f t="shared" si="40"/>
        <v>5814.0830000000005</v>
      </c>
      <c r="H65" s="393">
        <f>G65+(E65*('COVER PAGE'!$C$20))</f>
        <v>6122.0830000000005</v>
      </c>
      <c r="I65" s="181">
        <f>VLOOKUP(D65,'Part Master'!A:G,7,FALSE)</f>
        <v>5021.2534999999998</v>
      </c>
      <c r="J65" s="181">
        <f t="shared" si="41"/>
        <v>5523.3788500000001</v>
      </c>
      <c r="K65" s="181">
        <f t="shared" si="42"/>
        <v>5831.3788500000001</v>
      </c>
      <c r="L65" s="375"/>
      <c r="N65" s="122">
        <f t="shared" si="43"/>
        <v>0</v>
      </c>
      <c r="O65" s="122">
        <f t="shared" si="44"/>
        <v>0</v>
      </c>
      <c r="P65" s="339"/>
      <c r="Q65" s="122">
        <f t="shared" si="45"/>
        <v>0</v>
      </c>
      <c r="R65" s="122">
        <f t="shared" si="46"/>
        <v>0</v>
      </c>
      <c r="T65" s="174">
        <f>IF($L65&gt;0,$L65*$I65*'COVER PAGE'!#REF!,0)</f>
        <v>0</v>
      </c>
      <c r="U65" s="174">
        <f>IF($L65&gt;0,($E65*$R$7*$L65)-($E65*'COVER PAGE'!#REF!*$L65),0)</f>
        <v>0</v>
      </c>
      <c r="V65" s="174">
        <f t="shared" si="47"/>
        <v>0</v>
      </c>
      <c r="AD65" s="530" t="str">
        <f>IFERROR(VLOOKUP(D65,'Part Master'!A:E,5,FALSE)," ")</f>
        <v>Price Update</v>
      </c>
    </row>
    <row r="66" spans="2:30" s="9" customFormat="1">
      <c r="B66" s="809"/>
      <c r="C66" s="65" t="s">
        <v>28</v>
      </c>
      <c r="D66" s="65" t="s">
        <v>221</v>
      </c>
      <c r="E66" s="45">
        <v>2</v>
      </c>
      <c r="F66" s="181">
        <f>VLOOKUP(D66,'Part Master'!A:R, 3,FALSE)</f>
        <v>5285.53</v>
      </c>
      <c r="G66" s="181">
        <f t="shared" si="40"/>
        <v>5814.0830000000005</v>
      </c>
      <c r="H66" s="393">
        <f>G66+(E66*('COVER PAGE'!$C$20))</f>
        <v>6122.0830000000005</v>
      </c>
      <c r="I66" s="181">
        <f>VLOOKUP(D66,'Part Master'!A:G,7,FALSE)</f>
        <v>5021.2534999999998</v>
      </c>
      <c r="J66" s="181">
        <f t="shared" si="41"/>
        <v>5523.3788500000001</v>
      </c>
      <c r="K66" s="181">
        <f t="shared" si="42"/>
        <v>5831.3788500000001</v>
      </c>
      <c r="L66" s="375"/>
      <c r="N66" s="122">
        <f t="shared" si="43"/>
        <v>0</v>
      </c>
      <c r="O66" s="122">
        <f t="shared" si="44"/>
        <v>0</v>
      </c>
      <c r="P66" s="339"/>
      <c r="Q66" s="122">
        <f t="shared" si="45"/>
        <v>0</v>
      </c>
      <c r="R66" s="122">
        <f t="shared" si="46"/>
        <v>0</v>
      </c>
      <c r="T66" s="174">
        <f>IF($L66&gt;0,$L66*$I66*'COVER PAGE'!#REF!,0)</f>
        <v>0</v>
      </c>
      <c r="U66" s="174">
        <f>IF($L66&gt;0,($E66*$R$7*$L66)-($E66*'COVER PAGE'!#REF!*$L66),0)</f>
        <v>0</v>
      </c>
      <c r="V66" s="174">
        <f t="shared" si="47"/>
        <v>0</v>
      </c>
      <c r="AD66" s="530" t="str">
        <f>IFERROR(VLOOKUP(D66,'Part Master'!A:E,5,FALSE)," ")</f>
        <v>Price Update</v>
      </c>
    </row>
    <row r="67" spans="2:30" s="9" customFormat="1">
      <c r="B67" s="809"/>
      <c r="C67" s="65" t="s">
        <v>29</v>
      </c>
      <c r="D67" s="65" t="s">
        <v>222</v>
      </c>
      <c r="E67" s="45">
        <v>2</v>
      </c>
      <c r="F67" s="181">
        <f>VLOOKUP(D67,'Part Master'!A:R, 3,FALSE)</f>
        <v>5285.53</v>
      </c>
      <c r="G67" s="181">
        <f t="shared" si="40"/>
        <v>5814.0830000000005</v>
      </c>
      <c r="H67" s="393">
        <f>G67+(E67*('COVER PAGE'!$C$20))</f>
        <v>6122.0830000000005</v>
      </c>
      <c r="I67" s="181">
        <f>VLOOKUP(D67,'Part Master'!A:G,7,FALSE)</f>
        <v>5021.2534999999998</v>
      </c>
      <c r="J67" s="181">
        <f t="shared" si="41"/>
        <v>5523.3788500000001</v>
      </c>
      <c r="K67" s="181">
        <f t="shared" si="42"/>
        <v>5831.3788500000001</v>
      </c>
      <c r="L67" s="375"/>
      <c r="N67" s="122">
        <f t="shared" si="43"/>
        <v>0</v>
      </c>
      <c r="O67" s="122">
        <f t="shared" si="44"/>
        <v>0</v>
      </c>
      <c r="P67" s="339"/>
      <c r="Q67" s="122">
        <f t="shared" si="45"/>
        <v>0</v>
      </c>
      <c r="R67" s="122">
        <f t="shared" si="46"/>
        <v>0</v>
      </c>
      <c r="T67" s="174">
        <f>IF($L67&gt;0,$L67*$I67*'COVER PAGE'!#REF!,0)</f>
        <v>0</v>
      </c>
      <c r="U67" s="174">
        <f>IF($L67&gt;0,($E67*$R$7*$L67)-($E67*'COVER PAGE'!#REF!*$L67),0)</f>
        <v>0</v>
      </c>
      <c r="V67" s="174">
        <f t="shared" si="47"/>
        <v>0</v>
      </c>
      <c r="AD67" s="530" t="str">
        <f>IFERROR(VLOOKUP(D67,'Part Master'!A:E,5,FALSE)," ")</f>
        <v>Price Update</v>
      </c>
    </row>
    <row r="68" spans="2:30" s="9" customFormat="1">
      <c r="B68" s="809"/>
      <c r="C68" s="65" t="s">
        <v>30</v>
      </c>
      <c r="D68" s="65" t="s">
        <v>223</v>
      </c>
      <c r="E68" s="45">
        <v>2</v>
      </c>
      <c r="F68" s="181">
        <f>VLOOKUP(D68,'Part Master'!A:R, 3,FALSE)</f>
        <v>5285.53</v>
      </c>
      <c r="G68" s="181">
        <f t="shared" si="40"/>
        <v>5814.0830000000005</v>
      </c>
      <c r="H68" s="393">
        <f>G68+(E68*('COVER PAGE'!$C$20))</f>
        <v>6122.0830000000005</v>
      </c>
      <c r="I68" s="181">
        <f>VLOOKUP(D68,'Part Master'!A:G,7,FALSE)</f>
        <v>5021.2534999999998</v>
      </c>
      <c r="J68" s="181">
        <f t="shared" si="41"/>
        <v>5523.3788500000001</v>
      </c>
      <c r="K68" s="181">
        <f t="shared" si="42"/>
        <v>5831.3788500000001</v>
      </c>
      <c r="L68" s="375"/>
      <c r="N68" s="122">
        <f t="shared" si="43"/>
        <v>0</v>
      </c>
      <c r="O68" s="122">
        <f t="shared" si="44"/>
        <v>0</v>
      </c>
      <c r="P68" s="339"/>
      <c r="Q68" s="122">
        <f t="shared" si="45"/>
        <v>0</v>
      </c>
      <c r="R68" s="122">
        <f t="shared" si="46"/>
        <v>0</v>
      </c>
      <c r="T68" s="174">
        <f>IF($L68&gt;0,$L68*$I68*'COVER PAGE'!#REF!,0)</f>
        <v>0</v>
      </c>
      <c r="U68" s="174">
        <f>IF($L68&gt;0,($E68*$R$7*$L68)-($E68*'COVER PAGE'!#REF!*$L68),0)</f>
        <v>0</v>
      </c>
      <c r="V68" s="174">
        <f t="shared" si="47"/>
        <v>0</v>
      </c>
      <c r="AD68" s="530" t="str">
        <f>IFERROR(VLOOKUP(D68,'Part Master'!A:E,5,FALSE)," ")</f>
        <v>Price Update</v>
      </c>
    </row>
    <row r="69" spans="2:30" s="9" customFormat="1">
      <c r="B69" s="810"/>
      <c r="C69" s="65" t="s">
        <v>31</v>
      </c>
      <c r="D69" s="65" t="s">
        <v>224</v>
      </c>
      <c r="E69" s="45">
        <v>2</v>
      </c>
      <c r="F69" s="181">
        <f>VLOOKUP(D69,'Part Master'!A:R, 3,FALSE)</f>
        <v>5285.53</v>
      </c>
      <c r="G69" s="181">
        <f t="shared" si="40"/>
        <v>5814.0830000000005</v>
      </c>
      <c r="H69" s="393">
        <f>G69+(E69*('COVER PAGE'!$C$20))</f>
        <v>6122.0830000000005</v>
      </c>
      <c r="I69" s="181">
        <f>VLOOKUP(D69,'Part Master'!A:G,7,FALSE)</f>
        <v>5021.2534999999998</v>
      </c>
      <c r="J69" s="181">
        <f t="shared" si="41"/>
        <v>5523.3788500000001</v>
      </c>
      <c r="K69" s="181">
        <f t="shared" si="42"/>
        <v>5831.3788500000001</v>
      </c>
      <c r="L69" s="375"/>
      <c r="N69" s="122">
        <f t="shared" si="43"/>
        <v>0</v>
      </c>
      <c r="O69" s="122">
        <f t="shared" si="44"/>
        <v>0</v>
      </c>
      <c r="P69" s="339"/>
      <c r="Q69" s="122">
        <f t="shared" si="45"/>
        <v>0</v>
      </c>
      <c r="R69" s="122">
        <f t="shared" si="46"/>
        <v>0</v>
      </c>
      <c r="T69" s="174">
        <f>IF($L69&gt;0,$L69*$I69*'COVER PAGE'!#REF!,0)</f>
        <v>0</v>
      </c>
      <c r="U69" s="174">
        <f>IF($L69&gt;0,($E69*$R$7*$L69)-($E69*'COVER PAGE'!#REF!*$L69),0)</f>
        <v>0</v>
      </c>
      <c r="V69" s="174">
        <f t="shared" si="47"/>
        <v>0</v>
      </c>
      <c r="AD69" s="530" t="str">
        <f>IFERROR(VLOOKUP(D69,'Part Master'!A:E,5,FALSE)," ")</f>
        <v>Price Update</v>
      </c>
    </row>
    <row r="70" spans="2:30" s="9" customFormat="1" ht="17.25">
      <c r="B70" s="65" t="s">
        <v>707</v>
      </c>
      <c r="C70" s="67"/>
      <c r="D70" s="68"/>
      <c r="E70" s="69"/>
      <c r="F70" s="242"/>
      <c r="G70" s="242"/>
      <c r="H70" s="242"/>
      <c r="I70" s="242"/>
      <c r="J70" s="242"/>
      <c r="K70" s="242"/>
      <c r="L70" s="269"/>
      <c r="N70" s="11"/>
      <c r="O70" s="11"/>
      <c r="P70" s="11"/>
      <c r="Q70" s="11"/>
      <c r="R70" s="11"/>
      <c r="S70" s="11"/>
      <c r="T70" s="11"/>
      <c r="U70" s="11"/>
      <c r="V70" s="11"/>
      <c r="AD70" s="530" t="str">
        <f>IFERROR(VLOOKUP(D70,'Part Master'!A:E,5,FALSE)," ")</f>
        <v xml:space="preserve"> </v>
      </c>
    </row>
    <row r="71" spans="2:30" s="9" customFormat="1">
      <c r="B71" s="781"/>
      <c r="C71" s="65" t="s">
        <v>24</v>
      </c>
      <c r="D71" s="65" t="s">
        <v>225</v>
      </c>
      <c r="E71" s="45">
        <v>2</v>
      </c>
      <c r="F71" s="181">
        <f>VLOOKUP(D71,'Part Master'!A:R, 3,FALSE)</f>
        <v>5021.6400000000003</v>
      </c>
      <c r="G71" s="181">
        <f t="shared" ref="G71:G78" si="48">F71*1.1</f>
        <v>5523.804000000001</v>
      </c>
      <c r="H71" s="393">
        <f>G71+(E71*('COVER PAGE'!$C$20))</f>
        <v>5831.804000000001</v>
      </c>
      <c r="I71" s="181">
        <f>VLOOKUP(D71,'Part Master'!A:G,7,FALSE)</f>
        <v>4770.558</v>
      </c>
      <c r="J71" s="181">
        <f t="shared" ref="J71:J81" si="49">I71*1.1</f>
        <v>5247.6138000000001</v>
      </c>
      <c r="K71" s="181">
        <f t="shared" ref="K71:K81" si="50">J71+($R$7*E71)</f>
        <v>5555.6138000000001</v>
      </c>
      <c r="L71" s="375"/>
      <c r="N71" s="122">
        <f t="shared" ref="N71:N81" si="51">IF(L71&gt;0,G71*L71,0)</f>
        <v>0</v>
      </c>
      <c r="O71" s="122">
        <f t="shared" ref="O71:O81" si="52">IF(L71&gt;0,H71*L71,0)</f>
        <v>0</v>
      </c>
      <c r="P71" s="339"/>
      <c r="Q71" s="122">
        <f t="shared" ref="Q71:Q81" si="53">IF(L71&gt;0,J71*L71,0)</f>
        <v>0</v>
      </c>
      <c r="R71" s="122">
        <f t="shared" ref="R71:R81" si="54">IF(L71&gt;0,K71*L71,0)</f>
        <v>0</v>
      </c>
      <c r="T71" s="174">
        <f>IF($L71&gt;0,$L71*$I71*'COVER PAGE'!#REF!,0)</f>
        <v>0</v>
      </c>
      <c r="U71" s="174">
        <f>IF($L71&gt;0,($E71*$R$7*$L71)-($E71*'COVER PAGE'!#REF!*$L71),0)</f>
        <v>0</v>
      </c>
      <c r="V71" s="174">
        <f>U71+T71</f>
        <v>0</v>
      </c>
      <c r="AD71" s="530" t="str">
        <f>IFERROR(VLOOKUP(D71,'Part Master'!A:E,5,FALSE)," ")</f>
        <v>Price Update</v>
      </c>
    </row>
    <row r="72" spans="2:30" s="9" customFormat="1">
      <c r="B72" s="809"/>
      <c r="C72" s="65" t="s">
        <v>25</v>
      </c>
      <c r="D72" s="65" t="s">
        <v>124</v>
      </c>
      <c r="E72" s="45">
        <v>2</v>
      </c>
      <c r="F72" s="181">
        <f>VLOOKUP(D72,'Part Master'!A:R, 3,FALSE)</f>
        <v>5021.6400000000003</v>
      </c>
      <c r="G72" s="181">
        <f t="shared" si="48"/>
        <v>5523.804000000001</v>
      </c>
      <c r="H72" s="393">
        <f>G72+(E72*('COVER PAGE'!$C$20))</f>
        <v>5831.804000000001</v>
      </c>
      <c r="I72" s="181">
        <f>VLOOKUP(D72,'Part Master'!A:G,7,FALSE)</f>
        <v>4770.558</v>
      </c>
      <c r="J72" s="181">
        <f t="shared" si="49"/>
        <v>5247.6138000000001</v>
      </c>
      <c r="K72" s="181">
        <f t="shared" si="50"/>
        <v>5555.6138000000001</v>
      </c>
      <c r="L72" s="375"/>
      <c r="N72" s="122">
        <f t="shared" si="51"/>
        <v>0</v>
      </c>
      <c r="O72" s="122">
        <f t="shared" si="52"/>
        <v>0</v>
      </c>
      <c r="P72" s="339"/>
      <c r="Q72" s="122">
        <f t="shared" si="53"/>
        <v>0</v>
      </c>
      <c r="R72" s="122">
        <f t="shared" si="54"/>
        <v>0</v>
      </c>
      <c r="T72" s="174">
        <f>IF($L72&gt;0,$L72*$I72*'COVER PAGE'!#REF!,0)</f>
        <v>0</v>
      </c>
      <c r="U72" s="174">
        <f>IF($L72&gt;0,($E72*$R$7*$L72)-($E72*'COVER PAGE'!#REF!*$L72),0)</f>
        <v>0</v>
      </c>
      <c r="V72" s="174">
        <f>U72+T72</f>
        <v>0</v>
      </c>
      <c r="AD72" s="530" t="str">
        <f>IFERROR(VLOOKUP(D72,'Part Master'!A:E,5,FALSE)," ")</f>
        <v>Price Update</v>
      </c>
    </row>
    <row r="73" spans="2:30" s="9" customFormat="1">
      <c r="B73" s="809"/>
      <c r="C73" s="65" t="s">
        <v>26</v>
      </c>
      <c r="D73" s="65" t="s">
        <v>226</v>
      </c>
      <c r="E73" s="45">
        <v>2</v>
      </c>
      <c r="F73" s="181">
        <f>VLOOKUP(D73,'Part Master'!A:R, 3,FALSE)</f>
        <v>5021.6400000000003</v>
      </c>
      <c r="G73" s="181">
        <f t="shared" si="48"/>
        <v>5523.804000000001</v>
      </c>
      <c r="H73" s="393">
        <f>G73+(E73*('COVER PAGE'!$C$20))</f>
        <v>5831.804000000001</v>
      </c>
      <c r="I73" s="181">
        <f>VLOOKUP(D73,'Part Master'!A:G,7,FALSE)</f>
        <v>4770.558</v>
      </c>
      <c r="J73" s="181">
        <f t="shared" si="49"/>
        <v>5247.6138000000001</v>
      </c>
      <c r="K73" s="181">
        <f t="shared" si="50"/>
        <v>5555.6138000000001</v>
      </c>
      <c r="L73" s="375"/>
      <c r="N73" s="122">
        <f t="shared" si="51"/>
        <v>0</v>
      </c>
      <c r="O73" s="122">
        <f t="shared" si="52"/>
        <v>0</v>
      </c>
      <c r="P73" s="339"/>
      <c r="Q73" s="122">
        <f t="shared" si="53"/>
        <v>0</v>
      </c>
      <c r="R73" s="122">
        <f t="shared" si="54"/>
        <v>0</v>
      </c>
      <c r="T73" s="174">
        <f>IF($L73&gt;0,$L73*$I73*'COVER PAGE'!#REF!,0)</f>
        <v>0</v>
      </c>
      <c r="U73" s="174">
        <f>IF($L73&gt;0,($E73*$R$7*$L73)-($E73*'COVER PAGE'!#REF!*$L73),0)</f>
        <v>0</v>
      </c>
      <c r="V73" s="174">
        <f>U73+T73</f>
        <v>0</v>
      </c>
      <c r="AD73" s="530" t="str">
        <f>IFERROR(VLOOKUP(D73,'Part Master'!A:E,5,FALSE)," ")</f>
        <v>Price Update</v>
      </c>
    </row>
    <row r="74" spans="2:30" s="9" customFormat="1">
      <c r="B74" s="809"/>
      <c r="C74" s="65" t="s">
        <v>27</v>
      </c>
      <c r="D74" s="65" t="s">
        <v>227</v>
      </c>
      <c r="E74" s="45">
        <v>2</v>
      </c>
      <c r="F74" s="181">
        <f>VLOOKUP(D74,'Part Master'!A:R, 3,FALSE)</f>
        <v>5021.6400000000003</v>
      </c>
      <c r="G74" s="181">
        <f t="shared" si="48"/>
        <v>5523.804000000001</v>
      </c>
      <c r="H74" s="393">
        <f>G74+(E74*('COVER PAGE'!$C$20))</f>
        <v>5831.804000000001</v>
      </c>
      <c r="I74" s="181">
        <f>VLOOKUP(D74,'Part Master'!A:G,7,FALSE)</f>
        <v>4770.558</v>
      </c>
      <c r="J74" s="181">
        <f t="shared" si="49"/>
        <v>5247.6138000000001</v>
      </c>
      <c r="K74" s="181">
        <f t="shared" si="50"/>
        <v>5555.6138000000001</v>
      </c>
      <c r="L74" s="375"/>
      <c r="N74" s="122">
        <f t="shared" si="51"/>
        <v>0</v>
      </c>
      <c r="O74" s="122">
        <f t="shared" si="52"/>
        <v>0</v>
      </c>
      <c r="P74" s="339"/>
      <c r="Q74" s="122">
        <f t="shared" si="53"/>
        <v>0</v>
      </c>
      <c r="R74" s="122">
        <f t="shared" si="54"/>
        <v>0</v>
      </c>
      <c r="T74" s="174">
        <f>IF($L74&gt;0,$L74*$I74*'COVER PAGE'!#REF!,0)</f>
        <v>0</v>
      </c>
      <c r="U74" s="174">
        <f>IF($L74&gt;0,($E74*$R$7*$L74)-($E74*'COVER PAGE'!#REF!*$L74),0)</f>
        <v>0</v>
      </c>
      <c r="V74" s="174">
        <f>U74+T74</f>
        <v>0</v>
      </c>
      <c r="AD74" s="530" t="str">
        <f>IFERROR(VLOOKUP(D74,'Part Master'!A:E,5,FALSE)," ")</f>
        <v>Price Update</v>
      </c>
    </row>
    <row r="75" spans="2:30" s="9" customFormat="1">
      <c r="B75" s="809"/>
      <c r="C75" s="65" t="s">
        <v>28</v>
      </c>
      <c r="D75" s="65" t="s">
        <v>228</v>
      </c>
      <c r="E75" s="45">
        <v>2</v>
      </c>
      <c r="F75" s="181">
        <f>VLOOKUP(D75,'Part Master'!A:R, 3,FALSE)</f>
        <v>5021.6400000000003</v>
      </c>
      <c r="G75" s="181">
        <f t="shared" si="48"/>
        <v>5523.804000000001</v>
      </c>
      <c r="H75" s="393">
        <f>G75+(E75*('COVER PAGE'!$C$20))</f>
        <v>5831.804000000001</v>
      </c>
      <c r="I75" s="181">
        <f>VLOOKUP(D75,'Part Master'!A:G,7,FALSE)</f>
        <v>4770.558</v>
      </c>
      <c r="J75" s="181">
        <f t="shared" si="49"/>
        <v>5247.6138000000001</v>
      </c>
      <c r="K75" s="181">
        <f t="shared" si="50"/>
        <v>5555.6138000000001</v>
      </c>
      <c r="L75" s="375"/>
      <c r="N75" s="122">
        <f t="shared" si="51"/>
        <v>0</v>
      </c>
      <c r="O75" s="122">
        <f t="shared" si="52"/>
        <v>0</v>
      </c>
      <c r="P75" s="339"/>
      <c r="Q75" s="122">
        <f t="shared" si="53"/>
        <v>0</v>
      </c>
      <c r="R75" s="122">
        <f t="shared" si="54"/>
        <v>0</v>
      </c>
      <c r="T75" s="174">
        <f>IF($L75&gt;0,$L75*$I75*'COVER PAGE'!#REF!,0)</f>
        <v>0</v>
      </c>
      <c r="U75" s="174">
        <f>IF($L75&gt;0,($E75*$R$7*$L75)-($E75*'COVER PAGE'!#REF!*$L75),0)</f>
        <v>0</v>
      </c>
      <c r="V75" s="174">
        <f>U75+T75</f>
        <v>0</v>
      </c>
      <c r="AD75" s="530" t="str">
        <f>IFERROR(VLOOKUP(D75,'Part Master'!A:E,5,FALSE)," ")</f>
        <v>Price Update</v>
      </c>
    </row>
    <row r="76" spans="2:30" s="9" customFormat="1">
      <c r="B76" s="809"/>
      <c r="C76" s="65" t="s">
        <v>29</v>
      </c>
      <c r="D76" s="65" t="s">
        <v>229</v>
      </c>
      <c r="E76" s="45">
        <v>2</v>
      </c>
      <c r="F76" s="181">
        <f>VLOOKUP(D76,'Part Master'!A:R, 3,FALSE)</f>
        <v>5021.6400000000003</v>
      </c>
      <c r="G76" s="181">
        <f t="shared" si="48"/>
        <v>5523.804000000001</v>
      </c>
      <c r="H76" s="393">
        <f>G76+(E76*('COVER PAGE'!$C$20))</f>
        <v>5831.804000000001</v>
      </c>
      <c r="I76" s="181">
        <f>VLOOKUP(D76,'Part Master'!A:G,7,FALSE)</f>
        <v>4770.558</v>
      </c>
      <c r="J76" s="181">
        <f t="shared" si="49"/>
        <v>5247.6138000000001</v>
      </c>
      <c r="K76" s="181">
        <f t="shared" si="50"/>
        <v>5555.6138000000001</v>
      </c>
      <c r="L76" s="375"/>
      <c r="N76" s="122">
        <f t="shared" si="51"/>
        <v>0</v>
      </c>
      <c r="O76" s="122">
        <f t="shared" si="52"/>
        <v>0</v>
      </c>
      <c r="P76" s="339"/>
      <c r="Q76" s="122">
        <f t="shared" si="53"/>
        <v>0</v>
      </c>
      <c r="R76" s="122">
        <f t="shared" si="54"/>
        <v>0</v>
      </c>
      <c r="T76" s="174">
        <f>IF($L76&gt;0,$L76*$I76*'COVER PAGE'!#REF!,0)</f>
        <v>0</v>
      </c>
      <c r="U76" s="174">
        <f>IF($L76&gt;0,($E76*$R$7*$L76)-($E76*'COVER PAGE'!#REF!*$L76),0)</f>
        <v>0</v>
      </c>
      <c r="V76" s="174">
        <f t="shared" ref="V76:V81" si="55">U76+T76</f>
        <v>0</v>
      </c>
      <c r="AD76" s="530" t="str">
        <f>IFERROR(VLOOKUP(D76,'Part Master'!A:E,5,FALSE)," ")</f>
        <v>Price Update</v>
      </c>
    </row>
    <row r="77" spans="2:30" s="9" customFormat="1">
      <c r="B77" s="809"/>
      <c r="C77" s="65" t="s">
        <v>30</v>
      </c>
      <c r="D77" s="65" t="s">
        <v>230</v>
      </c>
      <c r="E77" s="45">
        <v>2</v>
      </c>
      <c r="F77" s="181">
        <f>VLOOKUP(D77,'Part Master'!A:R, 3,FALSE)</f>
        <v>5021.6400000000003</v>
      </c>
      <c r="G77" s="181">
        <f t="shared" si="48"/>
        <v>5523.804000000001</v>
      </c>
      <c r="H77" s="393">
        <f>G77+(E77*('COVER PAGE'!$C$20))</f>
        <v>5831.804000000001</v>
      </c>
      <c r="I77" s="181">
        <f>VLOOKUP(D77,'Part Master'!A:G,7,FALSE)</f>
        <v>4770.558</v>
      </c>
      <c r="J77" s="181">
        <f t="shared" si="49"/>
        <v>5247.6138000000001</v>
      </c>
      <c r="K77" s="181">
        <f t="shared" si="50"/>
        <v>5555.6138000000001</v>
      </c>
      <c r="L77" s="375"/>
      <c r="N77" s="122">
        <f t="shared" si="51"/>
        <v>0</v>
      </c>
      <c r="O77" s="122">
        <f t="shared" si="52"/>
        <v>0</v>
      </c>
      <c r="P77" s="339"/>
      <c r="Q77" s="122">
        <f t="shared" si="53"/>
        <v>0</v>
      </c>
      <c r="R77" s="122">
        <f t="shared" si="54"/>
        <v>0</v>
      </c>
      <c r="T77" s="174">
        <f>IF($L77&gt;0,$L77*$I77*'COVER PAGE'!#REF!,0)</f>
        <v>0</v>
      </c>
      <c r="U77" s="174">
        <f>IF($L77&gt;0,($E77*$R$7*$L77)-($E77*'COVER PAGE'!#REF!*$L77),0)</f>
        <v>0</v>
      </c>
      <c r="V77" s="174">
        <f t="shared" si="55"/>
        <v>0</v>
      </c>
      <c r="AD77" s="530" t="str">
        <f>IFERROR(VLOOKUP(D77,'Part Master'!A:E,5,FALSE)," ")</f>
        <v>Price Update</v>
      </c>
    </row>
    <row r="78" spans="2:30" s="9" customFormat="1">
      <c r="B78" s="810"/>
      <c r="C78" s="65" t="s">
        <v>31</v>
      </c>
      <c r="D78" s="65" t="s">
        <v>231</v>
      </c>
      <c r="E78" s="45">
        <v>2</v>
      </c>
      <c r="F78" s="181">
        <f>VLOOKUP(D78,'Part Master'!A:R, 3,FALSE)</f>
        <v>4782.49</v>
      </c>
      <c r="G78" s="181">
        <f t="shared" si="48"/>
        <v>5260.7390000000005</v>
      </c>
      <c r="H78" s="393">
        <f>G78+(E78*('COVER PAGE'!$C$20))</f>
        <v>5568.7390000000005</v>
      </c>
      <c r="I78" s="181">
        <f>VLOOKUP(D78,'Part Master'!A:G,7,FALSE)</f>
        <v>4543.3654999999999</v>
      </c>
      <c r="J78" s="181">
        <f t="shared" si="49"/>
        <v>4997.7020499999999</v>
      </c>
      <c r="K78" s="181">
        <f t="shared" si="50"/>
        <v>5305.7020499999999</v>
      </c>
      <c r="L78" s="375"/>
      <c r="N78" s="122">
        <f t="shared" si="51"/>
        <v>0</v>
      </c>
      <c r="O78" s="122">
        <f t="shared" si="52"/>
        <v>0</v>
      </c>
      <c r="P78" s="339"/>
      <c r="Q78" s="122">
        <f t="shared" si="53"/>
        <v>0</v>
      </c>
      <c r="R78" s="122">
        <f t="shared" si="54"/>
        <v>0</v>
      </c>
      <c r="T78" s="174">
        <f>IF($L78&gt;0,$L78*$I78*'COVER PAGE'!#REF!,0)</f>
        <v>0</v>
      </c>
      <c r="U78" s="174">
        <f>IF($L78&gt;0,($E78*$R$7*$L78)-($E78*'COVER PAGE'!#REF!*$L78),0)</f>
        <v>0</v>
      </c>
      <c r="V78" s="174">
        <f t="shared" si="55"/>
        <v>0</v>
      </c>
      <c r="AD78" s="530" t="str">
        <f>IFERROR(VLOOKUP(D78,'Part Master'!A:E,5,FALSE)," ")</f>
        <v>Price Update</v>
      </c>
    </row>
    <row r="79" spans="2:30" s="9" customFormat="1">
      <c r="B79" s="65" t="s">
        <v>334</v>
      </c>
      <c r="C79" s="65"/>
      <c r="D79" s="65" t="s">
        <v>315</v>
      </c>
      <c r="E79" s="45">
        <v>0.5</v>
      </c>
      <c r="F79" s="181">
        <f>VLOOKUP(D79,'Part Master'!A:R, 3,FALSE)</f>
        <v>108.56</v>
      </c>
      <c r="G79" s="181">
        <f>F79*1.1</f>
        <v>119.41600000000001</v>
      </c>
      <c r="H79" s="393">
        <f>G79+(E79*('COVER PAGE'!$C$20))</f>
        <v>196.416</v>
      </c>
      <c r="I79" s="181">
        <f>VLOOKUP(D79,'Part Master'!A:G,7,FALSE)</f>
        <v>90.104799999999997</v>
      </c>
      <c r="J79" s="181">
        <f t="shared" si="49"/>
        <v>99.115279999999998</v>
      </c>
      <c r="K79" s="181">
        <f t="shared" si="50"/>
        <v>176.11527999999998</v>
      </c>
      <c r="L79" s="375"/>
      <c r="N79" s="122">
        <f t="shared" si="51"/>
        <v>0</v>
      </c>
      <c r="O79" s="122">
        <f t="shared" si="52"/>
        <v>0</v>
      </c>
      <c r="P79" s="339"/>
      <c r="Q79" s="122">
        <f t="shared" si="53"/>
        <v>0</v>
      </c>
      <c r="R79" s="122">
        <f t="shared" si="54"/>
        <v>0</v>
      </c>
      <c r="T79" s="174">
        <f>IF($L79&gt;0,$L79*$I79*'COVER PAGE'!#REF!,0)</f>
        <v>0</v>
      </c>
      <c r="U79" s="174">
        <f>IF($L79&gt;0,($E79*$R$7*$L79)-($E79*'COVER PAGE'!#REF!*$L79),0)</f>
        <v>0</v>
      </c>
      <c r="V79" s="174">
        <f t="shared" si="55"/>
        <v>0</v>
      </c>
      <c r="AD79" s="530" t="str">
        <f>IFERROR(VLOOKUP(D79,'Part Master'!A:E,5,FALSE)," ")</f>
        <v>Price Update</v>
      </c>
    </row>
    <row r="80" spans="2:30" s="9" customFormat="1">
      <c r="B80" s="65" t="s">
        <v>32</v>
      </c>
      <c r="C80" s="65"/>
      <c r="D80" s="65" t="s">
        <v>106</v>
      </c>
      <c r="E80" s="45">
        <v>0.25</v>
      </c>
      <c r="F80" s="181">
        <f>VLOOKUP(D80,'Part Master'!A:R, 3,FALSE)</f>
        <v>45.33</v>
      </c>
      <c r="G80" s="181">
        <f>F80*1.1</f>
        <v>49.863</v>
      </c>
      <c r="H80" s="393">
        <f>G80+(E80*('COVER PAGE'!$C$20))</f>
        <v>88.363</v>
      </c>
      <c r="I80" s="181">
        <f>VLOOKUP(D80,'Part Master'!A:G,7,FALSE)</f>
        <v>37.623899999999999</v>
      </c>
      <c r="J80" s="181">
        <f t="shared" si="49"/>
        <v>41.386290000000002</v>
      </c>
      <c r="K80" s="181">
        <f t="shared" si="50"/>
        <v>79.886290000000002</v>
      </c>
      <c r="L80" s="375"/>
      <c r="N80" s="122">
        <f t="shared" si="51"/>
        <v>0</v>
      </c>
      <c r="O80" s="122">
        <f t="shared" si="52"/>
        <v>0</v>
      </c>
      <c r="P80" s="339"/>
      <c r="Q80" s="122">
        <f t="shared" si="53"/>
        <v>0</v>
      </c>
      <c r="R80" s="122">
        <f t="shared" si="54"/>
        <v>0</v>
      </c>
      <c r="T80" s="174">
        <f>IF($L80&gt;0,$L80*$I80*'COVER PAGE'!#REF!,0)</f>
        <v>0</v>
      </c>
      <c r="U80" s="174">
        <f>IF($L80&gt;0,($E80*$R$7*$L80)-($E80*'COVER PAGE'!#REF!*$L80),0)</f>
        <v>0</v>
      </c>
      <c r="V80" s="174">
        <f t="shared" si="55"/>
        <v>0</v>
      </c>
      <c r="AD80" s="530" t="str">
        <f>IFERROR(VLOOKUP(D80,'Part Master'!A:E,5,FALSE)," ")</f>
        <v/>
      </c>
    </row>
    <row r="81" spans="2:30" s="9" customFormat="1" ht="15" customHeight="1">
      <c r="B81" s="864" t="s">
        <v>592</v>
      </c>
      <c r="C81" s="865"/>
      <c r="D81" s="65"/>
      <c r="E81" s="45">
        <f>SUM(E82:E84)</f>
        <v>0.74</v>
      </c>
      <c r="F81" s="181">
        <f>SUM(F82:F84)</f>
        <v>986.41000000000008</v>
      </c>
      <c r="G81" s="181">
        <f>F81*1.1</f>
        <v>1085.0510000000002</v>
      </c>
      <c r="H81" s="393">
        <f>G81+(E81*('COVER PAGE'!$C$20))</f>
        <v>1199.0110000000002</v>
      </c>
      <c r="I81" s="181">
        <f>SUM(I82:I84)</f>
        <v>818.72030000000007</v>
      </c>
      <c r="J81" s="181">
        <f t="shared" si="49"/>
        <v>900.59233000000017</v>
      </c>
      <c r="K81" s="181">
        <f t="shared" si="50"/>
        <v>1014.5523300000002</v>
      </c>
      <c r="L81" s="375"/>
      <c r="N81" s="122">
        <f t="shared" si="51"/>
        <v>0</v>
      </c>
      <c r="O81" s="122">
        <f t="shared" si="52"/>
        <v>0</v>
      </c>
      <c r="P81" s="339"/>
      <c r="Q81" s="122">
        <f t="shared" si="53"/>
        <v>0</v>
      </c>
      <c r="R81" s="122">
        <f t="shared" si="54"/>
        <v>0</v>
      </c>
      <c r="T81" s="174">
        <f>IF($L81&gt;0,$L81*$I81*'COVER PAGE'!#REF!,0)</f>
        <v>0</v>
      </c>
      <c r="U81" s="174">
        <f>IF($L81&gt;0,($E81*$R$7*$L81)-($E81*'COVER PAGE'!#REF!*$L81),0)</f>
        <v>0</v>
      </c>
      <c r="V81" s="174">
        <f t="shared" si="55"/>
        <v>0</v>
      </c>
      <c r="AD81" s="530" t="str">
        <f>IFERROR(VLOOKUP(D81,'Part Master'!A:E,5,FALSE)," ")</f>
        <v xml:space="preserve"> </v>
      </c>
    </row>
    <row r="82" spans="2:30" s="9" customFormat="1">
      <c r="B82" s="866"/>
      <c r="C82" s="80" t="s">
        <v>445</v>
      </c>
      <c r="D82" s="80" t="s">
        <v>127</v>
      </c>
      <c r="E82" s="53">
        <v>0.12</v>
      </c>
      <c r="F82" s="184">
        <f>VLOOKUP(D82,'Part Master'!A:R, 3,FALSE)</f>
        <v>405.41</v>
      </c>
      <c r="G82" s="184">
        <f t="shared" ref="G82:G88" si="56">F82*1.1</f>
        <v>445.95100000000008</v>
      </c>
      <c r="H82" s="855"/>
      <c r="I82" s="181">
        <f>VLOOKUP(D82,'Part Master'!A:G,7,FALSE)</f>
        <v>336.49030000000005</v>
      </c>
      <c r="J82" s="184">
        <f t="shared" ref="J82:J88" si="57">I82*1.1</f>
        <v>370.13933000000009</v>
      </c>
      <c r="K82" s="843"/>
      <c r="L82" s="844"/>
      <c r="N82" s="11"/>
      <c r="O82" s="11"/>
      <c r="P82" s="11"/>
      <c r="Q82" s="11"/>
      <c r="R82" s="11"/>
      <c r="S82" s="11"/>
      <c r="T82" s="11"/>
      <c r="U82" s="11"/>
      <c r="V82" s="11"/>
      <c r="AD82" s="530" t="str">
        <f>IFERROR(VLOOKUP(D82,'Part Master'!A:E,5,FALSE)," ")</f>
        <v/>
      </c>
    </row>
    <row r="83" spans="2:30" s="9" customFormat="1">
      <c r="B83" s="867"/>
      <c r="C83" s="80" t="s">
        <v>446</v>
      </c>
      <c r="D83" s="80" t="s">
        <v>128</v>
      </c>
      <c r="E83" s="53">
        <v>0.12</v>
      </c>
      <c r="F83" s="184">
        <f>VLOOKUP(D83,'Part Master'!A:R, 3,FALSE)</f>
        <v>405.41</v>
      </c>
      <c r="G83" s="184">
        <f t="shared" si="56"/>
        <v>445.95100000000008</v>
      </c>
      <c r="H83" s="856"/>
      <c r="I83" s="181">
        <f>VLOOKUP(D83,'Part Master'!A:G,7,FALSE)</f>
        <v>336.49030000000005</v>
      </c>
      <c r="J83" s="184">
        <f t="shared" si="57"/>
        <v>370.13933000000009</v>
      </c>
      <c r="K83" s="845"/>
      <c r="L83" s="846"/>
      <c r="N83" s="11"/>
      <c r="O83" s="11"/>
      <c r="P83" s="11"/>
      <c r="Q83" s="11"/>
      <c r="R83" s="11"/>
      <c r="S83" s="11"/>
      <c r="T83" s="11"/>
      <c r="U83" s="11"/>
      <c r="V83" s="11"/>
      <c r="AD83" s="530" t="str">
        <f>IFERROR(VLOOKUP(D83,'Part Master'!A:E,5,FALSE)," ")</f>
        <v/>
      </c>
    </row>
    <row r="84" spans="2:30" s="9" customFormat="1">
      <c r="B84" s="868"/>
      <c r="C84" s="80" t="s">
        <v>341</v>
      </c>
      <c r="D84" s="80" t="s">
        <v>126</v>
      </c>
      <c r="E84" s="53">
        <v>0.5</v>
      </c>
      <c r="F84" s="184">
        <f>VLOOKUP(D84,'Part Master'!A:R, 3,FALSE)</f>
        <v>175.59</v>
      </c>
      <c r="G84" s="184">
        <f t="shared" si="56"/>
        <v>193.14900000000003</v>
      </c>
      <c r="H84" s="857"/>
      <c r="I84" s="181">
        <f>VLOOKUP(D84,'Part Master'!A:G,7,FALSE)</f>
        <v>145.7397</v>
      </c>
      <c r="J84" s="184">
        <f t="shared" si="57"/>
        <v>160.31367</v>
      </c>
      <c r="K84" s="847"/>
      <c r="L84" s="848"/>
      <c r="N84" s="11"/>
      <c r="O84" s="11"/>
      <c r="P84" s="11"/>
      <c r="Q84" s="11"/>
      <c r="R84" s="11"/>
      <c r="S84" s="11"/>
      <c r="T84" s="11"/>
      <c r="U84" s="11"/>
      <c r="V84" s="11"/>
      <c r="AD84" s="530" t="str">
        <f>IFERROR(VLOOKUP(D84,'Part Master'!A:E,5,FALSE)," ")</f>
        <v/>
      </c>
    </row>
    <row r="85" spans="2:30" s="9" customFormat="1" ht="15" customHeight="1">
      <c r="B85" s="864" t="s">
        <v>475</v>
      </c>
      <c r="C85" s="865"/>
      <c r="D85" s="65" t="s">
        <v>72</v>
      </c>
      <c r="E85" s="45">
        <f>SUM(E86:E88)</f>
        <v>0.74</v>
      </c>
      <c r="F85" s="181">
        <f>SUM(F86:F88)</f>
        <v>992.85</v>
      </c>
      <c r="G85" s="181">
        <f t="shared" si="56"/>
        <v>1092.1350000000002</v>
      </c>
      <c r="H85" s="393">
        <f>G85+(E85*('COVER PAGE'!$C$20))</f>
        <v>1206.0950000000003</v>
      </c>
      <c r="I85" s="181">
        <f>SUM(I86:I88)</f>
        <v>824.06550000000016</v>
      </c>
      <c r="J85" s="181">
        <f t="shared" si="57"/>
        <v>906.47205000000019</v>
      </c>
      <c r="K85" s="181">
        <f>J85+($R$7*E85)</f>
        <v>1020.4320500000002</v>
      </c>
      <c r="L85" s="375"/>
      <c r="N85" s="122">
        <f>IF(L85&gt;0,G85*L85,0)</f>
        <v>0</v>
      </c>
      <c r="O85" s="122">
        <f>IF(L85&gt;0,H85*L85,0)</f>
        <v>0</v>
      </c>
      <c r="P85" s="339"/>
      <c r="Q85" s="122">
        <f>IF(L85&gt;0,J85*L85,0)</f>
        <v>0</v>
      </c>
      <c r="R85" s="122">
        <f>IF(L85&gt;0,K85*L85,0)</f>
        <v>0</v>
      </c>
      <c r="T85" s="174">
        <f>IF($L85&gt;0,$L85*$I85*'COVER PAGE'!#REF!,0)</f>
        <v>0</v>
      </c>
      <c r="U85" s="174">
        <f>IF($L85&gt;0,($E85*$R$7*$L85)-($E85*'COVER PAGE'!#REF!*$L85),0)</f>
        <v>0</v>
      </c>
      <c r="V85" s="174">
        <f>U85+T85</f>
        <v>0</v>
      </c>
      <c r="AD85" s="530" t="str">
        <f>IFERROR(VLOOKUP(D85,'Part Master'!A:E,5,FALSE)," ")</f>
        <v xml:space="preserve"> </v>
      </c>
    </row>
    <row r="86" spans="2:30" s="9" customFormat="1">
      <c r="B86" s="861"/>
      <c r="C86" s="80" t="s">
        <v>445</v>
      </c>
      <c r="D86" s="80" t="s">
        <v>127</v>
      </c>
      <c r="E86" s="53">
        <v>0.12</v>
      </c>
      <c r="F86" s="184">
        <f>VLOOKUP(D86,'Part Master'!A:R, 3,FALSE)</f>
        <v>405.41</v>
      </c>
      <c r="G86" s="184">
        <f t="shared" si="56"/>
        <v>445.95100000000008</v>
      </c>
      <c r="H86" s="855"/>
      <c r="I86" s="181">
        <f>VLOOKUP(D86,'Part Master'!A:G,7,FALSE)</f>
        <v>336.49030000000005</v>
      </c>
      <c r="J86" s="184">
        <f t="shared" si="57"/>
        <v>370.13933000000009</v>
      </c>
      <c r="K86" s="843"/>
      <c r="L86" s="844"/>
      <c r="N86" s="11"/>
      <c r="O86" s="11"/>
      <c r="P86" s="11"/>
      <c r="Q86" s="11"/>
      <c r="R86" s="11"/>
      <c r="S86" s="11"/>
      <c r="T86" s="11"/>
      <c r="U86" s="11"/>
      <c r="V86" s="11"/>
      <c r="AD86" s="530" t="str">
        <f>IFERROR(VLOOKUP(D86,'Part Master'!A:E,5,FALSE)," ")</f>
        <v/>
      </c>
    </row>
    <row r="87" spans="2:30" s="9" customFormat="1">
      <c r="B87" s="862"/>
      <c r="C87" s="80" t="s">
        <v>446</v>
      </c>
      <c r="D87" s="80" t="s">
        <v>128</v>
      </c>
      <c r="E87" s="53">
        <v>0.12</v>
      </c>
      <c r="F87" s="184">
        <f>VLOOKUP(D87,'Part Master'!A:R, 3,FALSE)</f>
        <v>405.41</v>
      </c>
      <c r="G87" s="184">
        <f t="shared" si="56"/>
        <v>445.95100000000008</v>
      </c>
      <c r="H87" s="856"/>
      <c r="I87" s="181">
        <f>VLOOKUP(D87,'Part Master'!A:G,7,FALSE)</f>
        <v>336.49030000000005</v>
      </c>
      <c r="J87" s="184">
        <f t="shared" si="57"/>
        <v>370.13933000000009</v>
      </c>
      <c r="K87" s="845"/>
      <c r="L87" s="846"/>
      <c r="N87" s="11"/>
      <c r="O87" s="11"/>
      <c r="P87" s="11"/>
      <c r="Q87" s="11"/>
      <c r="R87" s="11"/>
      <c r="S87" s="11"/>
      <c r="T87" s="11"/>
      <c r="U87" s="11"/>
      <c r="V87" s="11"/>
      <c r="AD87" s="530" t="str">
        <f>IFERROR(VLOOKUP(D87,'Part Master'!A:E,5,FALSE)," ")</f>
        <v/>
      </c>
    </row>
    <row r="88" spans="2:30" s="9" customFormat="1">
      <c r="B88" s="863"/>
      <c r="C88" s="80" t="s">
        <v>447</v>
      </c>
      <c r="D88" s="80" t="s">
        <v>129</v>
      </c>
      <c r="E88" s="53">
        <v>0.5</v>
      </c>
      <c r="F88" s="184">
        <f>VLOOKUP(D88,'Part Master'!A:R, 3,FALSE)</f>
        <v>182.03</v>
      </c>
      <c r="G88" s="184">
        <f t="shared" si="56"/>
        <v>200.233</v>
      </c>
      <c r="H88" s="857"/>
      <c r="I88" s="181">
        <f>VLOOKUP(D88,'Part Master'!A:G,7,FALSE)</f>
        <v>151.0849</v>
      </c>
      <c r="J88" s="184">
        <f t="shared" si="57"/>
        <v>166.19339000000002</v>
      </c>
      <c r="K88" s="847"/>
      <c r="L88" s="848"/>
      <c r="N88" s="11"/>
      <c r="O88" s="11"/>
      <c r="P88" s="11"/>
      <c r="Q88" s="11"/>
      <c r="R88" s="11"/>
      <c r="S88" s="11"/>
      <c r="T88" s="11"/>
      <c r="U88" s="11"/>
      <c r="V88" s="11"/>
      <c r="AD88" s="530" t="str">
        <f>IFERROR(VLOOKUP(D88,'Part Master'!A:E,5,FALSE)," ")</f>
        <v/>
      </c>
    </row>
    <row r="89" spans="2:30" s="9" customFormat="1">
      <c r="B89" s="65" t="s">
        <v>498</v>
      </c>
      <c r="C89" s="67"/>
      <c r="D89" s="68" t="s">
        <v>72</v>
      </c>
      <c r="E89" s="69"/>
      <c r="F89" s="242"/>
      <c r="G89" s="242"/>
      <c r="H89" s="242"/>
      <c r="I89" s="242"/>
      <c r="J89" s="242"/>
      <c r="K89" s="242"/>
      <c r="L89" s="269"/>
      <c r="N89" s="11"/>
      <c r="O89" s="11"/>
      <c r="P89" s="11"/>
      <c r="Q89" s="11"/>
      <c r="R89" s="11"/>
      <c r="S89" s="11"/>
      <c r="T89" s="11"/>
      <c r="U89" s="11"/>
      <c r="V89" s="11"/>
      <c r="AD89" s="530" t="str">
        <f>IFERROR(VLOOKUP(D89,'Part Master'!A:E,5,FALSE)," ")</f>
        <v xml:space="preserve"> </v>
      </c>
    </row>
    <row r="90" spans="2:30" s="9" customFormat="1">
      <c r="B90" s="861"/>
      <c r="C90" s="65" t="s">
        <v>499</v>
      </c>
      <c r="D90" s="65" t="s">
        <v>501</v>
      </c>
      <c r="E90" s="45">
        <v>1.75</v>
      </c>
      <c r="F90" s="181">
        <f>VLOOKUP(D90,'Part Master'!A:R, 3,FALSE)</f>
        <v>916.41</v>
      </c>
      <c r="G90" s="181">
        <f t="shared" ref="G90:G99" si="58">F90*1.1</f>
        <v>1008.051</v>
      </c>
      <c r="H90" s="393">
        <f>G90+(E90*('COVER PAGE'!$C$20))</f>
        <v>1277.5509999999999</v>
      </c>
      <c r="I90" s="181">
        <f>VLOOKUP(D90,'Part Master'!A:G,7,FALSE)</f>
        <v>760.62029999999993</v>
      </c>
      <c r="J90" s="181">
        <f t="shared" ref="J90:J95" si="59">I90*1.1</f>
        <v>836.68232999999998</v>
      </c>
      <c r="K90" s="181">
        <f t="shared" ref="K90:K96" si="60">J90+($R$7*E90)</f>
        <v>1106.1823300000001</v>
      </c>
      <c r="L90" s="375"/>
      <c r="N90" s="122">
        <f t="shared" ref="N90:N96" si="61">IF(L90&gt;0,G90*L90,0)</f>
        <v>0</v>
      </c>
      <c r="O90" s="122">
        <f t="shared" ref="O90:O96" si="62">IF(L90&gt;0,H90*L90,0)</f>
        <v>0</v>
      </c>
      <c r="P90" s="339"/>
      <c r="Q90" s="122">
        <f t="shared" ref="Q90:Q96" si="63">IF(L90&gt;0,J90*L90,0)</f>
        <v>0</v>
      </c>
      <c r="R90" s="122">
        <f t="shared" ref="R90:R96" si="64">IF(L90&gt;0,K90*L90,0)</f>
        <v>0</v>
      </c>
      <c r="T90" s="174">
        <f>IF($L90&gt;0,$L90*$I90*'COVER PAGE'!#REF!,0)</f>
        <v>0</v>
      </c>
      <c r="U90" s="174">
        <f>IF($L90&gt;0,($E90*$R$7*$L90)-($E90*'COVER PAGE'!#REF!*$L90),0)</f>
        <v>0</v>
      </c>
      <c r="V90" s="174">
        <f t="shared" ref="V90:V96" si="65">U90+T90</f>
        <v>0</v>
      </c>
      <c r="AD90" s="530" t="str">
        <f>IFERROR(VLOOKUP(D90,'Part Master'!A:E,5,FALSE)," ")</f>
        <v>Price Update</v>
      </c>
    </row>
    <row r="91" spans="2:30" s="9" customFormat="1">
      <c r="B91" s="862"/>
      <c r="C91" s="65" t="s">
        <v>500</v>
      </c>
      <c r="D91" s="65" t="s">
        <v>502</v>
      </c>
      <c r="E91" s="45">
        <v>1.5</v>
      </c>
      <c r="F91" s="181">
        <f>VLOOKUP(D91,'Part Master'!A:R, 3,FALSE)</f>
        <v>850.39</v>
      </c>
      <c r="G91" s="181">
        <f t="shared" si="58"/>
        <v>935.42900000000009</v>
      </c>
      <c r="H91" s="393">
        <f>G91+(E91*('COVER PAGE'!$C$20))</f>
        <v>1166.4290000000001</v>
      </c>
      <c r="I91" s="181">
        <f>VLOOKUP(D91,'Part Master'!A:G,7,FALSE)</f>
        <v>705.82369999999992</v>
      </c>
      <c r="J91" s="181">
        <f t="shared" si="59"/>
        <v>776.40607</v>
      </c>
      <c r="K91" s="181">
        <f t="shared" si="60"/>
        <v>1007.40607</v>
      </c>
      <c r="L91" s="375"/>
      <c r="N91" s="122">
        <f t="shared" si="61"/>
        <v>0</v>
      </c>
      <c r="O91" s="122">
        <f t="shared" si="62"/>
        <v>0</v>
      </c>
      <c r="P91" s="339"/>
      <c r="Q91" s="122">
        <f t="shared" si="63"/>
        <v>0</v>
      </c>
      <c r="R91" s="122">
        <f t="shared" si="64"/>
        <v>0</v>
      </c>
      <c r="T91" s="174">
        <f>IF($L91&gt;0,$L91*$I91*'COVER PAGE'!#REF!,0)</f>
        <v>0</v>
      </c>
      <c r="U91" s="174">
        <f>IF($L91&gt;0,($E91*$R$7*$L91)-($E91*'COVER PAGE'!#REF!*$L91),0)</f>
        <v>0</v>
      </c>
      <c r="V91" s="174">
        <f t="shared" si="65"/>
        <v>0</v>
      </c>
      <c r="AD91" s="530" t="str">
        <f>IFERROR(VLOOKUP(D91,'Part Master'!A:E,5,FALSE)," ")</f>
        <v>Price Update</v>
      </c>
    </row>
    <row r="92" spans="2:30" s="9" customFormat="1">
      <c r="B92" s="863"/>
      <c r="C92" s="65" t="s">
        <v>504</v>
      </c>
      <c r="D92" s="65" t="s">
        <v>503</v>
      </c>
      <c r="E92" s="45">
        <v>0.75</v>
      </c>
      <c r="F92" s="181">
        <f>VLOOKUP(D92,'Part Master'!A:R, 3,FALSE)</f>
        <v>531.61</v>
      </c>
      <c r="G92" s="181">
        <f t="shared" si="58"/>
        <v>584.77100000000007</v>
      </c>
      <c r="H92" s="393">
        <f>G92+(E92*('COVER PAGE'!$C$20))</f>
        <v>700.27100000000007</v>
      </c>
      <c r="I92" s="181">
        <f>VLOOKUP(D92,'Part Master'!A:G,7,FALSE)</f>
        <v>441.23630000000003</v>
      </c>
      <c r="J92" s="181">
        <f t="shared" si="59"/>
        <v>485.35993000000008</v>
      </c>
      <c r="K92" s="181">
        <f t="shared" si="60"/>
        <v>600.85993000000008</v>
      </c>
      <c r="L92" s="375"/>
      <c r="N92" s="122">
        <f t="shared" si="61"/>
        <v>0</v>
      </c>
      <c r="O92" s="122">
        <f t="shared" si="62"/>
        <v>0</v>
      </c>
      <c r="P92" s="339"/>
      <c r="Q92" s="122">
        <f t="shared" si="63"/>
        <v>0</v>
      </c>
      <c r="R92" s="122">
        <f t="shared" si="64"/>
        <v>0</v>
      </c>
      <c r="T92" s="174">
        <f>IF($L92&gt;0,$L92*$I92*'COVER PAGE'!#REF!,0)</f>
        <v>0</v>
      </c>
      <c r="U92" s="174">
        <f>IF($L92&gt;0,($E92*$R$7*$L92)-($E92*'COVER PAGE'!#REF!*$L92),0)</f>
        <v>0</v>
      </c>
      <c r="V92" s="174">
        <f t="shared" si="65"/>
        <v>0</v>
      </c>
      <c r="AD92" s="530" t="str">
        <f>IFERROR(VLOOKUP(D92,'Part Master'!A:E,5,FALSE)," ")</f>
        <v>Price Update</v>
      </c>
    </row>
    <row r="93" spans="2:30" s="9" customFormat="1">
      <c r="B93" s="65" t="s">
        <v>425</v>
      </c>
      <c r="C93" s="65"/>
      <c r="D93" s="65" t="s">
        <v>138</v>
      </c>
      <c r="E93" s="45">
        <v>0.75</v>
      </c>
      <c r="F93" s="181">
        <f>VLOOKUP(D93,'Part Master'!A:R, 3,FALSE)</f>
        <v>642.14</v>
      </c>
      <c r="G93" s="181">
        <f t="shared" si="58"/>
        <v>706.35400000000004</v>
      </c>
      <c r="H93" s="393">
        <f>G93+(E93*('COVER PAGE'!$C$20))</f>
        <v>821.85400000000004</v>
      </c>
      <c r="I93" s="181">
        <f>VLOOKUP(D93,'Part Master'!A:G,7,FALSE)</f>
        <v>532.97619999999995</v>
      </c>
      <c r="J93" s="181">
        <f t="shared" si="59"/>
        <v>586.27382</v>
      </c>
      <c r="K93" s="181">
        <f t="shared" si="60"/>
        <v>701.77382</v>
      </c>
      <c r="L93" s="375"/>
      <c r="N93" s="122">
        <f t="shared" si="61"/>
        <v>0</v>
      </c>
      <c r="O93" s="122">
        <f t="shared" si="62"/>
        <v>0</v>
      </c>
      <c r="P93" s="339"/>
      <c r="Q93" s="122">
        <f t="shared" si="63"/>
        <v>0</v>
      </c>
      <c r="R93" s="122">
        <f t="shared" si="64"/>
        <v>0</v>
      </c>
      <c r="T93" s="174">
        <f>IF($L93&gt;0,$L93*$I93*'COVER PAGE'!#REF!,0)</f>
        <v>0</v>
      </c>
      <c r="U93" s="174">
        <f>IF($L93&gt;0,($E93*$R$7*$L93)-($E93*'COVER PAGE'!#REF!*$L93),0)</f>
        <v>0</v>
      </c>
      <c r="V93" s="174">
        <f t="shared" si="65"/>
        <v>0</v>
      </c>
      <c r="AD93" s="530" t="str">
        <f>IFERROR(VLOOKUP(D93,'Part Master'!A:E,5,FALSE)," ")</f>
        <v/>
      </c>
    </row>
    <row r="94" spans="2:30" s="9" customFormat="1">
      <c r="B94" s="65" t="s">
        <v>1071</v>
      </c>
      <c r="C94" s="65"/>
      <c r="D94" s="65" t="s">
        <v>683</v>
      </c>
      <c r="E94" s="45">
        <v>0.75</v>
      </c>
      <c r="F94" s="181">
        <f>VLOOKUP(D94,'Part Master'!A:R, 3,FALSE)</f>
        <v>901.17</v>
      </c>
      <c r="G94" s="181">
        <f>F94*1.1</f>
        <v>991.28700000000003</v>
      </c>
      <c r="H94" s="393">
        <f>G94+(E94*('COVER PAGE'!$C$20))</f>
        <v>1106.787</v>
      </c>
      <c r="I94" s="181">
        <f>VLOOKUP(D94,'Part Master'!A:G,7,FALSE)</f>
        <v>747.97109999999998</v>
      </c>
      <c r="J94" s="181">
        <f t="shared" si="59"/>
        <v>822.76821000000007</v>
      </c>
      <c r="K94" s="181">
        <f t="shared" si="60"/>
        <v>938.26821000000007</v>
      </c>
      <c r="L94" s="375"/>
      <c r="N94" s="122">
        <f t="shared" si="61"/>
        <v>0</v>
      </c>
      <c r="O94" s="122">
        <f t="shared" si="62"/>
        <v>0</v>
      </c>
      <c r="P94" s="339"/>
      <c r="Q94" s="122">
        <f t="shared" si="63"/>
        <v>0</v>
      </c>
      <c r="R94" s="122">
        <f t="shared" si="64"/>
        <v>0</v>
      </c>
      <c r="T94" s="174">
        <f>IF($L94&gt;0,$L94*$I94*'COVER PAGE'!#REF!,0)</f>
        <v>0</v>
      </c>
      <c r="U94" s="174">
        <f>IF($L94&gt;0,($E94*$R$7*$L94)-($E94*'COVER PAGE'!#REF!*$L94),0)</f>
        <v>0</v>
      </c>
      <c r="V94" s="174">
        <f t="shared" si="65"/>
        <v>0</v>
      </c>
      <c r="AD94" s="530" t="str">
        <f>IFERROR(VLOOKUP(D94,'Part Master'!A:E,5,FALSE)," ")</f>
        <v/>
      </c>
    </row>
    <row r="95" spans="2:30" s="9" customFormat="1">
      <c r="B95" s="65" t="s">
        <v>9</v>
      </c>
      <c r="C95" s="65"/>
      <c r="D95" s="65" t="s">
        <v>130</v>
      </c>
      <c r="E95" s="45">
        <v>0.5</v>
      </c>
      <c r="F95" s="181">
        <f>VLOOKUP(D95,'Part Master'!A:R, 3,FALSE)</f>
        <v>84.84</v>
      </c>
      <c r="G95" s="181">
        <f t="shared" si="58"/>
        <v>93.324000000000012</v>
      </c>
      <c r="H95" s="393">
        <f>G95+(E95*('COVER PAGE'!$C$20))</f>
        <v>170.32400000000001</v>
      </c>
      <c r="I95" s="181">
        <f>VLOOKUP(D95,'Part Master'!A:G,7,FALSE)</f>
        <v>70.417200000000008</v>
      </c>
      <c r="J95" s="181">
        <f t="shared" si="59"/>
        <v>77.45892000000002</v>
      </c>
      <c r="K95" s="181">
        <f t="shared" si="60"/>
        <v>154.45892000000003</v>
      </c>
      <c r="L95" s="375"/>
      <c r="N95" s="122">
        <f t="shared" si="61"/>
        <v>0</v>
      </c>
      <c r="O95" s="122">
        <f t="shared" si="62"/>
        <v>0</v>
      </c>
      <c r="P95" s="339"/>
      <c r="Q95" s="122">
        <f t="shared" si="63"/>
        <v>0</v>
      </c>
      <c r="R95" s="122">
        <f t="shared" si="64"/>
        <v>0</v>
      </c>
      <c r="T95" s="174">
        <f>IF($L95&gt;0,$L95*$I95*'COVER PAGE'!#REF!,0)</f>
        <v>0</v>
      </c>
      <c r="U95" s="174">
        <f>IF($L95&gt;0,($E95*$R$7*$L95)-($E95*'COVER PAGE'!#REF!*$L95),0)</f>
        <v>0</v>
      </c>
      <c r="V95" s="174">
        <f t="shared" si="65"/>
        <v>0</v>
      </c>
      <c r="AD95" s="530" t="str">
        <f>IFERROR(VLOOKUP(D95,'Part Master'!A:E,5,FALSE)," ")</f>
        <v/>
      </c>
    </row>
    <row r="96" spans="2:30" s="9" customFormat="1">
      <c r="B96" s="115" t="s">
        <v>582</v>
      </c>
      <c r="C96" s="44"/>
      <c r="D96" s="44"/>
      <c r="E96" s="45">
        <f>E97+E98+E99</f>
        <v>1.1000000000000001</v>
      </c>
      <c r="F96" s="181">
        <f>SUM(F97:F99)</f>
        <v>706.83</v>
      </c>
      <c r="G96" s="181">
        <f t="shared" si="58"/>
        <v>777.51300000000015</v>
      </c>
      <c r="H96" s="393">
        <f>G96+(E96*('COVER PAGE'!$C$20))</f>
        <v>946.91300000000012</v>
      </c>
      <c r="I96" s="181">
        <f>SUM(I97:I99)</f>
        <v>586.66890000000001</v>
      </c>
      <c r="J96" s="181">
        <f>I96*1.1</f>
        <v>645.33579000000009</v>
      </c>
      <c r="K96" s="181">
        <f t="shared" si="60"/>
        <v>814.73579000000007</v>
      </c>
      <c r="L96" s="375"/>
      <c r="N96" s="122">
        <f t="shared" si="61"/>
        <v>0</v>
      </c>
      <c r="O96" s="122">
        <f t="shared" si="62"/>
        <v>0</v>
      </c>
      <c r="P96" s="339"/>
      <c r="Q96" s="122">
        <f t="shared" si="63"/>
        <v>0</v>
      </c>
      <c r="R96" s="122">
        <f t="shared" si="64"/>
        <v>0</v>
      </c>
      <c r="T96" s="174">
        <f>IF($L96&gt;0,$L96*$I96*'COVER PAGE'!#REF!,0)</f>
        <v>0</v>
      </c>
      <c r="U96" s="174">
        <f>IF($L96&gt;0,($E96*$R$7*$L96)-($E96*'COVER PAGE'!#REF!*$L96),0)</f>
        <v>0</v>
      </c>
      <c r="V96" s="174">
        <f t="shared" si="65"/>
        <v>0</v>
      </c>
      <c r="AD96" s="530" t="str">
        <f>IFERROR(VLOOKUP(D96,'Part Master'!A:E,5,FALSE)," ")</f>
        <v xml:space="preserve"> </v>
      </c>
    </row>
    <row r="97" spans="2:30" s="9" customFormat="1">
      <c r="B97" s="115"/>
      <c r="C97" s="114" t="s">
        <v>574</v>
      </c>
      <c r="D97" s="60" t="s">
        <v>585</v>
      </c>
      <c r="E97" s="53">
        <v>0.1</v>
      </c>
      <c r="F97" s="184">
        <f>VLOOKUP(D97,'Part Master'!A:R, 3,FALSE)</f>
        <v>460.79</v>
      </c>
      <c r="G97" s="184">
        <f t="shared" si="58"/>
        <v>506.86900000000009</v>
      </c>
      <c r="H97" s="855"/>
      <c r="I97" s="181">
        <f>VLOOKUP(D97,'Part Master'!A:G,7,FALSE)</f>
        <v>382.45569999999998</v>
      </c>
      <c r="J97" s="184">
        <f t="shared" ref="J97:J127" si="66">I97*1.1</f>
        <v>420.70127000000002</v>
      </c>
      <c r="K97" s="843"/>
      <c r="L97" s="844"/>
      <c r="N97" s="11"/>
      <c r="O97" s="11"/>
      <c r="P97" s="11"/>
      <c r="Q97" s="11"/>
      <c r="R97" s="11"/>
      <c r="S97" s="11"/>
      <c r="T97" s="11"/>
      <c r="U97" s="11"/>
      <c r="V97" s="11"/>
      <c r="AD97" s="530" t="str">
        <f>IFERROR(VLOOKUP(D97,'Part Master'!A:E,5,FALSE)," ")</f>
        <v/>
      </c>
    </row>
    <row r="98" spans="2:30" s="9" customFormat="1">
      <c r="B98" s="116"/>
      <c r="C98" s="114" t="s">
        <v>575</v>
      </c>
      <c r="D98" s="60" t="s">
        <v>586</v>
      </c>
      <c r="E98" s="53">
        <v>0.5</v>
      </c>
      <c r="F98" s="184">
        <f>VLOOKUP(D98,'Part Master'!A:R, 3,FALSE)</f>
        <v>70.45</v>
      </c>
      <c r="G98" s="184">
        <f t="shared" si="58"/>
        <v>77.495000000000005</v>
      </c>
      <c r="H98" s="856"/>
      <c r="I98" s="181">
        <f>VLOOKUP(D98,'Part Master'!A:G,7,FALSE)</f>
        <v>58.473500000000001</v>
      </c>
      <c r="J98" s="184">
        <f t="shared" si="66"/>
        <v>64.320850000000007</v>
      </c>
      <c r="K98" s="845"/>
      <c r="L98" s="846"/>
      <c r="N98" s="11"/>
      <c r="O98" s="11"/>
      <c r="P98" s="11"/>
      <c r="Q98" s="11"/>
      <c r="R98" s="11"/>
      <c r="S98" s="11"/>
      <c r="T98" s="11"/>
      <c r="U98" s="11"/>
      <c r="V98" s="11"/>
      <c r="AD98" s="530" t="str">
        <f>IFERROR(VLOOKUP(D98,'Part Master'!A:E,5,FALSE)," ")</f>
        <v/>
      </c>
    </row>
    <row r="99" spans="2:30" s="9" customFormat="1">
      <c r="B99" s="117"/>
      <c r="C99" s="60" t="s">
        <v>571</v>
      </c>
      <c r="D99" s="60" t="s">
        <v>126</v>
      </c>
      <c r="E99" s="53">
        <v>0.5</v>
      </c>
      <c r="F99" s="184">
        <f>VLOOKUP(D99,'Part Master'!A:R, 3,FALSE)</f>
        <v>175.59</v>
      </c>
      <c r="G99" s="184">
        <f t="shared" si="58"/>
        <v>193.14900000000003</v>
      </c>
      <c r="H99" s="857"/>
      <c r="I99" s="181">
        <f>VLOOKUP(D99,'Part Master'!A:G,7,FALSE)</f>
        <v>145.7397</v>
      </c>
      <c r="J99" s="184">
        <f t="shared" si="66"/>
        <v>160.31367</v>
      </c>
      <c r="K99" s="847"/>
      <c r="L99" s="848"/>
      <c r="N99" s="11"/>
      <c r="O99" s="11"/>
      <c r="P99" s="11"/>
      <c r="Q99" s="11"/>
      <c r="R99" s="11"/>
      <c r="S99" s="11"/>
      <c r="T99" s="11"/>
      <c r="U99" s="11"/>
      <c r="V99" s="11"/>
      <c r="AD99" s="530" t="str">
        <f>IFERROR(VLOOKUP(D99,'Part Master'!A:E,5,FALSE)," ")</f>
        <v/>
      </c>
    </row>
    <row r="100" spans="2:30" s="9" customFormat="1">
      <c r="B100" s="115" t="s">
        <v>583</v>
      </c>
      <c r="C100" s="44"/>
      <c r="D100" s="44"/>
      <c r="E100" s="45">
        <f>E101+E102+E103</f>
        <v>1.1000000000000001</v>
      </c>
      <c r="F100" s="181">
        <f>SUM(F101:F103)</f>
        <v>713.27</v>
      </c>
      <c r="G100" s="181">
        <f t="shared" ref="G100:G127" si="67">F100*1.1</f>
        <v>784.59700000000009</v>
      </c>
      <c r="H100" s="393">
        <f>G100+(E100*('COVER PAGE'!$C$20))</f>
        <v>953.99700000000007</v>
      </c>
      <c r="I100" s="181">
        <f>SUM(I101:I103)</f>
        <v>592.01409999999998</v>
      </c>
      <c r="J100" s="181">
        <f t="shared" si="66"/>
        <v>651.21550999999999</v>
      </c>
      <c r="K100" s="181">
        <f>J100+($R$7*E100)</f>
        <v>820.61550999999997</v>
      </c>
      <c r="L100" s="375"/>
      <c r="N100" s="122">
        <f>IF(L100&gt;0,G100*L100,0)</f>
        <v>0</v>
      </c>
      <c r="O100" s="122">
        <f>IF(L100&gt;0,H100*L100,0)</f>
        <v>0</v>
      </c>
      <c r="P100" s="339"/>
      <c r="Q100" s="122">
        <f>IF(L100&gt;0,J100*L100,0)</f>
        <v>0</v>
      </c>
      <c r="R100" s="122">
        <f>IF(L100&gt;0,K100*L100,0)</f>
        <v>0</v>
      </c>
      <c r="T100" s="174">
        <f>IF($L100&gt;0,$L100*$I100*'COVER PAGE'!#REF!,0)</f>
        <v>0</v>
      </c>
      <c r="U100" s="174">
        <f>IF($L100&gt;0,($E100*$R$7*$L100)-($E100*'COVER PAGE'!#REF!*$L100),0)</f>
        <v>0</v>
      </c>
      <c r="V100" s="174">
        <f>U100+T100</f>
        <v>0</v>
      </c>
      <c r="AD100" s="530" t="str">
        <f>IFERROR(VLOOKUP(D100,'Part Master'!A:E,5,FALSE)," ")</f>
        <v xml:space="preserve"> </v>
      </c>
    </row>
    <row r="101" spans="2:30" s="9" customFormat="1">
      <c r="B101" s="115"/>
      <c r="C101" s="114" t="s">
        <v>574</v>
      </c>
      <c r="D101" s="60" t="s">
        <v>585</v>
      </c>
      <c r="E101" s="53">
        <v>0.1</v>
      </c>
      <c r="F101" s="184">
        <f>VLOOKUP(D101,'Part Master'!A:R, 3,FALSE)</f>
        <v>460.79</v>
      </c>
      <c r="G101" s="184">
        <f t="shared" si="67"/>
        <v>506.86900000000009</v>
      </c>
      <c r="H101" s="855"/>
      <c r="I101" s="181">
        <f>VLOOKUP(D101,'Part Master'!A:G,7,FALSE)</f>
        <v>382.45569999999998</v>
      </c>
      <c r="J101" s="184">
        <f t="shared" si="66"/>
        <v>420.70127000000002</v>
      </c>
      <c r="K101" s="843"/>
      <c r="L101" s="844"/>
      <c r="N101" s="11"/>
      <c r="O101" s="11"/>
      <c r="P101" s="11"/>
      <c r="Q101" s="11"/>
      <c r="R101" s="11"/>
      <c r="S101" s="11"/>
      <c r="T101" s="11"/>
      <c r="U101" s="11"/>
      <c r="V101" s="11"/>
      <c r="AD101" s="530" t="str">
        <f>IFERROR(VLOOKUP(D101,'Part Master'!A:E,5,FALSE)," ")</f>
        <v/>
      </c>
    </row>
    <row r="102" spans="2:30" s="9" customFormat="1">
      <c r="B102" s="116"/>
      <c r="C102" s="114" t="s">
        <v>575</v>
      </c>
      <c r="D102" s="60" t="s">
        <v>586</v>
      </c>
      <c r="E102" s="53">
        <v>0.5</v>
      </c>
      <c r="F102" s="184">
        <f>VLOOKUP(D102,'Part Master'!A:R, 3,FALSE)</f>
        <v>70.45</v>
      </c>
      <c r="G102" s="184">
        <f t="shared" si="67"/>
        <v>77.495000000000005</v>
      </c>
      <c r="H102" s="856"/>
      <c r="I102" s="181">
        <f>VLOOKUP(D102,'Part Master'!A:G,7,FALSE)</f>
        <v>58.473500000000001</v>
      </c>
      <c r="J102" s="184">
        <f t="shared" si="66"/>
        <v>64.320850000000007</v>
      </c>
      <c r="K102" s="845"/>
      <c r="L102" s="846"/>
      <c r="N102" s="11"/>
      <c r="O102" s="11"/>
      <c r="P102" s="11"/>
      <c r="Q102" s="11"/>
      <c r="R102" s="11"/>
      <c r="S102" s="11"/>
      <c r="T102" s="11"/>
      <c r="U102" s="11"/>
      <c r="V102" s="11"/>
      <c r="AD102" s="530" t="str">
        <f>IFERROR(VLOOKUP(D102,'Part Master'!A:E,5,FALSE)," ")</f>
        <v/>
      </c>
    </row>
    <row r="103" spans="2:30" s="9" customFormat="1">
      <c r="B103" s="117"/>
      <c r="C103" s="60" t="s">
        <v>572</v>
      </c>
      <c r="D103" s="60" t="s">
        <v>129</v>
      </c>
      <c r="E103" s="53">
        <v>0.5</v>
      </c>
      <c r="F103" s="184">
        <f>VLOOKUP(D103,'Part Master'!A:R, 3,FALSE)</f>
        <v>182.03</v>
      </c>
      <c r="G103" s="184">
        <f t="shared" si="67"/>
        <v>200.233</v>
      </c>
      <c r="H103" s="857"/>
      <c r="I103" s="181">
        <f>VLOOKUP(D103,'Part Master'!A:G,7,FALSE)</f>
        <v>151.0849</v>
      </c>
      <c r="J103" s="184">
        <f t="shared" si="66"/>
        <v>166.19339000000002</v>
      </c>
      <c r="K103" s="847"/>
      <c r="L103" s="848"/>
      <c r="N103" s="11"/>
      <c r="O103" s="11"/>
      <c r="P103" s="11"/>
      <c r="Q103" s="11"/>
      <c r="R103" s="11"/>
      <c r="S103" s="11"/>
      <c r="T103" s="11"/>
      <c r="U103" s="11"/>
      <c r="V103" s="11"/>
      <c r="AD103" s="530" t="str">
        <f>IFERROR(VLOOKUP(D103,'Part Master'!A:E,5,FALSE)," ")</f>
        <v/>
      </c>
    </row>
    <row r="104" spans="2:30" s="9" customFormat="1">
      <c r="B104" s="115" t="s">
        <v>573</v>
      </c>
      <c r="C104" s="44"/>
      <c r="D104" s="44"/>
      <c r="E104" s="45">
        <f>E105+E106+E107</f>
        <v>1.1000000000000001</v>
      </c>
      <c r="F104" s="181">
        <f>SUM(F105:F107)</f>
        <v>686.99</v>
      </c>
      <c r="G104" s="181">
        <f t="shared" si="67"/>
        <v>755.68900000000008</v>
      </c>
      <c r="H104" s="393">
        <f>G104+(E104*('COVER PAGE'!$C$20))</f>
        <v>925.08900000000006</v>
      </c>
      <c r="I104" s="181">
        <f>SUM(I105:I107)</f>
        <v>570.20169999999996</v>
      </c>
      <c r="J104" s="181">
        <f t="shared" si="66"/>
        <v>627.22186999999997</v>
      </c>
      <c r="K104" s="181">
        <f>J104+($R$7*E104)</f>
        <v>796.62186999999994</v>
      </c>
      <c r="L104" s="375"/>
      <c r="N104" s="122">
        <f>IF(L104&gt;0,G104*L104,0)</f>
        <v>0</v>
      </c>
      <c r="O104" s="122">
        <f>IF(L104&gt;0,H104*L104,0)</f>
        <v>0</v>
      </c>
      <c r="P104" s="339"/>
      <c r="Q104" s="122">
        <f>IF(L104&gt;0,J104*L104,0)</f>
        <v>0</v>
      </c>
      <c r="R104" s="122">
        <f>IF(L104&gt;0,K104*L104,0)</f>
        <v>0</v>
      </c>
      <c r="T104" s="174">
        <f>IF($L104&gt;0,$L104*$I104*'COVER PAGE'!#REF!,0)</f>
        <v>0</v>
      </c>
      <c r="U104" s="174">
        <f>IF($L104&gt;0,($E104*$R$7*$L104)-($E104*'COVER PAGE'!#REF!*$L104),0)</f>
        <v>0</v>
      </c>
      <c r="V104" s="174">
        <f>U104+T104</f>
        <v>0</v>
      </c>
      <c r="AD104" s="530" t="str">
        <f>IFERROR(VLOOKUP(D104,'Part Master'!A:E,5,FALSE)," ")</f>
        <v xml:space="preserve"> </v>
      </c>
    </row>
    <row r="105" spans="2:30" s="9" customFormat="1">
      <c r="B105" s="115"/>
      <c r="C105" s="114" t="s">
        <v>584</v>
      </c>
      <c r="D105" s="60" t="s">
        <v>587</v>
      </c>
      <c r="E105" s="53">
        <v>0.1</v>
      </c>
      <c r="F105" s="184">
        <f>VLOOKUP(D105,'Part Master'!A:R, 3,FALSE)</f>
        <v>440.95</v>
      </c>
      <c r="G105" s="184">
        <f t="shared" si="67"/>
        <v>485.04500000000002</v>
      </c>
      <c r="H105" s="855"/>
      <c r="I105" s="181">
        <f>VLOOKUP(D105,'Part Master'!A:G,7,FALSE)</f>
        <v>365.98849999999999</v>
      </c>
      <c r="J105" s="184">
        <f t="shared" si="66"/>
        <v>402.58735000000001</v>
      </c>
      <c r="K105" s="843"/>
      <c r="L105" s="844"/>
      <c r="N105" s="11"/>
      <c r="O105" s="11"/>
      <c r="P105" s="11"/>
      <c r="Q105" s="11"/>
      <c r="R105" s="11"/>
      <c r="S105" s="11"/>
      <c r="T105" s="11"/>
      <c r="U105" s="11"/>
      <c r="V105" s="11"/>
      <c r="AD105" s="530" t="str">
        <f>IFERROR(VLOOKUP(D105,'Part Master'!A:E,5,FALSE)," ")</f>
        <v/>
      </c>
    </row>
    <row r="106" spans="2:30" s="9" customFormat="1">
      <c r="B106" s="116"/>
      <c r="C106" s="114" t="s">
        <v>575</v>
      </c>
      <c r="D106" s="60" t="s">
        <v>586</v>
      </c>
      <c r="E106" s="53">
        <v>0.5</v>
      </c>
      <c r="F106" s="184">
        <f>VLOOKUP(D106,'Part Master'!A:R, 3,FALSE)</f>
        <v>70.45</v>
      </c>
      <c r="G106" s="184">
        <f t="shared" si="67"/>
        <v>77.495000000000005</v>
      </c>
      <c r="H106" s="856"/>
      <c r="I106" s="181">
        <f>VLOOKUP(D106,'Part Master'!A:G,7,FALSE)</f>
        <v>58.473500000000001</v>
      </c>
      <c r="J106" s="184">
        <f t="shared" si="66"/>
        <v>64.320850000000007</v>
      </c>
      <c r="K106" s="845"/>
      <c r="L106" s="846"/>
      <c r="N106" s="11"/>
      <c r="O106" s="11"/>
      <c r="P106" s="11"/>
      <c r="Q106" s="11"/>
      <c r="R106" s="11"/>
      <c r="S106" s="11"/>
      <c r="T106" s="11"/>
      <c r="U106" s="11"/>
      <c r="V106" s="11"/>
      <c r="AD106" s="530" t="str">
        <f>IFERROR(VLOOKUP(D106,'Part Master'!A:E,5,FALSE)," ")</f>
        <v/>
      </c>
    </row>
    <row r="107" spans="2:30" s="9" customFormat="1">
      <c r="B107" s="117"/>
      <c r="C107" s="60" t="s">
        <v>571</v>
      </c>
      <c r="D107" s="60" t="s">
        <v>126</v>
      </c>
      <c r="E107" s="53">
        <v>0.5</v>
      </c>
      <c r="F107" s="184">
        <f>VLOOKUP(D107,'Part Master'!A:R, 3,FALSE)</f>
        <v>175.59</v>
      </c>
      <c r="G107" s="184">
        <f t="shared" si="67"/>
        <v>193.14900000000003</v>
      </c>
      <c r="H107" s="857"/>
      <c r="I107" s="181">
        <f>VLOOKUP(D107,'Part Master'!A:G,7,FALSE)</f>
        <v>145.7397</v>
      </c>
      <c r="J107" s="184">
        <f t="shared" si="66"/>
        <v>160.31367</v>
      </c>
      <c r="K107" s="847"/>
      <c r="L107" s="848"/>
      <c r="N107" s="11"/>
      <c r="O107" s="11"/>
      <c r="P107" s="11"/>
      <c r="Q107" s="11"/>
      <c r="R107" s="11"/>
      <c r="S107" s="11"/>
      <c r="T107" s="11"/>
      <c r="U107" s="11"/>
      <c r="V107" s="11"/>
      <c r="AD107" s="530" t="str">
        <f>IFERROR(VLOOKUP(D107,'Part Master'!A:E,5,FALSE)," ")</f>
        <v/>
      </c>
    </row>
    <row r="108" spans="2:30" s="9" customFormat="1">
      <c r="B108" s="115" t="s">
        <v>578</v>
      </c>
      <c r="C108" s="44"/>
      <c r="D108" s="44"/>
      <c r="E108" s="45">
        <f>E109+E110+E111</f>
        <v>1.1000000000000001</v>
      </c>
      <c r="F108" s="181">
        <f>SUM(F109:F111)</f>
        <v>693.43</v>
      </c>
      <c r="G108" s="181">
        <f t="shared" si="67"/>
        <v>762.77300000000002</v>
      </c>
      <c r="H108" s="393">
        <f>G108+(E108*('COVER PAGE'!$C$20))</f>
        <v>932.173</v>
      </c>
      <c r="I108" s="181">
        <f>SUM(I109:I111)</f>
        <v>575.54690000000005</v>
      </c>
      <c r="J108" s="181">
        <f t="shared" si="66"/>
        <v>633.1015900000001</v>
      </c>
      <c r="K108" s="181">
        <f>J108+($R$7*E108)</f>
        <v>802.50159000000008</v>
      </c>
      <c r="L108" s="375"/>
      <c r="N108" s="122">
        <f>IF(L108&gt;0,G108*L108,0)</f>
        <v>0</v>
      </c>
      <c r="O108" s="122">
        <f>IF(L108&gt;0,H108*L108,0)</f>
        <v>0</v>
      </c>
      <c r="P108" s="339"/>
      <c r="Q108" s="122">
        <f>IF(L108&gt;0,J108*L108,0)</f>
        <v>0</v>
      </c>
      <c r="R108" s="122">
        <f>IF(L108&gt;0,K108*L108,0)</f>
        <v>0</v>
      </c>
      <c r="T108" s="174">
        <f>IF($L108&gt;0,$L108*$I108*'COVER PAGE'!#REF!,0)</f>
        <v>0</v>
      </c>
      <c r="U108" s="174">
        <f>IF($L108&gt;0,($E108*$R$7*$L108)-($E108*'COVER PAGE'!#REF!*$L108),0)</f>
        <v>0</v>
      </c>
      <c r="V108" s="174">
        <f>U108+T108</f>
        <v>0</v>
      </c>
      <c r="AD108" s="530" t="str">
        <f>IFERROR(VLOOKUP(D108,'Part Master'!A:E,5,FALSE)," ")</f>
        <v xml:space="preserve"> </v>
      </c>
    </row>
    <row r="109" spans="2:30" s="9" customFormat="1">
      <c r="B109" s="115"/>
      <c r="C109" s="114" t="s">
        <v>584</v>
      </c>
      <c r="D109" s="60" t="s">
        <v>587</v>
      </c>
      <c r="E109" s="53">
        <v>0.1</v>
      </c>
      <c r="F109" s="184">
        <f>VLOOKUP(D109,'Part Master'!A:R, 3,FALSE)</f>
        <v>440.95</v>
      </c>
      <c r="G109" s="184">
        <f t="shared" si="67"/>
        <v>485.04500000000002</v>
      </c>
      <c r="H109" s="855"/>
      <c r="I109" s="181">
        <f>VLOOKUP(D109,'Part Master'!A:G,7,FALSE)</f>
        <v>365.98849999999999</v>
      </c>
      <c r="J109" s="184">
        <f t="shared" si="66"/>
        <v>402.58735000000001</v>
      </c>
      <c r="K109" s="843"/>
      <c r="L109" s="844"/>
      <c r="N109" s="11"/>
      <c r="O109" s="11"/>
      <c r="P109" s="11"/>
      <c r="Q109" s="11"/>
      <c r="R109" s="11"/>
      <c r="S109" s="11"/>
      <c r="T109" s="11"/>
      <c r="U109" s="11"/>
      <c r="V109" s="11"/>
      <c r="AD109" s="530" t="str">
        <f>IFERROR(VLOOKUP(D109,'Part Master'!A:E,5,FALSE)," ")</f>
        <v/>
      </c>
    </row>
    <row r="110" spans="2:30" s="9" customFormat="1">
      <c r="B110" s="116"/>
      <c r="C110" s="114" t="s">
        <v>575</v>
      </c>
      <c r="D110" s="60" t="s">
        <v>586</v>
      </c>
      <c r="E110" s="53">
        <v>0.5</v>
      </c>
      <c r="F110" s="184">
        <f>VLOOKUP(D110,'Part Master'!A:R, 3,FALSE)</f>
        <v>70.45</v>
      </c>
      <c r="G110" s="184">
        <f t="shared" si="67"/>
        <v>77.495000000000005</v>
      </c>
      <c r="H110" s="856"/>
      <c r="I110" s="181">
        <f>VLOOKUP(D110,'Part Master'!A:G,7,FALSE)</f>
        <v>58.473500000000001</v>
      </c>
      <c r="J110" s="184">
        <f t="shared" si="66"/>
        <v>64.320850000000007</v>
      </c>
      <c r="K110" s="845"/>
      <c r="L110" s="846"/>
      <c r="N110" s="11"/>
      <c r="O110" s="11"/>
      <c r="P110" s="11"/>
      <c r="Q110" s="11"/>
      <c r="R110" s="11"/>
      <c r="S110" s="11"/>
      <c r="T110" s="11"/>
      <c r="U110" s="11"/>
      <c r="V110" s="11"/>
      <c r="AD110" s="530" t="str">
        <f>IFERROR(VLOOKUP(D110,'Part Master'!A:E,5,FALSE)," ")</f>
        <v/>
      </c>
    </row>
    <row r="111" spans="2:30" s="9" customFormat="1">
      <c r="B111" s="117"/>
      <c r="C111" s="60" t="s">
        <v>572</v>
      </c>
      <c r="D111" s="60" t="s">
        <v>129</v>
      </c>
      <c r="E111" s="53">
        <v>0.5</v>
      </c>
      <c r="F111" s="184">
        <f>VLOOKUP(D111,'Part Master'!A:R, 3,FALSE)</f>
        <v>182.03</v>
      </c>
      <c r="G111" s="184">
        <f t="shared" si="67"/>
        <v>200.233</v>
      </c>
      <c r="H111" s="857"/>
      <c r="I111" s="181">
        <f>VLOOKUP(D111,'Part Master'!A:G,7,FALSE)</f>
        <v>151.0849</v>
      </c>
      <c r="J111" s="184">
        <f t="shared" si="66"/>
        <v>166.19339000000002</v>
      </c>
      <c r="K111" s="847"/>
      <c r="L111" s="848"/>
      <c r="N111" s="11"/>
      <c r="O111" s="11"/>
      <c r="P111" s="11"/>
      <c r="Q111" s="11"/>
      <c r="R111" s="11"/>
      <c r="S111" s="11"/>
      <c r="T111" s="11"/>
      <c r="U111" s="11"/>
      <c r="V111" s="11"/>
      <c r="AD111" s="530" t="str">
        <f>IFERROR(VLOOKUP(D111,'Part Master'!A:E,5,FALSE)," ")</f>
        <v/>
      </c>
    </row>
    <row r="112" spans="2:30" s="9" customFormat="1">
      <c r="B112" s="115" t="s">
        <v>580</v>
      </c>
      <c r="C112" s="44"/>
      <c r="D112" s="44"/>
      <c r="E112" s="45">
        <f>E113+E114+E115</f>
        <v>1.1000000000000001</v>
      </c>
      <c r="F112" s="181">
        <f>SUM(F113:F115)</f>
        <v>882.87</v>
      </c>
      <c r="G112" s="181">
        <f t="shared" si="67"/>
        <v>971.15700000000004</v>
      </c>
      <c r="H112" s="393">
        <f>G112+(E112*('COVER PAGE'!$C$20))</f>
        <v>1140.557</v>
      </c>
      <c r="I112" s="181">
        <f>SUM(I113:I115)</f>
        <v>732.78210000000001</v>
      </c>
      <c r="J112" s="181">
        <f t="shared" si="66"/>
        <v>806.06031000000007</v>
      </c>
      <c r="K112" s="181">
        <f>J112+($R$7*E112)</f>
        <v>975.46031000000005</v>
      </c>
      <c r="L112" s="375"/>
      <c r="N112" s="122">
        <f>IF(L112&gt;0,G112*L112,0)</f>
        <v>0</v>
      </c>
      <c r="O112" s="122">
        <f>IF(L112&gt;0,H112*L112,0)</f>
        <v>0</v>
      </c>
      <c r="P112" s="339"/>
      <c r="Q112" s="122">
        <f>IF(L112&gt;0,J112*L112,0)</f>
        <v>0</v>
      </c>
      <c r="R112" s="122">
        <f>IF(L112&gt;0,K112*L112,0)</f>
        <v>0</v>
      </c>
      <c r="T112" s="174">
        <f>IF($L112&gt;0,$L112*$I112*'COVER PAGE'!#REF!,0)</f>
        <v>0</v>
      </c>
      <c r="U112" s="174">
        <f>IF($L112&gt;0,($E112*$R$7*$L112)-($E112*'COVER PAGE'!#REF!*$L112),0)</f>
        <v>0</v>
      </c>
      <c r="V112" s="174">
        <f>U112+T112</f>
        <v>0</v>
      </c>
      <c r="AD112" s="530" t="str">
        <f>IFERROR(VLOOKUP(D112,'Part Master'!A:E,5,FALSE)," ")</f>
        <v xml:space="preserve"> </v>
      </c>
    </row>
    <row r="113" spans="2:30" s="9" customFormat="1">
      <c r="B113" s="115"/>
      <c r="C113" s="114" t="s">
        <v>576</v>
      </c>
      <c r="D113" s="60" t="s">
        <v>577</v>
      </c>
      <c r="E113" s="53">
        <v>0.1</v>
      </c>
      <c r="F113" s="184">
        <f>VLOOKUP(D113,'Part Master'!A:R, 3,FALSE)</f>
        <v>631.61</v>
      </c>
      <c r="G113" s="184">
        <f t="shared" si="67"/>
        <v>694.77100000000007</v>
      </c>
      <c r="H113" s="855"/>
      <c r="I113" s="181">
        <f>VLOOKUP(D113,'Part Master'!A:G,7,FALSE)</f>
        <v>524.23630000000003</v>
      </c>
      <c r="J113" s="184">
        <f t="shared" si="66"/>
        <v>576.65993000000003</v>
      </c>
      <c r="K113" s="843"/>
      <c r="L113" s="844"/>
      <c r="N113" s="11"/>
      <c r="O113" s="11"/>
      <c r="P113" s="11"/>
      <c r="Q113" s="11"/>
      <c r="R113" s="11"/>
      <c r="S113" s="11"/>
      <c r="T113" s="11"/>
      <c r="U113" s="11"/>
      <c r="V113" s="11"/>
      <c r="AD113" s="530" t="str">
        <f>IFERROR(VLOOKUP(D113,'Part Master'!A:E,5,FALSE)," ")</f>
        <v/>
      </c>
    </row>
    <row r="114" spans="2:30" s="9" customFormat="1">
      <c r="B114" s="116"/>
      <c r="C114" s="114" t="s">
        <v>568</v>
      </c>
      <c r="D114" s="60" t="s">
        <v>567</v>
      </c>
      <c r="E114" s="53">
        <v>0.5</v>
      </c>
      <c r="F114" s="184">
        <f>VLOOKUP(D114,'Part Master'!A:R, 3,FALSE)</f>
        <v>75.67</v>
      </c>
      <c r="G114" s="184">
        <f t="shared" si="67"/>
        <v>83.237000000000009</v>
      </c>
      <c r="H114" s="856"/>
      <c r="I114" s="181">
        <f>VLOOKUP(D114,'Part Master'!A:G,7,FALSE)</f>
        <v>62.806100000000001</v>
      </c>
      <c r="J114" s="184">
        <f t="shared" si="66"/>
        <v>69.086710000000011</v>
      </c>
      <c r="K114" s="845"/>
      <c r="L114" s="846"/>
      <c r="N114" s="11"/>
      <c r="O114" s="11"/>
      <c r="P114" s="11"/>
      <c r="Q114" s="11"/>
      <c r="R114" s="11"/>
      <c r="S114" s="11"/>
      <c r="T114" s="11"/>
      <c r="U114" s="11"/>
      <c r="V114" s="11"/>
      <c r="AD114" s="530" t="str">
        <f>IFERROR(VLOOKUP(D114,'Part Master'!A:E,5,FALSE)," ")</f>
        <v/>
      </c>
    </row>
    <row r="115" spans="2:30" s="9" customFormat="1">
      <c r="B115" s="117"/>
      <c r="C115" s="60" t="s">
        <v>571</v>
      </c>
      <c r="D115" s="60" t="s">
        <v>126</v>
      </c>
      <c r="E115" s="53">
        <v>0.5</v>
      </c>
      <c r="F115" s="184">
        <f>VLOOKUP(D115,'Part Master'!A:R, 3,FALSE)</f>
        <v>175.59</v>
      </c>
      <c r="G115" s="184">
        <f t="shared" si="67"/>
        <v>193.14900000000003</v>
      </c>
      <c r="H115" s="857"/>
      <c r="I115" s="181">
        <f>VLOOKUP(D115,'Part Master'!A:G,7,FALSE)</f>
        <v>145.7397</v>
      </c>
      <c r="J115" s="184">
        <f t="shared" si="66"/>
        <v>160.31367</v>
      </c>
      <c r="K115" s="847"/>
      <c r="L115" s="848"/>
      <c r="N115" s="11"/>
      <c r="O115" s="11"/>
      <c r="P115" s="11"/>
      <c r="Q115" s="11"/>
      <c r="R115" s="11"/>
      <c r="S115" s="11"/>
      <c r="T115" s="11"/>
      <c r="U115" s="11"/>
      <c r="V115" s="11"/>
      <c r="AD115" s="530" t="str">
        <f>IFERROR(VLOOKUP(D115,'Part Master'!A:E,5,FALSE)," ")</f>
        <v/>
      </c>
    </row>
    <row r="116" spans="2:30" s="9" customFormat="1">
      <c r="B116" s="115" t="s">
        <v>581</v>
      </c>
      <c r="C116" s="44"/>
      <c r="D116" s="44"/>
      <c r="E116" s="45">
        <f>E117+E118+E119</f>
        <v>1.1000000000000001</v>
      </c>
      <c r="F116" s="181">
        <f>SUM(F117:F119)</f>
        <v>889.31</v>
      </c>
      <c r="G116" s="181">
        <f t="shared" si="67"/>
        <v>978.24099999999999</v>
      </c>
      <c r="H116" s="393">
        <f>G116+(E116*('COVER PAGE'!$C$20))</f>
        <v>1147.6410000000001</v>
      </c>
      <c r="I116" s="181">
        <f>SUM(I117:I119)</f>
        <v>738.1273000000001</v>
      </c>
      <c r="J116" s="181">
        <f t="shared" si="66"/>
        <v>811.94003000000021</v>
      </c>
      <c r="K116" s="181">
        <f>J116+($R$7*E116)</f>
        <v>981.34003000000018</v>
      </c>
      <c r="L116" s="375"/>
      <c r="N116" s="122">
        <f>IF(L116&gt;0,G116*L116,0)</f>
        <v>0</v>
      </c>
      <c r="O116" s="122">
        <f>IF(L116&gt;0,H116*L116,0)</f>
        <v>0</v>
      </c>
      <c r="P116" s="339"/>
      <c r="Q116" s="122">
        <f>IF(L116&gt;0,J116*L116,0)</f>
        <v>0</v>
      </c>
      <c r="R116" s="122">
        <f>IF(L116&gt;0,K116*L116,0)</f>
        <v>0</v>
      </c>
      <c r="T116" s="174">
        <f>IF($L116&gt;0,$L116*$I116*'COVER PAGE'!#REF!,0)</f>
        <v>0</v>
      </c>
      <c r="U116" s="174">
        <f>IF($L116&gt;0,($E116*$R$7*$L116)-($E116*'COVER PAGE'!#REF!*$L116),0)</f>
        <v>0</v>
      </c>
      <c r="V116" s="174">
        <f>U116+T116</f>
        <v>0</v>
      </c>
      <c r="AD116" s="530" t="str">
        <f>IFERROR(VLOOKUP(D116,'Part Master'!A:E,5,FALSE)," ")</f>
        <v xml:space="preserve"> </v>
      </c>
    </row>
    <row r="117" spans="2:30" s="9" customFormat="1">
      <c r="B117" s="115"/>
      <c r="C117" s="114" t="s">
        <v>576</v>
      </c>
      <c r="D117" s="60" t="s">
        <v>577</v>
      </c>
      <c r="E117" s="53">
        <v>0.1</v>
      </c>
      <c r="F117" s="184">
        <f>VLOOKUP(D117,'Part Master'!A:R, 3,FALSE)</f>
        <v>631.61</v>
      </c>
      <c r="G117" s="184">
        <f t="shared" si="67"/>
        <v>694.77100000000007</v>
      </c>
      <c r="H117" s="855"/>
      <c r="I117" s="181">
        <f>VLOOKUP(D117,'Part Master'!A:G,7,FALSE)</f>
        <v>524.23630000000003</v>
      </c>
      <c r="J117" s="184">
        <f t="shared" si="66"/>
        <v>576.65993000000003</v>
      </c>
      <c r="K117" s="843"/>
      <c r="L117" s="844"/>
      <c r="N117" s="11"/>
      <c r="O117" s="11"/>
      <c r="P117" s="11"/>
      <c r="Q117" s="11"/>
      <c r="R117" s="11"/>
      <c r="S117" s="11"/>
      <c r="T117" s="11"/>
      <c r="U117" s="11"/>
      <c r="V117" s="11"/>
      <c r="AD117" s="530" t="str">
        <f>IFERROR(VLOOKUP(D117,'Part Master'!A:E,5,FALSE)," ")</f>
        <v/>
      </c>
    </row>
    <row r="118" spans="2:30" s="9" customFormat="1">
      <c r="B118" s="116"/>
      <c r="C118" s="114" t="s">
        <v>568</v>
      </c>
      <c r="D118" s="60" t="s">
        <v>567</v>
      </c>
      <c r="E118" s="53">
        <v>0.5</v>
      </c>
      <c r="F118" s="184">
        <f>VLOOKUP(D118,'Part Master'!A:R, 3,FALSE)</f>
        <v>75.67</v>
      </c>
      <c r="G118" s="184">
        <f t="shared" si="67"/>
        <v>83.237000000000009</v>
      </c>
      <c r="H118" s="856"/>
      <c r="I118" s="181">
        <f>VLOOKUP(D118,'Part Master'!A:G,7,FALSE)</f>
        <v>62.806100000000001</v>
      </c>
      <c r="J118" s="184">
        <f t="shared" si="66"/>
        <v>69.086710000000011</v>
      </c>
      <c r="K118" s="845"/>
      <c r="L118" s="846"/>
      <c r="N118" s="11"/>
      <c r="O118" s="11"/>
      <c r="P118" s="11"/>
      <c r="Q118" s="11"/>
      <c r="R118" s="11"/>
      <c r="S118" s="11"/>
      <c r="T118" s="11"/>
      <c r="U118" s="11"/>
      <c r="V118" s="11"/>
      <c r="AD118" s="530" t="str">
        <f>IFERROR(VLOOKUP(D118,'Part Master'!A:E,5,FALSE)," ")</f>
        <v/>
      </c>
    </row>
    <row r="119" spans="2:30" s="9" customFormat="1">
      <c r="B119" s="117"/>
      <c r="C119" s="60" t="s">
        <v>572</v>
      </c>
      <c r="D119" s="60" t="s">
        <v>129</v>
      </c>
      <c r="E119" s="53">
        <v>0.5</v>
      </c>
      <c r="F119" s="184">
        <f>VLOOKUP(D119,'Part Master'!A:R, 3,FALSE)</f>
        <v>182.03</v>
      </c>
      <c r="G119" s="184">
        <f t="shared" si="67"/>
        <v>200.233</v>
      </c>
      <c r="H119" s="857"/>
      <c r="I119" s="181">
        <f>VLOOKUP(D119,'Part Master'!A:G,7,FALSE)</f>
        <v>151.0849</v>
      </c>
      <c r="J119" s="184">
        <f t="shared" si="66"/>
        <v>166.19339000000002</v>
      </c>
      <c r="K119" s="847"/>
      <c r="L119" s="848"/>
      <c r="N119" s="11"/>
      <c r="O119" s="11"/>
      <c r="P119" s="11"/>
      <c r="Q119" s="11"/>
      <c r="R119" s="11"/>
      <c r="S119" s="11"/>
      <c r="T119" s="11"/>
      <c r="U119" s="11"/>
      <c r="V119" s="11"/>
      <c r="AD119" s="530" t="str">
        <f>IFERROR(VLOOKUP(D119,'Part Master'!A:E,5,FALSE)," ")</f>
        <v/>
      </c>
    </row>
    <row r="120" spans="2:30" s="9" customFormat="1">
      <c r="B120" s="115" t="s">
        <v>570</v>
      </c>
      <c r="C120" s="44"/>
      <c r="D120" s="44"/>
      <c r="E120" s="45">
        <f>E121+E122+E123</f>
        <v>1.1000000000000001</v>
      </c>
      <c r="F120" s="181">
        <f>SUM(F121:F123)</f>
        <v>863.74</v>
      </c>
      <c r="G120" s="181">
        <f t="shared" si="67"/>
        <v>950.11400000000003</v>
      </c>
      <c r="H120" s="393">
        <f>G120+(E120*('COVER PAGE'!$C$20))</f>
        <v>1119.5140000000001</v>
      </c>
      <c r="I120" s="181">
        <f>SUM(I121:I123)</f>
        <v>716.90419999999995</v>
      </c>
      <c r="J120" s="181">
        <f t="shared" si="66"/>
        <v>788.59461999999996</v>
      </c>
      <c r="K120" s="181">
        <f>J120+($R$7*E120)</f>
        <v>957.99461999999994</v>
      </c>
      <c r="L120" s="375"/>
      <c r="N120" s="122">
        <f>IF(L120&gt;0,G120*L120,0)</f>
        <v>0</v>
      </c>
      <c r="O120" s="122">
        <f>IF(L120&gt;0,H120*L120,0)</f>
        <v>0</v>
      </c>
      <c r="P120" s="339"/>
      <c r="Q120" s="122">
        <f>IF(L120&gt;0,J120*L120,0)</f>
        <v>0</v>
      </c>
      <c r="R120" s="122">
        <f>IF(L120&gt;0,K120*L120,0)</f>
        <v>0</v>
      </c>
      <c r="T120" s="174">
        <f>IF($L120&gt;0,$L120*$I120*'COVER PAGE'!#REF!,0)</f>
        <v>0</v>
      </c>
      <c r="U120" s="174">
        <f>IF($L120&gt;0,($E120*$R$7*$L120)-($E120*'COVER PAGE'!#REF!*$L120),0)</f>
        <v>0</v>
      </c>
      <c r="V120" s="174">
        <f>U120+T120</f>
        <v>0</v>
      </c>
      <c r="AD120" s="530" t="str">
        <f>IFERROR(VLOOKUP(D120,'Part Master'!A:E,5,FALSE)," ")</f>
        <v xml:space="preserve"> </v>
      </c>
    </row>
    <row r="121" spans="2:30" s="9" customFormat="1">
      <c r="B121" s="115"/>
      <c r="C121" s="114" t="s">
        <v>569</v>
      </c>
      <c r="D121" s="60" t="s">
        <v>566</v>
      </c>
      <c r="E121" s="53">
        <v>0.1</v>
      </c>
      <c r="F121" s="184">
        <f>VLOOKUP(D121,'Part Master'!A:R, 3,FALSE)</f>
        <v>612.48</v>
      </c>
      <c r="G121" s="184">
        <f t="shared" si="67"/>
        <v>673.72800000000007</v>
      </c>
      <c r="H121" s="855"/>
      <c r="I121" s="181">
        <f>VLOOKUP(D121,'Part Master'!A:G,7,FALSE)</f>
        <v>508.35840000000002</v>
      </c>
      <c r="J121" s="184">
        <f t="shared" si="66"/>
        <v>559.19424000000004</v>
      </c>
      <c r="K121" s="843"/>
      <c r="L121" s="844"/>
      <c r="N121" s="11"/>
      <c r="O121" s="11"/>
      <c r="P121" s="11"/>
      <c r="Q121" s="11"/>
      <c r="R121" s="11"/>
      <c r="S121" s="11"/>
      <c r="T121" s="11"/>
      <c r="U121" s="11"/>
      <c r="V121" s="11"/>
      <c r="AD121" s="530" t="str">
        <f>IFERROR(VLOOKUP(D121,'Part Master'!A:E,5,FALSE)," ")</f>
        <v/>
      </c>
    </row>
    <row r="122" spans="2:30" s="9" customFormat="1">
      <c r="B122" s="116"/>
      <c r="C122" s="114" t="s">
        <v>568</v>
      </c>
      <c r="D122" s="60" t="s">
        <v>567</v>
      </c>
      <c r="E122" s="53">
        <v>0.5</v>
      </c>
      <c r="F122" s="184">
        <f>VLOOKUP(D122,'Part Master'!A:R, 3,FALSE)</f>
        <v>75.67</v>
      </c>
      <c r="G122" s="184">
        <f t="shared" si="67"/>
        <v>83.237000000000009</v>
      </c>
      <c r="H122" s="856"/>
      <c r="I122" s="181">
        <f>VLOOKUP(D122,'Part Master'!A:G,7,FALSE)</f>
        <v>62.806100000000001</v>
      </c>
      <c r="J122" s="184">
        <f t="shared" si="66"/>
        <v>69.086710000000011</v>
      </c>
      <c r="K122" s="845"/>
      <c r="L122" s="846"/>
      <c r="N122" s="11"/>
      <c r="O122" s="11"/>
      <c r="P122" s="11"/>
      <c r="Q122" s="11"/>
      <c r="R122" s="11"/>
      <c r="S122" s="11"/>
      <c r="T122" s="11"/>
      <c r="U122" s="11"/>
      <c r="V122" s="11"/>
      <c r="AD122" s="530" t="str">
        <f>IFERROR(VLOOKUP(D122,'Part Master'!A:E,5,FALSE)," ")</f>
        <v/>
      </c>
    </row>
    <row r="123" spans="2:30" s="9" customFormat="1">
      <c r="B123" s="117"/>
      <c r="C123" s="60" t="s">
        <v>571</v>
      </c>
      <c r="D123" s="60" t="s">
        <v>126</v>
      </c>
      <c r="E123" s="53">
        <v>0.5</v>
      </c>
      <c r="F123" s="184">
        <f>VLOOKUP(D123,'Part Master'!A:R, 3,FALSE)</f>
        <v>175.59</v>
      </c>
      <c r="G123" s="184">
        <f t="shared" si="67"/>
        <v>193.14900000000003</v>
      </c>
      <c r="H123" s="857"/>
      <c r="I123" s="181">
        <f>VLOOKUP(D123,'Part Master'!A:G,7,FALSE)</f>
        <v>145.7397</v>
      </c>
      <c r="J123" s="184">
        <f t="shared" si="66"/>
        <v>160.31367</v>
      </c>
      <c r="K123" s="847"/>
      <c r="L123" s="848"/>
      <c r="N123" s="11"/>
      <c r="O123" s="11"/>
      <c r="P123" s="11"/>
      <c r="Q123" s="11"/>
      <c r="R123" s="11"/>
      <c r="S123" s="11"/>
      <c r="T123" s="11"/>
      <c r="U123" s="11"/>
      <c r="V123" s="11"/>
      <c r="AD123" s="530" t="str">
        <f>IFERROR(VLOOKUP(D123,'Part Master'!A:E,5,FALSE)," ")</f>
        <v/>
      </c>
    </row>
    <row r="124" spans="2:30" s="9" customFormat="1">
      <c r="B124" s="115" t="s">
        <v>579</v>
      </c>
      <c r="C124" s="44"/>
      <c r="D124" s="44"/>
      <c r="E124" s="45">
        <f>E125+E126+E127</f>
        <v>1.1000000000000001</v>
      </c>
      <c r="F124" s="181">
        <f>SUM(F125:F127)</f>
        <v>870.18</v>
      </c>
      <c r="G124" s="181">
        <f t="shared" si="67"/>
        <v>957.19799999999998</v>
      </c>
      <c r="H124" s="393">
        <f>G124+(E124*('COVER PAGE'!$C$20))</f>
        <v>1126.598</v>
      </c>
      <c r="I124" s="181">
        <f>SUM(I125:I127)</f>
        <v>722.24939999999992</v>
      </c>
      <c r="J124" s="181">
        <f t="shared" si="66"/>
        <v>794.47433999999998</v>
      </c>
      <c r="K124" s="181">
        <f>J124+($R$7*E124)</f>
        <v>963.87433999999996</v>
      </c>
      <c r="L124" s="375"/>
      <c r="N124" s="122">
        <f>IF(L124&gt;0,G124*L124,0)</f>
        <v>0</v>
      </c>
      <c r="O124" s="122">
        <f>IF(L124&gt;0,H124*L124,0)</f>
        <v>0</v>
      </c>
      <c r="P124" s="339"/>
      <c r="Q124" s="122">
        <f>IF(L124&gt;0,J124*L124,0)</f>
        <v>0</v>
      </c>
      <c r="R124" s="122">
        <f>IF(L124&gt;0,K124*L124,0)</f>
        <v>0</v>
      </c>
      <c r="T124" s="174">
        <f>IF($L124&gt;0,$L124*$I124*'COVER PAGE'!#REF!,0)</f>
        <v>0</v>
      </c>
      <c r="U124" s="174">
        <f>IF($L124&gt;0,($E124*$R$7*$L124)-($E124*'COVER PAGE'!#REF!*$L124),0)</f>
        <v>0</v>
      </c>
      <c r="V124" s="174">
        <f>U124+T124</f>
        <v>0</v>
      </c>
      <c r="AD124" s="530" t="str">
        <f>IFERROR(VLOOKUP(D124,'Part Master'!A:E,5,FALSE)," ")</f>
        <v xml:space="preserve"> </v>
      </c>
    </row>
    <row r="125" spans="2:30" s="9" customFormat="1">
      <c r="B125" s="115"/>
      <c r="C125" s="114" t="s">
        <v>569</v>
      </c>
      <c r="D125" s="60" t="s">
        <v>566</v>
      </c>
      <c r="E125" s="53">
        <v>0.1</v>
      </c>
      <c r="F125" s="184">
        <f>VLOOKUP(D125,'Part Master'!A:R, 3,FALSE)</f>
        <v>612.48</v>
      </c>
      <c r="G125" s="184">
        <f t="shared" si="67"/>
        <v>673.72800000000007</v>
      </c>
      <c r="H125" s="855"/>
      <c r="I125" s="181">
        <f>VLOOKUP(D125,'Part Master'!A:G,7,FALSE)</f>
        <v>508.35840000000002</v>
      </c>
      <c r="J125" s="184">
        <f t="shared" si="66"/>
        <v>559.19424000000004</v>
      </c>
      <c r="K125" s="843"/>
      <c r="L125" s="844"/>
      <c r="N125" s="11"/>
      <c r="O125" s="11"/>
      <c r="P125" s="11"/>
      <c r="Q125" s="11"/>
      <c r="R125" s="11"/>
      <c r="S125" s="11"/>
      <c r="T125" s="11"/>
      <c r="U125" s="11"/>
      <c r="V125" s="11"/>
      <c r="AD125" s="530" t="str">
        <f>IFERROR(VLOOKUP(D125,'Part Master'!A:E,5,FALSE)," ")</f>
        <v/>
      </c>
    </row>
    <row r="126" spans="2:30" s="9" customFormat="1">
      <c r="B126" s="116"/>
      <c r="C126" s="114" t="s">
        <v>568</v>
      </c>
      <c r="D126" s="60" t="s">
        <v>567</v>
      </c>
      <c r="E126" s="53">
        <v>0.5</v>
      </c>
      <c r="F126" s="184">
        <f>VLOOKUP(D126,'Part Master'!A:R, 3,FALSE)</f>
        <v>75.67</v>
      </c>
      <c r="G126" s="184">
        <f t="shared" si="67"/>
        <v>83.237000000000009</v>
      </c>
      <c r="H126" s="856"/>
      <c r="I126" s="181">
        <f>VLOOKUP(D126,'Part Master'!A:G,7,FALSE)</f>
        <v>62.806100000000001</v>
      </c>
      <c r="J126" s="184">
        <f t="shared" si="66"/>
        <v>69.086710000000011</v>
      </c>
      <c r="K126" s="845"/>
      <c r="L126" s="846"/>
      <c r="N126" s="11"/>
      <c r="O126" s="11"/>
      <c r="P126" s="11"/>
      <c r="Q126" s="11"/>
      <c r="R126" s="11"/>
      <c r="S126" s="11"/>
      <c r="T126" s="11"/>
      <c r="U126" s="11"/>
      <c r="V126" s="11"/>
      <c r="AD126" s="530" t="str">
        <f>IFERROR(VLOOKUP(D126,'Part Master'!A:E,5,FALSE)," ")</f>
        <v/>
      </c>
    </row>
    <row r="127" spans="2:30" s="9" customFormat="1">
      <c r="B127" s="117"/>
      <c r="C127" s="60" t="s">
        <v>572</v>
      </c>
      <c r="D127" s="60" t="s">
        <v>129</v>
      </c>
      <c r="E127" s="53">
        <v>0.5</v>
      </c>
      <c r="F127" s="184">
        <f>VLOOKUP(D127,'Part Master'!A:R, 3,FALSE)</f>
        <v>182.03</v>
      </c>
      <c r="G127" s="184">
        <f t="shared" si="67"/>
        <v>200.233</v>
      </c>
      <c r="H127" s="857"/>
      <c r="I127" s="181">
        <f>VLOOKUP(D127,'Part Master'!A:G,7,FALSE)</f>
        <v>151.0849</v>
      </c>
      <c r="J127" s="184">
        <f t="shared" si="66"/>
        <v>166.19339000000002</v>
      </c>
      <c r="K127" s="847"/>
      <c r="L127" s="848"/>
      <c r="N127" s="11"/>
      <c r="O127" s="11"/>
      <c r="P127" s="11"/>
      <c r="Q127" s="11"/>
      <c r="R127" s="11"/>
      <c r="S127" s="11"/>
      <c r="T127" s="11"/>
      <c r="U127" s="11"/>
      <c r="V127" s="11"/>
      <c r="AD127" s="530" t="str">
        <f>IFERROR(VLOOKUP(D127,'Part Master'!A:E,5,FALSE)," ")</f>
        <v/>
      </c>
    </row>
    <row r="128" spans="2:30" s="9" customFormat="1">
      <c r="B128" s="65" t="s">
        <v>14</v>
      </c>
      <c r="C128" s="65"/>
      <c r="D128" s="65" t="s">
        <v>593</v>
      </c>
      <c r="E128" s="45">
        <v>0.75</v>
      </c>
      <c r="F128" s="181">
        <f>VLOOKUP(D128,'Part Master'!A:R, 3,FALSE)</f>
        <v>430.83</v>
      </c>
      <c r="G128" s="181">
        <f>F128*1.1</f>
        <v>473.91300000000001</v>
      </c>
      <c r="H128" s="393">
        <f>G128+(E128*('COVER PAGE'!$C$20))</f>
        <v>589.41300000000001</v>
      </c>
      <c r="I128" s="181">
        <f>VLOOKUP(D128,'Part Master'!A:G,7,FALSE)</f>
        <v>357.58889999999997</v>
      </c>
      <c r="J128" s="181">
        <f>I128*1.1</f>
        <v>393.34778999999997</v>
      </c>
      <c r="K128" s="181">
        <f>J128+($R$7*E128)</f>
        <v>508.84778999999997</v>
      </c>
      <c r="L128" s="375"/>
      <c r="N128" s="122">
        <f>IF(L128&gt;0,G128*L128,0)</f>
        <v>0</v>
      </c>
      <c r="O128" s="122">
        <f>IF(L128&gt;0,H128*L128,0)</f>
        <v>0</v>
      </c>
      <c r="P128" s="339"/>
      <c r="Q128" s="122">
        <f>IF(L128&gt;0,J128*L128,0)</f>
        <v>0</v>
      </c>
      <c r="R128" s="122">
        <f>IF(L128&gt;0,K128*L128,0)</f>
        <v>0</v>
      </c>
      <c r="T128" s="174">
        <f>IF($L128&gt;0,$L128*$I128*'COVER PAGE'!#REF!,0)</f>
        <v>0</v>
      </c>
      <c r="U128" s="174">
        <f>IF($L128&gt;0,($E128*$R$7*$L128)-($E128*'COVER PAGE'!#REF!*$L128),0)</f>
        <v>0</v>
      </c>
      <c r="V128" s="174">
        <f>U128+T128</f>
        <v>0</v>
      </c>
      <c r="AD128" s="530" t="str">
        <f>IFERROR(VLOOKUP(D128,'Part Master'!A:E,5,FALSE)," ")</f>
        <v/>
      </c>
    </row>
    <row r="129" spans="2:30" s="9" customFormat="1">
      <c r="B129" s="65" t="s">
        <v>37</v>
      </c>
      <c r="C129" s="65"/>
      <c r="D129" s="65" t="s">
        <v>137</v>
      </c>
      <c r="E129" s="45">
        <v>0.75</v>
      </c>
      <c r="F129" s="181">
        <f>VLOOKUP(D129,'Part Master'!A:R, 3,FALSE)</f>
        <v>1127.2</v>
      </c>
      <c r="G129" s="181">
        <f>F129*1.1</f>
        <v>1239.92</v>
      </c>
      <c r="H129" s="393">
        <f>G129+(E129*('COVER PAGE'!$C$20))</f>
        <v>1355.42</v>
      </c>
      <c r="I129" s="181">
        <f>VLOOKUP(D129,'Part Master'!A:G,7,FALSE)</f>
        <v>935.57600000000002</v>
      </c>
      <c r="J129" s="181">
        <f>I129*1.1</f>
        <v>1029.1336000000001</v>
      </c>
      <c r="K129" s="181">
        <f>J129+($R$7*E129)</f>
        <v>1144.6336000000001</v>
      </c>
      <c r="L129" s="375"/>
      <c r="N129" s="122">
        <f>IF(L129&gt;0,G129*L129,0)</f>
        <v>0</v>
      </c>
      <c r="O129" s="122">
        <f>IF(L129&gt;0,H129*L129,0)</f>
        <v>0</v>
      </c>
      <c r="P129" s="339"/>
      <c r="Q129" s="122">
        <f>IF(L129&gt;0,J129*L129,0)</f>
        <v>0</v>
      </c>
      <c r="R129" s="122">
        <f>IF(L129&gt;0,K129*L129,0)</f>
        <v>0</v>
      </c>
      <c r="T129" s="174">
        <f>IF($L129&gt;0,$L129*$I129*'COVER PAGE'!#REF!,0)</f>
        <v>0</v>
      </c>
      <c r="U129" s="174">
        <f>IF($L129&gt;0,($E129*$R$7*$L129)-($E129*'COVER PAGE'!#REF!*$L129),0)</f>
        <v>0</v>
      </c>
      <c r="V129" s="174">
        <f>U129+T129</f>
        <v>0</v>
      </c>
      <c r="AD129" s="530" t="str">
        <f>IFERROR(VLOOKUP(D129,'Part Master'!A:E,5,FALSE)," ")</f>
        <v/>
      </c>
    </row>
    <row r="130" spans="2:30" s="9" customFormat="1">
      <c r="B130" s="65" t="s">
        <v>141</v>
      </c>
      <c r="C130" s="65"/>
      <c r="D130" s="65" t="s">
        <v>514</v>
      </c>
      <c r="E130" s="42">
        <v>0.75</v>
      </c>
      <c r="F130" s="181">
        <f>VLOOKUP(D130,'Part Master'!A:R, 3,FALSE)</f>
        <v>582.49</v>
      </c>
      <c r="G130" s="181">
        <f>F130*1.1</f>
        <v>640.73900000000003</v>
      </c>
      <c r="H130" s="393">
        <f>G130+(E130*('COVER PAGE'!$C$20))</f>
        <v>756.23900000000003</v>
      </c>
      <c r="I130" s="181">
        <f>VLOOKUP(D130,'Part Master'!A:G,7,FALSE)</f>
        <v>483.4667</v>
      </c>
      <c r="J130" s="181">
        <f>I130*1.1</f>
        <v>531.81337000000008</v>
      </c>
      <c r="K130" s="181">
        <f>J130+($R$7*E130)</f>
        <v>647.31337000000008</v>
      </c>
      <c r="L130" s="375"/>
      <c r="N130" s="122">
        <f>IF(L130&gt;0,G130*L130,0)</f>
        <v>0</v>
      </c>
      <c r="O130" s="122">
        <f>IF(L130&gt;0,H130*L130,0)</f>
        <v>0</v>
      </c>
      <c r="P130" s="339"/>
      <c r="Q130" s="122">
        <f>IF(L130&gt;0,J130*L130,0)</f>
        <v>0</v>
      </c>
      <c r="R130" s="122">
        <f>IF(L130&gt;0,K130*L130,0)</f>
        <v>0</v>
      </c>
      <c r="T130" s="174">
        <f>IF($L130&gt;0,$L130*$I130*'COVER PAGE'!#REF!,0)</f>
        <v>0</v>
      </c>
      <c r="U130" s="174">
        <f>IF($L130&gt;0,($E130*$R$7*$L130)-($E130*'COVER PAGE'!#REF!*$L130),0)</f>
        <v>0</v>
      </c>
      <c r="V130" s="174">
        <f>U130+T130</f>
        <v>0</v>
      </c>
      <c r="AD130" s="530" t="str">
        <f>IFERROR(VLOOKUP(D130,'Part Master'!A:E,5,FALSE)," ")</f>
        <v/>
      </c>
    </row>
    <row r="131" spans="2:30" s="9" customFormat="1">
      <c r="B131" s="65" t="s">
        <v>428</v>
      </c>
      <c r="C131" s="65"/>
      <c r="D131" s="65" t="s">
        <v>515</v>
      </c>
      <c r="E131" s="42">
        <v>0.75</v>
      </c>
      <c r="F131" s="181">
        <f>VLOOKUP(D131,'Part Master'!A:R, 3,FALSE)</f>
        <v>592.39</v>
      </c>
      <c r="G131" s="181">
        <f>F131*1.1</f>
        <v>651.62900000000002</v>
      </c>
      <c r="H131" s="393">
        <f>G131+(E131*('COVER PAGE'!$C$20))</f>
        <v>767.12900000000002</v>
      </c>
      <c r="I131" s="181">
        <f>VLOOKUP(D131,'Part Master'!A:G,7,FALSE)</f>
        <v>491.68369999999999</v>
      </c>
      <c r="J131" s="181">
        <f>I131*1.1</f>
        <v>540.85207000000003</v>
      </c>
      <c r="K131" s="181">
        <f>J131+($R$7*E131)</f>
        <v>656.35207000000003</v>
      </c>
      <c r="L131" s="375"/>
      <c r="N131" s="122">
        <f>IF(L131&gt;0,G131*L131,0)</f>
        <v>0</v>
      </c>
      <c r="O131" s="122">
        <f>IF(L131&gt;0,H131*L131,0)</f>
        <v>0</v>
      </c>
      <c r="P131" s="339"/>
      <c r="Q131" s="122">
        <f>IF(L131&gt;0,J131*L131,0)</f>
        <v>0</v>
      </c>
      <c r="R131" s="122">
        <f>IF(L131&gt;0,K131*L131,0)</f>
        <v>0</v>
      </c>
      <c r="T131" s="174">
        <f>IF($L131&gt;0,$L131*$I131*'COVER PAGE'!#REF!,0)</f>
        <v>0</v>
      </c>
      <c r="U131" s="174">
        <f>IF($L131&gt;0,($E131*$R$7*$L131)-($E131*'COVER PAGE'!#REF!*$L131),0)</f>
        <v>0</v>
      </c>
      <c r="V131" s="174">
        <f>U131+T131</f>
        <v>0</v>
      </c>
      <c r="AD131" s="530" t="str">
        <f>IFERROR(VLOOKUP(D131,'Part Master'!A:E,5,FALSE)," ")</f>
        <v/>
      </c>
    </row>
    <row r="132" spans="2:30" s="9" customFormat="1">
      <c r="B132" s="65" t="s">
        <v>396</v>
      </c>
      <c r="C132" s="67"/>
      <c r="D132" s="68"/>
      <c r="E132" s="69"/>
      <c r="F132" s="242"/>
      <c r="G132" s="242"/>
      <c r="H132" s="242"/>
      <c r="I132" s="242"/>
      <c r="J132" s="242"/>
      <c r="K132" s="242"/>
      <c r="L132" s="269"/>
      <c r="N132" s="11"/>
      <c r="O132" s="11"/>
      <c r="P132" s="11"/>
      <c r="Q132" s="11"/>
      <c r="R132" s="11"/>
      <c r="S132" s="11"/>
      <c r="T132" s="11"/>
      <c r="U132" s="11"/>
      <c r="V132" s="11"/>
      <c r="AD132" s="530" t="str">
        <f>IFERROR(VLOOKUP(D132,'Part Master'!A:E,5,FALSE)," ")</f>
        <v xml:space="preserve"> </v>
      </c>
    </row>
    <row r="133" spans="2:30" s="9" customFormat="1">
      <c r="B133" s="781"/>
      <c r="C133" s="65" t="s">
        <v>24</v>
      </c>
      <c r="D133" s="65" t="s">
        <v>303</v>
      </c>
      <c r="E133" s="42">
        <v>1.75</v>
      </c>
      <c r="F133" s="181">
        <f>VLOOKUP(D133,'Part Master'!A:R, 3,FALSE)</f>
        <v>2886.7</v>
      </c>
      <c r="G133" s="181">
        <f>F133*1.1</f>
        <v>3175.37</v>
      </c>
      <c r="H133" s="393">
        <f>G133+(E133*('COVER PAGE'!$C$20))</f>
        <v>3444.87</v>
      </c>
      <c r="I133" s="181">
        <f>VLOOKUP(D133,'Part Master'!A:G,7,FALSE)</f>
        <v>2395.9609999999998</v>
      </c>
      <c r="J133" s="181">
        <f>I133*1.1</f>
        <v>2635.5571</v>
      </c>
      <c r="K133" s="181">
        <f>J133+($R$7*E133)</f>
        <v>2905.0571</v>
      </c>
      <c r="L133" s="375"/>
      <c r="N133" s="122">
        <f>IF(L133&gt;0,G133*L133,0)</f>
        <v>0</v>
      </c>
      <c r="O133" s="122">
        <f>IF(L133&gt;0,H133*L133,0)</f>
        <v>0</v>
      </c>
      <c r="P133" s="339"/>
      <c r="Q133" s="122">
        <f>IF(L133&gt;0,J133*L133,0)</f>
        <v>0</v>
      </c>
      <c r="R133" s="122">
        <f>IF(L133&gt;0,K133*L133,0)</f>
        <v>0</v>
      </c>
      <c r="T133" s="174">
        <f>IF($L133&gt;0,$L133*$I133*'COVER PAGE'!#REF!,0)</f>
        <v>0</v>
      </c>
      <c r="U133" s="174">
        <f>IF($L133&gt;0,($E133*$R$7*$L133)-($E133*'COVER PAGE'!#REF!*$L133),0)</f>
        <v>0</v>
      </c>
      <c r="V133" s="174">
        <f>U133+T133</f>
        <v>0</v>
      </c>
      <c r="AD133" s="530" t="str">
        <f>IFERROR(VLOOKUP(D133,'Part Master'!A:E,5,FALSE)," ")</f>
        <v>Price Update</v>
      </c>
    </row>
    <row r="134" spans="2:30" s="9" customFormat="1">
      <c r="B134" s="809"/>
      <c r="C134" s="65" t="s">
        <v>25</v>
      </c>
      <c r="D134" s="65" t="s">
        <v>142</v>
      </c>
      <c r="E134" s="42">
        <v>1.75</v>
      </c>
      <c r="F134" s="181">
        <f>VLOOKUP(D134,'Part Master'!A:R, 3,FALSE)</f>
        <v>2886.7</v>
      </c>
      <c r="G134" s="181">
        <f>F134*1.1</f>
        <v>3175.37</v>
      </c>
      <c r="H134" s="393">
        <f>G134+(E134*('COVER PAGE'!$C$20))</f>
        <v>3444.87</v>
      </c>
      <c r="I134" s="181">
        <f>VLOOKUP(D134,'Part Master'!A:G,7,FALSE)</f>
        <v>2395.9609999999998</v>
      </c>
      <c r="J134" s="181">
        <f>I134*1.1</f>
        <v>2635.5571</v>
      </c>
      <c r="K134" s="181">
        <f>J134+($R$7*E134)</f>
        <v>2905.0571</v>
      </c>
      <c r="L134" s="375"/>
      <c r="N134" s="122">
        <f>IF(L134&gt;0,G134*L134,0)</f>
        <v>0</v>
      </c>
      <c r="O134" s="122">
        <f>IF(L134&gt;0,H134*L134,0)</f>
        <v>0</v>
      </c>
      <c r="P134" s="339"/>
      <c r="Q134" s="122">
        <f>IF(L134&gt;0,J134*L134,0)</f>
        <v>0</v>
      </c>
      <c r="R134" s="122">
        <f>IF(L134&gt;0,K134*L134,0)</f>
        <v>0</v>
      </c>
      <c r="T134" s="174">
        <f>IF($L134&gt;0,$L134*$I134*'COVER PAGE'!#REF!,0)</f>
        <v>0</v>
      </c>
      <c r="U134" s="174">
        <f>IF($L134&gt;0,($E134*$R$7*$L134)-($E134*'COVER PAGE'!#REF!*$L134),0)</f>
        <v>0</v>
      </c>
      <c r="V134" s="174">
        <f>U134+T134</f>
        <v>0</v>
      </c>
      <c r="AD134" s="530" t="str">
        <f>IFERROR(VLOOKUP(D134,'Part Master'!A:E,5,FALSE)," ")</f>
        <v>Price Update</v>
      </c>
    </row>
    <row r="135" spans="2:30" s="9" customFormat="1">
      <c r="B135" s="809"/>
      <c r="C135" s="65" t="s">
        <v>26</v>
      </c>
      <c r="D135" s="65" t="s">
        <v>304</v>
      </c>
      <c r="E135" s="42">
        <v>1.75</v>
      </c>
      <c r="F135" s="181">
        <f>VLOOKUP(D135,'Part Master'!A:R, 3,FALSE)</f>
        <v>2886.7</v>
      </c>
      <c r="G135" s="181">
        <f>F135*1.1</f>
        <v>3175.37</v>
      </c>
      <c r="H135" s="393">
        <f>G135+(E135*('COVER PAGE'!$C$20))</f>
        <v>3444.87</v>
      </c>
      <c r="I135" s="181">
        <f>VLOOKUP(D135,'Part Master'!A:G,7,FALSE)</f>
        <v>2395.9609999999998</v>
      </c>
      <c r="J135" s="181">
        <f>I135*1.1</f>
        <v>2635.5571</v>
      </c>
      <c r="K135" s="181">
        <f>J135+($R$7*E135)</f>
        <v>2905.0571</v>
      </c>
      <c r="L135" s="375"/>
      <c r="N135" s="122">
        <f>IF(L135&gt;0,G135*L135,0)</f>
        <v>0</v>
      </c>
      <c r="O135" s="122">
        <f>IF(L135&gt;0,H135*L135,0)</f>
        <v>0</v>
      </c>
      <c r="P135" s="339"/>
      <c r="Q135" s="122">
        <f>IF(L135&gt;0,J135*L135,0)</f>
        <v>0</v>
      </c>
      <c r="R135" s="122">
        <f>IF(L135&gt;0,K135*L135,0)</f>
        <v>0</v>
      </c>
      <c r="T135" s="174">
        <f>IF($L135&gt;0,$L135*$I135*'COVER PAGE'!#REF!,0)</f>
        <v>0</v>
      </c>
      <c r="U135" s="174">
        <f>IF($L135&gt;0,($E135*$R$7*$L135)-($E135*'COVER PAGE'!#REF!*$L135),0)</f>
        <v>0</v>
      </c>
      <c r="V135" s="174">
        <f>U135+T135</f>
        <v>0</v>
      </c>
      <c r="AD135" s="530" t="str">
        <f>IFERROR(VLOOKUP(D135,'Part Master'!A:E,5,FALSE)," ")</f>
        <v>Price Update</v>
      </c>
    </row>
    <row r="136" spans="2:30" s="9" customFormat="1">
      <c r="B136" s="809"/>
      <c r="C136" s="65" t="s">
        <v>27</v>
      </c>
      <c r="D136" s="65" t="s">
        <v>305</v>
      </c>
      <c r="E136" s="42">
        <v>1.75</v>
      </c>
      <c r="F136" s="181">
        <f>VLOOKUP(D136,'Part Master'!A:R, 3,FALSE)</f>
        <v>2886.7</v>
      </c>
      <c r="G136" s="181">
        <f>F136*1.1</f>
        <v>3175.37</v>
      </c>
      <c r="H136" s="393">
        <f>G136+(E136*('COVER PAGE'!$C$20))</f>
        <v>3444.87</v>
      </c>
      <c r="I136" s="181">
        <f>VLOOKUP(D136,'Part Master'!A:G,7,FALSE)</f>
        <v>2395.9609999999998</v>
      </c>
      <c r="J136" s="181">
        <f>I136*1.1</f>
        <v>2635.5571</v>
      </c>
      <c r="K136" s="181">
        <f>J136+($R$7*E136)</f>
        <v>2905.0571</v>
      </c>
      <c r="L136" s="375"/>
      <c r="N136" s="122">
        <f>IF(L136&gt;0,G136*L136,0)</f>
        <v>0</v>
      </c>
      <c r="O136" s="122">
        <f>IF(L136&gt;0,H136*L136,0)</f>
        <v>0</v>
      </c>
      <c r="P136" s="339"/>
      <c r="Q136" s="122">
        <f>IF(L136&gt;0,J136*L136,0)</f>
        <v>0</v>
      </c>
      <c r="R136" s="122">
        <f>IF(L136&gt;0,K136*L136,0)</f>
        <v>0</v>
      </c>
      <c r="T136" s="174">
        <f>IF($L136&gt;0,$L136*$I136*'COVER PAGE'!#REF!,0)</f>
        <v>0</v>
      </c>
      <c r="U136" s="174">
        <f>IF($L136&gt;0,($E136*$R$7*$L136)-($E136*'COVER PAGE'!#REF!*$L136),0)</f>
        <v>0</v>
      </c>
      <c r="V136" s="174">
        <f>U136+T136</f>
        <v>0</v>
      </c>
      <c r="AD136" s="530" t="str">
        <f>IFERROR(VLOOKUP(D136,'Part Master'!A:E,5,FALSE)," ")</f>
        <v>Price Update</v>
      </c>
    </row>
    <row r="137" spans="2:30" s="9" customFormat="1">
      <c r="B137" s="810"/>
      <c r="C137" s="65" t="s">
        <v>29</v>
      </c>
      <c r="D137" s="65" t="s">
        <v>306</v>
      </c>
      <c r="E137" s="42">
        <v>1.75</v>
      </c>
      <c r="F137" s="181">
        <f>VLOOKUP(D137,'Part Master'!A:R, 3,FALSE)</f>
        <v>2886.7</v>
      </c>
      <c r="G137" s="181">
        <f>F137*1.1</f>
        <v>3175.37</v>
      </c>
      <c r="H137" s="393">
        <f>G137+(E137*('COVER PAGE'!$C$20))</f>
        <v>3444.87</v>
      </c>
      <c r="I137" s="181">
        <f>VLOOKUP(D137,'Part Master'!A:G,7,FALSE)</f>
        <v>2395.9609999999998</v>
      </c>
      <c r="J137" s="181">
        <f>I137*1.1</f>
        <v>2635.5571</v>
      </c>
      <c r="K137" s="181">
        <f>J137+($R$7*E137)</f>
        <v>2905.0571</v>
      </c>
      <c r="L137" s="375"/>
      <c r="N137" s="122">
        <f>IF(L137&gt;0,G137*L137,0)</f>
        <v>0</v>
      </c>
      <c r="O137" s="122">
        <f>IF(L137&gt;0,H137*L137,0)</f>
        <v>0</v>
      </c>
      <c r="P137" s="339"/>
      <c r="Q137" s="122">
        <f>IF(L137&gt;0,J137*L137,0)</f>
        <v>0</v>
      </c>
      <c r="R137" s="122">
        <f>IF(L137&gt;0,K137*L137,0)</f>
        <v>0</v>
      </c>
      <c r="T137" s="174">
        <f>IF($L137&gt;0,$L137*$I137*'COVER PAGE'!#REF!,0)</f>
        <v>0</v>
      </c>
      <c r="U137" s="174">
        <f>IF($L137&gt;0,($E137*$R$7*$L137)-($E137*'COVER PAGE'!#REF!*$L137),0)</f>
        <v>0</v>
      </c>
      <c r="V137" s="174">
        <f>U137+T137</f>
        <v>0</v>
      </c>
      <c r="AD137" s="530" t="str">
        <f>IFERROR(VLOOKUP(D137,'Part Master'!A:E,5,FALSE)," ")</f>
        <v>Price Update</v>
      </c>
    </row>
    <row r="138" spans="2:30" s="9" customFormat="1">
      <c r="B138" s="65" t="s">
        <v>397</v>
      </c>
      <c r="C138" s="67"/>
      <c r="D138" s="68"/>
      <c r="E138" s="69"/>
      <c r="F138" s="242"/>
      <c r="G138" s="242"/>
      <c r="H138" s="242"/>
      <c r="I138" s="242"/>
      <c r="J138" s="242"/>
      <c r="K138" s="242"/>
      <c r="L138" s="269"/>
      <c r="N138" s="11"/>
      <c r="O138" s="11"/>
      <c r="P138" s="11"/>
      <c r="Q138" s="11"/>
      <c r="R138" s="11"/>
      <c r="S138" s="11"/>
      <c r="T138" s="11"/>
      <c r="U138" s="11"/>
      <c r="V138" s="11"/>
      <c r="AD138" s="530" t="str">
        <f>IFERROR(VLOOKUP(D138,'Part Master'!A:E,5,FALSE)," ")</f>
        <v xml:space="preserve"> </v>
      </c>
    </row>
    <row r="139" spans="2:30" s="9" customFormat="1">
      <c r="B139" s="781"/>
      <c r="C139" s="65" t="s">
        <v>24</v>
      </c>
      <c r="D139" s="65" t="s">
        <v>307</v>
      </c>
      <c r="E139" s="42">
        <v>2</v>
      </c>
      <c r="F139" s="181">
        <f>VLOOKUP(D139,'Part Master'!A:R, 3,FALSE)</f>
        <v>3140.55</v>
      </c>
      <c r="G139" s="181">
        <f t="shared" ref="G139:G148" si="68">F139*1.1</f>
        <v>3454.6050000000005</v>
      </c>
      <c r="H139" s="393">
        <f>G139+(E139*('COVER PAGE'!$C$20))</f>
        <v>3762.6050000000005</v>
      </c>
      <c r="I139" s="181">
        <f>VLOOKUP(D139,'Part Master'!A:G,7,FALSE)</f>
        <v>2606.6565000000001</v>
      </c>
      <c r="J139" s="181">
        <f t="shared" ref="J139:J148" si="69">I139*1.1</f>
        <v>2867.3221500000004</v>
      </c>
      <c r="K139" s="181">
        <f t="shared" ref="K139:K148" si="70">J139+($R$7*E139)</f>
        <v>3175.3221500000004</v>
      </c>
      <c r="L139" s="375"/>
      <c r="N139" s="122">
        <f t="shared" ref="N139:N148" si="71">IF(L139&gt;0,G139*L139,0)</f>
        <v>0</v>
      </c>
      <c r="O139" s="122">
        <f t="shared" ref="O139:O148" si="72">IF(L139&gt;0,H139*L139,0)</f>
        <v>0</v>
      </c>
      <c r="P139" s="339"/>
      <c r="Q139" s="122">
        <f t="shared" ref="Q139:Q148" si="73">IF(L139&gt;0,J139*L139,0)</f>
        <v>0</v>
      </c>
      <c r="R139" s="122">
        <f t="shared" ref="R139:R148" si="74">IF(L139&gt;0,K139*L139,0)</f>
        <v>0</v>
      </c>
      <c r="T139" s="174">
        <f>IF($L139&gt;0,$L139*$I139*'COVER PAGE'!#REF!,0)</f>
        <v>0</v>
      </c>
      <c r="U139" s="174">
        <f>IF($L139&gt;0,($E139*$R$7*$L139)-($E139*'COVER PAGE'!#REF!*$L139),0)</f>
        <v>0</v>
      </c>
      <c r="V139" s="174">
        <f>U139+T139</f>
        <v>0</v>
      </c>
      <c r="AD139" s="530" t="str">
        <f>IFERROR(VLOOKUP(D139,'Part Master'!A:E,5,FALSE)," ")</f>
        <v>Price Update</v>
      </c>
    </row>
    <row r="140" spans="2:30" s="9" customFormat="1">
      <c r="B140" s="809"/>
      <c r="C140" s="65" t="s">
        <v>25</v>
      </c>
      <c r="D140" s="65" t="s">
        <v>308</v>
      </c>
      <c r="E140" s="42">
        <v>2</v>
      </c>
      <c r="F140" s="181">
        <f>VLOOKUP(D140,'Part Master'!A:R, 3,FALSE)</f>
        <v>3140.55</v>
      </c>
      <c r="G140" s="181">
        <f t="shared" si="68"/>
        <v>3454.6050000000005</v>
      </c>
      <c r="H140" s="393">
        <f>G140+(E140*('COVER PAGE'!$C$20))</f>
        <v>3762.6050000000005</v>
      </c>
      <c r="I140" s="181">
        <f>VLOOKUP(D140,'Part Master'!A:G,7,FALSE)</f>
        <v>2606.6565000000001</v>
      </c>
      <c r="J140" s="181">
        <f t="shared" si="69"/>
        <v>2867.3221500000004</v>
      </c>
      <c r="K140" s="181">
        <f t="shared" si="70"/>
        <v>3175.3221500000004</v>
      </c>
      <c r="L140" s="375"/>
      <c r="N140" s="122">
        <f t="shared" si="71"/>
        <v>0</v>
      </c>
      <c r="O140" s="122">
        <f t="shared" si="72"/>
        <v>0</v>
      </c>
      <c r="P140" s="339"/>
      <c r="Q140" s="122">
        <f t="shared" si="73"/>
        <v>0</v>
      </c>
      <c r="R140" s="122">
        <f t="shared" si="74"/>
        <v>0</v>
      </c>
      <c r="T140" s="174">
        <f>IF($L140&gt;0,$L140*$I140*'COVER PAGE'!#REF!,0)</f>
        <v>0</v>
      </c>
      <c r="U140" s="174">
        <f>IF($L140&gt;0,($E140*$R$7*$L140)-($E140*'COVER PAGE'!#REF!*$L140),0)</f>
        <v>0</v>
      </c>
      <c r="V140" s="174">
        <f t="shared" ref="V140:V196" si="75">U140+T140</f>
        <v>0</v>
      </c>
      <c r="AD140" s="530" t="str">
        <f>IFERROR(VLOOKUP(D140,'Part Master'!A:E,5,FALSE)," ")</f>
        <v>Price Update</v>
      </c>
    </row>
    <row r="141" spans="2:30" s="9" customFormat="1">
      <c r="B141" s="809"/>
      <c r="C141" s="65" t="s">
        <v>26</v>
      </c>
      <c r="D141" s="65" t="s">
        <v>309</v>
      </c>
      <c r="E141" s="42">
        <v>2</v>
      </c>
      <c r="F141" s="181">
        <f>VLOOKUP(D141,'Part Master'!A:R, 3,FALSE)</f>
        <v>3140.55</v>
      </c>
      <c r="G141" s="181">
        <f t="shared" si="68"/>
        <v>3454.6050000000005</v>
      </c>
      <c r="H141" s="393">
        <f>G141+(E141*('COVER PAGE'!$C$20))</f>
        <v>3762.6050000000005</v>
      </c>
      <c r="I141" s="181">
        <f>VLOOKUP(D141,'Part Master'!A:G,7,FALSE)</f>
        <v>2606.6565000000001</v>
      </c>
      <c r="J141" s="181">
        <f t="shared" si="69"/>
        <v>2867.3221500000004</v>
      </c>
      <c r="K141" s="181">
        <f t="shared" si="70"/>
        <v>3175.3221500000004</v>
      </c>
      <c r="L141" s="375"/>
      <c r="N141" s="122">
        <f t="shared" si="71"/>
        <v>0</v>
      </c>
      <c r="O141" s="122">
        <f t="shared" si="72"/>
        <v>0</v>
      </c>
      <c r="P141" s="339"/>
      <c r="Q141" s="122">
        <f t="shared" si="73"/>
        <v>0</v>
      </c>
      <c r="R141" s="122">
        <f t="shared" si="74"/>
        <v>0</v>
      </c>
      <c r="T141" s="174">
        <f>IF($L141&gt;0,$L141*$I141*'COVER PAGE'!#REF!,0)</f>
        <v>0</v>
      </c>
      <c r="U141" s="174">
        <f>IF($L141&gt;0,($E141*$R$7*$L141)-($E141*'COVER PAGE'!#REF!*$L141),0)</f>
        <v>0</v>
      </c>
      <c r="V141" s="174">
        <f t="shared" si="75"/>
        <v>0</v>
      </c>
      <c r="AD141" s="530" t="str">
        <f>IFERROR(VLOOKUP(D141,'Part Master'!A:E,5,FALSE)," ")</f>
        <v>Price Update</v>
      </c>
    </row>
    <row r="142" spans="2:30" s="9" customFormat="1">
      <c r="B142" s="809"/>
      <c r="C142" s="65" t="s">
        <v>27</v>
      </c>
      <c r="D142" s="65" t="s">
        <v>310</v>
      </c>
      <c r="E142" s="42">
        <v>2</v>
      </c>
      <c r="F142" s="181">
        <f>VLOOKUP(D142,'Part Master'!A:R, 3,FALSE)</f>
        <v>3140.55</v>
      </c>
      <c r="G142" s="181">
        <f t="shared" si="68"/>
        <v>3454.6050000000005</v>
      </c>
      <c r="H142" s="393">
        <f>G142+(E142*('COVER PAGE'!$C$20))</f>
        <v>3762.6050000000005</v>
      </c>
      <c r="I142" s="181">
        <f>VLOOKUP(D142,'Part Master'!A:G,7,FALSE)</f>
        <v>2606.6565000000001</v>
      </c>
      <c r="J142" s="181">
        <f t="shared" si="69"/>
        <v>2867.3221500000004</v>
      </c>
      <c r="K142" s="181">
        <f t="shared" si="70"/>
        <v>3175.3221500000004</v>
      </c>
      <c r="L142" s="375"/>
      <c r="N142" s="122">
        <f t="shared" si="71"/>
        <v>0</v>
      </c>
      <c r="O142" s="122">
        <f t="shared" si="72"/>
        <v>0</v>
      </c>
      <c r="P142" s="339"/>
      <c r="Q142" s="122">
        <f t="shared" si="73"/>
        <v>0</v>
      </c>
      <c r="R142" s="122">
        <f t="shared" si="74"/>
        <v>0</v>
      </c>
      <c r="T142" s="174">
        <f>IF($L142&gt;0,$L142*$I142*'COVER PAGE'!#REF!,0)</f>
        <v>0</v>
      </c>
      <c r="U142" s="174">
        <f>IF($L142&gt;0,($E142*$R$7*$L142)-($E142*'COVER PAGE'!#REF!*$L142),0)</f>
        <v>0</v>
      </c>
      <c r="V142" s="174">
        <f t="shared" si="75"/>
        <v>0</v>
      </c>
      <c r="AD142" s="530" t="str">
        <f>IFERROR(VLOOKUP(D142,'Part Master'!A:E,5,FALSE)," ")</f>
        <v>Price Update</v>
      </c>
    </row>
    <row r="143" spans="2:30" s="9" customFormat="1">
      <c r="B143" s="809"/>
      <c r="C143" s="65" t="s">
        <v>28</v>
      </c>
      <c r="D143" s="65" t="s">
        <v>311</v>
      </c>
      <c r="E143" s="42">
        <v>2</v>
      </c>
      <c r="F143" s="181">
        <f>VLOOKUP(D143,'Part Master'!A:R, 3,FALSE)</f>
        <v>3140.55</v>
      </c>
      <c r="G143" s="181">
        <f t="shared" si="68"/>
        <v>3454.6050000000005</v>
      </c>
      <c r="H143" s="393">
        <f>G143+(E143*('COVER PAGE'!$C$20))</f>
        <v>3762.6050000000005</v>
      </c>
      <c r="I143" s="181">
        <f>VLOOKUP(D143,'Part Master'!A:G,7,FALSE)</f>
        <v>2606.6565000000001</v>
      </c>
      <c r="J143" s="181">
        <f t="shared" si="69"/>
        <v>2867.3221500000004</v>
      </c>
      <c r="K143" s="181">
        <f t="shared" si="70"/>
        <v>3175.3221500000004</v>
      </c>
      <c r="L143" s="375"/>
      <c r="N143" s="122">
        <f t="shared" si="71"/>
        <v>0</v>
      </c>
      <c r="O143" s="122">
        <f t="shared" si="72"/>
        <v>0</v>
      </c>
      <c r="P143" s="339"/>
      <c r="Q143" s="122">
        <f t="shared" si="73"/>
        <v>0</v>
      </c>
      <c r="R143" s="122">
        <f t="shared" si="74"/>
        <v>0</v>
      </c>
      <c r="T143" s="174">
        <f>IF($L143&gt;0,$L143*$I143*'COVER PAGE'!#REF!,0)</f>
        <v>0</v>
      </c>
      <c r="U143" s="174">
        <f>IF($L143&gt;0,($E143*$R$7*$L143)-($E143*'COVER PAGE'!#REF!*$L143),0)</f>
        <v>0</v>
      </c>
      <c r="V143" s="174">
        <f t="shared" si="75"/>
        <v>0</v>
      </c>
      <c r="AD143" s="530" t="str">
        <f>IFERROR(VLOOKUP(D143,'Part Master'!A:E,5,FALSE)," ")</f>
        <v>Price Update</v>
      </c>
    </row>
    <row r="144" spans="2:30" s="9" customFormat="1">
      <c r="B144" s="809"/>
      <c r="C144" s="65" t="s">
        <v>29</v>
      </c>
      <c r="D144" s="65" t="s">
        <v>312</v>
      </c>
      <c r="E144" s="42">
        <v>2</v>
      </c>
      <c r="F144" s="181">
        <f>VLOOKUP(D144,'Part Master'!A:R, 3,FALSE)</f>
        <v>3140.55</v>
      </c>
      <c r="G144" s="181">
        <f t="shared" si="68"/>
        <v>3454.6050000000005</v>
      </c>
      <c r="H144" s="393">
        <f>G144+(E144*('COVER PAGE'!$C$20))</f>
        <v>3762.6050000000005</v>
      </c>
      <c r="I144" s="181">
        <f>VLOOKUP(D144,'Part Master'!A:G,7,FALSE)</f>
        <v>2606.6565000000001</v>
      </c>
      <c r="J144" s="181">
        <f t="shared" si="69"/>
        <v>2867.3221500000004</v>
      </c>
      <c r="K144" s="181">
        <f t="shared" si="70"/>
        <v>3175.3221500000004</v>
      </c>
      <c r="L144" s="375"/>
      <c r="N144" s="122">
        <f t="shared" si="71"/>
        <v>0</v>
      </c>
      <c r="O144" s="122">
        <f t="shared" si="72"/>
        <v>0</v>
      </c>
      <c r="P144" s="339"/>
      <c r="Q144" s="122">
        <f t="shared" si="73"/>
        <v>0</v>
      </c>
      <c r="R144" s="122">
        <f t="shared" si="74"/>
        <v>0</v>
      </c>
      <c r="T144" s="174">
        <f>IF($L144&gt;0,$L144*$I144*'COVER PAGE'!#REF!,0)</f>
        <v>0</v>
      </c>
      <c r="U144" s="174">
        <f>IF($L144&gt;0,($E144*$R$7*$L144)-($E144*'COVER PAGE'!#REF!*$L144),0)</f>
        <v>0</v>
      </c>
      <c r="V144" s="174">
        <f t="shared" si="75"/>
        <v>0</v>
      </c>
      <c r="AD144" s="530" t="str">
        <f>IFERROR(VLOOKUP(D144,'Part Master'!A:E,5,FALSE)," ")</f>
        <v>Price Update</v>
      </c>
    </row>
    <row r="145" spans="2:30" s="9" customFormat="1">
      <c r="B145" s="809"/>
      <c r="C145" s="65" t="s">
        <v>30</v>
      </c>
      <c r="D145" s="65" t="s">
        <v>313</v>
      </c>
      <c r="E145" s="42">
        <v>2</v>
      </c>
      <c r="F145" s="181">
        <f>VLOOKUP(D145,'Part Master'!A:R, 3,FALSE)</f>
        <v>3140.55</v>
      </c>
      <c r="G145" s="181">
        <f t="shared" si="68"/>
        <v>3454.6050000000005</v>
      </c>
      <c r="H145" s="393">
        <f>G145+(E145*('COVER PAGE'!$C$20))</f>
        <v>3762.6050000000005</v>
      </c>
      <c r="I145" s="181">
        <f>VLOOKUP(D145,'Part Master'!A:G,7,FALSE)</f>
        <v>2606.6565000000001</v>
      </c>
      <c r="J145" s="181">
        <f t="shared" si="69"/>
        <v>2867.3221500000004</v>
      </c>
      <c r="K145" s="181">
        <f t="shared" si="70"/>
        <v>3175.3221500000004</v>
      </c>
      <c r="L145" s="375"/>
      <c r="N145" s="122">
        <f t="shared" si="71"/>
        <v>0</v>
      </c>
      <c r="O145" s="122">
        <f t="shared" si="72"/>
        <v>0</v>
      </c>
      <c r="P145" s="339"/>
      <c r="Q145" s="122">
        <f t="shared" si="73"/>
        <v>0</v>
      </c>
      <c r="R145" s="122">
        <f t="shared" si="74"/>
        <v>0</v>
      </c>
      <c r="T145" s="174">
        <f>IF($L145&gt;0,$L145*$I145*'COVER PAGE'!#REF!,0)</f>
        <v>0</v>
      </c>
      <c r="U145" s="174">
        <f>IF($L145&gt;0,($E145*$R$7*$L145)-($E145*'COVER PAGE'!#REF!*$L145),0)</f>
        <v>0</v>
      </c>
      <c r="V145" s="174">
        <f t="shared" si="75"/>
        <v>0</v>
      </c>
      <c r="AD145" s="530" t="str">
        <f>IFERROR(VLOOKUP(D145,'Part Master'!A:E,5,FALSE)," ")</f>
        <v>Price Update</v>
      </c>
    </row>
    <row r="146" spans="2:30" s="9" customFormat="1">
      <c r="B146" s="810"/>
      <c r="C146" s="65" t="s">
        <v>31</v>
      </c>
      <c r="D146" s="65" t="s">
        <v>314</v>
      </c>
      <c r="E146" s="42">
        <v>2</v>
      </c>
      <c r="F146" s="181">
        <f>VLOOKUP(D146,'Part Master'!A:R, 3,FALSE)</f>
        <v>3140.55</v>
      </c>
      <c r="G146" s="181">
        <f t="shared" si="68"/>
        <v>3454.6050000000005</v>
      </c>
      <c r="H146" s="393">
        <f>G146+(E146*('COVER PAGE'!$C$20))</f>
        <v>3762.6050000000005</v>
      </c>
      <c r="I146" s="181">
        <f>VLOOKUP(D146,'Part Master'!A:G,7,FALSE)</f>
        <v>2606.6565000000001</v>
      </c>
      <c r="J146" s="181">
        <f t="shared" si="69"/>
        <v>2867.3221500000004</v>
      </c>
      <c r="K146" s="181">
        <f t="shared" si="70"/>
        <v>3175.3221500000004</v>
      </c>
      <c r="L146" s="375"/>
      <c r="N146" s="122">
        <f t="shared" si="71"/>
        <v>0</v>
      </c>
      <c r="O146" s="122">
        <f t="shared" si="72"/>
        <v>0</v>
      </c>
      <c r="P146" s="339"/>
      <c r="Q146" s="122">
        <f t="shared" si="73"/>
        <v>0</v>
      </c>
      <c r="R146" s="122">
        <f t="shared" si="74"/>
        <v>0</v>
      </c>
      <c r="T146" s="174">
        <f>IF($L146&gt;0,$L146*$I146*'COVER PAGE'!#REF!,0)</f>
        <v>0</v>
      </c>
      <c r="U146" s="174">
        <f>IF($L146&gt;0,($E146*$R$7*$L146)-($E146*'COVER PAGE'!#REF!*$L146),0)</f>
        <v>0</v>
      </c>
      <c r="V146" s="174">
        <f t="shared" si="75"/>
        <v>0</v>
      </c>
      <c r="AD146" s="530" t="str">
        <f>IFERROR(VLOOKUP(D146,'Part Master'!A:E,5,FALSE)," ")</f>
        <v>Price Update</v>
      </c>
    </row>
    <row r="147" spans="2:30" s="9" customFormat="1">
      <c r="B147" s="41" t="s">
        <v>432</v>
      </c>
      <c r="C147" s="65"/>
      <c r="D147" s="65" t="s">
        <v>1155</v>
      </c>
      <c r="E147" s="42">
        <v>0.5</v>
      </c>
      <c r="F147" s="181">
        <f>VLOOKUP(D147,'Part Master'!A:R, 3,FALSE)</f>
        <v>551.53</v>
      </c>
      <c r="G147" s="181">
        <f t="shared" si="68"/>
        <v>606.68299999999999</v>
      </c>
      <c r="H147" s="393">
        <f>G147+(E147*('COVER PAGE'!$C$20))</f>
        <v>683.68299999999999</v>
      </c>
      <c r="I147" s="181">
        <f>VLOOKUP(D147,'Part Master'!A:G,7,FALSE)</f>
        <v>457.76989999999995</v>
      </c>
      <c r="J147" s="181">
        <f t="shared" si="69"/>
        <v>503.54688999999996</v>
      </c>
      <c r="K147" s="181">
        <f t="shared" si="70"/>
        <v>580.54688999999996</v>
      </c>
      <c r="L147" s="375"/>
      <c r="N147" s="122">
        <f t="shared" si="71"/>
        <v>0</v>
      </c>
      <c r="O147" s="122">
        <f t="shared" si="72"/>
        <v>0</v>
      </c>
      <c r="P147" s="339"/>
      <c r="Q147" s="122">
        <f t="shared" si="73"/>
        <v>0</v>
      </c>
      <c r="R147" s="122">
        <f t="shared" si="74"/>
        <v>0</v>
      </c>
      <c r="T147" s="174">
        <f>IF($L147&gt;0,$L147*$I147*'COVER PAGE'!#REF!,0)</f>
        <v>0</v>
      </c>
      <c r="U147" s="174">
        <f>IF($L147&gt;0,($E147*$R$7*$L147)-($E147*'COVER PAGE'!#REF!*$L147),0)</f>
        <v>0</v>
      </c>
      <c r="V147" s="174">
        <f t="shared" si="75"/>
        <v>0</v>
      </c>
      <c r="AD147" s="530" t="str">
        <f>IFERROR(VLOOKUP(D147,'Part Master'!A:E,5,FALSE)," ")</f>
        <v/>
      </c>
    </row>
    <row r="148" spans="2:30" s="9" customFormat="1">
      <c r="B148" s="41" t="s">
        <v>421</v>
      </c>
      <c r="C148" s="65"/>
      <c r="D148" s="65" t="s">
        <v>1089</v>
      </c>
      <c r="E148" s="42">
        <v>0.33</v>
      </c>
      <c r="F148" s="181">
        <f>VLOOKUP(D148,'Part Master'!A:R, 3,FALSE)</f>
        <v>138.15</v>
      </c>
      <c r="G148" s="181">
        <f t="shared" si="68"/>
        <v>151.96500000000003</v>
      </c>
      <c r="H148" s="393">
        <f>G148+(E148*('COVER PAGE'!$C$20))</f>
        <v>202.78500000000003</v>
      </c>
      <c r="I148" s="181">
        <f>VLOOKUP(D148,'Part Master'!A:G,7,FALSE)</f>
        <v>114.6645</v>
      </c>
      <c r="J148" s="181">
        <f t="shared" si="69"/>
        <v>126.13095000000001</v>
      </c>
      <c r="K148" s="181">
        <f t="shared" si="70"/>
        <v>176.95095000000001</v>
      </c>
      <c r="L148" s="375"/>
      <c r="N148" s="122">
        <f t="shared" si="71"/>
        <v>0</v>
      </c>
      <c r="O148" s="122">
        <f t="shared" si="72"/>
        <v>0</v>
      </c>
      <c r="P148" s="339"/>
      <c r="Q148" s="122">
        <f t="shared" si="73"/>
        <v>0</v>
      </c>
      <c r="R148" s="122">
        <f t="shared" si="74"/>
        <v>0</v>
      </c>
      <c r="T148" s="174">
        <f>IF($L148&gt;0,$L148*$I148*'COVER PAGE'!#REF!,0)</f>
        <v>0</v>
      </c>
      <c r="U148" s="174">
        <f>IF($L148&gt;0,($E148*$R$7*$L148)-($E148*'COVER PAGE'!#REF!*$L148),0)</f>
        <v>0</v>
      </c>
      <c r="V148" s="174">
        <f t="shared" si="75"/>
        <v>0</v>
      </c>
      <c r="AD148" s="530" t="str">
        <f>IFERROR(VLOOKUP(D148,'Part Master'!A:E,5,FALSE)," ")</f>
        <v>Price Update</v>
      </c>
    </row>
    <row r="149" spans="2:30">
      <c r="B149" s="811" t="s">
        <v>233</v>
      </c>
      <c r="C149" s="812"/>
      <c r="D149" s="812"/>
      <c r="E149" s="812"/>
      <c r="F149" s="812"/>
      <c r="G149" s="812"/>
      <c r="H149" s="812"/>
      <c r="I149" s="812"/>
      <c r="J149" s="812"/>
      <c r="K149" s="812"/>
      <c r="L149" s="812"/>
      <c r="M149" s="812"/>
      <c r="N149" s="812"/>
      <c r="O149" s="812"/>
      <c r="P149" s="812"/>
      <c r="Q149" s="812"/>
      <c r="R149" s="812"/>
      <c r="S149" s="812"/>
      <c r="T149" s="812"/>
      <c r="U149" s="812"/>
      <c r="V149" s="812"/>
      <c r="W149" s="812"/>
      <c r="X149" s="812"/>
      <c r="Y149" s="812"/>
      <c r="Z149" s="812"/>
      <c r="AA149" s="812"/>
      <c r="AB149" s="812"/>
      <c r="AC149" s="812"/>
      <c r="AD149" s="813" t="str">
        <f>IFERROR(VLOOKUP(D149,'Part Master'!A:E,5,FALSE)," ")</f>
        <v xml:space="preserve"> </v>
      </c>
    </row>
    <row r="150" spans="2:30">
      <c r="B150" s="65" t="s">
        <v>433</v>
      </c>
      <c r="C150" s="67"/>
      <c r="D150" s="68" t="s">
        <v>72</v>
      </c>
      <c r="E150" s="69"/>
      <c r="F150" s="242"/>
      <c r="G150" s="242"/>
      <c r="H150" s="242"/>
      <c r="I150" s="242"/>
      <c r="J150" s="242"/>
      <c r="K150" s="242"/>
      <c r="L150" s="269"/>
      <c r="N150" s="5"/>
      <c r="O150" s="5"/>
      <c r="P150" s="5"/>
      <c r="Q150" s="11"/>
      <c r="R150" s="11"/>
      <c r="S150" s="11"/>
      <c r="T150" s="11"/>
      <c r="U150" s="11"/>
      <c r="V150" s="11"/>
      <c r="AD150" s="530" t="str">
        <f>IFERROR(VLOOKUP(D150,'Part Master'!A:E,5,FALSE)," ")</f>
        <v xml:space="preserve"> </v>
      </c>
    </row>
    <row r="151" spans="2:30">
      <c r="B151" s="778"/>
      <c r="C151" s="65" t="s">
        <v>1093</v>
      </c>
      <c r="D151" s="65" t="s">
        <v>513</v>
      </c>
      <c r="E151" s="45">
        <v>0.1</v>
      </c>
      <c r="F151" s="181">
        <f>VLOOKUP(D151,'Part Master'!A:R, 3,FALSE)</f>
        <v>100.62</v>
      </c>
      <c r="G151" s="181">
        <f t="shared" ref="G151:G158" si="76">F151*1.1</f>
        <v>110.68200000000002</v>
      </c>
      <c r="H151" s="393">
        <f>G151+(E151*('COVER PAGE'!$C$20))</f>
        <v>126.08200000000002</v>
      </c>
      <c r="I151" s="181">
        <f>VLOOKUP(D151,'Part Master'!A:G,7,FALSE)</f>
        <v>83.514600000000002</v>
      </c>
      <c r="J151" s="181">
        <f t="shared" ref="J151:J158" si="77">I151*1.1</f>
        <v>91.866060000000004</v>
      </c>
      <c r="K151" s="181">
        <f t="shared" ref="K151:K158" si="78">J151+($R$7*E151)</f>
        <v>107.26606000000001</v>
      </c>
      <c r="L151" s="375"/>
      <c r="N151" s="122">
        <f t="shared" ref="N151:N158" si="79">IF(L151&gt;0,G151*L151,0)</f>
        <v>0</v>
      </c>
      <c r="O151" s="122">
        <f t="shared" ref="O151:O158" si="80">IF(L151&gt;0,H151*L151,0)</f>
        <v>0</v>
      </c>
      <c r="P151" s="339"/>
      <c r="Q151" s="122">
        <f t="shared" ref="Q151:Q158" si="81">IF(L151&gt;0,J151*L151,0)</f>
        <v>0</v>
      </c>
      <c r="R151" s="122">
        <f t="shared" ref="R151:R158" si="82">IF(L151&gt;0,K151*L151,0)</f>
        <v>0</v>
      </c>
      <c r="T151" s="174">
        <f>IF($L151&gt;0,$L151*$I151*'COVER PAGE'!#REF!,0)</f>
        <v>0</v>
      </c>
      <c r="U151" s="174">
        <f>IF($L151&gt;0,($E151*$R$7*$L151)-($E151*'COVER PAGE'!#REF!*$L151),0)</f>
        <v>0</v>
      </c>
      <c r="V151" s="174">
        <f t="shared" si="75"/>
        <v>0</v>
      </c>
      <c r="AD151" s="530" t="str">
        <f>IFERROR(VLOOKUP(D151,'Part Master'!A:E,5,FALSE)," ")</f>
        <v/>
      </c>
    </row>
    <row r="152" spans="2:30">
      <c r="B152" s="778"/>
      <c r="C152" s="65" t="s">
        <v>1094</v>
      </c>
      <c r="D152" s="65" t="s">
        <v>665</v>
      </c>
      <c r="E152" s="45">
        <v>0.1</v>
      </c>
      <c r="F152" s="181">
        <f>VLOOKUP(D152,'Part Master'!A:R, 3,FALSE)</f>
        <v>100.62</v>
      </c>
      <c r="G152" s="181">
        <f t="shared" si="76"/>
        <v>110.68200000000002</v>
      </c>
      <c r="H152" s="393">
        <f>G152+(E152*('COVER PAGE'!$C$20))</f>
        <v>126.08200000000002</v>
      </c>
      <c r="I152" s="181">
        <f>VLOOKUP(D152,'Part Master'!A:G,7,FALSE)</f>
        <v>83.514600000000002</v>
      </c>
      <c r="J152" s="181">
        <f t="shared" si="77"/>
        <v>91.866060000000004</v>
      </c>
      <c r="K152" s="181">
        <f t="shared" si="78"/>
        <v>107.26606000000001</v>
      </c>
      <c r="L152" s="375"/>
      <c r="N152" s="122">
        <f t="shared" si="79"/>
        <v>0</v>
      </c>
      <c r="O152" s="122">
        <f t="shared" si="80"/>
        <v>0</v>
      </c>
      <c r="P152" s="339"/>
      <c r="Q152" s="122">
        <f t="shared" si="81"/>
        <v>0</v>
      </c>
      <c r="R152" s="122">
        <f t="shared" si="82"/>
        <v>0</v>
      </c>
      <c r="T152" s="174">
        <f>IF($L152&gt;0,$L152*$I152*'COVER PAGE'!#REF!,0)</f>
        <v>0</v>
      </c>
      <c r="U152" s="174">
        <f>IF($L152&gt;0,($E152*$R$7*$L152)-($E152*'COVER PAGE'!#REF!*$L152),0)</f>
        <v>0</v>
      </c>
      <c r="V152" s="174">
        <f t="shared" si="75"/>
        <v>0</v>
      </c>
      <c r="AD152" s="530" t="str">
        <f>IFERROR(VLOOKUP(D152,'Part Master'!A:E,5,FALSE)," ")</f>
        <v/>
      </c>
    </row>
    <row r="153" spans="2:30">
      <c r="B153" s="778"/>
      <c r="C153" s="65" t="s">
        <v>1095</v>
      </c>
      <c r="D153" s="65" t="s">
        <v>1092</v>
      </c>
      <c r="E153" s="45">
        <v>0.1</v>
      </c>
      <c r="F153" s="181">
        <f>VLOOKUP(D153,'Part Master'!A:R, 3,FALSE)</f>
        <v>73.510000000000005</v>
      </c>
      <c r="G153" s="181">
        <f t="shared" si="76"/>
        <v>80.861000000000018</v>
      </c>
      <c r="H153" s="393">
        <f>G153+(E153*('COVER PAGE'!$C$20))</f>
        <v>96.261000000000024</v>
      </c>
      <c r="I153" s="181">
        <f>VLOOKUP(D153,'Part Master'!A:G,7,FALSE)</f>
        <v>61.013300000000001</v>
      </c>
      <c r="J153" s="181">
        <f t="shared" si="77"/>
        <v>67.114630000000005</v>
      </c>
      <c r="K153" s="181">
        <f t="shared" si="78"/>
        <v>82.514630000000011</v>
      </c>
      <c r="L153" s="375"/>
      <c r="N153" s="122">
        <f t="shared" si="79"/>
        <v>0</v>
      </c>
      <c r="O153" s="122">
        <f t="shared" si="80"/>
        <v>0</v>
      </c>
      <c r="P153" s="339"/>
      <c r="Q153" s="122">
        <f t="shared" si="81"/>
        <v>0</v>
      </c>
      <c r="R153" s="122">
        <f t="shared" si="82"/>
        <v>0</v>
      </c>
      <c r="T153" s="174">
        <f>IF($L153&gt;0,$L153*$I153*'COVER PAGE'!#REF!,0)</f>
        <v>0</v>
      </c>
      <c r="U153" s="174">
        <f>IF($L153&gt;0,($E153*$R$7*$L153)-($E153*'COVER PAGE'!#REF!*$L153),0)</f>
        <v>0</v>
      </c>
      <c r="V153" s="174">
        <f t="shared" si="75"/>
        <v>0</v>
      </c>
      <c r="AD153" s="530" t="str">
        <f>IFERROR(VLOOKUP(D153,'Part Master'!A:E,5,FALSE)," ")</f>
        <v/>
      </c>
    </row>
    <row r="154" spans="2:30">
      <c r="B154" s="778"/>
      <c r="C154" s="65" t="s">
        <v>1096</v>
      </c>
      <c r="D154" s="65" t="s">
        <v>597</v>
      </c>
      <c r="E154" s="45">
        <v>0.1</v>
      </c>
      <c r="F154" s="181">
        <f>VLOOKUP(D154,'Part Master'!A:R, 3,FALSE)</f>
        <v>74.06</v>
      </c>
      <c r="G154" s="181">
        <f t="shared" si="76"/>
        <v>81.466000000000008</v>
      </c>
      <c r="H154" s="393">
        <f>G154+(E154*('COVER PAGE'!$C$20))</f>
        <v>96.866000000000014</v>
      </c>
      <c r="I154" s="181">
        <f>VLOOKUP(D154,'Part Master'!A:G,7,FALSE)</f>
        <v>61.469799999999999</v>
      </c>
      <c r="J154" s="181">
        <f t="shared" si="77"/>
        <v>67.616780000000006</v>
      </c>
      <c r="K154" s="181">
        <f t="shared" si="78"/>
        <v>83.016780000000011</v>
      </c>
      <c r="L154" s="375"/>
      <c r="N154" s="122">
        <f t="shared" si="79"/>
        <v>0</v>
      </c>
      <c r="O154" s="122">
        <f t="shared" si="80"/>
        <v>0</v>
      </c>
      <c r="P154" s="339"/>
      <c r="Q154" s="122">
        <f t="shared" si="81"/>
        <v>0</v>
      </c>
      <c r="R154" s="122">
        <f t="shared" si="82"/>
        <v>0</v>
      </c>
      <c r="T154" s="174">
        <f>IF($L154&gt;0,$L154*$I154*'COVER PAGE'!#REF!,0)</f>
        <v>0</v>
      </c>
      <c r="U154" s="174">
        <f>IF($L154&gt;0,($E154*$R$7*$L154)-($E154*'COVER PAGE'!#REF!*$L154),0)</f>
        <v>0</v>
      </c>
      <c r="V154" s="174">
        <f t="shared" si="75"/>
        <v>0</v>
      </c>
      <c r="AD154" s="530" t="str">
        <f>IFERROR(VLOOKUP(D154,'Part Master'!A:E,5,FALSE)," ")</f>
        <v/>
      </c>
    </row>
    <row r="155" spans="2:30" s="9" customFormat="1">
      <c r="B155" s="72" t="s">
        <v>463</v>
      </c>
      <c r="C155" s="65"/>
      <c r="D155" s="65" t="s">
        <v>131</v>
      </c>
      <c r="E155" s="45">
        <v>0.5</v>
      </c>
      <c r="F155" s="181">
        <f>VLOOKUP(D155,'Part Master'!A:R, 3,FALSE)</f>
        <v>217.17</v>
      </c>
      <c r="G155" s="181">
        <f t="shared" si="76"/>
        <v>238.887</v>
      </c>
      <c r="H155" s="393">
        <f>G155+(E155*('COVER PAGE'!$C$20))</f>
        <v>315.887</v>
      </c>
      <c r="I155" s="181">
        <f>VLOOKUP(D155,'Part Master'!A:G,7,FALSE)</f>
        <v>180.25109999999998</v>
      </c>
      <c r="J155" s="181">
        <f t="shared" si="77"/>
        <v>198.27620999999999</v>
      </c>
      <c r="K155" s="181">
        <f t="shared" si="78"/>
        <v>275.27620999999999</v>
      </c>
      <c r="L155" s="375"/>
      <c r="N155" s="122">
        <f t="shared" si="79"/>
        <v>0</v>
      </c>
      <c r="O155" s="122">
        <f t="shared" si="80"/>
        <v>0</v>
      </c>
      <c r="P155" s="339"/>
      <c r="Q155" s="122">
        <f t="shared" si="81"/>
        <v>0</v>
      </c>
      <c r="R155" s="122">
        <f t="shared" si="82"/>
        <v>0</v>
      </c>
      <c r="T155" s="174">
        <f>IF($L155&gt;0,$L155*$I155*'COVER PAGE'!#REF!,0)</f>
        <v>0</v>
      </c>
      <c r="U155" s="174">
        <f>IF($L155&gt;0,($E155*$R$7*$L155)-($E155*'COVER PAGE'!#REF!*$L155),0)</f>
        <v>0</v>
      </c>
      <c r="V155" s="174">
        <f t="shared" si="75"/>
        <v>0</v>
      </c>
      <c r="AD155" s="530" t="str">
        <f>IFERROR(VLOOKUP(D155,'Part Master'!A:E,5,FALSE)," ")</f>
        <v/>
      </c>
    </row>
    <row r="156" spans="2:30" s="9" customFormat="1" ht="15" customHeight="1">
      <c r="B156" s="65" t="s">
        <v>38</v>
      </c>
      <c r="C156" s="65"/>
      <c r="D156" s="65" t="s">
        <v>39</v>
      </c>
      <c r="E156" s="42">
        <v>0</v>
      </c>
      <c r="F156" s="181">
        <f>VLOOKUP(D156,'Part Master'!A:R, 3,FALSE)</f>
        <v>31.2</v>
      </c>
      <c r="G156" s="181">
        <f t="shared" si="76"/>
        <v>34.32</v>
      </c>
      <c r="H156" s="393">
        <f>G156+(E156*('COVER PAGE'!$C$20))</f>
        <v>34.32</v>
      </c>
      <c r="I156" s="181">
        <f>VLOOKUP(D156,'Part Master'!A:G,7,FALSE)</f>
        <v>25.896000000000001</v>
      </c>
      <c r="J156" s="181">
        <f t="shared" si="77"/>
        <v>28.485600000000002</v>
      </c>
      <c r="K156" s="181">
        <f t="shared" si="78"/>
        <v>28.485600000000002</v>
      </c>
      <c r="L156" s="375"/>
      <c r="N156" s="122">
        <f t="shared" si="79"/>
        <v>0</v>
      </c>
      <c r="O156" s="122">
        <f t="shared" si="80"/>
        <v>0</v>
      </c>
      <c r="P156" s="339"/>
      <c r="Q156" s="122">
        <f t="shared" si="81"/>
        <v>0</v>
      </c>
      <c r="R156" s="122">
        <f t="shared" si="82"/>
        <v>0</v>
      </c>
      <c r="T156" s="174">
        <f>IF($L156&gt;0,$L156*$I156*'COVER PAGE'!#REF!,0)</f>
        <v>0</v>
      </c>
      <c r="U156" s="174">
        <f>IF($L156&gt;0,($E156*$R$7*$L156)-($E156*'COVER PAGE'!#REF!*$L156),0)</f>
        <v>0</v>
      </c>
      <c r="V156" s="174">
        <f t="shared" si="75"/>
        <v>0</v>
      </c>
      <c r="AD156" s="530" t="str">
        <f>IFERROR(VLOOKUP(D156,'Part Master'!A:E,5,FALSE)," ")</f>
        <v/>
      </c>
    </row>
    <row r="157" spans="2:30" s="9" customFormat="1" ht="15" customHeight="1">
      <c r="B157" s="65" t="s">
        <v>560</v>
      </c>
      <c r="C157" s="65"/>
      <c r="D157" s="374" t="s">
        <v>1224</v>
      </c>
      <c r="E157" s="42">
        <v>0.25</v>
      </c>
      <c r="F157" s="181">
        <f>VLOOKUP(D157,'Part Master'!A:R, 3,FALSE)</f>
        <v>142.62</v>
      </c>
      <c r="G157" s="181">
        <f t="shared" ref="G157" si="83">F157*1.1</f>
        <v>156.88200000000001</v>
      </c>
      <c r="H157" s="393">
        <f>G157+(E157*('COVER PAGE'!$C$20))</f>
        <v>195.38200000000001</v>
      </c>
      <c r="I157" s="181">
        <f>VLOOKUP(D157,'Part Master'!A:G,7,FALSE)</f>
        <v>118.3746</v>
      </c>
      <c r="J157" s="181">
        <f t="shared" ref="J157" si="84">I157*1.1</f>
        <v>130.21206000000001</v>
      </c>
      <c r="K157" s="181">
        <f t="shared" ref="K157" si="85">J157+($R$7*E157)</f>
        <v>168.71206000000001</v>
      </c>
      <c r="L157" s="375"/>
      <c r="N157" s="122"/>
      <c r="O157" s="122"/>
      <c r="P157" s="339"/>
      <c r="Q157" s="122"/>
      <c r="R157" s="122"/>
      <c r="T157" s="174"/>
      <c r="U157" s="174"/>
      <c r="V157" s="174"/>
      <c r="AD157" s="530" t="str">
        <f>IFERROR(VLOOKUP(D157,'Part Master'!A:E,5,FALSE)," ")</f>
        <v/>
      </c>
    </row>
    <row r="158" spans="2:30" s="9" customFormat="1" ht="15" customHeight="1">
      <c r="B158" s="65" t="s">
        <v>658</v>
      </c>
      <c r="C158" s="65"/>
      <c r="D158" s="65" t="s">
        <v>664</v>
      </c>
      <c r="E158" s="42">
        <v>0.08</v>
      </c>
      <c r="F158" s="181">
        <f>VLOOKUP(D158,'Part Master'!A:R, 3,FALSE)</f>
        <v>77.66</v>
      </c>
      <c r="G158" s="181">
        <f t="shared" si="76"/>
        <v>85.426000000000002</v>
      </c>
      <c r="H158" s="393">
        <f>G158+(E158*('COVER PAGE'!$C$20))</f>
        <v>97.746000000000009</v>
      </c>
      <c r="I158" s="181">
        <f>VLOOKUP(D158,'Part Master'!A:G,7,FALSE)</f>
        <v>64.457799999999992</v>
      </c>
      <c r="J158" s="181">
        <f t="shared" si="77"/>
        <v>70.903579999999991</v>
      </c>
      <c r="K158" s="181">
        <f t="shared" si="78"/>
        <v>83.223579999999998</v>
      </c>
      <c r="L158" s="375"/>
      <c r="N158" s="122">
        <f t="shared" si="79"/>
        <v>0</v>
      </c>
      <c r="O158" s="122">
        <f t="shared" si="80"/>
        <v>0</v>
      </c>
      <c r="P158" s="339"/>
      <c r="Q158" s="122">
        <f t="shared" si="81"/>
        <v>0</v>
      </c>
      <c r="R158" s="122">
        <f t="shared" si="82"/>
        <v>0</v>
      </c>
      <c r="T158" s="174">
        <f>IF($L158&gt;0,$L158*$I158*'COVER PAGE'!#REF!,0)</f>
        <v>0</v>
      </c>
      <c r="U158" s="174">
        <f>IF($L158&gt;0,($E158*$R$7*$L158)-($E158*'COVER PAGE'!#REF!*$L158),0)</f>
        <v>0</v>
      </c>
      <c r="V158" s="174">
        <f t="shared" si="75"/>
        <v>0</v>
      </c>
      <c r="AD158" s="530" t="str">
        <f>IFERROR(VLOOKUP(D158,'Part Master'!A:E,5,FALSE)," ")</f>
        <v/>
      </c>
    </row>
    <row r="159" spans="2:30">
      <c r="B159" s="811" t="s">
        <v>235</v>
      </c>
      <c r="C159" s="812"/>
      <c r="D159" s="812"/>
      <c r="E159" s="812"/>
      <c r="F159" s="812"/>
      <c r="G159" s="812"/>
      <c r="H159" s="812"/>
      <c r="I159" s="812"/>
      <c r="J159" s="812"/>
      <c r="K159" s="812"/>
      <c r="L159" s="812"/>
      <c r="M159" s="812"/>
      <c r="N159" s="812"/>
      <c r="O159" s="812"/>
      <c r="P159" s="812"/>
      <c r="Q159" s="812"/>
      <c r="R159" s="812"/>
      <c r="S159" s="812"/>
      <c r="T159" s="812"/>
      <c r="U159" s="812"/>
      <c r="V159" s="812"/>
      <c r="W159" s="812"/>
      <c r="X159" s="812"/>
      <c r="Y159" s="812"/>
      <c r="Z159" s="812"/>
      <c r="AA159" s="812"/>
      <c r="AB159" s="812"/>
      <c r="AC159" s="812"/>
      <c r="AD159" s="813" t="str">
        <f>IFERROR(VLOOKUP(D159,'Part Master'!A:E,5,FALSE)," ")</f>
        <v xml:space="preserve"> </v>
      </c>
    </row>
    <row r="160" spans="2:30" s="9" customFormat="1">
      <c r="B160" s="65" t="s">
        <v>5</v>
      </c>
      <c r="C160" s="65"/>
      <c r="D160" s="65" t="s">
        <v>85</v>
      </c>
      <c r="E160" s="42">
        <v>0</v>
      </c>
      <c r="F160" s="181">
        <f>VLOOKUP(D160,'Part Master'!A:R, 3,FALSE)</f>
        <v>19.43</v>
      </c>
      <c r="G160" s="181">
        <f>F160*1.1</f>
        <v>21.373000000000001</v>
      </c>
      <c r="H160" s="393">
        <f>G160+(E160*('COVER PAGE'!$C$20))</f>
        <v>21.373000000000001</v>
      </c>
      <c r="I160" s="181">
        <f>VLOOKUP(D160,'Part Master'!A:G,7,FALSE)</f>
        <v>16.126899999999999</v>
      </c>
      <c r="J160" s="181">
        <f>I160*1.1</f>
        <v>17.73959</v>
      </c>
      <c r="K160" s="181">
        <f>J160+($R$7*E160)</f>
        <v>17.73959</v>
      </c>
      <c r="L160" s="375"/>
      <c r="N160" s="122">
        <f>IF(L160&gt;0,G160*L160,0)</f>
        <v>0</v>
      </c>
      <c r="O160" s="122">
        <f>IF(L160&gt;0,H160*L160,0)</f>
        <v>0</v>
      </c>
      <c r="P160" s="339"/>
      <c r="Q160" s="122">
        <f>IF(L160&gt;0,J160*L160,0)</f>
        <v>0</v>
      </c>
      <c r="R160" s="122">
        <f>IF(L160&gt;0,K160*L160,0)</f>
        <v>0</v>
      </c>
      <c r="T160" s="174">
        <f>IF($L160&gt;0,$L160*$I160*'COVER PAGE'!#REF!,0)</f>
        <v>0</v>
      </c>
      <c r="U160" s="174">
        <f>IF($L160&gt;0,($E160*$R$7*$L160)-($E160*'COVER PAGE'!#REF!*$L160),0)</f>
        <v>0</v>
      </c>
      <c r="V160" s="174">
        <f t="shared" si="75"/>
        <v>0</v>
      </c>
      <c r="AD160" s="530" t="str">
        <f>IFERROR(VLOOKUP(D160,'Part Master'!A:E,5,FALSE)," ")</f>
        <v/>
      </c>
    </row>
    <row r="161" spans="2:30">
      <c r="B161" s="811" t="s">
        <v>236</v>
      </c>
      <c r="C161" s="812"/>
      <c r="D161" s="812"/>
      <c r="E161" s="812"/>
      <c r="F161" s="812"/>
      <c r="G161" s="812"/>
      <c r="H161" s="812"/>
      <c r="I161" s="812"/>
      <c r="J161" s="812"/>
      <c r="K161" s="812"/>
      <c r="L161" s="812"/>
      <c r="M161" s="812"/>
      <c r="N161" s="812"/>
      <c r="O161" s="812"/>
      <c r="P161" s="812"/>
      <c r="Q161" s="812"/>
      <c r="R161" s="812"/>
      <c r="S161" s="812"/>
      <c r="T161" s="812"/>
      <c r="U161" s="812"/>
      <c r="V161" s="812"/>
      <c r="W161" s="812"/>
      <c r="X161" s="812"/>
      <c r="Y161" s="812"/>
      <c r="Z161" s="812"/>
      <c r="AA161" s="812"/>
      <c r="AB161" s="812"/>
      <c r="AC161" s="812"/>
      <c r="AD161" s="813" t="str">
        <f>IFERROR(VLOOKUP(D161,'Part Master'!A:E,5,FALSE)," ")</f>
        <v xml:space="preserve"> </v>
      </c>
    </row>
    <row r="162" spans="2:30" s="9" customFormat="1">
      <c r="B162" s="65" t="s">
        <v>2</v>
      </c>
      <c r="C162" s="65"/>
      <c r="D162" s="65" t="s">
        <v>71</v>
      </c>
      <c r="E162" s="45">
        <v>0.2</v>
      </c>
      <c r="F162" s="181">
        <f>VLOOKUP(D162,'Part Master'!A:R, 3,FALSE)</f>
        <v>301.8</v>
      </c>
      <c r="G162" s="181">
        <f t="shared" ref="G162:G185" si="86">F162*1.1</f>
        <v>331.98</v>
      </c>
      <c r="H162" s="393">
        <f>G162+(E162*('COVER PAGE'!$C$20))</f>
        <v>362.78000000000003</v>
      </c>
      <c r="I162" s="181">
        <f>VLOOKUP(D162,'Part Master'!A:G,7,FALSE)</f>
        <v>250.494</v>
      </c>
      <c r="J162" s="181">
        <f>I162*1.1</f>
        <v>275.54340000000002</v>
      </c>
      <c r="K162" s="181">
        <f>J162+($R$7*E162)</f>
        <v>306.34340000000003</v>
      </c>
      <c r="L162" s="375"/>
      <c r="N162" s="122">
        <f>IF(L162&gt;0,G162*L162,0)</f>
        <v>0</v>
      </c>
      <c r="O162" s="122">
        <f>IF(L162&gt;0,H162*L162,0)</f>
        <v>0</v>
      </c>
      <c r="P162" s="339"/>
      <c r="Q162" s="122">
        <f>IF(L162&gt;0,J162*L162,0)</f>
        <v>0</v>
      </c>
      <c r="R162" s="122">
        <f>IF(L162&gt;0,K162*L162,0)</f>
        <v>0</v>
      </c>
      <c r="T162" s="174">
        <f>IF($L162&gt;0,$L162*$I162*'COVER PAGE'!#REF!,0)</f>
        <v>0</v>
      </c>
      <c r="U162" s="174">
        <f>IF($L162&gt;0,($E162*$R$7*$L162)-($E162*'COVER PAGE'!#REF!*$L162),0)</f>
        <v>0</v>
      </c>
      <c r="V162" s="174">
        <f t="shared" si="75"/>
        <v>0</v>
      </c>
      <c r="AD162" s="530" t="str">
        <f>IFERROR(VLOOKUP(D162,'Part Master'!A:E,5,FALSE)," ")</f>
        <v/>
      </c>
    </row>
    <row r="163" spans="2:30" s="9" customFormat="1">
      <c r="B163" s="65" t="s">
        <v>409</v>
      </c>
      <c r="C163" s="67"/>
      <c r="D163" s="68" t="s">
        <v>72</v>
      </c>
      <c r="E163" s="69"/>
      <c r="F163" s="242"/>
      <c r="G163" s="242"/>
      <c r="H163" s="242"/>
      <c r="I163" s="242"/>
      <c r="J163" s="242"/>
      <c r="K163" s="242"/>
      <c r="L163" s="269"/>
      <c r="N163" s="11"/>
      <c r="O163" s="11"/>
      <c r="P163" s="11"/>
      <c r="Q163" s="11"/>
      <c r="R163" s="11"/>
      <c r="S163" s="11"/>
      <c r="T163" s="11"/>
      <c r="U163" s="11"/>
      <c r="V163" s="11"/>
      <c r="AD163" s="530" t="str">
        <f>IFERROR(VLOOKUP(D163,'Part Master'!A:E,5,FALSE)," ")</f>
        <v xml:space="preserve"> </v>
      </c>
    </row>
    <row r="164" spans="2:30" s="9" customFormat="1">
      <c r="B164" s="781"/>
      <c r="C164" s="65" t="s">
        <v>453</v>
      </c>
      <c r="D164" s="65" t="s">
        <v>132</v>
      </c>
      <c r="E164" s="45">
        <v>2</v>
      </c>
      <c r="F164" s="181">
        <f>VLOOKUP(D164,'Part Master'!A:R, 3,FALSE)</f>
        <v>520.77</v>
      </c>
      <c r="G164" s="181">
        <f t="shared" si="86"/>
        <v>572.84699999999998</v>
      </c>
      <c r="H164" s="393">
        <f>G164+(E164*('COVER PAGE'!$C$20))</f>
        <v>880.84699999999998</v>
      </c>
      <c r="I164" s="181">
        <f>VLOOKUP(D164,'Part Master'!A:G,7,FALSE)</f>
        <v>432.23910000000001</v>
      </c>
      <c r="J164" s="181">
        <f>I164*1.1</f>
        <v>475.46301000000005</v>
      </c>
      <c r="K164" s="181">
        <f>J164+($R$7*E164)</f>
        <v>783.46301000000005</v>
      </c>
      <c r="L164" s="375"/>
      <c r="N164" s="122">
        <f>IF(L164&gt;0,G164*L164,0)</f>
        <v>0</v>
      </c>
      <c r="O164" s="122">
        <f>IF(L164&gt;0,H164*L164,0)</f>
        <v>0</v>
      </c>
      <c r="P164" s="339"/>
      <c r="Q164" s="122">
        <f>IF(L164&gt;0,J164*L164,0)</f>
        <v>0</v>
      </c>
      <c r="R164" s="122">
        <f>IF(L164&gt;0,K164*L164,0)</f>
        <v>0</v>
      </c>
      <c r="T164" s="174">
        <f>IF($L164&gt;0,$L164*$I164*'COVER PAGE'!#REF!,0)</f>
        <v>0</v>
      </c>
      <c r="U164" s="174">
        <f>IF($L164&gt;0,($E164*$R$7*$L164)-($E164*'COVER PAGE'!#REF!*$L164),0)</f>
        <v>0</v>
      </c>
      <c r="V164" s="174">
        <f t="shared" si="75"/>
        <v>0</v>
      </c>
      <c r="AD164" s="530" t="str">
        <f>IFERROR(VLOOKUP(D164,'Part Master'!A:E,5,FALSE)," ")</f>
        <v/>
      </c>
    </row>
    <row r="165" spans="2:30" s="9" customFormat="1">
      <c r="B165" s="809"/>
      <c r="C165" s="65" t="s">
        <v>454</v>
      </c>
      <c r="D165" s="65" t="s">
        <v>133</v>
      </c>
      <c r="E165" s="45">
        <v>0.25</v>
      </c>
      <c r="F165" s="181">
        <f>VLOOKUP(D165,'Part Master'!A:R, 3,FALSE)</f>
        <v>297.8</v>
      </c>
      <c r="G165" s="181">
        <f t="shared" si="86"/>
        <v>327.58000000000004</v>
      </c>
      <c r="H165" s="393">
        <f>G165+(E165*('COVER PAGE'!$C$20))</f>
        <v>366.08000000000004</v>
      </c>
      <c r="I165" s="181">
        <f>VLOOKUP(D165,'Part Master'!A:G,7,FALSE)</f>
        <v>247.17400000000001</v>
      </c>
      <c r="J165" s="181">
        <f>I165*1.1</f>
        <v>271.89140000000003</v>
      </c>
      <c r="K165" s="181">
        <f>J165+($R$7*E165)</f>
        <v>310.39140000000003</v>
      </c>
      <c r="L165" s="375"/>
      <c r="N165" s="122">
        <f>IF(L165&gt;0,G165*L165,0)</f>
        <v>0</v>
      </c>
      <c r="O165" s="122">
        <f>IF(L165&gt;0,H165*L165,0)</f>
        <v>0</v>
      </c>
      <c r="P165" s="339"/>
      <c r="Q165" s="122">
        <f>IF(L165&gt;0,J165*L165,0)</f>
        <v>0</v>
      </c>
      <c r="R165" s="122">
        <f>IF(L165&gt;0,K165*L165,0)</f>
        <v>0</v>
      </c>
      <c r="T165" s="174">
        <f>IF($L165&gt;0,$L165*$I165*'COVER PAGE'!#REF!,0)</f>
        <v>0</v>
      </c>
      <c r="U165" s="174">
        <f>IF($L165&gt;0,($E165*$R$7*$L165)-($E165*'COVER PAGE'!#REF!*$L165),0)</f>
        <v>0</v>
      </c>
      <c r="V165" s="174">
        <f t="shared" si="75"/>
        <v>0</v>
      </c>
      <c r="AD165" s="530" t="str">
        <f>IFERROR(VLOOKUP(D165,'Part Master'!A:E,5,FALSE)," ")</f>
        <v/>
      </c>
    </row>
    <row r="166" spans="2:30" s="9" customFormat="1">
      <c r="B166" s="809"/>
      <c r="C166" s="65" t="s">
        <v>410</v>
      </c>
      <c r="D166" s="65" t="s">
        <v>244</v>
      </c>
      <c r="E166" s="45">
        <v>0.5</v>
      </c>
      <c r="F166" s="181">
        <f>VLOOKUP(D166,'Part Master'!A:R, 3,FALSE)</f>
        <v>245.23</v>
      </c>
      <c r="G166" s="181">
        <f t="shared" si="86"/>
        <v>269.75299999999999</v>
      </c>
      <c r="H166" s="393">
        <f>G166+(E166*('COVER PAGE'!$C$20))</f>
        <v>346.75299999999999</v>
      </c>
      <c r="I166" s="181">
        <f>VLOOKUP(D166,'Part Master'!A:G,7,FALSE)</f>
        <v>203.54089999999999</v>
      </c>
      <c r="J166" s="181">
        <f>I166*1.1</f>
        <v>223.89499000000001</v>
      </c>
      <c r="K166" s="181">
        <f>J166+($R$7*E166)</f>
        <v>300.89499000000001</v>
      </c>
      <c r="L166" s="375"/>
      <c r="N166" s="122">
        <f>IF(L166&gt;0,G166*L166,0)</f>
        <v>0</v>
      </c>
      <c r="O166" s="122">
        <f>IF(L166&gt;0,H166*L166,0)</f>
        <v>0</v>
      </c>
      <c r="P166" s="339"/>
      <c r="Q166" s="122">
        <f>IF(L166&gt;0,J166*L166,0)</f>
        <v>0</v>
      </c>
      <c r="R166" s="122">
        <f>IF(L166&gt;0,K166*L166,0)</f>
        <v>0</v>
      </c>
      <c r="T166" s="174">
        <f>IF($L166&gt;0,$L166*$I166*'COVER PAGE'!#REF!,0)</f>
        <v>0</v>
      </c>
      <c r="U166" s="174">
        <f>IF($L166&gt;0,($E166*$R$7*$L166)-($E166*'COVER PAGE'!#REF!*$L166),0)</f>
        <v>0</v>
      </c>
      <c r="V166" s="174">
        <f t="shared" si="75"/>
        <v>0</v>
      </c>
      <c r="AD166" s="530" t="str">
        <f>IFERROR(VLOOKUP(D166,'Part Master'!A:E,5,FALSE)," ")</f>
        <v>Price Update</v>
      </c>
    </row>
    <row r="167" spans="2:30" s="9" customFormat="1">
      <c r="B167" s="809"/>
      <c r="C167" s="65" t="s">
        <v>411</v>
      </c>
      <c r="D167" s="65" t="s">
        <v>134</v>
      </c>
      <c r="E167" s="45">
        <v>0.25</v>
      </c>
      <c r="F167" s="181">
        <f>VLOOKUP(D167,'Part Master'!A:R, 3,FALSE)</f>
        <v>316.64999999999998</v>
      </c>
      <c r="G167" s="181">
        <f t="shared" si="86"/>
        <v>348.315</v>
      </c>
      <c r="H167" s="393">
        <f>G167+(E167*('COVER PAGE'!$C$20))</f>
        <v>386.815</v>
      </c>
      <c r="I167" s="181">
        <f>VLOOKUP(D167,'Part Master'!A:G,7,FALSE)</f>
        <v>262.81949999999995</v>
      </c>
      <c r="J167" s="181">
        <f>I167*1.1</f>
        <v>289.10144999999994</v>
      </c>
      <c r="K167" s="181">
        <f>J167+($R$7*E167)</f>
        <v>327.60144999999994</v>
      </c>
      <c r="L167" s="375"/>
      <c r="N167" s="122">
        <f>IF(L167&gt;0,G167*L167,0)</f>
        <v>0</v>
      </c>
      <c r="O167" s="122">
        <f>IF(L167&gt;0,H167*L167,0)</f>
        <v>0</v>
      </c>
      <c r="P167" s="339"/>
      <c r="Q167" s="122">
        <f>IF(L167&gt;0,J167*L167,0)</f>
        <v>0</v>
      </c>
      <c r="R167" s="122">
        <f>IF(L167&gt;0,K167*L167,0)</f>
        <v>0</v>
      </c>
      <c r="T167" s="174">
        <f>IF($L167&gt;0,$L167*$I167*'COVER PAGE'!#REF!,0)</f>
        <v>0</v>
      </c>
      <c r="U167" s="174">
        <f>IF($L167&gt;0,($E167*$R$7*$L167)-($E167*'COVER PAGE'!#REF!*$L167),0)</f>
        <v>0</v>
      </c>
      <c r="V167" s="174">
        <f t="shared" si="75"/>
        <v>0</v>
      </c>
      <c r="AD167" s="530" t="str">
        <f>IFERROR(VLOOKUP(D167,'Part Master'!A:E,5,FALSE)," ")</f>
        <v/>
      </c>
    </row>
    <row r="168" spans="2:30" s="9" customFormat="1">
      <c r="B168" s="65" t="s">
        <v>8</v>
      </c>
      <c r="C168" s="67"/>
      <c r="D168" s="68"/>
      <c r="E168" s="69"/>
      <c r="F168" s="242"/>
      <c r="G168" s="242"/>
      <c r="H168" s="242"/>
      <c r="I168" s="242"/>
      <c r="J168" s="242"/>
      <c r="K168" s="242"/>
      <c r="L168" s="269"/>
      <c r="N168" s="11"/>
      <c r="O168" s="11"/>
      <c r="P168" s="11"/>
      <c r="Q168" s="11"/>
      <c r="R168" s="11"/>
      <c r="S168" s="11"/>
      <c r="T168" s="11"/>
      <c r="U168" s="11"/>
      <c r="V168" s="11"/>
      <c r="AD168" s="530" t="str">
        <f>IFERROR(VLOOKUP(D168,'Part Master'!A:E,5,FALSE)," ")</f>
        <v xml:space="preserve"> </v>
      </c>
    </row>
    <row r="169" spans="2:30" s="9" customFormat="1">
      <c r="B169" s="781"/>
      <c r="C169" s="65" t="s">
        <v>34</v>
      </c>
      <c r="D169" s="65" t="s">
        <v>516</v>
      </c>
      <c r="E169" s="45">
        <v>0.5</v>
      </c>
      <c r="F169" s="181">
        <f>VLOOKUP(D169,'Part Master'!A:R, 3,FALSE)</f>
        <v>367.62</v>
      </c>
      <c r="G169" s="181">
        <f t="shared" si="86"/>
        <v>404.38200000000006</v>
      </c>
      <c r="H169" s="393">
        <f>G169+(E169*('COVER PAGE'!$C$20))</f>
        <v>481.38200000000006</v>
      </c>
      <c r="I169" s="181">
        <f>VLOOKUP(D169,'Part Master'!A:G,7,FALSE)</f>
        <v>305.12459999999999</v>
      </c>
      <c r="J169" s="181">
        <f t="shared" ref="J169:J173" si="87">I169*1.1</f>
        <v>335.63706000000002</v>
      </c>
      <c r="K169" s="181">
        <f t="shared" ref="K169:K174" si="88">J169+($R$7*E169)</f>
        <v>412.63706000000002</v>
      </c>
      <c r="L169" s="375"/>
      <c r="N169" s="122">
        <f t="shared" ref="N169:N174" si="89">IF(L169&gt;0,G169*L169,0)</f>
        <v>0</v>
      </c>
      <c r="O169" s="122">
        <f t="shared" ref="O169:O174" si="90">IF(L169&gt;0,H169*L169,0)</f>
        <v>0</v>
      </c>
      <c r="P169" s="339"/>
      <c r="Q169" s="122">
        <f t="shared" ref="Q169:Q174" si="91">IF(L169&gt;0,J169*L169,0)</f>
        <v>0</v>
      </c>
      <c r="R169" s="122">
        <f t="shared" ref="R169:R174" si="92">IF(L169&gt;0,K169*L169,0)</f>
        <v>0</v>
      </c>
      <c r="T169" s="174">
        <f>IF($L169&gt;0,$L169*$I169*'COVER PAGE'!#REF!,0)</f>
        <v>0</v>
      </c>
      <c r="U169" s="174">
        <f>IF($L169&gt;0,($E169*$R$7*$L169)-($E169*'COVER PAGE'!#REF!*$L169),0)</f>
        <v>0</v>
      </c>
      <c r="V169" s="174">
        <f t="shared" si="75"/>
        <v>0</v>
      </c>
      <c r="AD169" s="530" t="str">
        <f>IFERROR(VLOOKUP(D169,'Part Master'!A:E,5,FALSE)," ")</f>
        <v/>
      </c>
    </row>
    <row r="170" spans="2:30" s="118" customFormat="1">
      <c r="B170" s="809"/>
      <c r="C170" s="52" t="s">
        <v>510</v>
      </c>
      <c r="D170" s="228" t="s">
        <v>509</v>
      </c>
      <c r="E170" s="42">
        <v>0.25</v>
      </c>
      <c r="F170" s="181">
        <f>VLOOKUP(D170,'Part Master'!A:R, 3,FALSE)</f>
        <v>214.31</v>
      </c>
      <c r="G170" s="181">
        <f t="shared" si="86"/>
        <v>235.74100000000001</v>
      </c>
      <c r="H170" s="393">
        <f>G170+(E170*('COVER PAGE'!$C$20))</f>
        <v>274.24099999999999</v>
      </c>
      <c r="I170" s="181">
        <f>VLOOKUP(D170,'Part Master'!A:G,7,FALSE)</f>
        <v>177.87729999999999</v>
      </c>
      <c r="J170" s="181">
        <f t="shared" si="87"/>
        <v>195.66503</v>
      </c>
      <c r="K170" s="181">
        <f t="shared" si="88"/>
        <v>234.16503</v>
      </c>
      <c r="L170" s="375"/>
      <c r="N170" s="122">
        <f t="shared" si="89"/>
        <v>0</v>
      </c>
      <c r="O170" s="122">
        <f t="shared" si="90"/>
        <v>0</v>
      </c>
      <c r="P170" s="339"/>
      <c r="Q170" s="122">
        <f t="shared" si="91"/>
        <v>0</v>
      </c>
      <c r="R170" s="122">
        <f t="shared" si="92"/>
        <v>0</v>
      </c>
      <c r="T170" s="174">
        <f>IF($L170&gt;0,$L170*$I170*'COVER PAGE'!#REF!,0)</f>
        <v>0</v>
      </c>
      <c r="U170" s="174">
        <f>IF($L170&gt;0,($E170*$R$7*$L170)-($E170*'COVER PAGE'!#REF!*$L170),0)</f>
        <v>0</v>
      </c>
      <c r="V170" s="174">
        <f t="shared" si="75"/>
        <v>0</v>
      </c>
      <c r="AD170" s="530" t="str">
        <f>IFERROR(VLOOKUP(D170,'Part Master'!A:E,5,FALSE)," ")</f>
        <v/>
      </c>
    </row>
    <row r="171" spans="2:30" s="118" customFormat="1" hidden="1">
      <c r="B171" s="809"/>
      <c r="C171" s="121" t="s">
        <v>518</v>
      </c>
      <c r="D171" s="65" t="s">
        <v>512</v>
      </c>
      <c r="E171" s="42">
        <v>0</v>
      </c>
      <c r="F171" s="181">
        <f>VLOOKUP(D171,'Part Master'!A:R, 3,FALSE)</f>
        <v>23.28</v>
      </c>
      <c r="G171" s="181">
        <f>F171*1.1</f>
        <v>25.608000000000004</v>
      </c>
      <c r="H171" s="393">
        <f>G171+(E171*('COVER PAGE'!$C$20))</f>
        <v>25.608000000000004</v>
      </c>
      <c r="I171" s="181">
        <f>VLOOKUP(D171,'Part Master'!A:G,7,FALSE)</f>
        <v>19.322400000000002</v>
      </c>
      <c r="J171" s="181">
        <f t="shared" si="87"/>
        <v>21.254640000000002</v>
      </c>
      <c r="K171" s="181">
        <f t="shared" si="88"/>
        <v>21.254640000000002</v>
      </c>
      <c r="L171" s="375"/>
      <c r="N171" s="122">
        <f t="shared" si="89"/>
        <v>0</v>
      </c>
      <c r="O171" s="122">
        <f t="shared" si="90"/>
        <v>0</v>
      </c>
      <c r="P171" s="339"/>
      <c r="Q171" s="122">
        <f t="shared" si="91"/>
        <v>0</v>
      </c>
      <c r="R171" s="122">
        <f t="shared" si="92"/>
        <v>0</v>
      </c>
      <c r="T171" s="174">
        <f>IF($L171&gt;0,$L171*$I171*'COVER PAGE'!#REF!,0)</f>
        <v>0</v>
      </c>
      <c r="U171" s="174">
        <f>IF($L171&gt;0,($E171*$R$7*$L171)-($E171*'COVER PAGE'!#REF!*$L171),0)</f>
        <v>0</v>
      </c>
      <c r="V171" s="174">
        <f t="shared" si="75"/>
        <v>0</v>
      </c>
      <c r="AD171" s="530" t="str">
        <f>IFERROR(VLOOKUP(D171,'Part Master'!A:E,5,FALSE)," ")</f>
        <v/>
      </c>
    </row>
    <row r="172" spans="2:30" s="9" customFormat="1">
      <c r="B172" s="809"/>
      <c r="C172" s="121" t="s">
        <v>35</v>
      </c>
      <c r="D172" s="65" t="s">
        <v>1161</v>
      </c>
      <c r="E172" s="42">
        <v>0.5</v>
      </c>
      <c r="F172" s="181">
        <f>VLOOKUP(D172,'Part Master'!A:R, 3,FALSE)</f>
        <v>996.02</v>
      </c>
      <c r="G172" s="181">
        <f t="shared" si="86"/>
        <v>1095.6220000000001</v>
      </c>
      <c r="H172" s="393">
        <f>G172+(E172*('COVER PAGE'!$C$20))</f>
        <v>1172.6220000000001</v>
      </c>
      <c r="I172" s="181">
        <f>VLOOKUP(D172,'Part Master'!A:G,7,FALSE)</f>
        <v>826.69659999999999</v>
      </c>
      <c r="J172" s="181">
        <f t="shared" si="87"/>
        <v>909.36626000000001</v>
      </c>
      <c r="K172" s="181">
        <f t="shared" si="88"/>
        <v>986.36626000000001</v>
      </c>
      <c r="L172" s="375"/>
      <c r="N172" s="122">
        <f t="shared" si="89"/>
        <v>0</v>
      </c>
      <c r="O172" s="122">
        <f t="shared" si="90"/>
        <v>0</v>
      </c>
      <c r="P172" s="339"/>
      <c r="Q172" s="122">
        <f t="shared" si="91"/>
        <v>0</v>
      </c>
      <c r="R172" s="122">
        <f t="shared" si="92"/>
        <v>0</v>
      </c>
      <c r="T172" s="174">
        <f>IF($L172&gt;0,$L172*$I172*'COVER PAGE'!#REF!,0)</f>
        <v>0</v>
      </c>
      <c r="U172" s="174">
        <f>IF($L172&gt;0,($E172*$R$7*$L172)-($E172*'COVER PAGE'!#REF!*$L172),0)</f>
        <v>0</v>
      </c>
      <c r="V172" s="174">
        <f t="shared" si="75"/>
        <v>0</v>
      </c>
      <c r="AD172" s="530" t="str">
        <f>IFERROR(VLOOKUP(D172,'Part Master'!A:E,5,FALSE)," ")</f>
        <v/>
      </c>
    </row>
    <row r="173" spans="2:30" s="9" customFormat="1">
      <c r="B173" s="810"/>
      <c r="C173" s="65" t="s">
        <v>36</v>
      </c>
      <c r="D173" s="65" t="s">
        <v>86</v>
      </c>
      <c r="E173" s="45">
        <v>0.17</v>
      </c>
      <c r="F173" s="181">
        <f>VLOOKUP(D173,'Part Master'!A:R, 3,FALSE)</f>
        <v>38.46</v>
      </c>
      <c r="G173" s="181">
        <f t="shared" si="86"/>
        <v>42.306000000000004</v>
      </c>
      <c r="H173" s="393">
        <f>G173+(E173*('COVER PAGE'!$C$20))</f>
        <v>68.486000000000004</v>
      </c>
      <c r="I173" s="181">
        <f>VLOOKUP(D173,'Part Master'!A:G,7,FALSE)</f>
        <v>31.921800000000001</v>
      </c>
      <c r="J173" s="181">
        <f t="shared" si="87"/>
        <v>35.113980000000005</v>
      </c>
      <c r="K173" s="181">
        <f t="shared" si="88"/>
        <v>61.293980000000005</v>
      </c>
      <c r="L173" s="375"/>
      <c r="N173" s="122">
        <f t="shared" si="89"/>
        <v>0</v>
      </c>
      <c r="O173" s="122">
        <f t="shared" si="90"/>
        <v>0</v>
      </c>
      <c r="P173" s="339"/>
      <c r="Q173" s="122">
        <f t="shared" si="91"/>
        <v>0</v>
      </c>
      <c r="R173" s="122">
        <f t="shared" si="92"/>
        <v>0</v>
      </c>
      <c r="T173" s="174">
        <f>IF($L173&gt;0,$L173*$I173*'COVER PAGE'!#REF!,0)</f>
        <v>0</v>
      </c>
      <c r="U173" s="174">
        <f>IF($L173&gt;0,($E173*$R$7*$L173)-($E173*'COVER PAGE'!#REF!*$L173),0)</f>
        <v>0</v>
      </c>
      <c r="V173" s="174">
        <f t="shared" si="75"/>
        <v>0</v>
      </c>
      <c r="AD173" s="530" t="str">
        <f>IFERROR(VLOOKUP(D173,'Part Master'!A:E,5,FALSE)," ")</f>
        <v/>
      </c>
    </row>
    <row r="174" spans="2:30" s="9" customFormat="1">
      <c r="B174" s="822" t="s">
        <v>477</v>
      </c>
      <c r="C174" s="860"/>
      <c r="D174" s="823"/>
      <c r="E174" s="42">
        <f>SUM(E175:E178)</f>
        <v>1.05</v>
      </c>
      <c r="F174" s="181">
        <f>SUM(F175:F178)</f>
        <v>979.73</v>
      </c>
      <c r="G174" s="181">
        <f t="shared" si="86"/>
        <v>1077.7030000000002</v>
      </c>
      <c r="H174" s="393">
        <f>G174+(E174*('COVER PAGE'!$C$20))</f>
        <v>1239.4030000000002</v>
      </c>
      <c r="I174" s="181">
        <f>SUM(I175:I178)</f>
        <v>813.17590000000007</v>
      </c>
      <c r="J174" s="181">
        <f t="shared" ref="J174:J183" si="93">I174*1.1</f>
        <v>894.49349000000018</v>
      </c>
      <c r="K174" s="181">
        <f t="shared" si="88"/>
        <v>1056.1934900000001</v>
      </c>
      <c r="L174" s="375"/>
      <c r="N174" s="122">
        <f t="shared" si="89"/>
        <v>0</v>
      </c>
      <c r="O174" s="122">
        <f t="shared" si="90"/>
        <v>0</v>
      </c>
      <c r="P174" s="339"/>
      <c r="Q174" s="122">
        <f t="shared" si="91"/>
        <v>0</v>
      </c>
      <c r="R174" s="122">
        <f t="shared" si="92"/>
        <v>0</v>
      </c>
      <c r="T174" s="174">
        <f>IF($L174&gt;0,$L174*$I174*'COVER PAGE'!#REF!,0)</f>
        <v>0</v>
      </c>
      <c r="U174" s="174">
        <f>IF($L174&gt;0,($E174*$R$7*$L174)-($E174*'COVER PAGE'!#REF!*$L174),0)</f>
        <v>0</v>
      </c>
      <c r="V174" s="174">
        <f t="shared" si="75"/>
        <v>0</v>
      </c>
      <c r="AD174" s="530" t="str">
        <f>IFERROR(VLOOKUP(D174,'Part Master'!A:E,5,FALSE)," ")</f>
        <v xml:space="preserve"> </v>
      </c>
    </row>
    <row r="175" spans="2:30" s="9" customFormat="1" ht="30">
      <c r="B175" s="781"/>
      <c r="C175" s="70" t="s">
        <v>346</v>
      </c>
      <c r="D175" s="80" t="s">
        <v>333</v>
      </c>
      <c r="E175" s="53">
        <v>0.75</v>
      </c>
      <c r="F175" s="184">
        <f>VLOOKUP(D175,'Part Master'!A:R, 3,FALSE)</f>
        <v>909.46</v>
      </c>
      <c r="G175" s="184">
        <f t="shared" si="86"/>
        <v>1000.4060000000002</v>
      </c>
      <c r="H175" s="849"/>
      <c r="I175" s="181">
        <f>VLOOKUP(D175,'Part Master'!A:G,7,FALSE)</f>
        <v>754.85180000000003</v>
      </c>
      <c r="J175" s="184">
        <f t="shared" si="93"/>
        <v>830.33698000000004</v>
      </c>
      <c r="K175" s="849"/>
      <c r="L175" s="850"/>
      <c r="N175" s="11"/>
      <c r="O175" s="11"/>
      <c r="P175" s="11"/>
      <c r="Q175" s="11"/>
      <c r="R175" s="11"/>
      <c r="S175" s="11"/>
      <c r="T175" s="11"/>
      <c r="U175" s="11"/>
      <c r="V175" s="11"/>
      <c r="AD175" s="530" t="str">
        <f>IFERROR(VLOOKUP(D175,'Part Master'!A:E,5,FALSE)," ")</f>
        <v/>
      </c>
    </row>
    <row r="176" spans="2:30" s="9" customFormat="1">
      <c r="B176" s="809"/>
      <c r="C176" s="80" t="s">
        <v>61</v>
      </c>
      <c r="D176" s="80" t="s">
        <v>89</v>
      </c>
      <c r="E176" s="53">
        <v>0.1</v>
      </c>
      <c r="F176" s="184">
        <f>VLOOKUP(D176,'Part Master'!A:R, 3,FALSE)</f>
        <v>19.02</v>
      </c>
      <c r="G176" s="184">
        <f t="shared" si="86"/>
        <v>20.922000000000001</v>
      </c>
      <c r="H176" s="851"/>
      <c r="I176" s="181">
        <f>VLOOKUP(D176,'Part Master'!A:G,7,FALSE)</f>
        <v>15.7866</v>
      </c>
      <c r="J176" s="184">
        <f t="shared" si="93"/>
        <v>17.365260000000003</v>
      </c>
      <c r="K176" s="851"/>
      <c r="L176" s="852"/>
      <c r="N176" s="11"/>
      <c r="O176" s="11"/>
      <c r="P176" s="11"/>
      <c r="Q176" s="11"/>
      <c r="R176" s="11"/>
      <c r="S176" s="11"/>
      <c r="T176" s="11"/>
      <c r="U176" s="11"/>
      <c r="V176" s="11"/>
      <c r="AD176" s="530" t="str">
        <f>IFERROR(VLOOKUP(D176,'Part Master'!A:E,5,FALSE)," ")</f>
        <v/>
      </c>
    </row>
    <row r="177" spans="2:30" s="9" customFormat="1">
      <c r="B177" s="809"/>
      <c r="C177" s="80" t="s">
        <v>21</v>
      </c>
      <c r="D177" s="80" t="s">
        <v>91</v>
      </c>
      <c r="E177" s="53">
        <v>0.1</v>
      </c>
      <c r="F177" s="184">
        <f>VLOOKUP(D177,'Part Master'!A:R, 3,FALSE)</f>
        <v>39.479999999999997</v>
      </c>
      <c r="G177" s="184">
        <f t="shared" si="86"/>
        <v>43.427999999999997</v>
      </c>
      <c r="H177" s="851"/>
      <c r="I177" s="181">
        <f>VLOOKUP(D177,'Part Master'!A:G,7,FALSE)</f>
        <v>32.7684</v>
      </c>
      <c r="J177" s="184">
        <f t="shared" si="93"/>
        <v>36.04524</v>
      </c>
      <c r="K177" s="851"/>
      <c r="L177" s="852"/>
      <c r="N177" s="11"/>
      <c r="O177" s="11"/>
      <c r="P177" s="11"/>
      <c r="Q177" s="11"/>
      <c r="R177" s="11"/>
      <c r="S177" s="11"/>
      <c r="T177" s="11"/>
      <c r="U177" s="11"/>
      <c r="V177" s="11"/>
      <c r="AD177" s="530" t="str">
        <f>IFERROR(VLOOKUP(D177,'Part Master'!A:E,5,FALSE)," ")</f>
        <v/>
      </c>
    </row>
    <row r="178" spans="2:30" s="9" customFormat="1">
      <c r="B178" s="810"/>
      <c r="C178" s="80" t="s">
        <v>40</v>
      </c>
      <c r="D178" s="80" t="s">
        <v>90</v>
      </c>
      <c r="E178" s="53">
        <v>0.1</v>
      </c>
      <c r="F178" s="184">
        <f>VLOOKUP(D178,'Part Master'!A:R, 3,FALSE)</f>
        <v>11.77</v>
      </c>
      <c r="G178" s="184">
        <f t="shared" si="86"/>
        <v>12.947000000000001</v>
      </c>
      <c r="H178" s="853"/>
      <c r="I178" s="181">
        <f>VLOOKUP(D178,'Part Master'!A:G,7,FALSE)</f>
        <v>9.7690999999999999</v>
      </c>
      <c r="J178" s="184">
        <f t="shared" si="93"/>
        <v>10.74601</v>
      </c>
      <c r="K178" s="853"/>
      <c r="L178" s="854"/>
      <c r="N178" s="11"/>
      <c r="O178" s="11"/>
      <c r="P178" s="11"/>
      <c r="Q178" s="11"/>
      <c r="R178" s="11"/>
      <c r="S178" s="11"/>
      <c r="T178" s="11"/>
      <c r="U178" s="11"/>
      <c r="V178" s="11"/>
      <c r="AD178" s="530" t="str">
        <f>IFERROR(VLOOKUP(D178,'Part Master'!A:E,5,FALSE)," ")</f>
        <v/>
      </c>
    </row>
    <row r="179" spans="2:30" s="9" customFormat="1">
      <c r="B179" s="822" t="s">
        <v>478</v>
      </c>
      <c r="C179" s="860"/>
      <c r="D179" s="823"/>
      <c r="E179" s="42">
        <f>SUM(E180:E183)</f>
        <v>1.05</v>
      </c>
      <c r="F179" s="181">
        <f>SUM(F180:F183)</f>
        <v>962.13</v>
      </c>
      <c r="G179" s="181">
        <f t="shared" si="86"/>
        <v>1058.3430000000001</v>
      </c>
      <c r="H179" s="393">
        <f>G179+(E179*('COVER PAGE'!$C$20))</f>
        <v>1220.0430000000001</v>
      </c>
      <c r="I179" s="181">
        <f>SUM(I180:I183)</f>
        <v>798.56790000000001</v>
      </c>
      <c r="J179" s="181">
        <f t="shared" si="93"/>
        <v>878.42469000000006</v>
      </c>
      <c r="K179" s="181">
        <f>J179+($R$7*E179)</f>
        <v>1040.1246900000001</v>
      </c>
      <c r="L179" s="375"/>
      <c r="N179" s="122">
        <f>IF(L179&gt;0,G179*L179,0)</f>
        <v>0</v>
      </c>
      <c r="O179" s="122">
        <f>IF(L179&gt;0,H179*L179,0)</f>
        <v>0</v>
      </c>
      <c r="P179" s="339"/>
      <c r="Q179" s="122">
        <f>IF(L179&gt;0,J179*L179,0)</f>
        <v>0</v>
      </c>
      <c r="R179" s="122">
        <f>IF(L179&gt;0,K179*L179,0)</f>
        <v>0</v>
      </c>
      <c r="T179" s="174">
        <f>IF($L179&gt;0,$L179*$I179*'COVER PAGE'!#REF!,0)</f>
        <v>0</v>
      </c>
      <c r="U179" s="174">
        <f>IF($L179&gt;0,($E179*$R$7*$L179)-($E179*'COVER PAGE'!#REF!*$L179),0)</f>
        <v>0</v>
      </c>
      <c r="V179" s="174">
        <f t="shared" si="75"/>
        <v>0</v>
      </c>
      <c r="AD179" s="530" t="str">
        <f>IFERROR(VLOOKUP(D179,'Part Master'!A:E,5,FALSE)," ")</f>
        <v xml:space="preserve"> </v>
      </c>
    </row>
    <row r="180" spans="2:30" s="9" customFormat="1" ht="30">
      <c r="B180" s="781"/>
      <c r="C180" s="70" t="s">
        <v>347</v>
      </c>
      <c r="D180" s="80" t="s">
        <v>144</v>
      </c>
      <c r="E180" s="53">
        <v>0.75</v>
      </c>
      <c r="F180" s="184">
        <f>VLOOKUP(D180,'Part Master'!A:R, 3,FALSE)</f>
        <v>891.86</v>
      </c>
      <c r="G180" s="184">
        <f t="shared" si="86"/>
        <v>981.04600000000005</v>
      </c>
      <c r="H180" s="855"/>
      <c r="I180" s="181">
        <f>VLOOKUP(D180,'Part Master'!A:G,7,FALSE)</f>
        <v>740.24379999999996</v>
      </c>
      <c r="J180" s="184">
        <f t="shared" si="93"/>
        <v>814.26818000000003</v>
      </c>
      <c r="K180" s="849"/>
      <c r="L180" s="850"/>
      <c r="N180" s="11"/>
      <c r="O180" s="11"/>
      <c r="P180" s="11"/>
      <c r="Q180" s="11"/>
      <c r="R180" s="11"/>
      <c r="S180" s="11"/>
      <c r="T180" s="11"/>
      <c r="U180" s="11"/>
      <c r="V180" s="11"/>
      <c r="AD180" s="530" t="str">
        <f>IFERROR(VLOOKUP(D180,'Part Master'!A:E,5,FALSE)," ")</f>
        <v/>
      </c>
    </row>
    <row r="181" spans="2:30" s="9" customFormat="1">
      <c r="B181" s="809"/>
      <c r="C181" s="80" t="s">
        <v>61</v>
      </c>
      <c r="D181" s="80" t="s">
        <v>89</v>
      </c>
      <c r="E181" s="53">
        <v>0.1</v>
      </c>
      <c r="F181" s="184">
        <f>VLOOKUP(D181,'Part Master'!A:R, 3,FALSE)</f>
        <v>19.02</v>
      </c>
      <c r="G181" s="184">
        <f t="shared" si="86"/>
        <v>20.922000000000001</v>
      </c>
      <c r="H181" s="856"/>
      <c r="I181" s="181">
        <f>VLOOKUP(D181,'Part Master'!A:G,7,FALSE)</f>
        <v>15.7866</v>
      </c>
      <c r="J181" s="184">
        <f t="shared" si="93"/>
        <v>17.365260000000003</v>
      </c>
      <c r="K181" s="851"/>
      <c r="L181" s="852"/>
      <c r="N181" s="11"/>
      <c r="O181" s="11"/>
      <c r="P181" s="11"/>
      <c r="Q181" s="11"/>
      <c r="R181" s="11"/>
      <c r="S181" s="11"/>
      <c r="T181" s="11"/>
      <c r="U181" s="11"/>
      <c r="V181" s="11"/>
      <c r="AD181" s="530" t="str">
        <f>IFERROR(VLOOKUP(D181,'Part Master'!A:E,5,FALSE)," ")</f>
        <v/>
      </c>
    </row>
    <row r="182" spans="2:30" s="9" customFormat="1">
      <c r="B182" s="809"/>
      <c r="C182" s="80" t="s">
        <v>21</v>
      </c>
      <c r="D182" s="80" t="s">
        <v>91</v>
      </c>
      <c r="E182" s="53">
        <v>0.1</v>
      </c>
      <c r="F182" s="184">
        <f>VLOOKUP(D182,'Part Master'!A:R, 3,FALSE)</f>
        <v>39.479999999999997</v>
      </c>
      <c r="G182" s="184">
        <f t="shared" si="86"/>
        <v>43.427999999999997</v>
      </c>
      <c r="H182" s="856"/>
      <c r="I182" s="181">
        <f>VLOOKUP(D182,'Part Master'!A:G,7,FALSE)</f>
        <v>32.7684</v>
      </c>
      <c r="J182" s="184">
        <f t="shared" si="93"/>
        <v>36.04524</v>
      </c>
      <c r="K182" s="851"/>
      <c r="L182" s="852"/>
      <c r="N182" s="11"/>
      <c r="O182" s="11"/>
      <c r="P182" s="11"/>
      <c r="Q182" s="11"/>
      <c r="R182" s="11"/>
      <c r="S182" s="11"/>
      <c r="T182" s="11"/>
      <c r="U182" s="11"/>
      <c r="V182" s="11"/>
      <c r="AD182" s="530" t="str">
        <f>IFERROR(VLOOKUP(D182,'Part Master'!A:E,5,FALSE)," ")</f>
        <v/>
      </c>
    </row>
    <row r="183" spans="2:30" s="9" customFormat="1">
      <c r="B183" s="810"/>
      <c r="C183" s="80" t="s">
        <v>40</v>
      </c>
      <c r="D183" s="80" t="s">
        <v>90</v>
      </c>
      <c r="E183" s="53">
        <v>0.1</v>
      </c>
      <c r="F183" s="184">
        <f>VLOOKUP(D183,'Part Master'!A:R, 3,FALSE)</f>
        <v>11.77</v>
      </c>
      <c r="G183" s="184">
        <f t="shared" si="86"/>
        <v>12.947000000000001</v>
      </c>
      <c r="H183" s="857"/>
      <c r="I183" s="181">
        <f>VLOOKUP(D183,'Part Master'!A:G,7,FALSE)</f>
        <v>9.7690999999999999</v>
      </c>
      <c r="J183" s="184">
        <f t="shared" si="93"/>
        <v>10.74601</v>
      </c>
      <c r="K183" s="853"/>
      <c r="L183" s="854"/>
      <c r="N183" s="11"/>
      <c r="O183" s="11"/>
      <c r="P183" s="11"/>
      <c r="Q183" s="11"/>
      <c r="R183" s="11"/>
      <c r="S183" s="11"/>
      <c r="T183" s="11"/>
      <c r="U183" s="11"/>
      <c r="V183" s="11"/>
      <c r="AD183" s="530" t="str">
        <f>IFERROR(VLOOKUP(D183,'Part Master'!A:E,5,FALSE)," ")</f>
        <v/>
      </c>
    </row>
    <row r="184" spans="2:30" s="9" customFormat="1">
      <c r="B184" s="65" t="s">
        <v>417</v>
      </c>
      <c r="C184" s="65"/>
      <c r="D184" s="65" t="s">
        <v>95</v>
      </c>
      <c r="E184" s="42">
        <v>0.17</v>
      </c>
      <c r="F184" s="181">
        <f>VLOOKUP(D184,'Part Master'!A:R, 3,FALSE)</f>
        <v>29.81</v>
      </c>
      <c r="G184" s="181">
        <f t="shared" si="86"/>
        <v>32.791000000000004</v>
      </c>
      <c r="H184" s="393">
        <f>G184+(E184*('COVER PAGE'!$C$20))</f>
        <v>58.971000000000004</v>
      </c>
      <c r="I184" s="181">
        <f>VLOOKUP(D184,'Part Master'!A:G,7,FALSE)</f>
        <v>24.7423</v>
      </c>
      <c r="J184" s="181">
        <f>I184*1.1</f>
        <v>27.216530000000002</v>
      </c>
      <c r="K184" s="181">
        <f>J184+($R$7*E184)</f>
        <v>53.396530000000006</v>
      </c>
      <c r="L184" s="375"/>
      <c r="N184" s="122">
        <f>IF(L184&gt;0,G184*L184,0)</f>
        <v>0</v>
      </c>
      <c r="O184" s="122">
        <f>IF(L184&gt;0,H184*L184,0)</f>
        <v>0</v>
      </c>
      <c r="P184" s="339"/>
      <c r="Q184" s="122">
        <f>IF(L184&gt;0,J184*L184,0)</f>
        <v>0</v>
      </c>
      <c r="R184" s="122">
        <f>IF(L184&gt;0,K184*L184,0)</f>
        <v>0</v>
      </c>
      <c r="T184" s="174">
        <f>IF($L184&gt;0,$L184*$I184*'COVER PAGE'!#REF!,0)</f>
        <v>0</v>
      </c>
      <c r="U184" s="174">
        <f>IF($L184&gt;0,($E184*$R$7*$L184)-($E184*'COVER PAGE'!#REF!*$L184),0)</f>
        <v>0</v>
      </c>
      <c r="V184" s="174">
        <f t="shared" si="75"/>
        <v>0</v>
      </c>
      <c r="AD184" s="530" t="str">
        <f>IFERROR(VLOOKUP(D184,'Part Master'!A:E,5,FALSE)," ")</f>
        <v/>
      </c>
    </row>
    <row r="185" spans="2:30" s="9" customFormat="1">
      <c r="B185" s="65" t="s">
        <v>418</v>
      </c>
      <c r="C185" s="65"/>
      <c r="D185" s="65" t="s">
        <v>96</v>
      </c>
      <c r="E185" s="42">
        <v>0.17</v>
      </c>
      <c r="F185" s="181">
        <f>VLOOKUP(D185,'Part Master'!A:R, 3,FALSE)</f>
        <v>29.81</v>
      </c>
      <c r="G185" s="181">
        <f t="shared" si="86"/>
        <v>32.791000000000004</v>
      </c>
      <c r="H185" s="393">
        <f>G185+(E185*('COVER PAGE'!$C$20))</f>
        <v>58.971000000000004</v>
      </c>
      <c r="I185" s="181">
        <f>VLOOKUP(D185,'Part Master'!A:G,7,FALSE)</f>
        <v>24.7423</v>
      </c>
      <c r="J185" s="181">
        <f>I185*1.1</f>
        <v>27.216530000000002</v>
      </c>
      <c r="K185" s="181">
        <f>J185+($R$7*E185)</f>
        <v>53.396530000000006</v>
      </c>
      <c r="L185" s="375"/>
      <c r="N185" s="122">
        <f>IF(L185&gt;0,G185*L185,0)</f>
        <v>0</v>
      </c>
      <c r="O185" s="122">
        <f>IF(L185&gt;0,H185*L185,0)</f>
        <v>0</v>
      </c>
      <c r="P185" s="339"/>
      <c r="Q185" s="122">
        <f>IF(L185&gt;0,J185*L185,0)</f>
        <v>0</v>
      </c>
      <c r="R185" s="122">
        <f>IF(L185&gt;0,K185*L185,0)</f>
        <v>0</v>
      </c>
      <c r="T185" s="174">
        <f>IF($L185&gt;0,$L185*$I185*'COVER PAGE'!#REF!,0)</f>
        <v>0</v>
      </c>
      <c r="U185" s="174">
        <f>IF($L185&gt;0,($E185*$R$7*$L185)-($E185*'COVER PAGE'!#REF!*$L185),0)</f>
        <v>0</v>
      </c>
      <c r="V185" s="174">
        <f t="shared" si="75"/>
        <v>0</v>
      </c>
      <c r="AD185" s="530" t="str">
        <f>IFERROR(VLOOKUP(D185,'Part Master'!A:E,5,FALSE)," ")</f>
        <v/>
      </c>
    </row>
    <row r="186" spans="2:30">
      <c r="B186" s="811" t="s">
        <v>232</v>
      </c>
      <c r="C186" s="812"/>
      <c r="D186" s="812"/>
      <c r="E186" s="812"/>
      <c r="F186" s="812"/>
      <c r="G186" s="812"/>
      <c r="H186" s="812"/>
      <c r="I186" s="812"/>
      <c r="J186" s="812"/>
      <c r="K186" s="812"/>
      <c r="L186" s="812"/>
      <c r="M186" s="812"/>
      <c r="N186" s="812"/>
      <c r="O186" s="812"/>
      <c r="P186" s="812"/>
      <c r="Q186" s="812"/>
      <c r="R186" s="812"/>
      <c r="S186" s="812"/>
      <c r="T186" s="812"/>
      <c r="U186" s="812"/>
      <c r="V186" s="812"/>
      <c r="W186" s="812"/>
      <c r="X186" s="812"/>
      <c r="Y186" s="812"/>
      <c r="Z186" s="812"/>
      <c r="AA186" s="812"/>
      <c r="AB186" s="812"/>
      <c r="AC186" s="812"/>
      <c r="AD186" s="813" t="str">
        <f>IFERROR(VLOOKUP(D186,'Part Master'!A:E,5,FALSE)," ")</f>
        <v xml:space="preserve"> </v>
      </c>
    </row>
    <row r="187" spans="2:30" s="9" customFormat="1">
      <c r="B187" s="65" t="s">
        <v>1</v>
      </c>
      <c r="C187" s="65"/>
      <c r="D187" s="65" t="s">
        <v>70</v>
      </c>
      <c r="E187" s="45">
        <v>0</v>
      </c>
      <c r="F187" s="181">
        <f>VLOOKUP(D187,'Part Master'!A:R, 3,FALSE)</f>
        <v>57.85</v>
      </c>
      <c r="G187" s="181">
        <f>F187*1.1</f>
        <v>63.635000000000005</v>
      </c>
      <c r="H187" s="393">
        <f>G187+(E187*('COVER PAGE'!$C$20))</f>
        <v>63.635000000000005</v>
      </c>
      <c r="I187" s="181">
        <f>VLOOKUP(D187,'Part Master'!A:G,7,FALSE)</f>
        <v>48.015500000000003</v>
      </c>
      <c r="J187" s="181">
        <f>I187*1.1</f>
        <v>52.817050000000009</v>
      </c>
      <c r="K187" s="181">
        <f>J187+($R$7*E187)</f>
        <v>52.817050000000009</v>
      </c>
      <c r="L187" s="375"/>
      <c r="N187" s="122">
        <f>IF(L187&gt;0,G187*L187,0)</f>
        <v>0</v>
      </c>
      <c r="O187" s="122">
        <f>IF(L187&gt;0,H187*L187,0)</f>
        <v>0</v>
      </c>
      <c r="P187" s="339"/>
      <c r="Q187" s="122">
        <f>IF(L187&gt;0,J187*L187,0)</f>
        <v>0</v>
      </c>
      <c r="R187" s="122">
        <f>IF(L187&gt;0,K187*L187,0)</f>
        <v>0</v>
      </c>
      <c r="T187" s="174">
        <f>IF($L187&gt;0,$L187*$I187*'COVER PAGE'!#REF!,0)</f>
        <v>0</v>
      </c>
      <c r="U187" s="174">
        <f>IF($L187&gt;0,($E187*$R$7*$L187)-($E187*'COVER PAGE'!#REF!*$L187),0)</f>
        <v>0</v>
      </c>
      <c r="V187" s="174">
        <f t="shared" si="75"/>
        <v>0</v>
      </c>
      <c r="AD187" s="530" t="str">
        <f>IFERROR(VLOOKUP(D187,'Part Master'!A:E,5,FALSE)," ")</f>
        <v/>
      </c>
    </row>
    <row r="188" spans="2:30" s="9" customFormat="1">
      <c r="B188" s="65" t="s">
        <v>52</v>
      </c>
      <c r="C188" s="65"/>
      <c r="D188" s="65" t="s">
        <v>84</v>
      </c>
      <c r="E188" s="42">
        <v>0</v>
      </c>
      <c r="F188" s="181">
        <f>VLOOKUP(D188,'Part Master'!A:R, 3,FALSE)</f>
        <v>29.45</v>
      </c>
      <c r="G188" s="181">
        <f>F188*1.1</f>
        <v>32.395000000000003</v>
      </c>
      <c r="H188" s="393">
        <f>G188+(E188*('COVER PAGE'!$C$20))</f>
        <v>32.395000000000003</v>
      </c>
      <c r="I188" s="181">
        <f>VLOOKUP(D188,'Part Master'!A:G,7,FALSE)</f>
        <v>24.4435</v>
      </c>
      <c r="J188" s="181">
        <f>I188*1.1</f>
        <v>26.887850000000004</v>
      </c>
      <c r="K188" s="181">
        <f>J188+($R$7*E188)</f>
        <v>26.887850000000004</v>
      </c>
      <c r="L188" s="375"/>
      <c r="N188" s="122">
        <f>IF(L188&gt;0,G188*L188,0)</f>
        <v>0</v>
      </c>
      <c r="O188" s="122">
        <f>IF(L188&gt;0,H188*L188,0)</f>
        <v>0</v>
      </c>
      <c r="P188" s="339"/>
      <c r="Q188" s="122">
        <f>IF(L188&gt;0,J188*L188,0)</f>
        <v>0</v>
      </c>
      <c r="R188" s="122">
        <f>IF(L188&gt;0,K188*L188,0)</f>
        <v>0</v>
      </c>
      <c r="T188" s="174">
        <f>IF($L188&gt;0,$L188*$I188*'COVER PAGE'!#REF!,0)</f>
        <v>0</v>
      </c>
      <c r="U188" s="174">
        <f>IF($L188&gt;0,($E188*$R$7*$L188)-($E188*'COVER PAGE'!#REF!*$L188),0)</f>
        <v>0</v>
      </c>
      <c r="V188" s="174">
        <f t="shared" si="75"/>
        <v>0</v>
      </c>
      <c r="AD188" s="530" t="str">
        <f>IFERROR(VLOOKUP(D188,'Part Master'!A:E,5,FALSE)," ")</f>
        <v/>
      </c>
    </row>
    <row r="189" spans="2:30" hidden="1">
      <c r="B189" s="63" t="s">
        <v>465</v>
      </c>
      <c r="C189" s="71"/>
      <c r="D189" s="71"/>
      <c r="E189" s="71"/>
      <c r="F189" s="260"/>
      <c r="G189" s="260"/>
      <c r="H189" s="260"/>
      <c r="I189" s="260"/>
      <c r="J189" s="260"/>
      <c r="K189" s="260"/>
      <c r="L189" s="270"/>
      <c r="N189" s="5"/>
      <c r="O189" s="5"/>
      <c r="P189" s="5"/>
      <c r="Q189" s="11"/>
      <c r="R189" s="11"/>
      <c r="S189" s="11"/>
      <c r="T189" s="11"/>
      <c r="U189" s="11"/>
      <c r="V189" s="11"/>
      <c r="AD189" s="530" t="str">
        <f>IFERROR(VLOOKUP(D189,'Part Master'!A:E,5,FALSE)," ")</f>
        <v xml:space="preserve"> </v>
      </c>
    </row>
    <row r="190" spans="2:30" ht="17.25" hidden="1">
      <c r="B190" s="148" t="s">
        <v>1036</v>
      </c>
      <c r="C190" s="134"/>
      <c r="D190" s="135"/>
      <c r="E190" s="149"/>
      <c r="F190" s="261"/>
      <c r="G190" s="261"/>
      <c r="H190" s="261"/>
      <c r="I190" s="261"/>
      <c r="J190" s="261"/>
      <c r="K190" s="261"/>
      <c r="L190" s="271"/>
      <c r="N190" s="5"/>
      <c r="O190" s="5"/>
      <c r="P190" s="5"/>
      <c r="Q190" s="11"/>
      <c r="R190" s="11"/>
      <c r="S190" s="11"/>
      <c r="T190" s="11"/>
      <c r="U190" s="11"/>
      <c r="V190" s="11"/>
      <c r="AD190" s="530" t="str">
        <f>IFERROR(VLOOKUP(D190,'Part Master'!A:E,5,FALSE)," ")</f>
        <v xml:space="preserve"> </v>
      </c>
    </row>
    <row r="191" spans="2:30" hidden="1">
      <c r="B191" s="773"/>
      <c r="C191" s="72" t="s">
        <v>1046</v>
      </c>
      <c r="D191" s="72" t="s">
        <v>351</v>
      </c>
      <c r="E191" s="45" t="s">
        <v>437</v>
      </c>
      <c r="F191" s="183">
        <v>1855.82</v>
      </c>
      <c r="G191" s="262">
        <f t="shared" ref="G191:G196" si="94">F191*1.1</f>
        <v>2041.402</v>
      </c>
      <c r="H191" s="262">
        <f t="shared" ref="H191:H196" si="95">F191*1.1</f>
        <v>2041.402</v>
      </c>
      <c r="I191" s="262">
        <v>1855.82</v>
      </c>
      <c r="J191" s="262">
        <f t="shared" ref="J191:J196" si="96">I191*1.1</f>
        <v>2041.402</v>
      </c>
      <c r="K191" s="262">
        <f t="shared" ref="K191:K196" si="97">I191*1.1</f>
        <v>2041.402</v>
      </c>
      <c r="L191" s="272"/>
      <c r="N191" s="122">
        <f t="shared" ref="N191:N196" si="98">IF(L191&gt;0,G191*L191,0)</f>
        <v>0</v>
      </c>
      <c r="O191" s="122">
        <f t="shared" ref="O191:O196" si="99">IF(L191&gt;0,H191*L191,0)</f>
        <v>0</v>
      </c>
      <c r="P191" s="339"/>
      <c r="Q191" s="122">
        <f t="shared" ref="Q191:Q196" si="100">IF(L191&gt;0,J191*L191,0)</f>
        <v>0</v>
      </c>
      <c r="R191" s="122">
        <f t="shared" ref="R191:R196" si="101">IF(L191&gt;0,K191*L191,0)</f>
        <v>0</v>
      </c>
      <c r="T191" s="174">
        <f>IF($L191&gt;0,$L191*$I191*'COVER PAGE'!#REF!,0)</f>
        <v>0</v>
      </c>
      <c r="U191" s="174">
        <f>IF($L191&gt;0,($E191*$R$7*$L191)-($E191*'COVER PAGE'!#REF!*$L191),0)</f>
        <v>0</v>
      </c>
      <c r="V191" s="174">
        <f t="shared" si="75"/>
        <v>0</v>
      </c>
      <c r="AD191" s="531" t="str">
        <f>IFERROR(VLOOKUP(D191,'Part Master'!A:E,5,FALSE)," ")</f>
        <v xml:space="preserve"> </v>
      </c>
    </row>
    <row r="192" spans="2:30" hidden="1">
      <c r="B192" s="774"/>
      <c r="C192" s="72" t="s">
        <v>1047</v>
      </c>
      <c r="D192" s="72" t="s">
        <v>352</v>
      </c>
      <c r="E192" s="45" t="s">
        <v>437</v>
      </c>
      <c r="F192" s="183">
        <v>2113.33</v>
      </c>
      <c r="G192" s="262">
        <f t="shared" si="94"/>
        <v>2324.663</v>
      </c>
      <c r="H192" s="262">
        <f t="shared" si="95"/>
        <v>2324.663</v>
      </c>
      <c r="I192" s="262">
        <v>2113.33</v>
      </c>
      <c r="J192" s="262">
        <f t="shared" si="96"/>
        <v>2324.663</v>
      </c>
      <c r="K192" s="262">
        <f t="shared" si="97"/>
        <v>2324.663</v>
      </c>
      <c r="L192" s="272"/>
      <c r="N192" s="122">
        <f t="shared" si="98"/>
        <v>0</v>
      </c>
      <c r="O192" s="122">
        <f t="shared" si="99"/>
        <v>0</v>
      </c>
      <c r="P192" s="339"/>
      <c r="Q192" s="122">
        <f t="shared" si="100"/>
        <v>0</v>
      </c>
      <c r="R192" s="122">
        <f t="shared" si="101"/>
        <v>0</v>
      </c>
      <c r="T192" s="174">
        <f>IF($L192&gt;0,$L192*$I192*'COVER PAGE'!#REF!,0)</f>
        <v>0</v>
      </c>
      <c r="U192" s="174">
        <f>IF($L192&gt;0,($E192*$R$7*$L192)-($E192*'COVER PAGE'!#REF!*$L192),0)</f>
        <v>0</v>
      </c>
      <c r="V192" s="174">
        <f t="shared" si="75"/>
        <v>0</v>
      </c>
      <c r="AD192" s="532" t="str">
        <f>IFERROR(VLOOKUP(D192,'Part Master'!A:E,5,FALSE)," ")</f>
        <v xml:space="preserve"> </v>
      </c>
    </row>
    <row r="193" spans="2:30" ht="30" hidden="1">
      <c r="B193" s="774"/>
      <c r="C193" s="364" t="s">
        <v>1048</v>
      </c>
      <c r="D193" s="72" t="s">
        <v>1042</v>
      </c>
      <c r="E193" s="45" t="s">
        <v>437</v>
      </c>
      <c r="F193" s="183">
        <v>2564.71</v>
      </c>
      <c r="G193" s="262">
        <f t="shared" si="94"/>
        <v>2821.1810000000005</v>
      </c>
      <c r="H193" s="262">
        <f t="shared" si="95"/>
        <v>2821.1810000000005</v>
      </c>
      <c r="I193" s="262">
        <v>2564.71</v>
      </c>
      <c r="J193" s="262">
        <f t="shared" si="96"/>
        <v>2821.1810000000005</v>
      </c>
      <c r="K193" s="262">
        <f t="shared" si="97"/>
        <v>2821.1810000000005</v>
      </c>
      <c r="L193" s="272"/>
      <c r="N193" s="122">
        <f t="shared" si="98"/>
        <v>0</v>
      </c>
      <c r="O193" s="122">
        <f t="shared" si="99"/>
        <v>0</v>
      </c>
      <c r="P193" s="339"/>
      <c r="Q193" s="122">
        <f t="shared" si="100"/>
        <v>0</v>
      </c>
      <c r="R193" s="122">
        <f t="shared" si="101"/>
        <v>0</v>
      </c>
      <c r="T193" s="174">
        <f>IF($L193&gt;0,$L193*$I193*'COVER PAGE'!#REF!,0)</f>
        <v>0</v>
      </c>
      <c r="U193" s="174">
        <f>IF($L193&gt;0,($E193*$R$7*$L193)-($E193*'COVER PAGE'!#REF!*$L193),0)</f>
        <v>0</v>
      </c>
      <c r="V193" s="174">
        <f t="shared" si="75"/>
        <v>0</v>
      </c>
      <c r="AD193" s="532" t="str">
        <f>IFERROR(VLOOKUP(D193,'Part Master'!A:E,5,FALSE)," ")</f>
        <v xml:space="preserve"> </v>
      </c>
    </row>
    <row r="194" spans="2:30" hidden="1">
      <c r="B194" s="774"/>
      <c r="C194" s="72" t="s">
        <v>1049</v>
      </c>
      <c r="D194" s="72" t="s">
        <v>354</v>
      </c>
      <c r="E194" s="45" t="s">
        <v>437</v>
      </c>
      <c r="F194" s="183">
        <v>1906.5</v>
      </c>
      <c r="G194" s="262">
        <f t="shared" si="94"/>
        <v>2097.15</v>
      </c>
      <c r="H194" s="262">
        <f t="shared" si="95"/>
        <v>2097.15</v>
      </c>
      <c r="I194" s="262">
        <v>1906.5</v>
      </c>
      <c r="J194" s="262">
        <f t="shared" si="96"/>
        <v>2097.15</v>
      </c>
      <c r="K194" s="262">
        <f t="shared" si="97"/>
        <v>2097.15</v>
      </c>
      <c r="L194" s="272"/>
      <c r="N194" s="122">
        <f t="shared" si="98"/>
        <v>0</v>
      </c>
      <c r="O194" s="122">
        <f t="shared" si="99"/>
        <v>0</v>
      </c>
      <c r="P194" s="339"/>
      <c r="Q194" s="122">
        <f t="shared" si="100"/>
        <v>0</v>
      </c>
      <c r="R194" s="122">
        <f t="shared" si="101"/>
        <v>0</v>
      </c>
      <c r="T194" s="174">
        <f>IF($L194&gt;0,$L194*$I194*'COVER PAGE'!#REF!,0)</f>
        <v>0</v>
      </c>
      <c r="U194" s="174">
        <f>IF($L194&gt;0,($E194*$R$7*$L194)-($E194*'COVER PAGE'!#REF!*$L194),0)</f>
        <v>0</v>
      </c>
      <c r="V194" s="174">
        <f t="shared" si="75"/>
        <v>0</v>
      </c>
      <c r="AD194" s="532" t="str">
        <f>IFERROR(VLOOKUP(D194,'Part Master'!A:E,5,FALSE)," ")</f>
        <v xml:space="preserve"> </v>
      </c>
    </row>
    <row r="195" spans="2:30" hidden="1">
      <c r="B195" s="774"/>
      <c r="C195" s="72" t="s">
        <v>1050</v>
      </c>
      <c r="D195" s="72" t="s">
        <v>355</v>
      </c>
      <c r="E195" s="45" t="s">
        <v>437</v>
      </c>
      <c r="F195" s="183">
        <v>2166.38</v>
      </c>
      <c r="G195" s="262">
        <f t="shared" si="94"/>
        <v>2383.0180000000005</v>
      </c>
      <c r="H195" s="262">
        <f t="shared" si="95"/>
        <v>2383.0180000000005</v>
      </c>
      <c r="I195" s="262">
        <v>2166.38</v>
      </c>
      <c r="J195" s="262">
        <f t="shared" si="96"/>
        <v>2383.0180000000005</v>
      </c>
      <c r="K195" s="262">
        <f t="shared" si="97"/>
        <v>2383.0180000000005</v>
      </c>
      <c r="L195" s="272"/>
      <c r="N195" s="122">
        <f t="shared" si="98"/>
        <v>0</v>
      </c>
      <c r="O195" s="122">
        <f t="shared" si="99"/>
        <v>0</v>
      </c>
      <c r="P195" s="339"/>
      <c r="Q195" s="122">
        <f t="shared" si="100"/>
        <v>0</v>
      </c>
      <c r="R195" s="122">
        <f t="shared" si="101"/>
        <v>0</v>
      </c>
      <c r="T195" s="174">
        <f>IF($L195&gt;0,$L195*$I195*'COVER PAGE'!#REF!,0)</f>
        <v>0</v>
      </c>
      <c r="U195" s="174">
        <f>IF($L195&gt;0,($E195*$R$7*$L195)-($E195*'COVER PAGE'!#REF!*$L195),0)</f>
        <v>0</v>
      </c>
      <c r="V195" s="174">
        <f t="shared" si="75"/>
        <v>0</v>
      </c>
      <c r="AD195" s="532" t="str">
        <f>IFERROR(VLOOKUP(D195,'Part Master'!A:E,5,FALSE)," ")</f>
        <v xml:space="preserve"> </v>
      </c>
    </row>
    <row r="196" spans="2:30" ht="30" hidden="1">
      <c r="B196" s="775"/>
      <c r="C196" s="364" t="s">
        <v>1051</v>
      </c>
      <c r="D196" s="72" t="s">
        <v>1043</v>
      </c>
      <c r="E196" s="45" t="s">
        <v>437</v>
      </c>
      <c r="F196" s="183">
        <v>2589.59</v>
      </c>
      <c r="G196" s="262">
        <f t="shared" si="94"/>
        <v>2848.5490000000004</v>
      </c>
      <c r="H196" s="262">
        <f t="shared" si="95"/>
        <v>2848.5490000000004</v>
      </c>
      <c r="I196" s="262">
        <v>2589.59</v>
      </c>
      <c r="J196" s="262">
        <f t="shared" si="96"/>
        <v>2848.5490000000004</v>
      </c>
      <c r="K196" s="262">
        <f t="shared" si="97"/>
        <v>2848.5490000000004</v>
      </c>
      <c r="L196" s="272"/>
      <c r="N196" s="122">
        <f t="shared" si="98"/>
        <v>0</v>
      </c>
      <c r="O196" s="122">
        <f t="shared" si="99"/>
        <v>0</v>
      </c>
      <c r="P196" s="339"/>
      <c r="Q196" s="122">
        <f t="shared" si="100"/>
        <v>0</v>
      </c>
      <c r="R196" s="122">
        <f t="shared" si="101"/>
        <v>0</v>
      </c>
      <c r="T196" s="174">
        <f>IF($L196&gt;0,$L196*$I196*'COVER PAGE'!#REF!,0)</f>
        <v>0</v>
      </c>
      <c r="U196" s="174">
        <f>IF($L196&gt;0,($E196*$R$7*$L196)-($E196*'COVER PAGE'!#REF!*$L196),0)</f>
        <v>0</v>
      </c>
      <c r="V196" s="174">
        <f t="shared" si="75"/>
        <v>0</v>
      </c>
      <c r="AD196" s="532" t="str">
        <f>IFERROR(VLOOKUP(D196,'Part Master'!A:E,5,FALSE)," ")</f>
        <v xml:space="preserve"> </v>
      </c>
    </row>
    <row r="197" spans="2:30" hidden="1">
      <c r="B197" s="9"/>
      <c r="C197" s="9"/>
      <c r="D197" s="9"/>
      <c r="AD197" s="532" t="str">
        <f>IFERROR(VLOOKUP(D197,'Part Master'!A:E,5,FALSE)," ")</f>
        <v xml:space="preserve"> </v>
      </c>
    </row>
    <row r="198" spans="2:30" ht="17.25">
      <c r="B198" s="465" t="s">
        <v>473</v>
      </c>
      <c r="C198" s="465"/>
      <c r="D198" s="465"/>
      <c r="E198" s="465"/>
      <c r="F198" s="465"/>
      <c r="G198" s="465"/>
      <c r="H198" s="465"/>
      <c r="I198" s="234"/>
      <c r="J198" s="234"/>
      <c r="K198" s="234"/>
      <c r="AD198" s="532" t="str">
        <f>IFERROR(VLOOKUP(D198,'Part Master'!A:E,5,FALSE)," ")</f>
        <v xml:space="preserve"> </v>
      </c>
    </row>
    <row r="199" spans="2:30" ht="17.25">
      <c r="B199" s="859" t="s">
        <v>474</v>
      </c>
      <c r="C199" s="859"/>
      <c r="D199" s="859"/>
      <c r="E199" s="859"/>
      <c r="F199" s="859"/>
      <c r="G199" s="859"/>
      <c r="H199" s="859"/>
      <c r="I199" s="233"/>
      <c r="J199" s="233"/>
      <c r="K199" s="233"/>
      <c r="AD199" s="532" t="str">
        <f>IFERROR(VLOOKUP(D199,'Part Master'!A:E,5,FALSE)," ")</f>
        <v xml:space="preserve"> </v>
      </c>
    </row>
    <row r="200" spans="2:30" ht="17.25">
      <c r="B200" s="858" t="s">
        <v>476</v>
      </c>
      <c r="C200" s="858"/>
      <c r="D200" s="858"/>
      <c r="E200" s="858"/>
      <c r="F200" s="858"/>
      <c r="G200" s="858"/>
      <c r="H200" s="858"/>
      <c r="I200" s="232"/>
      <c r="J200" s="232"/>
      <c r="K200" s="232"/>
      <c r="AD200" s="532" t="str">
        <f>IFERROR(VLOOKUP(D200,'Part Master'!A:E,5,FALSE)," ")</f>
        <v xml:space="preserve"> </v>
      </c>
    </row>
    <row r="201" spans="2:30" ht="17.25">
      <c r="B201" s="94" t="s">
        <v>479</v>
      </c>
      <c r="C201" s="94"/>
      <c r="D201" s="94"/>
      <c r="E201" s="94"/>
      <c r="F201" s="94"/>
      <c r="G201" s="94"/>
      <c r="H201" s="94"/>
      <c r="I201" s="229"/>
      <c r="J201" s="229"/>
      <c r="K201" s="229"/>
      <c r="AD201" s="532" t="str">
        <f>IFERROR(VLOOKUP(D201,'Part Master'!A:E,5,FALSE)," ")</f>
        <v xml:space="preserve"> </v>
      </c>
    </row>
    <row r="202" spans="2:30" ht="17.25" hidden="1">
      <c r="B202" s="782" t="s">
        <v>480</v>
      </c>
      <c r="C202" s="782"/>
      <c r="D202" s="782"/>
      <c r="E202" s="782"/>
      <c r="F202" s="782"/>
      <c r="G202" s="782"/>
      <c r="H202" s="782"/>
      <c r="I202" s="231"/>
      <c r="J202" s="231"/>
      <c r="K202" s="231"/>
      <c r="AD202" s="532" t="str">
        <f>IFERROR(VLOOKUP(D202,'Part Master'!A:E,5,FALSE)," ")</f>
        <v xml:space="preserve"> </v>
      </c>
    </row>
    <row r="203" spans="2:30">
      <c r="B203" s="763" t="s">
        <v>1395</v>
      </c>
      <c r="C203" s="763"/>
      <c r="D203" s="763"/>
      <c r="E203" s="763"/>
      <c r="F203" s="763"/>
      <c r="G203" s="763"/>
      <c r="H203" s="763"/>
      <c r="I203" s="763"/>
      <c r="J203" s="763"/>
      <c r="K203" s="763"/>
      <c r="L203" s="763"/>
      <c r="AD203" s="532" t="str">
        <f>IFERROR(VLOOKUP(D203,'Part Master'!A:E,5,FALSE)," ")</f>
        <v xml:space="preserve"> </v>
      </c>
    </row>
    <row r="204" spans="2:30">
      <c r="B204" s="763"/>
      <c r="C204" s="763"/>
      <c r="D204" s="763"/>
      <c r="E204" s="763"/>
      <c r="F204" s="763"/>
      <c r="G204" s="763"/>
      <c r="H204" s="763"/>
      <c r="I204" s="763"/>
      <c r="J204" s="763"/>
      <c r="K204" s="763"/>
      <c r="L204" s="763"/>
      <c r="AD204" s="532" t="str">
        <f>IFERROR(VLOOKUP(D204,'Part Master'!A:E,5,FALSE)," ")</f>
        <v xml:space="preserve"> </v>
      </c>
    </row>
    <row r="205" spans="2:30">
      <c r="B205" s="763"/>
      <c r="C205" s="763"/>
      <c r="D205" s="763"/>
      <c r="E205" s="763"/>
      <c r="F205" s="763"/>
      <c r="G205" s="763"/>
      <c r="H205" s="763"/>
      <c r="I205" s="763"/>
      <c r="J205" s="763"/>
      <c r="K205" s="763"/>
      <c r="L205" s="763"/>
      <c r="AD205" s="532" t="str">
        <f>IFERROR(VLOOKUP(D205,'Part Master'!A:E,5,FALSE)," ")</f>
        <v xml:space="preserve"> </v>
      </c>
    </row>
    <row r="206" spans="2:30">
      <c r="AD206" s="532" t="str">
        <f>IFERROR(VLOOKUP(D206,'Part Master'!A:E,5,FALSE)," ")</f>
        <v xml:space="preserve"> </v>
      </c>
    </row>
    <row r="207" spans="2:30">
      <c r="AD207" s="532" t="str">
        <f>IFERROR(VLOOKUP(D207,'Part Master'!A:E,5,FALSE)," ")</f>
        <v xml:space="preserve"> </v>
      </c>
    </row>
    <row r="208" spans="2:30">
      <c r="AD208" s="532" t="str">
        <f>IFERROR(VLOOKUP(D208,'Part Master'!A:E,5,FALSE)," ")</f>
        <v xml:space="preserve"> </v>
      </c>
    </row>
    <row r="209" spans="30:30">
      <c r="AD209" s="532" t="str">
        <f>IFERROR(VLOOKUP(D209,'Part Master'!A:E,5,FALSE)," ")</f>
        <v xml:space="preserve"> </v>
      </c>
    </row>
    <row r="210" spans="30:30">
      <c r="AD210" s="532" t="str">
        <f>IFERROR(VLOOKUP(D210,'Part Master'!A:E,5,FALSE)," ")</f>
        <v xml:space="preserve"> </v>
      </c>
    </row>
    <row r="211" spans="30:30">
      <c r="AD211" s="532" t="str">
        <f>IFERROR(VLOOKUP(D211,'Part Master'!A:E,5,FALSE)," ")</f>
        <v xml:space="preserve"> </v>
      </c>
    </row>
    <row r="212" spans="30:30">
      <c r="AD212" s="532" t="str">
        <f>IFERROR(VLOOKUP(D212,'Part Master'!A:E,5,FALSE)," ")</f>
        <v xml:space="preserve"> </v>
      </c>
    </row>
    <row r="213" spans="30:30">
      <c r="AD213" s="532" t="str">
        <f>IFERROR(VLOOKUP(D213,'Part Master'!A:E,5,FALSE)," ")</f>
        <v xml:space="preserve"> </v>
      </c>
    </row>
    <row r="214" spans="30:30">
      <c r="AD214" s="532" t="str">
        <f>IFERROR(VLOOKUP(D214,'Part Master'!A:E,5,FALSE)," ")</f>
        <v xml:space="preserve"> </v>
      </c>
    </row>
    <row r="215" spans="30:30">
      <c r="AD215" s="532" t="str">
        <f>IFERROR(VLOOKUP(D215,'Part Master'!A:E,5,FALSE)," ")</f>
        <v xml:space="preserve"> </v>
      </c>
    </row>
    <row r="216" spans="30:30">
      <c r="AD216" s="532" t="str">
        <f>IFERROR(VLOOKUP(D216,'Part Master'!A:E,5,FALSE)," ")</f>
        <v xml:space="preserve"> </v>
      </c>
    </row>
    <row r="217" spans="30:30">
      <c r="AD217" s="532" t="str">
        <f>IFERROR(VLOOKUP(D217,'Part Master'!A:E,5,FALSE)," ")</f>
        <v xml:space="preserve"> </v>
      </c>
    </row>
    <row r="218" spans="30:30">
      <c r="AD218" s="532" t="str">
        <f>IFERROR(VLOOKUP(D218,'Part Master'!A:E,5,FALSE)," ")</f>
        <v xml:space="preserve"> </v>
      </c>
    </row>
    <row r="219" spans="30:30">
      <c r="AD219" s="532" t="str">
        <f>IFERROR(VLOOKUP(D219,'Part Master'!A:E,5,FALSE)," ")</f>
        <v xml:space="preserve"> </v>
      </c>
    </row>
    <row r="220" spans="30:30">
      <c r="AD220" s="532" t="str">
        <f>IFERROR(VLOOKUP(D220,'Part Master'!A:E,5,FALSE)," ")</f>
        <v xml:space="preserve"> </v>
      </c>
    </row>
    <row r="221" spans="30:30">
      <c r="AD221" s="532" t="str">
        <f>IFERROR(VLOOKUP(D221,'Part Master'!A:E,5,FALSE)," ")</f>
        <v xml:space="preserve"> </v>
      </c>
    </row>
    <row r="222" spans="30:30">
      <c r="AD222" s="532" t="str">
        <f>IFERROR(VLOOKUP(D222,'Part Master'!A:E,5,FALSE)," ")</f>
        <v xml:space="preserve"> </v>
      </c>
    </row>
    <row r="223" spans="30:30">
      <c r="AD223" s="532" t="str">
        <f>IFERROR(VLOOKUP(D223,'Part Master'!A:E,5,FALSE)," ")</f>
        <v xml:space="preserve"> </v>
      </c>
    </row>
    <row r="224" spans="30:30">
      <c r="AD224" s="532" t="str">
        <f>IFERROR(VLOOKUP(D224,'Part Master'!A:E,5,FALSE)," ")</f>
        <v xml:space="preserve"> </v>
      </c>
    </row>
    <row r="225" spans="30:30">
      <c r="AD225" s="532" t="str">
        <f>IFERROR(VLOOKUP(D225,'Part Master'!A:E,5,FALSE)," ")</f>
        <v xml:space="preserve"> </v>
      </c>
    </row>
    <row r="226" spans="30:30">
      <c r="AD226" s="532" t="str">
        <f>IFERROR(VLOOKUP(D226,'Part Master'!A:E,5,FALSE)," ")</f>
        <v xml:space="preserve"> </v>
      </c>
    </row>
    <row r="227" spans="30:30">
      <c r="AD227" s="532" t="str">
        <f>IFERROR(VLOOKUP(D227,'Part Master'!A:E,5,FALSE)," ")</f>
        <v xml:space="preserve"> </v>
      </c>
    </row>
    <row r="228" spans="30:30">
      <c r="AD228" s="532" t="str">
        <f>IFERROR(VLOOKUP(D228,'Part Master'!A:E,5,FALSE)," ")</f>
        <v xml:space="preserve"> </v>
      </c>
    </row>
    <row r="229" spans="30:30">
      <c r="AD229" s="532" t="str">
        <f>IFERROR(VLOOKUP(D229,'Part Master'!A:E,5,FALSE)," ")</f>
        <v xml:space="preserve"> </v>
      </c>
    </row>
    <row r="230" spans="30:30">
      <c r="AD230" s="532" t="str">
        <f>IFERROR(VLOOKUP(D230,'Part Master'!A:E,5,FALSE)," ")</f>
        <v xml:space="preserve"> </v>
      </c>
    </row>
    <row r="231" spans="30:30">
      <c r="AD231" s="532" t="str">
        <f>IFERROR(VLOOKUP(D231,'Part Master'!A:E,5,FALSE)," ")</f>
        <v xml:space="preserve"> </v>
      </c>
    </row>
    <row r="232" spans="30:30">
      <c r="AD232" s="532" t="str">
        <f>IFERROR(VLOOKUP(D232,'Part Master'!A:E,5,FALSE)," ")</f>
        <v xml:space="preserve"> </v>
      </c>
    </row>
    <row r="233" spans="30:30">
      <c r="AD233" s="532" t="str">
        <f>IFERROR(VLOOKUP(D233,'Part Master'!A:E,5,FALSE)," ")</f>
        <v xml:space="preserve"> </v>
      </c>
    </row>
    <row r="234" spans="30:30">
      <c r="AD234" s="532" t="str">
        <f>IFERROR(VLOOKUP(D234,'Part Master'!A:E,5,FALSE)," ")</f>
        <v xml:space="preserve"> </v>
      </c>
    </row>
    <row r="235" spans="30:30">
      <c r="AD235" s="532" t="str">
        <f>IFERROR(VLOOKUP(D235,'Part Master'!A:E,5,FALSE)," ")</f>
        <v xml:space="preserve"> </v>
      </c>
    </row>
    <row r="236" spans="30:30">
      <c r="AD236" s="532" t="str">
        <f>IFERROR(VLOOKUP(D236,'Part Master'!A:E,5,FALSE)," ")</f>
        <v xml:space="preserve"> </v>
      </c>
    </row>
    <row r="237" spans="30:30">
      <c r="AD237" s="532" t="str">
        <f>IFERROR(VLOOKUP(D237,'Part Master'!A:E,5,FALSE)," ")</f>
        <v xml:space="preserve"> </v>
      </c>
    </row>
    <row r="238" spans="30:30">
      <c r="AD238" s="532" t="str">
        <f>IFERROR(VLOOKUP(D238,'Part Master'!A:E,5,FALSE)," ")</f>
        <v xml:space="preserve"> </v>
      </c>
    </row>
    <row r="239" spans="30:30">
      <c r="AD239" s="532" t="str">
        <f>IFERROR(VLOOKUP(D239,'Part Master'!A:E,5,FALSE)," ")</f>
        <v xml:space="preserve"> </v>
      </c>
    </row>
    <row r="240" spans="30:30">
      <c r="AD240" s="532" t="str">
        <f>IFERROR(VLOOKUP(D240,'Part Master'!A:E,5,FALSE)," ")</f>
        <v xml:space="preserve"> </v>
      </c>
    </row>
    <row r="241" spans="30:30">
      <c r="AD241" s="532" t="str">
        <f>IFERROR(VLOOKUP(D241,'Part Master'!A:E,5,FALSE)," ")</f>
        <v xml:space="preserve"> </v>
      </c>
    </row>
    <row r="242" spans="30:30">
      <c r="AD242" s="532" t="str">
        <f>IFERROR(VLOOKUP(D242,'Part Master'!A:E,5,FALSE)," ")</f>
        <v xml:space="preserve"> </v>
      </c>
    </row>
    <row r="243" spans="30:30">
      <c r="AD243" s="532" t="str">
        <f>IFERROR(VLOOKUP(D243,'Part Master'!A:E,5,FALSE)," ")</f>
        <v xml:space="preserve"> </v>
      </c>
    </row>
    <row r="244" spans="30:30">
      <c r="AD244" s="532" t="str">
        <f>IFERROR(VLOOKUP(D244,'Part Master'!A:E,5,FALSE)," ")</f>
        <v xml:space="preserve"> </v>
      </c>
    </row>
    <row r="245" spans="30:30">
      <c r="AD245" s="532" t="str">
        <f>IFERROR(VLOOKUP(D245,'Part Master'!A:E,5,FALSE)," ")</f>
        <v xml:space="preserve"> </v>
      </c>
    </row>
    <row r="246" spans="30:30">
      <c r="AD246" s="532" t="str">
        <f>IFERROR(VLOOKUP(D246,'Part Master'!A:E,5,FALSE)," ")</f>
        <v xml:space="preserve"> </v>
      </c>
    </row>
  </sheetData>
  <sheetProtection algorithmName="SHA-512" hashValue="NIqB5h7SGgD6Lh2aOxkWmIkQxn1ZJd28yCqhIvudqt6pdERXceavAQNyaDipMwTMzjJhbFDzSKy0WRjRUt82hw==" saltValue="HuFBb9a/ATBVWEfIJnqCpw==" spinCount="100000" sheet="1" objects="1" scenarios="1"/>
  <mergeCells count="68">
    <mergeCell ref="C3:L3"/>
    <mergeCell ref="C2:L2"/>
    <mergeCell ref="B52:L52"/>
    <mergeCell ref="B43:L43"/>
    <mergeCell ref="D5:E5"/>
    <mergeCell ref="D6:E6"/>
    <mergeCell ref="D7:E7"/>
    <mergeCell ref="G7:H7"/>
    <mergeCell ref="B10:AD10"/>
    <mergeCell ref="B71:B78"/>
    <mergeCell ref="B34:L34"/>
    <mergeCell ref="K86:L88"/>
    <mergeCell ref="J7:K7"/>
    <mergeCell ref="B25:L25"/>
    <mergeCell ref="B26:B33"/>
    <mergeCell ref="B9:C9"/>
    <mergeCell ref="B35:B42"/>
    <mergeCell ref="B18:B21"/>
    <mergeCell ref="B53:B60"/>
    <mergeCell ref="B44:B51"/>
    <mergeCell ref="B23:B24"/>
    <mergeCell ref="B62:B69"/>
    <mergeCell ref="K82:L84"/>
    <mergeCell ref="H82:H84"/>
    <mergeCell ref="H86:H88"/>
    <mergeCell ref="B81:C81"/>
    <mergeCell ref="B85:C85"/>
    <mergeCell ref="B82:B84"/>
    <mergeCell ref="B90:B92"/>
    <mergeCell ref="B164:B167"/>
    <mergeCell ref="B133:B137"/>
    <mergeCell ref="B139:B146"/>
    <mergeCell ref="B151:B154"/>
    <mergeCell ref="B149:AD149"/>
    <mergeCell ref="B159:AD159"/>
    <mergeCell ref="B161:AD161"/>
    <mergeCell ref="B199:H199"/>
    <mergeCell ref="B179:D179"/>
    <mergeCell ref="B86:B88"/>
    <mergeCell ref="B169:B173"/>
    <mergeCell ref="B174:D174"/>
    <mergeCell ref="B191:B196"/>
    <mergeCell ref="B175:B178"/>
    <mergeCell ref="B180:B183"/>
    <mergeCell ref="H121:H123"/>
    <mergeCell ref="H113:H115"/>
    <mergeCell ref="H117:H119"/>
    <mergeCell ref="H97:H99"/>
    <mergeCell ref="H101:H103"/>
    <mergeCell ref="H105:H107"/>
    <mergeCell ref="H109:H111"/>
    <mergeCell ref="B186:AD186"/>
    <mergeCell ref="B203:L205"/>
    <mergeCell ref="K97:L99"/>
    <mergeCell ref="K101:L103"/>
    <mergeCell ref="K180:L183"/>
    <mergeCell ref="H180:H183"/>
    <mergeCell ref="K175:L178"/>
    <mergeCell ref="K121:L123"/>
    <mergeCell ref="K125:L127"/>
    <mergeCell ref="K105:L107"/>
    <mergeCell ref="K109:L111"/>
    <mergeCell ref="K113:L115"/>
    <mergeCell ref="K117:L119"/>
    <mergeCell ref="H175:H178"/>
    <mergeCell ref="H125:H127"/>
    <mergeCell ref="B202:H202"/>
    <mergeCell ref="B200:H200"/>
  </mergeCells>
  <conditionalFormatting sqref="C281:C1048576 D197 C9">
    <cfRule type="duplicateValues" dxfId="312" priority="222"/>
  </conditionalFormatting>
  <conditionalFormatting sqref="D191:D196">
    <cfRule type="duplicateValues" dxfId="311" priority="151"/>
  </conditionalFormatting>
  <conditionalFormatting sqref="G128:G131 G93 G11 G14:G16 G23:G24 G95:G99 G79:G88 G172 J151:J158 J169:J183">
    <cfRule type="cellIs" dxfId="310" priority="150" operator="equal">
      <formula>0</formula>
    </cfRule>
  </conditionalFormatting>
  <conditionalFormatting sqref="G18:G21">
    <cfRule type="cellIs" dxfId="309" priority="149" operator="equal">
      <formula>0</formula>
    </cfRule>
  </conditionalFormatting>
  <conditionalFormatting sqref="G44:G51">
    <cfRule type="cellIs" dxfId="308" priority="147" operator="equal">
      <formula>0</formula>
    </cfRule>
  </conditionalFormatting>
  <conditionalFormatting sqref="G53:G60">
    <cfRule type="cellIs" dxfId="307" priority="146" operator="equal">
      <formula>0</formula>
    </cfRule>
  </conditionalFormatting>
  <conditionalFormatting sqref="G62:G69">
    <cfRule type="cellIs" dxfId="306" priority="145" operator="equal">
      <formula>0</formula>
    </cfRule>
  </conditionalFormatting>
  <conditionalFormatting sqref="G71:G78">
    <cfRule type="cellIs" dxfId="305" priority="144" operator="equal">
      <formula>0</formula>
    </cfRule>
  </conditionalFormatting>
  <conditionalFormatting sqref="G139:G147">
    <cfRule type="cellIs" dxfId="304" priority="138" operator="equal">
      <formula>0</formula>
    </cfRule>
  </conditionalFormatting>
  <conditionalFormatting sqref="G133:G137">
    <cfRule type="cellIs" dxfId="303" priority="139" operator="equal">
      <formula>0</formula>
    </cfRule>
  </conditionalFormatting>
  <conditionalFormatting sqref="G155:G157">
    <cfRule type="cellIs" dxfId="302" priority="137" operator="equal">
      <formula>0</formula>
    </cfRule>
  </conditionalFormatting>
  <conditionalFormatting sqref="G160">
    <cfRule type="cellIs" dxfId="301" priority="136" operator="equal">
      <formula>0</formula>
    </cfRule>
  </conditionalFormatting>
  <conditionalFormatting sqref="G162">
    <cfRule type="cellIs" dxfId="300" priority="135" operator="equal">
      <formula>0</formula>
    </cfRule>
  </conditionalFormatting>
  <conditionalFormatting sqref="G164:G167">
    <cfRule type="cellIs" dxfId="299" priority="134" operator="equal">
      <formula>0</formula>
    </cfRule>
  </conditionalFormatting>
  <conditionalFormatting sqref="G169 G173:G174">
    <cfRule type="cellIs" dxfId="298" priority="133" operator="equal">
      <formula>0</formula>
    </cfRule>
  </conditionalFormatting>
  <conditionalFormatting sqref="G179">
    <cfRule type="cellIs" dxfId="297" priority="132" operator="equal">
      <formula>0</formula>
    </cfRule>
  </conditionalFormatting>
  <conditionalFormatting sqref="G184:G185">
    <cfRule type="cellIs" dxfId="296" priority="131" operator="equal">
      <formula>0</formula>
    </cfRule>
  </conditionalFormatting>
  <conditionalFormatting sqref="G187:G188">
    <cfRule type="cellIs" dxfId="295" priority="130" operator="equal">
      <formula>0</formula>
    </cfRule>
  </conditionalFormatting>
  <conditionalFormatting sqref="G191:G196">
    <cfRule type="cellIs" dxfId="294" priority="128" operator="equal">
      <formula>0</formula>
    </cfRule>
  </conditionalFormatting>
  <conditionalFormatting sqref="G175:G178 G180:G183">
    <cfRule type="cellIs" dxfId="293" priority="127" operator="equal">
      <formula>0</formula>
    </cfRule>
  </conditionalFormatting>
  <conditionalFormatting sqref="G90:G92">
    <cfRule type="cellIs" dxfId="292" priority="126" operator="equal">
      <formula>0</formula>
    </cfRule>
  </conditionalFormatting>
  <conditionalFormatting sqref="G170:G171">
    <cfRule type="cellIs" dxfId="291" priority="124" operator="equal">
      <formula>0</formula>
    </cfRule>
  </conditionalFormatting>
  <conditionalFormatting sqref="D170:D171">
    <cfRule type="duplicateValues" dxfId="290" priority="123"/>
  </conditionalFormatting>
  <conditionalFormatting sqref="G12">
    <cfRule type="cellIs" dxfId="289" priority="69" operator="equal">
      <formula>0</formula>
    </cfRule>
  </conditionalFormatting>
  <conditionalFormatting sqref="G148">
    <cfRule type="cellIs" dxfId="288" priority="68" operator="equal">
      <formula>0</formula>
    </cfRule>
  </conditionalFormatting>
  <conditionalFormatting sqref="G151:G154">
    <cfRule type="cellIs" dxfId="287" priority="66" operator="equal">
      <formula>0</formula>
    </cfRule>
  </conditionalFormatting>
  <conditionalFormatting sqref="G158">
    <cfRule type="cellIs" dxfId="286" priority="65" operator="equal">
      <formula>0</formula>
    </cfRule>
  </conditionalFormatting>
  <conditionalFormatting sqref="P4">
    <cfRule type="cellIs" dxfId="285" priority="55" operator="lessThan">
      <formula>0</formula>
    </cfRule>
    <cfRule type="cellIs" dxfId="284" priority="56" operator="greaterThanOrEqual">
      <formula>0</formula>
    </cfRule>
  </conditionalFormatting>
  <conditionalFormatting sqref="L11:L12 L18:L21 L23:L24 L44:L51 L53:L60 L62:L69 L71:L81 L85 L90:L93 L100 L104 L108 L112 L116 L120 L124 L128:L131 L133:L137 L139:L148 L160 L162 L164:L167 L179 L184:L185 L187:L188 L95:L96 L14:L16 L151:L158 L169:L174">
    <cfRule type="containsText" dxfId="283" priority="57" operator="containsText" text="n">
      <formula>NOT(ISERROR(SEARCH("n",L11)))</formula>
    </cfRule>
  </conditionalFormatting>
  <conditionalFormatting sqref="G94">
    <cfRule type="cellIs" dxfId="282" priority="54" operator="equal">
      <formula>0</formula>
    </cfRule>
  </conditionalFormatting>
  <conditionalFormatting sqref="L94">
    <cfRule type="containsText" dxfId="281" priority="53" operator="containsText" text="n">
      <formula>NOT(ISERROR(SEARCH("n",L94)))</formula>
    </cfRule>
  </conditionalFormatting>
  <conditionalFormatting sqref="G13">
    <cfRule type="cellIs" dxfId="280" priority="52" operator="equal">
      <formula>0</formula>
    </cfRule>
  </conditionalFormatting>
  <conditionalFormatting sqref="L13">
    <cfRule type="containsText" dxfId="279" priority="51" operator="containsText" text="n">
      <formula>NOT(ISERROR(SEARCH("n",L13)))</formula>
    </cfRule>
  </conditionalFormatting>
  <conditionalFormatting sqref="J23:J24">
    <cfRule type="cellIs" dxfId="278" priority="46" operator="equal">
      <formula>0</formula>
    </cfRule>
  </conditionalFormatting>
  <conditionalFormatting sqref="J44:J51">
    <cfRule type="cellIs" dxfId="277" priority="43" operator="equal">
      <formula>0</formula>
    </cfRule>
  </conditionalFormatting>
  <conditionalFormatting sqref="J53:J60">
    <cfRule type="cellIs" dxfId="276" priority="42" operator="equal">
      <formula>0</formula>
    </cfRule>
  </conditionalFormatting>
  <conditionalFormatting sqref="J62:J69">
    <cfRule type="cellIs" dxfId="275" priority="41" operator="equal">
      <formula>0</formula>
    </cfRule>
  </conditionalFormatting>
  <conditionalFormatting sqref="J71:J88">
    <cfRule type="cellIs" dxfId="274" priority="40" operator="equal">
      <formula>0</formula>
    </cfRule>
  </conditionalFormatting>
  <conditionalFormatting sqref="J90:J127">
    <cfRule type="cellIs" dxfId="273" priority="39" operator="equal">
      <formula>0</formula>
    </cfRule>
  </conditionalFormatting>
  <conditionalFormatting sqref="J128:J131">
    <cfRule type="cellIs" dxfId="272" priority="38" operator="equal">
      <formula>0</formula>
    </cfRule>
  </conditionalFormatting>
  <conditionalFormatting sqref="J133:J137">
    <cfRule type="cellIs" dxfId="271" priority="37" operator="equal">
      <formula>0</formula>
    </cfRule>
  </conditionalFormatting>
  <conditionalFormatting sqref="J139:J148">
    <cfRule type="cellIs" dxfId="270" priority="36" operator="equal">
      <formula>0</formula>
    </cfRule>
  </conditionalFormatting>
  <conditionalFormatting sqref="J160">
    <cfRule type="cellIs" dxfId="269" priority="34" operator="equal">
      <formula>0</formula>
    </cfRule>
  </conditionalFormatting>
  <conditionalFormatting sqref="J162">
    <cfRule type="cellIs" dxfId="268" priority="33" operator="equal">
      <formula>0</formula>
    </cfRule>
  </conditionalFormatting>
  <conditionalFormatting sqref="J164:J167">
    <cfRule type="cellIs" dxfId="267" priority="32" operator="equal">
      <formula>0</formula>
    </cfRule>
  </conditionalFormatting>
  <conditionalFormatting sqref="J184:J185">
    <cfRule type="cellIs" dxfId="266" priority="30" operator="equal">
      <formula>0</formula>
    </cfRule>
  </conditionalFormatting>
  <conditionalFormatting sqref="J187:J188">
    <cfRule type="cellIs" dxfId="265" priority="29" operator="equal">
      <formula>0</formula>
    </cfRule>
  </conditionalFormatting>
  <conditionalFormatting sqref="J11:J16 J18:J21">
    <cfRule type="cellIs" dxfId="264" priority="23" operator="equal">
      <formula>0</formula>
    </cfRule>
  </conditionalFormatting>
  <conditionalFormatting sqref="G100:G127">
    <cfRule type="cellIs" dxfId="263" priority="19" operator="equal">
      <formula>0</formula>
    </cfRule>
  </conditionalFormatting>
  <conditionalFormatting sqref="J191:J196">
    <cfRule type="cellIs" dxfId="262" priority="12" operator="equal">
      <formula>0</formula>
    </cfRule>
  </conditionalFormatting>
  <conditionalFormatting sqref="H191:H196">
    <cfRule type="cellIs" dxfId="261" priority="11" operator="equal">
      <formula>0</formula>
    </cfRule>
  </conditionalFormatting>
  <conditionalFormatting sqref="K191:K196">
    <cfRule type="cellIs" dxfId="260" priority="10" operator="equal">
      <formula>0</formula>
    </cfRule>
  </conditionalFormatting>
  <conditionalFormatting sqref="G35:G42">
    <cfRule type="cellIs" dxfId="259" priority="7" operator="equal">
      <formula>0</formula>
    </cfRule>
  </conditionalFormatting>
  <conditionalFormatting sqref="G26:G33">
    <cfRule type="cellIs" dxfId="258" priority="6" operator="equal">
      <formula>0</formula>
    </cfRule>
  </conditionalFormatting>
  <conditionalFormatting sqref="L26:L33 L35:L42">
    <cfRule type="containsText" dxfId="257" priority="5" operator="containsText" text="n">
      <formula>NOT(ISERROR(SEARCH("n",L26)))</formula>
    </cfRule>
  </conditionalFormatting>
  <conditionalFormatting sqref="J35:J42">
    <cfRule type="cellIs" dxfId="256" priority="3" operator="equal">
      <formula>0</formula>
    </cfRule>
  </conditionalFormatting>
  <conditionalFormatting sqref="J26:J33">
    <cfRule type="cellIs" dxfId="255" priority="4" operator="equal">
      <formula>0</formula>
    </cfRule>
  </conditionalFormatting>
  <conditionalFormatting sqref="D172">
    <cfRule type="duplicateValues" dxfId="254" priority="322"/>
  </conditionalFormatting>
  <pageMargins left="0.70866141732283472" right="0.70866141732283472" top="0.74803149606299213" bottom="0.74803149606299213" header="0.31496062992125984" footer="0.31496062992125984"/>
  <pageSetup paperSize="9" scale="68" fitToHeight="0" orientation="portrait" r:id="rId1"/>
  <headerFooter>
    <oddFooter>&amp;LDec 2017&amp;CThis guide is for Nissan Dealership internal use only.&amp;RPage &amp;P of &amp;N</oddFooter>
  </headerFooter>
  <rowBreaks count="3" manualBreakCount="3">
    <brk id="60" min="1" max="8" man="1"/>
    <brk id="115" min="1" max="8" man="1"/>
    <brk id="167" min="1"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K54"/>
  <sheetViews>
    <sheetView topLeftCell="A9" workbookViewId="0">
      <selection activeCell="A34" sqref="A34:A50"/>
    </sheetView>
  </sheetViews>
  <sheetFormatPr defaultRowHeight="15"/>
  <cols>
    <col min="1" max="1" width="152.5703125" bestFit="1" customWidth="1"/>
    <col min="6" max="6" width="0" hidden="1" customWidth="1"/>
    <col min="8" max="8" width="24.140625" customWidth="1"/>
    <col min="9" max="11" width="24.140625" hidden="1" customWidth="1"/>
  </cols>
  <sheetData>
    <row r="1" spans="1:1">
      <c r="A1" s="549" t="s">
        <v>1676</v>
      </c>
    </row>
    <row r="2" spans="1:1" s="3" customFormat="1">
      <c r="A2" s="3" t="s">
        <v>1690</v>
      </c>
    </row>
    <row r="3" spans="1:1">
      <c r="A3" s="550" t="s">
        <v>1679</v>
      </c>
    </row>
    <row r="4" spans="1:1">
      <c r="A4" s="550" t="s">
        <v>1680</v>
      </c>
    </row>
    <row r="5" spans="1:1">
      <c r="A5" s="550" t="s">
        <v>1681</v>
      </c>
    </row>
    <row r="6" spans="1:1">
      <c r="A6" s="550" t="s">
        <v>1682</v>
      </c>
    </row>
    <row r="7" spans="1:1">
      <c r="A7" s="550" t="s">
        <v>1683</v>
      </c>
    </row>
    <row r="8" spans="1:1">
      <c r="A8" s="550" t="s">
        <v>1684</v>
      </c>
    </row>
    <row r="9" spans="1:1">
      <c r="A9" s="550" t="s">
        <v>1673</v>
      </c>
    </row>
    <row r="10" spans="1:1">
      <c r="A10" s="550" t="s">
        <v>1685</v>
      </c>
    </row>
    <row r="11" spans="1:1">
      <c r="A11" s="550" t="s">
        <v>1686</v>
      </c>
    </row>
    <row r="12" spans="1:1">
      <c r="A12" s="3"/>
    </row>
    <row r="13" spans="1:1">
      <c r="A13" s="549" t="s">
        <v>1659</v>
      </c>
    </row>
    <row r="14" spans="1:1">
      <c r="A14" s="3" t="s">
        <v>1691</v>
      </c>
    </row>
    <row r="15" spans="1:1" s="3" customFormat="1">
      <c r="A15" s="548" t="s">
        <v>1643</v>
      </c>
    </row>
    <row r="16" spans="1:1">
      <c r="A16" s="548" t="s">
        <v>1644</v>
      </c>
    </row>
    <row r="17" spans="1:1">
      <c r="A17" s="548" t="s">
        <v>1645</v>
      </c>
    </row>
    <row r="18" spans="1:1">
      <c r="A18" s="548" t="s">
        <v>1646</v>
      </c>
    </row>
    <row r="19" spans="1:1">
      <c r="A19" s="548" t="s">
        <v>1647</v>
      </c>
    </row>
    <row r="20" spans="1:1">
      <c r="A20" s="548" t="s">
        <v>1648</v>
      </c>
    </row>
    <row r="21" spans="1:1">
      <c r="A21" s="548" t="s">
        <v>1649</v>
      </c>
    </row>
    <row r="22" spans="1:1">
      <c r="A22" s="548" t="s">
        <v>1650</v>
      </c>
    </row>
    <row r="23" spans="1:1">
      <c r="A23" s="548" t="s">
        <v>1651</v>
      </c>
    </row>
    <row r="24" spans="1:1">
      <c r="A24" s="548" t="s">
        <v>1652</v>
      </c>
    </row>
    <row r="25" spans="1:1">
      <c r="A25" s="548" t="s">
        <v>1653</v>
      </c>
    </row>
    <row r="26" spans="1:1">
      <c r="A26" s="548" t="s">
        <v>1654</v>
      </c>
    </row>
    <row r="27" spans="1:1">
      <c r="A27" s="548" t="s">
        <v>1655</v>
      </c>
    </row>
    <row r="28" spans="1:1">
      <c r="A28" s="548" t="s">
        <v>1656</v>
      </c>
    </row>
    <row r="29" spans="1:1">
      <c r="A29" s="548" t="s">
        <v>1657</v>
      </c>
    </row>
    <row r="30" spans="1:1">
      <c r="A30" s="550" t="s">
        <v>1658</v>
      </c>
    </row>
    <row r="32" spans="1:1">
      <c r="A32" s="549" t="s">
        <v>1675</v>
      </c>
    </row>
    <row r="33" spans="1:1">
      <c r="A33" s="3" t="s">
        <v>1692</v>
      </c>
    </row>
    <row r="34" spans="1:1">
      <c r="A34" s="548" t="s">
        <v>1660</v>
      </c>
    </row>
    <row r="35" spans="1:1" s="3" customFormat="1">
      <c r="A35" s="548" t="s">
        <v>1661</v>
      </c>
    </row>
    <row r="36" spans="1:1">
      <c r="A36" s="548" t="s">
        <v>1662</v>
      </c>
    </row>
    <row r="37" spans="1:1">
      <c r="A37" s="548" t="s">
        <v>1663</v>
      </c>
    </row>
    <row r="38" spans="1:1">
      <c r="A38" s="548" t="s">
        <v>1664</v>
      </c>
    </row>
    <row r="39" spans="1:1">
      <c r="A39" s="548" t="s">
        <v>1665</v>
      </c>
    </row>
    <row r="40" spans="1:1">
      <c r="A40" s="548" t="s">
        <v>1666</v>
      </c>
    </row>
    <row r="41" spans="1:1">
      <c r="A41" s="548" t="s">
        <v>1667</v>
      </c>
    </row>
    <row r="42" spans="1:1">
      <c r="A42" s="548" t="s">
        <v>1668</v>
      </c>
    </row>
    <row r="43" spans="1:1">
      <c r="A43" s="548" t="s">
        <v>1669</v>
      </c>
    </row>
    <row r="44" spans="1:1">
      <c r="A44" s="548" t="s">
        <v>1670</v>
      </c>
    </row>
    <row r="45" spans="1:1">
      <c r="A45" s="548" t="s">
        <v>1671</v>
      </c>
    </row>
    <row r="46" spans="1:1">
      <c r="A46" s="548" t="s">
        <v>1672</v>
      </c>
    </row>
    <row r="47" spans="1:1">
      <c r="A47" s="548" t="s">
        <v>1670</v>
      </c>
    </row>
    <row r="48" spans="1:1">
      <c r="A48" s="548" t="s">
        <v>1673</v>
      </c>
    </row>
    <row r="49" spans="1:1">
      <c r="A49" s="548" t="s">
        <v>1674</v>
      </c>
    </row>
    <row r="50" spans="1:1">
      <c r="A50" s="550" t="s">
        <v>1658</v>
      </c>
    </row>
    <row r="53" spans="1:1" ht="15.75">
      <c r="A53" s="552" t="s">
        <v>1677</v>
      </c>
    </row>
    <row r="54" spans="1:1" ht="15.75">
      <c r="A54" s="552" t="s">
        <v>1693</v>
      </c>
    </row>
  </sheetData>
  <sheetProtection algorithmName="SHA-512" hashValue="LGSzoM7FuhmLfWCXYIODkUXhyW3XILYwIMXNluCOPPXPy9QWhogThNFQUNOkOOZPIlUrC6OY3iTQiSWjrFcsqQ==" saltValue="y1CuLj+zpBqhi0x9pQVikg==" spinCount="100000" sheet="1" objects="1" scenarios="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9" tint="-0.249977111117893"/>
    <pageSetUpPr autoPageBreaks="0" fitToPage="1"/>
  </sheetPr>
  <dimension ref="B1:AE246"/>
  <sheetViews>
    <sheetView showGridLines="0" zoomScaleNormal="100" workbookViewId="0">
      <selection sqref="A1:A1048576"/>
    </sheetView>
  </sheetViews>
  <sheetFormatPr defaultColWidth="9.140625" defaultRowHeight="15"/>
  <cols>
    <col min="1" max="1" width="3.42578125" style="4" customWidth="1"/>
    <col min="2" max="2" width="3.28515625" style="4" customWidth="1"/>
    <col min="3" max="3" width="56.140625" style="4" customWidth="1"/>
    <col min="4" max="4" width="18.42578125" style="9" customWidth="1"/>
    <col min="5" max="5" width="13.5703125" style="4" bestFit="1" customWidth="1"/>
    <col min="6" max="6" width="18.85546875" style="210" hidden="1" customWidth="1"/>
    <col min="7" max="7" width="9.42578125" style="210" bestFit="1" customWidth="1"/>
    <col min="8" max="8" width="10.140625" style="210" bestFit="1" customWidth="1"/>
    <col min="9" max="9" width="18.85546875" style="210" hidden="1" customWidth="1"/>
    <col min="10" max="10" width="9.42578125" style="210" hidden="1" customWidth="1"/>
    <col min="11" max="11" width="10.140625" style="210" hidden="1" customWidth="1"/>
    <col min="12" max="12" width="8.7109375" style="273" bestFit="1" customWidth="1"/>
    <col min="13" max="13" width="44.5703125" style="193" hidden="1" customWidth="1"/>
    <col min="14" max="14" width="17.5703125" style="131" hidden="1" customWidth="1"/>
    <col min="15" max="15" width="10.7109375" style="131" hidden="1" customWidth="1"/>
    <col min="16" max="16" width="4.7109375" style="195" hidden="1" customWidth="1"/>
    <col min="17" max="17" width="17.5703125" style="4" hidden="1" customWidth="1"/>
    <col min="18" max="18" width="12.5703125" style="4" hidden="1" customWidth="1"/>
    <col min="19" max="19" width="4" style="4" hidden="1" customWidth="1"/>
    <col min="20" max="20" width="11.85546875" style="4" hidden="1" customWidth="1"/>
    <col min="21" max="21" width="13.5703125" style="4" hidden="1" customWidth="1"/>
    <col min="22" max="22" width="17.7109375" style="4" hidden="1" customWidth="1"/>
    <col min="23" max="30" width="0" style="4" hidden="1" customWidth="1"/>
    <col min="31" max="31" width="10.5703125" style="527" bestFit="1" customWidth="1"/>
    <col min="32" max="16384" width="9.140625" style="4"/>
  </cols>
  <sheetData>
    <row r="1" spans="2:31" s="94" customFormat="1" ht="14.65" customHeight="1">
      <c r="D1" s="89"/>
      <c r="E1" s="90"/>
      <c r="F1" s="287" t="s">
        <v>685</v>
      </c>
      <c r="G1" s="288"/>
      <c r="H1" s="288"/>
      <c r="I1" s="287" t="s">
        <v>685</v>
      </c>
      <c r="J1" s="288"/>
      <c r="K1" s="288"/>
      <c r="L1" s="168"/>
      <c r="M1" s="898" t="s">
        <v>1060</v>
      </c>
      <c r="N1" s="898"/>
      <c r="O1" s="898"/>
      <c r="P1" s="249"/>
      <c r="Q1" s="247"/>
      <c r="R1" s="247"/>
      <c r="S1" s="248"/>
      <c r="T1" s="248"/>
      <c r="U1" s="248"/>
      <c r="V1" s="248"/>
      <c r="AE1" s="525"/>
    </row>
    <row r="2" spans="2:31" s="200" customFormat="1" ht="23.25">
      <c r="C2" s="826" t="s">
        <v>686</v>
      </c>
      <c r="D2" s="826"/>
      <c r="E2" s="826"/>
      <c r="F2" s="826"/>
      <c r="G2" s="826"/>
      <c r="H2" s="826"/>
      <c r="I2" s="826"/>
      <c r="J2" s="826"/>
      <c r="K2" s="826"/>
      <c r="L2" s="826"/>
      <c r="M2" s="898"/>
      <c r="N2" s="898"/>
      <c r="O2" s="898"/>
      <c r="P2" s="249"/>
      <c r="Q2" s="247"/>
      <c r="R2" s="247"/>
      <c r="S2" s="248"/>
      <c r="T2" s="248"/>
      <c r="U2" s="248"/>
      <c r="V2" s="248"/>
      <c r="AE2" s="526"/>
    </row>
    <row r="3" spans="2:31" s="200" customFormat="1" ht="24" thickBot="1">
      <c r="C3" s="900" t="s">
        <v>1392</v>
      </c>
      <c r="D3" s="900"/>
      <c r="E3" s="900"/>
      <c r="F3" s="900"/>
      <c r="G3" s="900"/>
      <c r="H3" s="900"/>
      <c r="I3" s="900"/>
      <c r="J3" s="900"/>
      <c r="K3" s="900"/>
      <c r="L3" s="900"/>
      <c r="M3" s="899"/>
      <c r="N3" s="899"/>
      <c r="O3" s="899"/>
      <c r="P3" s="249"/>
      <c r="Q3" s="247"/>
      <c r="R3" s="247"/>
      <c r="S3" s="248"/>
      <c r="T3" s="248"/>
      <c r="U3" s="248"/>
      <c r="V3" s="248"/>
      <c r="AE3" s="526"/>
    </row>
    <row r="4" spans="2:31" s="16" customFormat="1" ht="15.75" thickTop="1">
      <c r="B4" s="125"/>
      <c r="C4" s="125"/>
      <c r="D4" s="379"/>
      <c r="E4" s="199"/>
      <c r="F4" s="300"/>
      <c r="G4" s="176"/>
      <c r="H4" s="194"/>
      <c r="I4" s="289"/>
      <c r="J4" s="194"/>
      <c r="K4" s="194"/>
      <c r="L4" s="264"/>
      <c r="M4" s="124" t="s">
        <v>1062</v>
      </c>
      <c r="N4" s="196"/>
      <c r="O4" s="196"/>
      <c r="P4" s="176"/>
      <c r="Q4" s="247"/>
      <c r="R4" s="247"/>
      <c r="S4" s="248"/>
      <c r="T4" s="248"/>
      <c r="U4" s="248"/>
      <c r="V4" s="248"/>
      <c r="AE4" s="527"/>
    </row>
    <row r="5" spans="2:31" s="16" customFormat="1">
      <c r="B5" s="125"/>
      <c r="C5" s="211" t="s">
        <v>1082</v>
      </c>
      <c r="D5" s="749">
        <f ca="1">TODAY()</f>
        <v>45015</v>
      </c>
      <c r="E5" s="750"/>
      <c r="F5" s="301"/>
      <c r="G5" s="176"/>
      <c r="H5" s="194"/>
      <c r="I5" s="289"/>
      <c r="J5" s="194"/>
      <c r="K5" s="194"/>
      <c r="L5" s="264"/>
      <c r="M5" s="124" t="s">
        <v>1061</v>
      </c>
      <c r="N5" s="196"/>
      <c r="O5" s="196"/>
      <c r="P5" s="177"/>
      <c r="Q5" s="247"/>
      <c r="R5" s="247"/>
      <c r="S5" s="248"/>
      <c r="T5" s="248"/>
      <c r="U5" s="248"/>
      <c r="V5" s="248"/>
      <c r="AE5" s="527"/>
    </row>
    <row r="6" spans="2:31" s="16" customFormat="1" ht="15.75" thickBot="1">
      <c r="B6" s="125"/>
      <c r="C6" s="224" t="s">
        <v>1077</v>
      </c>
      <c r="D6" s="751"/>
      <c r="E6" s="752"/>
      <c r="F6" s="301"/>
      <c r="G6" s="176"/>
      <c r="H6" s="194"/>
      <c r="I6" s="289"/>
      <c r="J6" s="194"/>
      <c r="K6" s="194"/>
      <c r="L6" s="264"/>
      <c r="M6" s="178" t="s">
        <v>687</v>
      </c>
      <c r="N6" s="197"/>
      <c r="O6" s="197"/>
      <c r="P6" s="337"/>
      <c r="Q6" s="247"/>
      <c r="R6" s="247"/>
      <c r="S6" s="248"/>
      <c r="T6" s="248"/>
      <c r="U6" s="248"/>
      <c r="V6" s="248"/>
      <c r="AE6" s="527"/>
    </row>
    <row r="7" spans="2:31" s="16" customFormat="1" ht="15.75" thickTop="1">
      <c r="B7" s="125"/>
      <c r="C7" s="224" t="s">
        <v>1078</v>
      </c>
      <c r="D7" s="753"/>
      <c r="E7" s="754"/>
      <c r="F7" s="301"/>
      <c r="G7" s="176"/>
      <c r="H7" s="194"/>
      <c r="I7" s="289"/>
      <c r="J7" s="194"/>
      <c r="K7" s="194"/>
      <c r="L7" s="193"/>
      <c r="M7" s="124"/>
      <c r="N7" s="196"/>
      <c r="O7" s="196"/>
      <c r="P7" s="194"/>
      <c r="Q7" s="247"/>
      <c r="R7" s="247"/>
      <c r="S7" s="248"/>
      <c r="T7" s="248"/>
      <c r="U7" s="248"/>
      <c r="V7" s="248"/>
      <c r="AE7" s="527"/>
    </row>
    <row r="8" spans="2:31" s="16" customFormat="1">
      <c r="B8" s="125"/>
      <c r="D8" s="379"/>
      <c r="F8" s="301"/>
      <c r="G8" s="194"/>
      <c r="H8" s="194"/>
      <c r="I8" s="289"/>
      <c r="J8" s="194"/>
      <c r="K8" s="194"/>
      <c r="L8" s="193"/>
      <c r="M8" s="124"/>
      <c r="N8" s="196" t="s">
        <v>1088</v>
      </c>
      <c r="O8" s="196"/>
      <c r="P8" s="194"/>
      <c r="Q8" s="196" t="s">
        <v>1087</v>
      </c>
      <c r="R8" s="196"/>
      <c r="AE8" s="527"/>
    </row>
    <row r="9" spans="2:31" s="16" customFormat="1" ht="14.65" customHeight="1">
      <c r="B9" s="125"/>
      <c r="D9" s="379"/>
      <c r="F9" s="301"/>
      <c r="G9" s="827" t="s">
        <v>1085</v>
      </c>
      <c r="H9" s="828"/>
      <c r="I9" s="292"/>
      <c r="J9" s="829" t="s">
        <v>1086</v>
      </c>
      <c r="K9" s="829"/>
      <c r="L9" s="265"/>
      <c r="M9" s="124"/>
      <c r="N9" s="226" t="s">
        <v>506</v>
      </c>
      <c r="O9" s="209">
        <f>'COVER PAGE'!$C$20</f>
        <v>154</v>
      </c>
      <c r="P9" s="198"/>
      <c r="Q9" s="223" t="s">
        <v>506</v>
      </c>
      <c r="R9" s="186">
        <f>'COVER PAGE'!$C$20</f>
        <v>154</v>
      </c>
      <c r="S9" s="175"/>
      <c r="T9" s="198"/>
      <c r="U9" s="198"/>
      <c r="V9" s="198"/>
    </row>
    <row r="10" spans="2:31" ht="15" customHeight="1">
      <c r="F10" s="210" t="s">
        <v>1088</v>
      </c>
      <c r="G10" s="293" t="s">
        <v>1081</v>
      </c>
      <c r="H10" s="302">
        <f>O10</f>
        <v>0</v>
      </c>
      <c r="I10" s="204" t="s">
        <v>1087</v>
      </c>
      <c r="J10" s="295" t="s">
        <v>1081</v>
      </c>
      <c r="K10" s="303">
        <f>R10</f>
        <v>0</v>
      </c>
      <c r="L10" s="225">
        <f>SUM(L12:L141)</f>
        <v>0</v>
      </c>
      <c r="M10" s="124"/>
      <c r="N10" s="202">
        <f>SUM(N12:N141)</f>
        <v>0</v>
      </c>
      <c r="O10" s="202">
        <f>SUM(O12:O141)</f>
        <v>0</v>
      </c>
      <c r="P10" s="338"/>
      <c r="Q10" s="201">
        <f>SUM(Q12:Q141)</f>
        <v>0</v>
      </c>
      <c r="R10" s="201">
        <f>SUM(R12:R141)</f>
        <v>0</v>
      </c>
      <c r="S10" s="204"/>
      <c r="T10" s="203">
        <f>SUM(T12:T141)</f>
        <v>0</v>
      </c>
      <c r="U10" s="203">
        <f>SUM(U12:U141)</f>
        <v>0</v>
      </c>
      <c r="V10" s="203">
        <f>SUM(V12:V141)</f>
        <v>0</v>
      </c>
      <c r="AE10" s="532"/>
    </row>
    <row r="11" spans="2:31" s="12" customFormat="1" ht="45">
      <c r="B11" s="764" t="s">
        <v>242</v>
      </c>
      <c r="C11" s="764"/>
      <c r="D11" s="254" t="s">
        <v>243</v>
      </c>
      <c r="E11" s="34" t="s">
        <v>63</v>
      </c>
      <c r="F11" s="296" t="s">
        <v>455</v>
      </c>
      <c r="G11" s="296" t="s">
        <v>1070</v>
      </c>
      <c r="H11" s="296" t="s">
        <v>1066</v>
      </c>
      <c r="I11" s="297" t="s">
        <v>455</v>
      </c>
      <c r="J11" s="297" t="s">
        <v>1070</v>
      </c>
      <c r="K11" s="297" t="s">
        <v>1066</v>
      </c>
      <c r="L11" s="266" t="s">
        <v>1059</v>
      </c>
      <c r="M11" s="193"/>
      <c r="N11" s="253" t="s">
        <v>684</v>
      </c>
      <c r="O11" s="253" t="s">
        <v>1083</v>
      </c>
      <c r="P11" s="341"/>
      <c r="Q11" s="253" t="s">
        <v>684</v>
      </c>
      <c r="R11" s="253" t="s">
        <v>1076</v>
      </c>
      <c r="S11" s="175"/>
      <c r="T11" s="256" t="s">
        <v>1067</v>
      </c>
      <c r="U11" s="256" t="s">
        <v>1068</v>
      </c>
      <c r="V11" s="257" t="s">
        <v>1069</v>
      </c>
      <c r="AE11" s="533" t="s">
        <v>1629</v>
      </c>
    </row>
    <row r="12" spans="2:31">
      <c r="B12" s="786" t="s">
        <v>234</v>
      </c>
      <c r="C12" s="787"/>
      <c r="D12" s="787"/>
      <c r="E12" s="787"/>
      <c r="F12" s="787"/>
      <c r="G12" s="787"/>
      <c r="H12" s="787"/>
      <c r="I12" s="787"/>
      <c r="J12" s="787"/>
      <c r="K12" s="787"/>
      <c r="L12" s="787"/>
      <c r="M12" s="787"/>
      <c r="N12" s="787"/>
      <c r="O12" s="787"/>
      <c r="P12" s="787"/>
      <c r="Q12" s="787"/>
      <c r="R12" s="787"/>
      <c r="S12" s="787"/>
      <c r="T12" s="787"/>
      <c r="U12" s="787"/>
      <c r="V12" s="787"/>
      <c r="W12" s="787"/>
      <c r="X12" s="787"/>
      <c r="Y12" s="787"/>
      <c r="Z12" s="787"/>
      <c r="AA12" s="787"/>
      <c r="AB12" s="787"/>
      <c r="AC12" s="787"/>
      <c r="AD12" s="787"/>
      <c r="AE12" s="797"/>
    </row>
    <row r="13" spans="2:31">
      <c r="B13" s="40" t="s">
        <v>23</v>
      </c>
      <c r="C13" s="40"/>
      <c r="D13" s="41" t="s">
        <v>1128</v>
      </c>
      <c r="E13" s="42">
        <v>1.5</v>
      </c>
      <c r="F13" s="216">
        <f>VLOOKUP(D13,'Part Master'!A:R, 3,FALSE)</f>
        <v>904.31</v>
      </c>
      <c r="G13" s="216">
        <f>F13*1.1</f>
        <v>994.74099999999999</v>
      </c>
      <c r="H13" s="216">
        <f>G13+(E13*$O$9)</f>
        <v>1225.741</v>
      </c>
      <c r="I13" s="181">
        <f>VLOOKUP(D13,'Part Master'!A:G,7,FALSE)</f>
        <v>750.57729999999992</v>
      </c>
      <c r="J13" s="181">
        <f>I13*1.1</f>
        <v>825.63503000000003</v>
      </c>
      <c r="K13" s="181">
        <f>J13+($R$9*E13)</f>
        <v>1056.6350299999999</v>
      </c>
      <c r="L13" s="205"/>
      <c r="N13" s="122">
        <f>IF(L13&gt;0,G13*L13,0)</f>
        <v>0</v>
      </c>
      <c r="O13" s="122">
        <f>IF(L13&gt;0,H13*L13,0)</f>
        <v>0</v>
      </c>
      <c r="P13" s="339"/>
      <c r="Q13" s="122">
        <f>IF(L13&gt;0,J13*L13,0)</f>
        <v>0</v>
      </c>
      <c r="R13" s="122">
        <f>IF(L13&gt;0,K13*L13,0)</f>
        <v>0</v>
      </c>
      <c r="S13" s="175"/>
      <c r="T13" s="174">
        <f>IF($L13&gt;0,$L13*$I13*'COVER PAGE'!#REF!,0)</f>
        <v>0</v>
      </c>
      <c r="U13" s="174">
        <f>IF($L13&gt;0,($E13*$R$9*$L13)-($E13*'COVER PAGE'!#REF!*$L13),0)</f>
        <v>0</v>
      </c>
      <c r="V13" s="174">
        <f>U13+T13</f>
        <v>0</v>
      </c>
      <c r="AE13" s="530" t="str">
        <f>IFERROR(VLOOKUP(E13,'Part Master'!A:E,5,FALSE)," ")</f>
        <v xml:space="preserve"> </v>
      </c>
    </row>
    <row r="14" spans="2:31">
      <c r="B14" s="40" t="s">
        <v>147</v>
      </c>
      <c r="C14" s="40"/>
      <c r="D14" s="41" t="s">
        <v>1129</v>
      </c>
      <c r="E14" s="42">
        <v>1.5</v>
      </c>
      <c r="F14" s="216">
        <f>VLOOKUP(D14,'Part Master'!A:R, 3,FALSE)</f>
        <v>1009.83</v>
      </c>
      <c r="G14" s="216">
        <f>F14*1.1</f>
        <v>1110.8130000000001</v>
      </c>
      <c r="H14" s="216">
        <f>G14+(E14*$O$9)</f>
        <v>1341.8130000000001</v>
      </c>
      <c r="I14" s="181">
        <f>VLOOKUP(D14,'Part Master'!A:G,7,FALSE)</f>
        <v>838.15890000000002</v>
      </c>
      <c r="J14" s="181">
        <f>I14*1.1</f>
        <v>921.9747900000001</v>
      </c>
      <c r="K14" s="181">
        <f>J14+($R$9*E14)</f>
        <v>1152.9747900000002</v>
      </c>
      <c r="L14" s="205"/>
      <c r="N14" s="122">
        <f>IF(L14&gt;0,G14*L14,0)</f>
        <v>0</v>
      </c>
      <c r="O14" s="122">
        <f>IF(L14&gt;0,H14*L14,0)</f>
        <v>0</v>
      </c>
      <c r="P14" s="339"/>
      <c r="Q14" s="122">
        <f>IF(L14&gt;0,J14*L14,0)</f>
        <v>0</v>
      </c>
      <c r="R14" s="122">
        <f>IF(L14&gt;0,K14*L14,0)</f>
        <v>0</v>
      </c>
      <c r="S14" s="175"/>
      <c r="T14" s="174">
        <f>IF($L14&gt;0,$L14*$I14*'COVER PAGE'!#REF!,0)</f>
        <v>0</v>
      </c>
      <c r="U14" s="174">
        <f>IF($L14&gt;0,($E14*$R$9*$L14)-($E14*'COVER PAGE'!#REF!*$L14),0)</f>
        <v>0</v>
      </c>
      <c r="V14" s="174">
        <f t="shared" ref="V14:V94" si="0">U14+T14</f>
        <v>0</v>
      </c>
      <c r="AE14" s="530" t="str">
        <f>IFERROR(VLOOKUP(E14,'Part Master'!A:E,5,FALSE)," ")</f>
        <v xml:space="preserve"> </v>
      </c>
    </row>
    <row r="15" spans="2:31">
      <c r="B15" s="54" t="s">
        <v>424</v>
      </c>
      <c r="C15" s="40"/>
      <c r="D15" s="41" t="s">
        <v>115</v>
      </c>
      <c r="E15" s="42">
        <v>0.33</v>
      </c>
      <c r="F15" s="216">
        <f>VLOOKUP(D15,'Part Master'!A:R, 3,FALSE)</f>
        <v>108.23</v>
      </c>
      <c r="G15" s="216">
        <f>F15*1.1</f>
        <v>119.05300000000001</v>
      </c>
      <c r="H15" s="216">
        <f>G15+(E15*$O$9)</f>
        <v>169.87300000000002</v>
      </c>
      <c r="I15" s="181">
        <f>VLOOKUP(D15,'Part Master'!A:G,7,FALSE)</f>
        <v>89.8309</v>
      </c>
      <c r="J15" s="181">
        <f t="shared" ref="J15:J94" si="1">I15*1.1</f>
        <v>98.813990000000004</v>
      </c>
      <c r="K15" s="181">
        <f>J15+($R$9*E15)</f>
        <v>149.63399000000001</v>
      </c>
      <c r="L15" s="205"/>
      <c r="N15" s="122">
        <f>IF(L15&gt;0,G15*L15,0)</f>
        <v>0</v>
      </c>
      <c r="O15" s="122">
        <f>IF(L15&gt;0,H15*L15,0)</f>
        <v>0</v>
      </c>
      <c r="P15" s="339"/>
      <c r="Q15" s="122">
        <f>IF(L15&gt;0,J15*L15,0)</f>
        <v>0</v>
      </c>
      <c r="R15" s="122">
        <f>IF(L15&gt;0,K15*L15,0)</f>
        <v>0</v>
      </c>
      <c r="S15" s="170"/>
      <c r="T15" s="174">
        <f>IF($L15&gt;0,$L15*$I15*'COVER PAGE'!#REF!,0)</f>
        <v>0</v>
      </c>
      <c r="U15" s="174">
        <f>IF($L15&gt;0,($E15*$R$9*$L15)-($E15*'COVER PAGE'!#REF!*$L15),0)</f>
        <v>0</v>
      </c>
      <c r="V15" s="174">
        <f t="shared" si="0"/>
        <v>0</v>
      </c>
      <c r="AE15" s="530" t="str">
        <f>IFERROR(VLOOKUP(E15,'Part Master'!A:E,5,FALSE)," ")</f>
        <v xml:space="preserve"> </v>
      </c>
    </row>
    <row r="16" spans="2:31">
      <c r="B16" s="40" t="s">
        <v>402</v>
      </c>
      <c r="C16" s="40"/>
      <c r="D16" s="41" t="s">
        <v>116</v>
      </c>
      <c r="E16" s="42">
        <v>0.33</v>
      </c>
      <c r="F16" s="216">
        <f>VLOOKUP(D16,'Part Master'!A:R, 3,FALSE)</f>
        <v>106.21</v>
      </c>
      <c r="G16" s="216">
        <f>F16*1.1</f>
        <v>116.831</v>
      </c>
      <c r="H16" s="216">
        <f>G16+(E16*$O$9)</f>
        <v>167.65100000000001</v>
      </c>
      <c r="I16" s="181">
        <f>VLOOKUP(D16,'Part Master'!A:G,7,FALSE)</f>
        <v>88.154299999999992</v>
      </c>
      <c r="J16" s="181">
        <f t="shared" si="1"/>
        <v>96.969729999999998</v>
      </c>
      <c r="K16" s="181">
        <f>J16+($R$9*E16)</f>
        <v>147.78972999999999</v>
      </c>
      <c r="L16" s="205"/>
      <c r="N16" s="122">
        <f>IF(L16&gt;0,G16*L16,0)</f>
        <v>0</v>
      </c>
      <c r="O16" s="122">
        <f>IF(L16&gt;0,H16*L16,0)</f>
        <v>0</v>
      </c>
      <c r="P16" s="339"/>
      <c r="Q16" s="122">
        <f>IF(L16&gt;0,J16*L16,0)</f>
        <v>0</v>
      </c>
      <c r="R16" s="122">
        <f>IF(L16&gt;0,K16*L16,0)</f>
        <v>0</v>
      </c>
      <c r="S16" s="170"/>
      <c r="T16" s="174">
        <f>IF($L16&gt;0,$L16*$I16*'COVER PAGE'!#REF!,0)</f>
        <v>0</v>
      </c>
      <c r="U16" s="174">
        <f>IF($L16&gt;0,($E16*$R$9*$L16)-($E16*'COVER PAGE'!#REF!*$L16),0)</f>
        <v>0</v>
      </c>
      <c r="V16" s="174">
        <f t="shared" si="0"/>
        <v>0</v>
      </c>
      <c r="AE16" s="530" t="str">
        <f>IFERROR(VLOOKUP(E16,'Part Master'!A:E,5,FALSE)," ")</f>
        <v xml:space="preserve"> </v>
      </c>
    </row>
    <row r="17" spans="2:31">
      <c r="B17" s="56" t="s">
        <v>335</v>
      </c>
      <c r="C17" s="57"/>
      <c r="D17" s="68" t="s">
        <v>72</v>
      </c>
      <c r="E17" s="43"/>
      <c r="F17" s="304"/>
      <c r="G17" s="304"/>
      <c r="H17" s="304"/>
      <c r="I17" s="304"/>
      <c r="J17" s="304"/>
      <c r="K17" s="304"/>
      <c r="L17" s="314"/>
      <c r="N17" s="5"/>
      <c r="O17" s="5"/>
      <c r="P17" s="5"/>
      <c r="Q17" s="5"/>
      <c r="R17" s="5"/>
      <c r="S17" s="5"/>
      <c r="T17" s="5"/>
      <c r="U17" s="5"/>
      <c r="V17" s="5"/>
      <c r="AE17" s="530" t="str">
        <f>IFERROR(VLOOKUP(E17,'Part Master'!A:E,5,FALSE)," ")</f>
        <v xml:space="preserve"> </v>
      </c>
    </row>
    <row r="18" spans="2:31">
      <c r="B18" s="817"/>
      <c r="C18" s="40" t="s">
        <v>318</v>
      </c>
      <c r="D18" s="41" t="s">
        <v>117</v>
      </c>
      <c r="E18" s="42">
        <v>3.33</v>
      </c>
      <c r="F18" s="216">
        <f>VLOOKUP(D18,'Part Master'!A:R, 3,FALSE)</f>
        <v>2870.82</v>
      </c>
      <c r="G18" s="216">
        <f t="shared" ref="G18:G24" si="2">F18*1.1</f>
        <v>3157.9020000000005</v>
      </c>
      <c r="H18" s="216">
        <f>G18+(E18*$O$9)</f>
        <v>3670.7220000000007</v>
      </c>
      <c r="I18" s="181">
        <f>VLOOKUP(D18,'Part Master'!A:G,7,FALSE)</f>
        <v>2382.7806</v>
      </c>
      <c r="J18" s="181">
        <f t="shared" si="1"/>
        <v>2621.0586600000001</v>
      </c>
      <c r="K18" s="181">
        <f>J18+($R$9*E18)</f>
        <v>3133.8786600000003</v>
      </c>
      <c r="L18" s="205"/>
      <c r="N18" s="122">
        <f>IF(L18&gt;0,G18*L18,0)</f>
        <v>0</v>
      </c>
      <c r="O18" s="122">
        <f>IF(L18&gt;0,H18*L18,0)</f>
        <v>0</v>
      </c>
      <c r="P18" s="339"/>
      <c r="Q18" s="122">
        <f>IF(L18&gt;0,J18*L18,0)</f>
        <v>0</v>
      </c>
      <c r="R18" s="122">
        <f>IF(L18&gt;0,K18*L18,0)</f>
        <v>0</v>
      </c>
      <c r="T18" s="174">
        <f>IF($L18&gt;0,$L18*$I18*'COVER PAGE'!#REF!,0)</f>
        <v>0</v>
      </c>
      <c r="U18" s="174">
        <f>IF($L18&gt;0,($E18*$R$9*$L18)-($E18*'COVER PAGE'!#REF!*$L18),0)</f>
        <v>0</v>
      </c>
      <c r="V18" s="174">
        <f t="shared" si="0"/>
        <v>0</v>
      </c>
      <c r="AE18" s="530" t="str">
        <f>IFERROR(VLOOKUP(E18,'Part Master'!A:E,5,FALSE)," ")</f>
        <v xml:space="preserve"> </v>
      </c>
    </row>
    <row r="19" spans="2:31">
      <c r="B19" s="818"/>
      <c r="C19" s="40" t="s">
        <v>319</v>
      </c>
      <c r="D19" s="41" t="s">
        <v>118</v>
      </c>
      <c r="E19" s="42">
        <v>3.33</v>
      </c>
      <c r="F19" s="216">
        <f>VLOOKUP(D19,'Part Master'!A:R, 3,FALSE)</f>
        <v>2899.53</v>
      </c>
      <c r="G19" s="216">
        <f t="shared" si="2"/>
        <v>3189.4830000000006</v>
      </c>
      <c r="H19" s="216">
        <f>G19+(E19*$O$9)</f>
        <v>3702.3030000000008</v>
      </c>
      <c r="I19" s="181">
        <f>VLOOKUP(D19,'Part Master'!A:G,7,FALSE)</f>
        <v>2406.6099000000004</v>
      </c>
      <c r="J19" s="181">
        <f t="shared" si="1"/>
        <v>2647.2708900000007</v>
      </c>
      <c r="K19" s="181">
        <f>J19+($R$9*E19)</f>
        <v>3160.0908900000009</v>
      </c>
      <c r="L19" s="205"/>
      <c r="N19" s="122">
        <f>IF(L19&gt;0,G19*L19,0)</f>
        <v>0</v>
      </c>
      <c r="O19" s="122">
        <f>IF(L19&gt;0,H19*L19,0)</f>
        <v>0</v>
      </c>
      <c r="P19" s="339"/>
      <c r="Q19" s="122">
        <f>IF(L19&gt;0,J19*L19,0)</f>
        <v>0</v>
      </c>
      <c r="R19" s="122">
        <f>IF(L19&gt;0,K19*L19,0)</f>
        <v>0</v>
      </c>
      <c r="T19" s="174">
        <f>IF($L19&gt;0,$L19*$I19*'COVER PAGE'!#REF!,0)</f>
        <v>0</v>
      </c>
      <c r="U19" s="174">
        <f>IF($L19&gt;0,($E19*$R$9*$L19)-($E19*'COVER PAGE'!#REF!*$L19),0)</f>
        <v>0</v>
      </c>
      <c r="V19" s="174">
        <f t="shared" si="0"/>
        <v>0</v>
      </c>
      <c r="AE19" s="530" t="str">
        <f>IFERROR(VLOOKUP(E19,'Part Master'!A:E,5,FALSE)," ")</f>
        <v xml:space="preserve"> </v>
      </c>
    </row>
    <row r="20" spans="2:31" ht="17.25">
      <c r="B20" s="818"/>
      <c r="C20" s="40" t="s">
        <v>471</v>
      </c>
      <c r="D20" s="41" t="s">
        <v>1164</v>
      </c>
      <c r="E20" s="42">
        <v>3.33</v>
      </c>
      <c r="F20" s="216">
        <f>VLOOKUP(D20,'Part Master'!A:R, 3,FALSE)</f>
        <v>2974.8</v>
      </c>
      <c r="G20" s="216">
        <f t="shared" si="2"/>
        <v>3272.2800000000007</v>
      </c>
      <c r="H20" s="216">
        <f>G20+(E20*$O$9)</f>
        <v>3785.1000000000008</v>
      </c>
      <c r="I20" s="181">
        <f>VLOOKUP(D20,'Part Master'!A:G,7,FALSE)</f>
        <v>2469.0840000000003</v>
      </c>
      <c r="J20" s="181">
        <f t="shared" si="1"/>
        <v>2715.9924000000005</v>
      </c>
      <c r="K20" s="181">
        <f>J20+($R$9*E20)</f>
        <v>3228.8124000000007</v>
      </c>
      <c r="L20" s="205"/>
      <c r="N20" s="122">
        <f>IF(L20&gt;0,G20*L20,0)</f>
        <v>0</v>
      </c>
      <c r="O20" s="122">
        <f>IF(L20&gt;0,H20*L20,0)</f>
        <v>0</v>
      </c>
      <c r="P20" s="339"/>
      <c r="Q20" s="122">
        <f>IF(L20&gt;0,J20*L20,0)</f>
        <v>0</v>
      </c>
      <c r="R20" s="122">
        <f>IF(L20&gt;0,K20*L20,0)</f>
        <v>0</v>
      </c>
      <c r="T20" s="174">
        <f>IF($L20&gt;0,$L20*$I20*'COVER PAGE'!#REF!,0)</f>
        <v>0</v>
      </c>
      <c r="U20" s="174">
        <f>IF($L20&gt;0,($E20*$R$9*$L20)-($E20*'COVER PAGE'!#REF!*$L20),0)</f>
        <v>0</v>
      </c>
      <c r="V20" s="174">
        <f t="shared" si="0"/>
        <v>0</v>
      </c>
      <c r="AE20" s="530" t="str">
        <f>IFERROR(VLOOKUP(E20,'Part Master'!A:E,5,FALSE)," ")</f>
        <v xml:space="preserve"> </v>
      </c>
    </row>
    <row r="21" spans="2:31" ht="17.25">
      <c r="B21" s="819"/>
      <c r="C21" s="40" t="s">
        <v>472</v>
      </c>
      <c r="D21" s="41" t="s">
        <v>704</v>
      </c>
      <c r="E21" s="42">
        <v>3.33</v>
      </c>
      <c r="F21" s="216">
        <f>VLOOKUP(D21,'Part Master'!A:R, 3,FALSE)</f>
        <v>2226.0700000000002</v>
      </c>
      <c r="G21" s="216">
        <f t="shared" si="2"/>
        <v>2448.6770000000006</v>
      </c>
      <c r="H21" s="216">
        <f>G21+(E21*$O$9)</f>
        <v>2961.4970000000008</v>
      </c>
      <c r="I21" s="181">
        <f>VLOOKUP(D21,'Part Master'!A:G,7,FALSE)</f>
        <v>1847.6381000000001</v>
      </c>
      <c r="J21" s="181">
        <f t="shared" si="1"/>
        <v>2032.4019100000003</v>
      </c>
      <c r="K21" s="181">
        <f>J21+($R$9*E21)</f>
        <v>2545.2219100000002</v>
      </c>
      <c r="L21" s="205"/>
      <c r="N21" s="122">
        <f>IF(L21&gt;0,G21*L21,0)</f>
        <v>0</v>
      </c>
      <c r="O21" s="122">
        <f>IF(L21&gt;0,H21*L21,0)</f>
        <v>0</v>
      </c>
      <c r="P21" s="339"/>
      <c r="Q21" s="122">
        <f>IF(L21&gt;0,J21*L21,0)</f>
        <v>0</v>
      </c>
      <c r="R21" s="122">
        <f>IF(L21&gt;0,K21*L21,0)</f>
        <v>0</v>
      </c>
      <c r="T21" s="174">
        <f>IF($L21&gt;0,$L21*$I21*'COVER PAGE'!#REF!,0)</f>
        <v>0</v>
      </c>
      <c r="U21" s="174">
        <f>IF($L21&gt;0,($E21*$R$9*$L21)-($E21*'COVER PAGE'!#REF!*$L21),0)</f>
        <v>0</v>
      </c>
      <c r="V21" s="174">
        <f t="shared" si="0"/>
        <v>0</v>
      </c>
      <c r="AE21" s="530" t="str">
        <f>IFERROR(VLOOKUP(E21,'Part Master'!A:E,5,FALSE)," ")</f>
        <v xml:space="preserve"> </v>
      </c>
    </row>
    <row r="22" spans="2:31">
      <c r="B22" s="56" t="s">
        <v>395</v>
      </c>
      <c r="C22" s="57"/>
      <c r="D22" s="68"/>
      <c r="E22" s="43"/>
      <c r="F22" s="304"/>
      <c r="G22" s="304"/>
      <c r="H22" s="304"/>
      <c r="I22" s="304"/>
      <c r="J22" s="304"/>
      <c r="K22" s="304"/>
      <c r="L22" s="314"/>
      <c r="N22" s="5"/>
      <c r="O22" s="5"/>
      <c r="P22" s="5"/>
      <c r="Q22" s="5"/>
      <c r="R22" s="5"/>
      <c r="S22" s="5"/>
      <c r="T22" s="5"/>
      <c r="U22" s="5"/>
      <c r="V22" s="5"/>
      <c r="AE22" s="530" t="str">
        <f>IFERROR(VLOOKUP(E22,'Part Master'!A:E,5,FALSE)," ")</f>
        <v xml:space="preserve"> </v>
      </c>
    </row>
    <row r="23" spans="2:31">
      <c r="B23" s="832"/>
      <c r="C23" s="44" t="s">
        <v>426</v>
      </c>
      <c r="D23" s="44" t="s">
        <v>139</v>
      </c>
      <c r="E23" s="45">
        <v>1.2</v>
      </c>
      <c r="F23" s="216">
        <f>VLOOKUP(D23,'Part Master'!A:R, 3,FALSE)</f>
        <v>185.03</v>
      </c>
      <c r="G23" s="216">
        <f t="shared" si="2"/>
        <v>203.53300000000002</v>
      </c>
      <c r="H23" s="216">
        <f>G23+(E23*$O$9)</f>
        <v>388.33299999999997</v>
      </c>
      <c r="I23" s="181">
        <f>VLOOKUP(D23,'Part Master'!A:G,7,FALSE)</f>
        <v>153.57490000000001</v>
      </c>
      <c r="J23" s="181">
        <f t="shared" si="1"/>
        <v>168.93239000000003</v>
      </c>
      <c r="K23" s="181">
        <f>J23+($R$9*E23)</f>
        <v>353.73239000000001</v>
      </c>
      <c r="L23" s="205"/>
      <c r="N23" s="122">
        <f>IF(L23&gt;0,G23*L23,0)</f>
        <v>0</v>
      </c>
      <c r="O23" s="122">
        <f>IF(L23&gt;0,H23*L23,0)</f>
        <v>0</v>
      </c>
      <c r="P23" s="339"/>
      <c r="Q23" s="122">
        <f>IF(L23&gt;0,J23*L23,0)</f>
        <v>0</v>
      </c>
      <c r="R23" s="122">
        <f>IF(L23&gt;0,K23*L23,0)</f>
        <v>0</v>
      </c>
      <c r="T23" s="174">
        <f>IF($L23&gt;0,$L23*$I23*'COVER PAGE'!#REF!,0)</f>
        <v>0</v>
      </c>
      <c r="U23" s="174">
        <f>IF($L23&gt;0,($E23*$R$9*$L23)-($E23*'COVER PAGE'!#REF!*$L23),0)</f>
        <v>0</v>
      </c>
      <c r="V23" s="174">
        <f t="shared" si="0"/>
        <v>0</v>
      </c>
      <c r="AE23" s="530" t="str">
        <f>IFERROR(VLOOKUP(E23,'Part Master'!A:E,5,FALSE)," ")</f>
        <v xml:space="preserve"> </v>
      </c>
    </row>
    <row r="24" spans="2:31">
      <c r="B24" s="831"/>
      <c r="C24" s="44" t="s">
        <v>427</v>
      </c>
      <c r="D24" s="44" t="s">
        <v>140</v>
      </c>
      <c r="E24" s="45">
        <v>1.2</v>
      </c>
      <c r="F24" s="216">
        <f>VLOOKUP(D24,'Part Master'!A:R, 3,FALSE)</f>
        <v>186.64</v>
      </c>
      <c r="G24" s="216">
        <f t="shared" si="2"/>
        <v>205.304</v>
      </c>
      <c r="H24" s="216">
        <f>G24+(E24*$O$9)</f>
        <v>390.10399999999998</v>
      </c>
      <c r="I24" s="181">
        <f>VLOOKUP(D24,'Part Master'!A:G,7,FALSE)</f>
        <v>154.91119999999998</v>
      </c>
      <c r="J24" s="181">
        <f t="shared" si="1"/>
        <v>170.40232</v>
      </c>
      <c r="K24" s="181">
        <f>J24+($R$9*E24)</f>
        <v>355.20231999999999</v>
      </c>
      <c r="L24" s="205"/>
      <c r="N24" s="122">
        <f>IF(L24&gt;0,G24*L24,0)</f>
        <v>0</v>
      </c>
      <c r="O24" s="122">
        <f>IF(L24&gt;0,H24*L24,0)</f>
        <v>0</v>
      </c>
      <c r="P24" s="339"/>
      <c r="Q24" s="122">
        <f>IF(L24&gt;0,J24*L24,0)</f>
        <v>0</v>
      </c>
      <c r="R24" s="122">
        <f>IF(L24&gt;0,K24*L24,0)</f>
        <v>0</v>
      </c>
      <c r="T24" s="174">
        <f>IF($L24&gt;0,$L24*$I24*'COVER PAGE'!#REF!,0)</f>
        <v>0</v>
      </c>
      <c r="U24" s="174">
        <f>IF($L24&gt;0,($E24*$R$9*$L24)-($E24*'COVER PAGE'!#REF!*$L24),0)</f>
        <v>0</v>
      </c>
      <c r="V24" s="174">
        <f t="shared" si="0"/>
        <v>0</v>
      </c>
      <c r="AE24" s="530" t="str">
        <f>IFERROR(VLOOKUP(E24,'Part Master'!A:E,5,FALSE)," ")</f>
        <v xml:space="preserve"> </v>
      </c>
    </row>
    <row r="25" spans="2:31" s="9" customFormat="1">
      <c r="B25" s="65" t="s">
        <v>1148</v>
      </c>
      <c r="C25" s="67"/>
      <c r="D25" s="68" t="s">
        <v>197</v>
      </c>
      <c r="E25" s="346"/>
      <c r="F25" s="346"/>
      <c r="G25" s="346"/>
      <c r="H25" s="346"/>
      <c r="I25" s="346"/>
      <c r="J25" s="346"/>
      <c r="K25" s="346"/>
      <c r="L25" s="347"/>
      <c r="N25" s="11"/>
      <c r="O25" s="11"/>
      <c r="P25" s="11"/>
      <c r="Q25" s="11"/>
      <c r="R25" s="11"/>
      <c r="S25" s="11"/>
      <c r="T25" s="11"/>
      <c r="U25" s="11"/>
      <c r="V25" s="11"/>
      <c r="AE25" s="530" t="str">
        <f>IFERROR(VLOOKUP(E25,'Part Master'!A:E,5,FALSE)," ")</f>
        <v xml:space="preserve"> </v>
      </c>
    </row>
    <row r="26" spans="2:31" s="9" customFormat="1">
      <c r="B26" s="781"/>
      <c r="C26" s="65" t="s">
        <v>24</v>
      </c>
      <c r="D26" s="65" t="s">
        <v>1130</v>
      </c>
      <c r="E26" s="45">
        <v>1.5</v>
      </c>
      <c r="F26" s="183">
        <f>VLOOKUP(D26,'Part Master'!A:R, 3,FALSE)</f>
        <v>3489.47</v>
      </c>
      <c r="G26" s="183">
        <f t="shared" ref="G26:G33" si="3">F26*1.1</f>
        <v>3838.4169999999999</v>
      </c>
      <c r="H26" s="181">
        <f>G26+(E26*'NAVARA DC SER 3 &amp; 4-D23'!$O$7)</f>
        <v>4069.4169999999999</v>
      </c>
      <c r="I26" s="181">
        <f>VLOOKUP(D26,'Part Master'!A:G,7,FALSE)</f>
        <v>3314.9964999999997</v>
      </c>
      <c r="J26" s="181">
        <f t="shared" ref="J26:J33" si="4">I26*1.1</f>
        <v>3646.4961499999999</v>
      </c>
      <c r="K26" s="181">
        <f>J26+('NAVARA DC SER 3 &amp; 4-D23'!$R$7*E26)</f>
        <v>3877.4961499999999</v>
      </c>
      <c r="L26" s="267"/>
      <c r="N26" s="122">
        <f t="shared" ref="N26:N33" si="5">IF(L26&gt;0,G26*L26,0)</f>
        <v>0</v>
      </c>
      <c r="O26" s="122">
        <f t="shared" ref="O26:O33" si="6">IF(L26&gt;0,H26*L26,0)</f>
        <v>0</v>
      </c>
      <c r="P26" s="339"/>
      <c r="Q26" s="122">
        <f t="shared" ref="Q26:Q33" si="7">IF(L26&gt;0,J26*L26,0)</f>
        <v>0</v>
      </c>
      <c r="R26" s="122">
        <f t="shared" ref="R26:R33" si="8">IF(L26&gt;0,K26*L26,0)</f>
        <v>0</v>
      </c>
      <c r="T26" s="174">
        <f>IF($L26&gt;0,$L26*$I26*'COVER PAGE'!#REF!,0)</f>
        <v>0</v>
      </c>
      <c r="U26" s="174">
        <f>IF($L26&gt;0,($E26*'NAVARA DC SER 3 &amp; 4-D23'!$R$7*$L26)-($E26*'COVER PAGE'!#REF!*$L26),0)</f>
        <v>0</v>
      </c>
      <c r="V26" s="174">
        <f t="shared" ref="V26:V33" si="9">U26+T26</f>
        <v>0</v>
      </c>
      <c r="AE26" s="530" t="str">
        <f>IFERROR(VLOOKUP(E26,'Part Master'!A:E,5,FALSE)," ")</f>
        <v xml:space="preserve"> </v>
      </c>
    </row>
    <row r="27" spans="2:31" s="9" customFormat="1">
      <c r="B27" s="809"/>
      <c r="C27" s="65" t="s">
        <v>25</v>
      </c>
      <c r="D27" s="65" t="s">
        <v>1131</v>
      </c>
      <c r="E27" s="45">
        <v>1.5</v>
      </c>
      <c r="F27" s="183">
        <f>VLOOKUP(D27,'Part Master'!A:R, 3,FALSE)</f>
        <v>3489.47</v>
      </c>
      <c r="G27" s="183">
        <f t="shared" si="3"/>
        <v>3838.4169999999999</v>
      </c>
      <c r="H27" s="181">
        <f>G27+(E27*'NAVARA DC SER 3 &amp; 4-D23'!$O$7)</f>
        <v>4069.4169999999999</v>
      </c>
      <c r="I27" s="181">
        <f>VLOOKUP(D27,'Part Master'!A:G,7,FALSE)</f>
        <v>3314.9964999999997</v>
      </c>
      <c r="J27" s="181">
        <f t="shared" si="4"/>
        <v>3646.4961499999999</v>
      </c>
      <c r="K27" s="181">
        <f>J27+('NAVARA DC SER 3 &amp; 4-D23'!$R$7*E27)</f>
        <v>3877.4961499999999</v>
      </c>
      <c r="L27" s="267"/>
      <c r="N27" s="122">
        <f t="shared" si="5"/>
        <v>0</v>
      </c>
      <c r="O27" s="122">
        <f t="shared" si="6"/>
        <v>0</v>
      </c>
      <c r="P27" s="339"/>
      <c r="Q27" s="122">
        <f t="shared" si="7"/>
        <v>0</v>
      </c>
      <c r="R27" s="122">
        <f t="shared" si="8"/>
        <v>0</v>
      </c>
      <c r="T27" s="174">
        <f>IF($L27&gt;0,$L27*$I27*'COVER PAGE'!#REF!,0)</f>
        <v>0</v>
      </c>
      <c r="U27" s="174">
        <f>IF($L27&gt;0,($E27*'NAVARA DC SER 3 &amp; 4-D23'!$R$7*$L27)-($E27*'COVER PAGE'!#REF!*$L27),0)</f>
        <v>0</v>
      </c>
      <c r="V27" s="174">
        <f t="shared" si="9"/>
        <v>0</v>
      </c>
      <c r="AE27" s="530" t="str">
        <f>IFERROR(VLOOKUP(E27,'Part Master'!A:E,5,FALSE)," ")</f>
        <v xml:space="preserve"> </v>
      </c>
    </row>
    <row r="28" spans="2:31" s="9" customFormat="1">
      <c r="B28" s="809"/>
      <c r="C28" s="65" t="s">
        <v>26</v>
      </c>
      <c r="D28" s="65" t="s">
        <v>1132</v>
      </c>
      <c r="E28" s="45">
        <v>1.5</v>
      </c>
      <c r="F28" s="183">
        <f>VLOOKUP(D28,'Part Master'!A:R, 3,FALSE)</f>
        <v>3489.47</v>
      </c>
      <c r="G28" s="183">
        <f t="shared" si="3"/>
        <v>3838.4169999999999</v>
      </c>
      <c r="H28" s="181">
        <f>G28+(E28*'NAVARA DC SER 3 &amp; 4-D23'!$O$7)</f>
        <v>4069.4169999999999</v>
      </c>
      <c r="I28" s="181">
        <f>VLOOKUP(D28,'Part Master'!A:G,7,FALSE)</f>
        <v>3314.9964999999997</v>
      </c>
      <c r="J28" s="181">
        <f t="shared" si="4"/>
        <v>3646.4961499999999</v>
      </c>
      <c r="K28" s="181">
        <f>J28+('NAVARA DC SER 3 &amp; 4-D23'!$R$7*E28)</f>
        <v>3877.4961499999999</v>
      </c>
      <c r="L28" s="267"/>
      <c r="N28" s="122">
        <f t="shared" si="5"/>
        <v>0</v>
      </c>
      <c r="O28" s="122">
        <f t="shared" si="6"/>
        <v>0</v>
      </c>
      <c r="P28" s="339"/>
      <c r="Q28" s="122">
        <f t="shared" si="7"/>
        <v>0</v>
      </c>
      <c r="R28" s="122">
        <f t="shared" si="8"/>
        <v>0</v>
      </c>
      <c r="T28" s="174">
        <f>IF($L28&gt;0,$L28*$I28*'COVER PAGE'!#REF!,0)</f>
        <v>0</v>
      </c>
      <c r="U28" s="174">
        <f>IF($L28&gt;0,($E28*'NAVARA DC SER 3 &amp; 4-D23'!$R$7*$L28)-($E28*'COVER PAGE'!#REF!*$L28),0)</f>
        <v>0</v>
      </c>
      <c r="V28" s="174">
        <f t="shared" si="9"/>
        <v>0</v>
      </c>
      <c r="AE28" s="530" t="str">
        <f>IFERROR(VLOOKUP(E28,'Part Master'!A:E,5,FALSE)," ")</f>
        <v xml:space="preserve"> </v>
      </c>
    </row>
    <row r="29" spans="2:31" s="9" customFormat="1">
      <c r="B29" s="809"/>
      <c r="C29" s="65" t="s">
        <v>27</v>
      </c>
      <c r="D29" s="65" t="s">
        <v>1133</v>
      </c>
      <c r="E29" s="45">
        <v>1.5</v>
      </c>
      <c r="F29" s="183">
        <f>VLOOKUP(D29,'Part Master'!A:R, 3,FALSE)</f>
        <v>3489.47</v>
      </c>
      <c r="G29" s="183">
        <f t="shared" si="3"/>
        <v>3838.4169999999999</v>
      </c>
      <c r="H29" s="181">
        <f>G29+(E29*'NAVARA DC SER 3 &amp; 4-D23'!$O$7)</f>
        <v>4069.4169999999999</v>
      </c>
      <c r="I29" s="181">
        <f>VLOOKUP(D29,'Part Master'!A:G,7,FALSE)</f>
        <v>3314.9964999999997</v>
      </c>
      <c r="J29" s="181">
        <f t="shared" si="4"/>
        <v>3646.4961499999999</v>
      </c>
      <c r="K29" s="181">
        <f>J29+('NAVARA DC SER 3 &amp; 4-D23'!$R$7*E29)</f>
        <v>3877.4961499999999</v>
      </c>
      <c r="L29" s="267"/>
      <c r="N29" s="122">
        <f t="shared" si="5"/>
        <v>0</v>
      </c>
      <c r="O29" s="122">
        <f t="shared" si="6"/>
        <v>0</v>
      </c>
      <c r="P29" s="339"/>
      <c r="Q29" s="122">
        <f t="shared" si="7"/>
        <v>0</v>
      </c>
      <c r="R29" s="122">
        <f t="shared" si="8"/>
        <v>0</v>
      </c>
      <c r="T29" s="174">
        <f>IF($L29&gt;0,$L29*$I29*'COVER PAGE'!#REF!,0)</f>
        <v>0</v>
      </c>
      <c r="U29" s="174">
        <f>IF($L29&gt;0,($E29*'NAVARA DC SER 3 &amp; 4-D23'!$R$7*$L29)-($E29*'COVER PAGE'!#REF!*$L29),0)</f>
        <v>0</v>
      </c>
      <c r="V29" s="174">
        <f t="shared" si="9"/>
        <v>0</v>
      </c>
      <c r="AE29" s="530" t="str">
        <f>IFERROR(VLOOKUP(E29,'Part Master'!A:E,5,FALSE)," ")</f>
        <v xml:space="preserve"> </v>
      </c>
    </row>
    <row r="30" spans="2:31" s="9" customFormat="1">
      <c r="B30" s="809"/>
      <c r="C30" s="65" t="s">
        <v>28</v>
      </c>
      <c r="D30" s="65" t="s">
        <v>1134</v>
      </c>
      <c r="E30" s="45">
        <v>1.5</v>
      </c>
      <c r="F30" s="183">
        <f>VLOOKUP(D30,'Part Master'!A:R, 3,FALSE)</f>
        <v>3489.47</v>
      </c>
      <c r="G30" s="183">
        <f t="shared" si="3"/>
        <v>3838.4169999999999</v>
      </c>
      <c r="H30" s="181">
        <f>G30+(E30*'NAVARA DC SER 3 &amp; 4-D23'!$O$7)</f>
        <v>4069.4169999999999</v>
      </c>
      <c r="I30" s="181">
        <f>VLOOKUP(D30,'Part Master'!A:G,7,FALSE)</f>
        <v>3314.9964999999997</v>
      </c>
      <c r="J30" s="181">
        <f t="shared" si="4"/>
        <v>3646.4961499999999</v>
      </c>
      <c r="K30" s="181">
        <f>J30+('NAVARA DC SER 3 &amp; 4-D23'!$R$7*E30)</f>
        <v>3877.4961499999999</v>
      </c>
      <c r="L30" s="267"/>
      <c r="N30" s="122">
        <f t="shared" si="5"/>
        <v>0</v>
      </c>
      <c r="O30" s="122">
        <f t="shared" si="6"/>
        <v>0</v>
      </c>
      <c r="P30" s="339"/>
      <c r="Q30" s="122">
        <f t="shared" si="7"/>
        <v>0</v>
      </c>
      <c r="R30" s="122">
        <f t="shared" si="8"/>
        <v>0</v>
      </c>
      <c r="T30" s="174">
        <f>IF($L30&gt;0,$L30*$I30*'COVER PAGE'!#REF!,0)</f>
        <v>0</v>
      </c>
      <c r="U30" s="174">
        <f>IF($L30&gt;0,($E30*'NAVARA DC SER 3 &amp; 4-D23'!$R$7*$L30)-($E30*'COVER PAGE'!#REF!*$L30),0)</f>
        <v>0</v>
      </c>
      <c r="V30" s="174">
        <f t="shared" si="9"/>
        <v>0</v>
      </c>
      <c r="AE30" s="530" t="str">
        <f>IFERROR(VLOOKUP(E30,'Part Master'!A:E,5,FALSE)," ")</f>
        <v xml:space="preserve"> </v>
      </c>
    </row>
    <row r="31" spans="2:31" s="9" customFormat="1">
      <c r="B31" s="809"/>
      <c r="C31" s="65" t="s">
        <v>29</v>
      </c>
      <c r="D31" s="65" t="s">
        <v>1135</v>
      </c>
      <c r="E31" s="45">
        <v>1.5</v>
      </c>
      <c r="F31" s="183">
        <f>VLOOKUP(D31,'Part Master'!A:R, 3,FALSE)</f>
        <v>3489.47</v>
      </c>
      <c r="G31" s="183">
        <f t="shared" si="3"/>
        <v>3838.4169999999999</v>
      </c>
      <c r="H31" s="181">
        <f>G31+(E31*'NAVARA DC SER 3 &amp; 4-D23'!$O$7)</f>
        <v>4069.4169999999999</v>
      </c>
      <c r="I31" s="181">
        <f>VLOOKUP(D31,'Part Master'!A:G,7,FALSE)</f>
        <v>3314.9964999999997</v>
      </c>
      <c r="J31" s="181">
        <f t="shared" si="4"/>
        <v>3646.4961499999999</v>
      </c>
      <c r="K31" s="181">
        <f>J31+('NAVARA DC SER 3 &amp; 4-D23'!$R$7*E31)</f>
        <v>3877.4961499999999</v>
      </c>
      <c r="L31" s="267"/>
      <c r="N31" s="122">
        <f t="shared" si="5"/>
        <v>0</v>
      </c>
      <c r="O31" s="122">
        <f t="shared" si="6"/>
        <v>0</v>
      </c>
      <c r="P31" s="339"/>
      <c r="Q31" s="122">
        <f t="shared" si="7"/>
        <v>0</v>
      </c>
      <c r="R31" s="122">
        <f t="shared" si="8"/>
        <v>0</v>
      </c>
      <c r="T31" s="174">
        <f>IF($L31&gt;0,$L31*$I31*'COVER PAGE'!#REF!,0)</f>
        <v>0</v>
      </c>
      <c r="U31" s="174">
        <f>IF($L31&gt;0,($E31*'NAVARA DC SER 3 &amp; 4-D23'!$R$7*$L31)-($E31*'COVER PAGE'!#REF!*$L31),0)</f>
        <v>0</v>
      </c>
      <c r="V31" s="174">
        <f t="shared" si="9"/>
        <v>0</v>
      </c>
      <c r="AE31" s="530" t="str">
        <f>IFERROR(VLOOKUP(E31,'Part Master'!A:E,5,FALSE)," ")</f>
        <v xml:space="preserve"> </v>
      </c>
    </row>
    <row r="32" spans="2:31" s="9" customFormat="1">
      <c r="B32" s="809"/>
      <c r="C32" s="65" t="s">
        <v>30</v>
      </c>
      <c r="D32" s="65" t="s">
        <v>1136</v>
      </c>
      <c r="E32" s="45">
        <v>1.5</v>
      </c>
      <c r="F32" s="183">
        <f>VLOOKUP(D32,'Part Master'!A:R, 3,FALSE)</f>
        <v>3489.47</v>
      </c>
      <c r="G32" s="183">
        <f t="shared" si="3"/>
        <v>3838.4169999999999</v>
      </c>
      <c r="H32" s="181">
        <f>G32+(E32*'NAVARA DC SER 3 &amp; 4-D23'!$O$7)</f>
        <v>4069.4169999999999</v>
      </c>
      <c r="I32" s="181">
        <f>VLOOKUP(D32,'Part Master'!A:G,7,FALSE)</f>
        <v>3314.9964999999997</v>
      </c>
      <c r="J32" s="181">
        <f t="shared" si="4"/>
        <v>3646.4961499999999</v>
      </c>
      <c r="K32" s="181">
        <f>J32+('NAVARA DC SER 3 &amp; 4-D23'!$R$7*E32)</f>
        <v>3877.4961499999999</v>
      </c>
      <c r="L32" s="267"/>
      <c r="N32" s="122">
        <f t="shared" si="5"/>
        <v>0</v>
      </c>
      <c r="O32" s="122">
        <f t="shared" si="6"/>
        <v>0</v>
      </c>
      <c r="P32" s="339"/>
      <c r="Q32" s="122">
        <f t="shared" si="7"/>
        <v>0</v>
      </c>
      <c r="R32" s="122">
        <f t="shared" si="8"/>
        <v>0</v>
      </c>
      <c r="T32" s="174">
        <f>IF($L32&gt;0,$L32*$I32*'COVER PAGE'!#REF!,0)</f>
        <v>0</v>
      </c>
      <c r="U32" s="174">
        <f>IF($L32&gt;0,($E32*'NAVARA DC SER 3 &amp; 4-D23'!$R$7*$L32)-($E32*'COVER PAGE'!#REF!*$L32),0)</f>
        <v>0</v>
      </c>
      <c r="V32" s="174">
        <f t="shared" si="9"/>
        <v>0</v>
      </c>
      <c r="AE32" s="530" t="str">
        <f>IFERROR(VLOOKUP(E32,'Part Master'!A:E,5,FALSE)," ")</f>
        <v xml:space="preserve"> </v>
      </c>
    </row>
    <row r="33" spans="2:31" s="9" customFormat="1">
      <c r="B33" s="810"/>
      <c r="C33" s="65" t="s">
        <v>31</v>
      </c>
      <c r="D33" s="65" t="s">
        <v>1137</v>
      </c>
      <c r="E33" s="45">
        <v>1.5</v>
      </c>
      <c r="F33" s="183">
        <f>VLOOKUP(D33,'Part Master'!A:R, 3,FALSE)</f>
        <v>3489.47</v>
      </c>
      <c r="G33" s="183">
        <f t="shared" si="3"/>
        <v>3838.4169999999999</v>
      </c>
      <c r="H33" s="181">
        <f>G33+(E33*'NAVARA DC SER 3 &amp; 4-D23'!$O$7)</f>
        <v>4069.4169999999999</v>
      </c>
      <c r="I33" s="181">
        <f>VLOOKUP(D33,'Part Master'!A:G,7,FALSE)</f>
        <v>3314.9964999999997</v>
      </c>
      <c r="J33" s="181">
        <f t="shared" si="4"/>
        <v>3646.4961499999999</v>
      </c>
      <c r="K33" s="181">
        <f>J33+('NAVARA DC SER 3 &amp; 4-D23'!$R$7*E33)</f>
        <v>3877.4961499999999</v>
      </c>
      <c r="L33" s="267"/>
      <c r="N33" s="122">
        <f t="shared" si="5"/>
        <v>0</v>
      </c>
      <c r="O33" s="122">
        <f t="shared" si="6"/>
        <v>0</v>
      </c>
      <c r="P33" s="339"/>
      <c r="Q33" s="122">
        <f t="shared" si="7"/>
        <v>0</v>
      </c>
      <c r="R33" s="122">
        <f t="shared" si="8"/>
        <v>0</v>
      </c>
      <c r="T33" s="174">
        <f>IF($L33&gt;0,$L33*$I33*'COVER PAGE'!#REF!,0)</f>
        <v>0</v>
      </c>
      <c r="U33" s="174">
        <f>IF($L33&gt;0,($E33*'NAVARA DC SER 3 &amp; 4-D23'!$R$7*$L33)-($E33*'COVER PAGE'!#REF!*$L33),0)</f>
        <v>0</v>
      </c>
      <c r="V33" s="174">
        <f t="shared" si="9"/>
        <v>0</v>
      </c>
      <c r="AE33" s="530" t="str">
        <f>IFERROR(VLOOKUP(E33,'Part Master'!A:E,5,FALSE)," ")</f>
        <v xml:space="preserve"> </v>
      </c>
    </row>
    <row r="34" spans="2:31">
      <c r="B34" s="65" t="s">
        <v>1149</v>
      </c>
      <c r="C34" s="67"/>
      <c r="D34" s="68" t="s">
        <v>72</v>
      </c>
      <c r="E34" s="348"/>
      <c r="F34" s="348"/>
      <c r="G34" s="348"/>
      <c r="H34" s="348"/>
      <c r="I34" s="348"/>
      <c r="J34" s="348"/>
      <c r="K34" s="348"/>
      <c r="L34" s="349"/>
      <c r="N34" s="5"/>
      <c r="O34" s="5"/>
      <c r="P34" s="5"/>
      <c r="Q34" s="11"/>
      <c r="R34" s="11"/>
      <c r="S34" s="11"/>
      <c r="T34" s="11"/>
      <c r="U34" s="11"/>
      <c r="V34" s="11"/>
      <c r="AE34" s="530" t="str">
        <f>IFERROR(VLOOKUP(E34,'Part Master'!A:E,5,FALSE)," ")</f>
        <v xml:space="preserve"> </v>
      </c>
    </row>
    <row r="35" spans="2:31">
      <c r="B35" s="781"/>
      <c r="C35" s="65" t="s">
        <v>24</v>
      </c>
      <c r="D35" s="65" t="s">
        <v>1138</v>
      </c>
      <c r="E35" s="45">
        <v>1.5</v>
      </c>
      <c r="F35" s="183">
        <f>VLOOKUP(D35,'Part Master'!A:R, 3,FALSE)</f>
        <v>3393.47</v>
      </c>
      <c r="G35" s="183">
        <f t="shared" ref="G35:G42" si="10">F35*1.1</f>
        <v>3732.817</v>
      </c>
      <c r="H35" s="181">
        <f>G35+(E35*'NAVARA DC SER 3 &amp; 4-D23'!$O$7)</f>
        <v>3963.817</v>
      </c>
      <c r="I35" s="181">
        <f>VLOOKUP(D35,'Part Master'!A:G,7,FALSE)</f>
        <v>3223.7964999999999</v>
      </c>
      <c r="J35" s="181">
        <f t="shared" ref="J35:J42" si="11">I35*1.1</f>
        <v>3546.1761500000002</v>
      </c>
      <c r="K35" s="181">
        <f>J35+('NAVARA DC SER 3 &amp; 4-D23'!$R$7*E35)</f>
        <v>3777.1761500000002</v>
      </c>
      <c r="L35" s="267"/>
      <c r="N35" s="122">
        <f t="shared" ref="N35:N44" si="12">IF(L35&gt;0,G35*L35,0)</f>
        <v>0</v>
      </c>
      <c r="O35" s="122">
        <f t="shared" ref="O35:O44" si="13">IF(L35&gt;0,H35*L35,0)</f>
        <v>0</v>
      </c>
      <c r="P35" s="339"/>
      <c r="Q35" s="122">
        <f t="shared" ref="Q35:Q44" si="14">IF(L35&gt;0,J35*L35,0)</f>
        <v>0</v>
      </c>
      <c r="R35" s="122">
        <f t="shared" ref="R35:R44" si="15">IF(L35&gt;0,K35*L35,0)</f>
        <v>0</v>
      </c>
      <c r="T35" s="174">
        <f>IF($L35&gt;0,$L35*$I35*'COVER PAGE'!#REF!,0)</f>
        <v>0</v>
      </c>
      <c r="U35" s="174">
        <f>IF($L35&gt;0,($E35*'NAVARA DC SER 3 &amp; 4-D23'!$R$7*$L35)-($E35*'COVER PAGE'!#REF!*$L35),0)</f>
        <v>0</v>
      </c>
      <c r="V35" s="174">
        <f t="shared" ref="V35:V42" si="16">U35+T35</f>
        <v>0</v>
      </c>
      <c r="AE35" s="530" t="str">
        <f>IFERROR(VLOOKUP(E35,'Part Master'!A:E,5,FALSE)," ")</f>
        <v xml:space="preserve"> </v>
      </c>
    </row>
    <row r="36" spans="2:31">
      <c r="B36" s="809"/>
      <c r="C36" s="65" t="s">
        <v>25</v>
      </c>
      <c r="D36" s="65" t="s">
        <v>1139</v>
      </c>
      <c r="E36" s="45">
        <v>1.5</v>
      </c>
      <c r="F36" s="183">
        <f>VLOOKUP(D36,'Part Master'!A:R, 3,FALSE)</f>
        <v>3393.47</v>
      </c>
      <c r="G36" s="183">
        <f t="shared" si="10"/>
        <v>3732.817</v>
      </c>
      <c r="H36" s="181">
        <f>G36+(E36*'NAVARA DC SER 3 &amp; 4-D23'!$O$7)</f>
        <v>3963.817</v>
      </c>
      <c r="I36" s="181">
        <f>VLOOKUP(D36,'Part Master'!A:G,7,FALSE)</f>
        <v>3223.7964999999999</v>
      </c>
      <c r="J36" s="181">
        <f t="shared" si="11"/>
        <v>3546.1761500000002</v>
      </c>
      <c r="K36" s="181">
        <f>J36+('NAVARA DC SER 3 &amp; 4-D23'!$R$7*E36)</f>
        <v>3777.1761500000002</v>
      </c>
      <c r="L36" s="267"/>
      <c r="N36" s="122">
        <f t="shared" si="12"/>
        <v>0</v>
      </c>
      <c r="O36" s="122">
        <f t="shared" si="13"/>
        <v>0</v>
      </c>
      <c r="P36" s="339"/>
      <c r="Q36" s="122">
        <f t="shared" si="14"/>
        <v>0</v>
      </c>
      <c r="R36" s="122">
        <f t="shared" si="15"/>
        <v>0</v>
      </c>
      <c r="T36" s="174">
        <f>IF($L36&gt;0,$L36*$I36*'COVER PAGE'!#REF!,0)</f>
        <v>0</v>
      </c>
      <c r="U36" s="174">
        <f>IF($L36&gt;0,($E36*'NAVARA DC SER 3 &amp; 4-D23'!$R$7*$L36)-($E36*'COVER PAGE'!#REF!*$L36),0)</f>
        <v>0</v>
      </c>
      <c r="V36" s="174">
        <f t="shared" si="16"/>
        <v>0</v>
      </c>
      <c r="AE36" s="530" t="str">
        <f>IFERROR(VLOOKUP(E36,'Part Master'!A:E,5,FALSE)," ")</f>
        <v xml:space="preserve"> </v>
      </c>
    </row>
    <row r="37" spans="2:31">
      <c r="B37" s="809"/>
      <c r="C37" s="65" t="s">
        <v>26</v>
      </c>
      <c r="D37" s="65" t="s">
        <v>1140</v>
      </c>
      <c r="E37" s="45">
        <v>1.5</v>
      </c>
      <c r="F37" s="183">
        <f>VLOOKUP(D37,'Part Master'!A:R, 3,FALSE)</f>
        <v>3393.47</v>
      </c>
      <c r="G37" s="183">
        <f t="shared" si="10"/>
        <v>3732.817</v>
      </c>
      <c r="H37" s="181">
        <f>G37+(E37*'NAVARA DC SER 3 &amp; 4-D23'!$O$7)</f>
        <v>3963.817</v>
      </c>
      <c r="I37" s="181">
        <f>VLOOKUP(D37,'Part Master'!A:G,7,FALSE)</f>
        <v>3223.7964999999999</v>
      </c>
      <c r="J37" s="181">
        <f t="shared" si="11"/>
        <v>3546.1761500000002</v>
      </c>
      <c r="K37" s="181">
        <f>J37+('NAVARA DC SER 3 &amp; 4-D23'!$R$7*E37)</f>
        <v>3777.1761500000002</v>
      </c>
      <c r="L37" s="267"/>
      <c r="N37" s="122">
        <f t="shared" si="12"/>
        <v>0</v>
      </c>
      <c r="O37" s="122">
        <f t="shared" si="13"/>
        <v>0</v>
      </c>
      <c r="P37" s="339"/>
      <c r="Q37" s="122">
        <f t="shared" si="14"/>
        <v>0</v>
      </c>
      <c r="R37" s="122">
        <f t="shared" si="15"/>
        <v>0</v>
      </c>
      <c r="T37" s="174">
        <f>IF($L37&gt;0,$L37*$I37*'COVER PAGE'!#REF!,0)</f>
        <v>0</v>
      </c>
      <c r="U37" s="174">
        <f>IF($L37&gt;0,($E37*'NAVARA DC SER 3 &amp; 4-D23'!$R$7*$L37)-($E37*'COVER PAGE'!#REF!*$L37),0)</f>
        <v>0</v>
      </c>
      <c r="V37" s="174">
        <f t="shared" si="16"/>
        <v>0</v>
      </c>
      <c r="AE37" s="530" t="str">
        <f>IFERROR(VLOOKUP(E37,'Part Master'!A:E,5,FALSE)," ")</f>
        <v xml:space="preserve"> </v>
      </c>
    </row>
    <row r="38" spans="2:31">
      <c r="B38" s="809"/>
      <c r="C38" s="65" t="s">
        <v>27</v>
      </c>
      <c r="D38" s="65" t="s">
        <v>1141</v>
      </c>
      <c r="E38" s="45">
        <v>1.5</v>
      </c>
      <c r="F38" s="183">
        <f>VLOOKUP(D38,'Part Master'!A:R, 3,FALSE)</f>
        <v>3393.47</v>
      </c>
      <c r="G38" s="183">
        <f t="shared" si="10"/>
        <v>3732.817</v>
      </c>
      <c r="H38" s="181">
        <f>G38+(E38*'NAVARA DC SER 3 &amp; 4-D23'!$O$7)</f>
        <v>3963.817</v>
      </c>
      <c r="I38" s="181">
        <f>VLOOKUP(D38,'Part Master'!A:G,7,FALSE)</f>
        <v>3223.7964999999999</v>
      </c>
      <c r="J38" s="181">
        <f t="shared" si="11"/>
        <v>3546.1761500000002</v>
      </c>
      <c r="K38" s="181">
        <f>J38+('NAVARA DC SER 3 &amp; 4-D23'!$R$7*E38)</f>
        <v>3777.1761500000002</v>
      </c>
      <c r="L38" s="267"/>
      <c r="N38" s="122">
        <f t="shared" si="12"/>
        <v>0</v>
      </c>
      <c r="O38" s="122">
        <f t="shared" si="13"/>
        <v>0</v>
      </c>
      <c r="P38" s="339"/>
      <c r="Q38" s="122">
        <f t="shared" si="14"/>
        <v>0</v>
      </c>
      <c r="R38" s="122">
        <f t="shared" si="15"/>
        <v>0</v>
      </c>
      <c r="T38" s="174">
        <f>IF($L38&gt;0,$L38*$I38*'COVER PAGE'!#REF!,0)</f>
        <v>0</v>
      </c>
      <c r="U38" s="174">
        <f>IF($L38&gt;0,($E38*'NAVARA DC SER 3 &amp; 4-D23'!$R$7*$L38)-($E38*'COVER PAGE'!#REF!*$L38),0)</f>
        <v>0</v>
      </c>
      <c r="V38" s="174">
        <f t="shared" si="16"/>
        <v>0</v>
      </c>
      <c r="AE38" s="530" t="str">
        <f>IFERROR(VLOOKUP(E38,'Part Master'!A:E,5,FALSE)," ")</f>
        <v xml:space="preserve"> </v>
      </c>
    </row>
    <row r="39" spans="2:31">
      <c r="B39" s="809"/>
      <c r="C39" s="65" t="s">
        <v>28</v>
      </c>
      <c r="D39" s="65" t="s">
        <v>1142</v>
      </c>
      <c r="E39" s="45">
        <v>1.5</v>
      </c>
      <c r="F39" s="183">
        <f>VLOOKUP(D39,'Part Master'!A:R, 3,FALSE)</f>
        <v>3393.47</v>
      </c>
      <c r="G39" s="183">
        <f t="shared" si="10"/>
        <v>3732.817</v>
      </c>
      <c r="H39" s="181">
        <f>G39+(E39*'NAVARA DC SER 3 &amp; 4-D23'!$O$7)</f>
        <v>3963.817</v>
      </c>
      <c r="I39" s="181">
        <f>VLOOKUP(D39,'Part Master'!A:G,7,FALSE)</f>
        <v>3223.7964999999999</v>
      </c>
      <c r="J39" s="181">
        <f t="shared" si="11"/>
        <v>3546.1761500000002</v>
      </c>
      <c r="K39" s="181">
        <f>J39+('NAVARA DC SER 3 &amp; 4-D23'!$R$7*E39)</f>
        <v>3777.1761500000002</v>
      </c>
      <c r="L39" s="267"/>
      <c r="N39" s="122">
        <f t="shared" si="12"/>
        <v>0</v>
      </c>
      <c r="O39" s="122">
        <f t="shared" si="13"/>
        <v>0</v>
      </c>
      <c r="P39" s="339"/>
      <c r="Q39" s="122">
        <f t="shared" si="14"/>
        <v>0</v>
      </c>
      <c r="R39" s="122">
        <f t="shared" si="15"/>
        <v>0</v>
      </c>
      <c r="T39" s="174">
        <f>IF($L39&gt;0,$L39*$I39*'COVER PAGE'!#REF!,0)</f>
        <v>0</v>
      </c>
      <c r="U39" s="174">
        <f>IF($L39&gt;0,($E39*'NAVARA DC SER 3 &amp; 4-D23'!$R$7*$L39)-($E39*'COVER PAGE'!#REF!*$L39),0)</f>
        <v>0</v>
      </c>
      <c r="V39" s="174">
        <f t="shared" si="16"/>
        <v>0</v>
      </c>
      <c r="AE39" s="530" t="str">
        <f>IFERROR(VLOOKUP(E39,'Part Master'!A:E,5,FALSE)," ")</f>
        <v xml:space="preserve"> </v>
      </c>
    </row>
    <row r="40" spans="2:31">
      <c r="B40" s="809"/>
      <c r="C40" s="65" t="s">
        <v>29</v>
      </c>
      <c r="D40" s="65" t="s">
        <v>1143</v>
      </c>
      <c r="E40" s="45">
        <v>1.5</v>
      </c>
      <c r="F40" s="183">
        <f>VLOOKUP(D40,'Part Master'!A:R, 3,FALSE)</f>
        <v>3393.47</v>
      </c>
      <c r="G40" s="183">
        <f t="shared" si="10"/>
        <v>3732.817</v>
      </c>
      <c r="H40" s="181">
        <f>G40+(E40*'NAVARA DC SER 3 &amp; 4-D23'!$O$7)</f>
        <v>3963.817</v>
      </c>
      <c r="I40" s="181">
        <f>VLOOKUP(D40,'Part Master'!A:G,7,FALSE)</f>
        <v>3223.7964999999999</v>
      </c>
      <c r="J40" s="181">
        <f t="shared" si="11"/>
        <v>3546.1761500000002</v>
      </c>
      <c r="K40" s="181">
        <f>J40+('NAVARA DC SER 3 &amp; 4-D23'!$R$7*E40)</f>
        <v>3777.1761500000002</v>
      </c>
      <c r="L40" s="267"/>
      <c r="N40" s="122">
        <f t="shared" si="12"/>
        <v>0</v>
      </c>
      <c r="O40" s="122">
        <f t="shared" si="13"/>
        <v>0</v>
      </c>
      <c r="P40" s="339"/>
      <c r="Q40" s="122">
        <f t="shared" si="14"/>
        <v>0</v>
      </c>
      <c r="R40" s="122">
        <f t="shared" si="15"/>
        <v>0</v>
      </c>
      <c r="T40" s="174">
        <f>IF($L40&gt;0,$L40*$I40*'COVER PAGE'!#REF!,0)</f>
        <v>0</v>
      </c>
      <c r="U40" s="174">
        <f>IF($L40&gt;0,($E40*'NAVARA DC SER 3 &amp; 4-D23'!$R$7*$L40)-($E40*'COVER PAGE'!#REF!*$L40),0)</f>
        <v>0</v>
      </c>
      <c r="V40" s="174">
        <f t="shared" si="16"/>
        <v>0</v>
      </c>
      <c r="AE40" s="530" t="str">
        <f>IFERROR(VLOOKUP(E40,'Part Master'!A:E,5,FALSE)," ")</f>
        <v xml:space="preserve"> </v>
      </c>
    </row>
    <row r="41" spans="2:31">
      <c r="B41" s="809"/>
      <c r="C41" s="65" t="s">
        <v>30</v>
      </c>
      <c r="D41" s="65" t="s">
        <v>1144</v>
      </c>
      <c r="E41" s="45">
        <v>1.5</v>
      </c>
      <c r="F41" s="183">
        <f>VLOOKUP(D41,'Part Master'!A:R, 3,FALSE)</f>
        <v>3393.47</v>
      </c>
      <c r="G41" s="183">
        <f t="shared" si="10"/>
        <v>3732.817</v>
      </c>
      <c r="H41" s="181">
        <f>G41+(E41*'NAVARA DC SER 3 &amp; 4-D23'!$O$7)</f>
        <v>3963.817</v>
      </c>
      <c r="I41" s="181">
        <f>VLOOKUP(D41,'Part Master'!A:G,7,FALSE)</f>
        <v>3223.7964999999999</v>
      </c>
      <c r="J41" s="181">
        <f t="shared" si="11"/>
        <v>3546.1761500000002</v>
      </c>
      <c r="K41" s="181">
        <f>J41+('NAVARA DC SER 3 &amp; 4-D23'!$R$7*E41)</f>
        <v>3777.1761500000002</v>
      </c>
      <c r="L41" s="267"/>
      <c r="N41" s="122">
        <f t="shared" si="12"/>
        <v>0</v>
      </c>
      <c r="O41" s="122">
        <f t="shared" si="13"/>
        <v>0</v>
      </c>
      <c r="P41" s="339"/>
      <c r="Q41" s="122">
        <f t="shared" si="14"/>
        <v>0</v>
      </c>
      <c r="R41" s="122">
        <f t="shared" si="15"/>
        <v>0</v>
      </c>
      <c r="T41" s="174">
        <f>IF($L41&gt;0,$L41*$I41*'COVER PAGE'!#REF!,0)</f>
        <v>0</v>
      </c>
      <c r="U41" s="174">
        <f>IF($L41&gt;0,($E41*'NAVARA DC SER 3 &amp; 4-D23'!$R$7*$L41)-($E41*'COVER PAGE'!#REF!*$L41),0)</f>
        <v>0</v>
      </c>
      <c r="V41" s="174">
        <f t="shared" si="16"/>
        <v>0</v>
      </c>
      <c r="AE41" s="530" t="str">
        <f>IFERROR(VLOOKUP(E41,'Part Master'!A:E,5,FALSE)," ")</f>
        <v xml:space="preserve"> </v>
      </c>
    </row>
    <row r="42" spans="2:31">
      <c r="B42" s="810"/>
      <c r="C42" s="65" t="s">
        <v>31</v>
      </c>
      <c r="D42" s="65" t="s">
        <v>1145</v>
      </c>
      <c r="E42" s="45">
        <v>1.5</v>
      </c>
      <c r="F42" s="183">
        <f>VLOOKUP(D42,'Part Master'!A:R, 3,FALSE)</f>
        <v>3393.47</v>
      </c>
      <c r="G42" s="183">
        <f t="shared" si="10"/>
        <v>3732.817</v>
      </c>
      <c r="H42" s="181">
        <f>G42+(E42*'NAVARA DC SER 3 &amp; 4-D23'!$O$7)</f>
        <v>3963.817</v>
      </c>
      <c r="I42" s="181">
        <f>VLOOKUP(D42,'Part Master'!A:G,7,FALSE)</f>
        <v>3223.7964999999999</v>
      </c>
      <c r="J42" s="181">
        <f t="shared" si="11"/>
        <v>3546.1761500000002</v>
      </c>
      <c r="K42" s="181">
        <f>J42+('NAVARA DC SER 3 &amp; 4-D23'!$R$7*E42)</f>
        <v>3777.1761500000002</v>
      </c>
      <c r="L42" s="267"/>
      <c r="N42" s="122">
        <f t="shared" si="12"/>
        <v>0</v>
      </c>
      <c r="O42" s="122">
        <f t="shared" si="13"/>
        <v>0</v>
      </c>
      <c r="P42" s="339"/>
      <c r="Q42" s="122">
        <f t="shared" si="14"/>
        <v>0</v>
      </c>
      <c r="R42" s="122">
        <f t="shared" si="15"/>
        <v>0</v>
      </c>
      <c r="T42" s="174">
        <f>IF($L42&gt;0,$L42*$I42*'COVER PAGE'!#REF!,0)</f>
        <v>0</v>
      </c>
      <c r="U42" s="174">
        <f>IF($L42&gt;0,($E42*'NAVARA DC SER 3 &amp; 4-D23'!$R$7*$L42)-($E42*'COVER PAGE'!#REF!*$L42),0)</f>
        <v>0</v>
      </c>
      <c r="V42" s="174">
        <f t="shared" si="16"/>
        <v>0</v>
      </c>
      <c r="AE42" s="530" t="str">
        <f>IFERROR(VLOOKUP(E42,'Part Master'!A:E,5,FALSE)," ")</f>
        <v xml:space="preserve"> </v>
      </c>
    </row>
    <row r="43" spans="2:31">
      <c r="B43" s="40" t="s">
        <v>32</v>
      </c>
      <c r="C43" s="40"/>
      <c r="D43" s="41" t="s">
        <v>106</v>
      </c>
      <c r="E43" s="42">
        <v>0.25</v>
      </c>
      <c r="F43" s="216">
        <f>VLOOKUP(D43,'Part Master'!A:R, 3,FALSE)</f>
        <v>45.33</v>
      </c>
      <c r="G43" s="216">
        <f t="shared" ref="G43:G53" si="17">F43*1.1</f>
        <v>49.863</v>
      </c>
      <c r="H43" s="216">
        <f>G43+(E43*$O$9)</f>
        <v>88.363</v>
      </c>
      <c r="I43" s="181">
        <f>VLOOKUP(D43,'Part Master'!A:G,7,FALSE)</f>
        <v>37.623899999999999</v>
      </c>
      <c r="J43" s="181">
        <f t="shared" si="1"/>
        <v>41.386290000000002</v>
      </c>
      <c r="K43" s="181">
        <f>J43+($R$9*E43)</f>
        <v>79.886290000000002</v>
      </c>
      <c r="L43" s="205"/>
      <c r="N43" s="122">
        <f t="shared" si="12"/>
        <v>0</v>
      </c>
      <c r="O43" s="122">
        <f t="shared" si="13"/>
        <v>0</v>
      </c>
      <c r="P43" s="339"/>
      <c r="Q43" s="122">
        <f t="shared" si="14"/>
        <v>0</v>
      </c>
      <c r="R43" s="122">
        <f t="shared" si="15"/>
        <v>0</v>
      </c>
      <c r="T43" s="174">
        <f>IF($L43&gt;0,$L43*$I43*'COVER PAGE'!#REF!,0)</f>
        <v>0</v>
      </c>
      <c r="U43" s="174">
        <f>IF($L43&gt;0,($E43*$R$9*$L43)-($E43*'COVER PAGE'!#REF!*$L43),0)</f>
        <v>0</v>
      </c>
      <c r="V43" s="174">
        <f t="shared" si="0"/>
        <v>0</v>
      </c>
      <c r="AE43" s="530" t="str">
        <f>IFERROR(VLOOKUP(E43,'Part Master'!A:E,5,FALSE)," ")</f>
        <v xml:space="preserve"> </v>
      </c>
    </row>
    <row r="44" spans="2:31" ht="14.65" customHeight="1">
      <c r="B44" s="864" t="s">
        <v>592</v>
      </c>
      <c r="C44" s="865"/>
      <c r="D44" s="41" t="s">
        <v>72</v>
      </c>
      <c r="E44" s="42">
        <f>SUM(E45:E47)</f>
        <v>0.74</v>
      </c>
      <c r="F44" s="216">
        <f>SUM(F45:F47)</f>
        <v>986.41000000000008</v>
      </c>
      <c r="G44" s="216">
        <f>F44*1.1</f>
        <v>1085.0510000000002</v>
      </c>
      <c r="H44" s="216">
        <f>G44+(E44*$O$9)</f>
        <v>1199.0110000000002</v>
      </c>
      <c r="I44" s="181">
        <f>SUM(I45:I47)</f>
        <v>818.72030000000007</v>
      </c>
      <c r="J44" s="181">
        <f>I44*1.1</f>
        <v>900.59233000000017</v>
      </c>
      <c r="K44" s="181">
        <f>J44+($R$9*E44)</f>
        <v>1014.5523300000002</v>
      </c>
      <c r="L44" s="205"/>
      <c r="N44" s="122">
        <f t="shared" si="12"/>
        <v>0</v>
      </c>
      <c r="O44" s="122">
        <f t="shared" si="13"/>
        <v>0</v>
      </c>
      <c r="P44" s="339"/>
      <c r="Q44" s="122">
        <f t="shared" si="14"/>
        <v>0</v>
      </c>
      <c r="R44" s="122">
        <f t="shared" si="15"/>
        <v>0</v>
      </c>
      <c r="T44" s="174">
        <f>IF($L44&gt;0,$L44*$I44*'COVER PAGE'!#REF!,0)</f>
        <v>0</v>
      </c>
      <c r="U44" s="174">
        <f>IF($L44&gt;0,($E44*$R$9*$L44)-($E44*'COVER PAGE'!#REF!*$L44),0)</f>
        <v>0</v>
      </c>
      <c r="V44" s="174">
        <f t="shared" si="0"/>
        <v>0</v>
      </c>
      <c r="AE44" s="530" t="str">
        <f>IFERROR(VLOOKUP(E44,'Part Master'!A:E,5,FALSE)," ")</f>
        <v xml:space="preserve"> </v>
      </c>
    </row>
    <row r="45" spans="2:31">
      <c r="B45" s="892"/>
      <c r="C45" s="60" t="s">
        <v>446</v>
      </c>
      <c r="D45" s="60" t="s">
        <v>128</v>
      </c>
      <c r="E45" s="53">
        <v>0.12</v>
      </c>
      <c r="F45" s="218">
        <f>VLOOKUP(D45,'Part Master'!A:R, 3,FALSE)</f>
        <v>405.41</v>
      </c>
      <c r="G45" s="218">
        <f t="shared" si="17"/>
        <v>445.95100000000008</v>
      </c>
      <c r="H45" s="895"/>
      <c r="I45" s="181">
        <f>VLOOKUP(D45,'Part Master'!A:G,7,FALSE)</f>
        <v>336.49030000000005</v>
      </c>
      <c r="J45" s="184">
        <f t="shared" si="1"/>
        <v>370.13933000000009</v>
      </c>
      <c r="K45" s="849"/>
      <c r="L45" s="850"/>
      <c r="N45" s="5"/>
      <c r="O45" s="5"/>
      <c r="P45" s="5"/>
      <c r="Q45" s="5"/>
      <c r="R45" s="5"/>
      <c r="S45" s="5"/>
      <c r="T45" s="5"/>
      <c r="U45" s="5"/>
      <c r="V45" s="5"/>
      <c r="AE45" s="530" t="str">
        <f>IFERROR(VLOOKUP(E45,'Part Master'!A:E,5,FALSE)," ")</f>
        <v xml:space="preserve"> </v>
      </c>
    </row>
    <row r="46" spans="2:31">
      <c r="B46" s="893"/>
      <c r="C46" s="60" t="s">
        <v>445</v>
      </c>
      <c r="D46" s="60" t="s">
        <v>127</v>
      </c>
      <c r="E46" s="53">
        <v>0.12</v>
      </c>
      <c r="F46" s="218">
        <f>VLOOKUP(D46,'Part Master'!A:R, 3,FALSE)</f>
        <v>405.41</v>
      </c>
      <c r="G46" s="218">
        <f t="shared" si="17"/>
        <v>445.95100000000008</v>
      </c>
      <c r="H46" s="896"/>
      <c r="I46" s="181">
        <f>VLOOKUP(D46,'Part Master'!A:G,7,FALSE)</f>
        <v>336.49030000000005</v>
      </c>
      <c r="J46" s="184">
        <f t="shared" si="1"/>
        <v>370.13933000000009</v>
      </c>
      <c r="K46" s="851"/>
      <c r="L46" s="852"/>
      <c r="N46" s="5"/>
      <c r="O46" s="5"/>
      <c r="P46" s="5"/>
      <c r="Q46" s="5"/>
      <c r="R46" s="5"/>
      <c r="S46" s="5"/>
      <c r="T46" s="5"/>
      <c r="U46" s="5"/>
      <c r="V46" s="5"/>
      <c r="AE46" s="530" t="str">
        <f>IFERROR(VLOOKUP(E46,'Part Master'!A:E,5,FALSE)," ")</f>
        <v xml:space="preserve"> </v>
      </c>
    </row>
    <row r="47" spans="2:31">
      <c r="B47" s="894"/>
      <c r="C47" s="60" t="s">
        <v>571</v>
      </c>
      <c r="D47" s="60" t="s">
        <v>126</v>
      </c>
      <c r="E47" s="53">
        <v>0.5</v>
      </c>
      <c r="F47" s="218">
        <f>VLOOKUP(D47,'Part Master'!A:R, 3,FALSE)</f>
        <v>175.59</v>
      </c>
      <c r="G47" s="218">
        <f t="shared" si="17"/>
        <v>193.14900000000003</v>
      </c>
      <c r="H47" s="897"/>
      <c r="I47" s="181">
        <f>VLOOKUP(D47,'Part Master'!A:G,7,FALSE)</f>
        <v>145.7397</v>
      </c>
      <c r="J47" s="184">
        <f t="shared" si="1"/>
        <v>160.31367</v>
      </c>
      <c r="K47" s="853"/>
      <c r="L47" s="854"/>
      <c r="N47" s="5"/>
      <c r="O47" s="5"/>
      <c r="P47" s="5"/>
      <c r="Q47" s="5"/>
      <c r="R47" s="5"/>
      <c r="S47" s="5"/>
      <c r="T47" s="5"/>
      <c r="U47" s="5"/>
      <c r="V47" s="5"/>
      <c r="AE47" s="530" t="str">
        <f>IFERROR(VLOOKUP(E47,'Part Master'!A:E,5,FALSE)," ")</f>
        <v xml:space="preserve"> </v>
      </c>
    </row>
    <row r="48" spans="2:31" ht="14.65" customHeight="1">
      <c r="B48" s="864" t="s">
        <v>475</v>
      </c>
      <c r="C48" s="865"/>
      <c r="D48" s="41" t="s">
        <v>72</v>
      </c>
      <c r="E48" s="42">
        <f>SUM(E49:E51)</f>
        <v>0.74</v>
      </c>
      <c r="F48" s="216">
        <f>SUM(F49:F51)</f>
        <v>992.85</v>
      </c>
      <c r="G48" s="216">
        <f>F48*1.1</f>
        <v>1092.1350000000002</v>
      </c>
      <c r="H48" s="216">
        <f>G48+(E48*$O$9)</f>
        <v>1206.0950000000003</v>
      </c>
      <c r="I48" s="181">
        <f>SUM(I49:I51)</f>
        <v>824.06550000000016</v>
      </c>
      <c r="J48" s="181">
        <f>I48*1.1</f>
        <v>906.47205000000019</v>
      </c>
      <c r="K48" s="181">
        <f>J48+($R$9*E48)</f>
        <v>1020.4320500000002</v>
      </c>
      <c r="L48" s="205"/>
      <c r="N48" s="122">
        <f>IF(L48&gt;0,G48*L48,0)</f>
        <v>0</v>
      </c>
      <c r="O48" s="122">
        <f>IF(L48&gt;0,H48*L48,0)</f>
        <v>0</v>
      </c>
      <c r="P48" s="339"/>
      <c r="Q48" s="122">
        <f>IF(L48&gt;0,J48*L48,0)</f>
        <v>0</v>
      </c>
      <c r="R48" s="122">
        <f>IF(L48&gt;0,K48*L48,0)</f>
        <v>0</v>
      </c>
      <c r="T48" s="174">
        <f>IF($L48&gt;0,$L48*$I48*'COVER PAGE'!#REF!,0)</f>
        <v>0</v>
      </c>
      <c r="U48" s="174">
        <f>IF($L48&gt;0,($E48*$R$9*$L48)-($E48*'COVER PAGE'!#REF!*$L48),0)</f>
        <v>0</v>
      </c>
      <c r="V48" s="174">
        <f t="shared" si="0"/>
        <v>0</v>
      </c>
      <c r="AE48" s="530" t="str">
        <f>IFERROR(VLOOKUP(E48,'Part Master'!A:E,5,FALSE)," ")</f>
        <v xml:space="preserve"> </v>
      </c>
    </row>
    <row r="49" spans="2:31">
      <c r="B49" s="892"/>
      <c r="C49" s="60" t="s">
        <v>446</v>
      </c>
      <c r="D49" s="60" t="s">
        <v>128</v>
      </c>
      <c r="E49" s="53">
        <v>0.12</v>
      </c>
      <c r="F49" s="218">
        <f>VLOOKUP(D49,'Part Master'!A:R, 3,FALSE)</f>
        <v>405.41</v>
      </c>
      <c r="G49" s="218">
        <f t="shared" si="17"/>
        <v>445.95100000000008</v>
      </c>
      <c r="H49" s="855"/>
      <c r="I49" s="181">
        <f>VLOOKUP(D49,'Part Master'!A:G,7,FALSE)</f>
        <v>336.49030000000005</v>
      </c>
      <c r="J49" s="184">
        <f t="shared" si="1"/>
        <v>370.13933000000009</v>
      </c>
      <c r="K49" s="849"/>
      <c r="L49" s="850"/>
      <c r="N49" s="5"/>
      <c r="O49" s="5"/>
      <c r="P49" s="5"/>
      <c r="Q49" s="5"/>
      <c r="R49" s="5"/>
      <c r="S49" s="5"/>
      <c r="T49" s="5"/>
      <c r="U49" s="5"/>
      <c r="V49" s="5"/>
      <c r="AE49" s="530" t="str">
        <f>IFERROR(VLOOKUP(E49,'Part Master'!A:E,5,FALSE)," ")</f>
        <v xml:space="preserve"> </v>
      </c>
    </row>
    <row r="50" spans="2:31">
      <c r="B50" s="893"/>
      <c r="C50" s="60" t="s">
        <v>445</v>
      </c>
      <c r="D50" s="60" t="s">
        <v>127</v>
      </c>
      <c r="E50" s="53">
        <v>0.12</v>
      </c>
      <c r="F50" s="218">
        <f>VLOOKUP(D50,'Part Master'!A:R, 3,FALSE)</f>
        <v>405.41</v>
      </c>
      <c r="G50" s="218">
        <f t="shared" si="17"/>
        <v>445.95100000000008</v>
      </c>
      <c r="H50" s="856"/>
      <c r="I50" s="181">
        <f>VLOOKUP(D50,'Part Master'!A:G,7,FALSE)</f>
        <v>336.49030000000005</v>
      </c>
      <c r="J50" s="184">
        <f t="shared" si="1"/>
        <v>370.13933000000009</v>
      </c>
      <c r="K50" s="851"/>
      <c r="L50" s="852"/>
      <c r="N50" s="5"/>
      <c r="O50" s="5"/>
      <c r="P50" s="5"/>
      <c r="Q50" s="5"/>
      <c r="R50" s="5"/>
      <c r="S50" s="5"/>
      <c r="T50" s="5"/>
      <c r="U50" s="5"/>
      <c r="V50" s="5"/>
      <c r="AE50" s="530" t="str">
        <f>IFERROR(VLOOKUP(E50,'Part Master'!A:E,5,FALSE)," ")</f>
        <v xml:space="preserve"> </v>
      </c>
    </row>
    <row r="51" spans="2:31">
      <c r="B51" s="894"/>
      <c r="C51" s="60" t="s">
        <v>345</v>
      </c>
      <c r="D51" s="60" t="s">
        <v>129</v>
      </c>
      <c r="E51" s="53">
        <v>0.5</v>
      </c>
      <c r="F51" s="218">
        <f>VLOOKUP(D51,'Part Master'!A:R, 3,FALSE)</f>
        <v>182.03</v>
      </c>
      <c r="G51" s="218">
        <f t="shared" si="17"/>
        <v>200.233</v>
      </c>
      <c r="H51" s="857"/>
      <c r="I51" s="181">
        <f>VLOOKUP(D51,'Part Master'!A:G,7,FALSE)</f>
        <v>151.0849</v>
      </c>
      <c r="J51" s="184">
        <f t="shared" si="1"/>
        <v>166.19339000000002</v>
      </c>
      <c r="K51" s="853"/>
      <c r="L51" s="854"/>
      <c r="N51" s="5"/>
      <c r="O51" s="5"/>
      <c r="P51" s="5"/>
      <c r="Q51" s="5"/>
      <c r="R51" s="5"/>
      <c r="S51" s="5"/>
      <c r="T51" s="5"/>
      <c r="U51" s="5"/>
      <c r="V51" s="5"/>
      <c r="AE51" s="530" t="str">
        <f>IFERROR(VLOOKUP(E51,'Part Master'!A:E,5,FALSE)," ")</f>
        <v xml:space="preserve"> </v>
      </c>
    </row>
    <row r="52" spans="2:31">
      <c r="B52" s="41" t="s">
        <v>9</v>
      </c>
      <c r="C52" s="41"/>
      <c r="D52" s="41" t="s">
        <v>130</v>
      </c>
      <c r="E52" s="42">
        <v>0.5</v>
      </c>
      <c r="F52" s="216">
        <f>VLOOKUP(D52,'Part Master'!A:R, 3,FALSE)</f>
        <v>84.84</v>
      </c>
      <c r="G52" s="216">
        <f t="shared" si="17"/>
        <v>93.324000000000012</v>
      </c>
      <c r="H52" s="216">
        <f t="shared" ref="H52:H57" si="18">G52+(E52*$O$9)</f>
        <v>170.32400000000001</v>
      </c>
      <c r="I52" s="181">
        <f>VLOOKUP(D52,'Part Master'!A:G,7,FALSE)</f>
        <v>70.417200000000008</v>
      </c>
      <c r="J52" s="181">
        <f t="shared" si="1"/>
        <v>77.45892000000002</v>
      </c>
      <c r="K52" s="181">
        <f t="shared" ref="K52:K57" si="19">J52+($R$9*E52)</f>
        <v>154.45892000000003</v>
      </c>
      <c r="L52" s="205"/>
      <c r="N52" s="122">
        <f t="shared" ref="N52:N57" si="20">IF(L52&gt;0,G52*L52,0)</f>
        <v>0</v>
      </c>
      <c r="O52" s="122">
        <f t="shared" ref="O52:O57" si="21">IF(L52&gt;0,H52*L52,0)</f>
        <v>0</v>
      </c>
      <c r="P52" s="339"/>
      <c r="Q52" s="122">
        <f t="shared" ref="Q52:Q57" si="22">IF(L52&gt;0,J52*L52,0)</f>
        <v>0</v>
      </c>
      <c r="R52" s="122">
        <f t="shared" ref="R52:R57" si="23">IF(L52&gt;0,K52*L52,0)</f>
        <v>0</v>
      </c>
      <c r="T52" s="174">
        <f>IF($L52&gt;0,$L52*$I52*'COVER PAGE'!#REF!,0)</f>
        <v>0</v>
      </c>
      <c r="U52" s="174">
        <f>IF($L52&gt;0,($E52*$R$9*$L52)-($E52*'COVER PAGE'!#REF!*$L52),0)</f>
        <v>0</v>
      </c>
      <c r="V52" s="174">
        <f t="shared" si="0"/>
        <v>0</v>
      </c>
      <c r="AE52" s="530" t="str">
        <f>IFERROR(VLOOKUP(E52,'Part Master'!A:E,5,FALSE)," ")</f>
        <v xml:space="preserve"> </v>
      </c>
    </row>
    <row r="53" spans="2:31">
      <c r="B53" s="54" t="s">
        <v>504</v>
      </c>
      <c r="C53" s="227"/>
      <c r="D53" s="65" t="s">
        <v>503</v>
      </c>
      <c r="E53" s="45">
        <v>0.75</v>
      </c>
      <c r="F53" s="216">
        <f>VLOOKUP(D53,'Part Master'!A:R, 3,FALSE)</f>
        <v>531.61</v>
      </c>
      <c r="G53" s="216">
        <f t="shared" si="17"/>
        <v>584.77100000000007</v>
      </c>
      <c r="H53" s="216">
        <f t="shared" si="18"/>
        <v>700.27100000000007</v>
      </c>
      <c r="I53" s="181">
        <f>VLOOKUP(D53,'Part Master'!A:G,7,FALSE)</f>
        <v>441.23630000000003</v>
      </c>
      <c r="J53" s="181">
        <f t="shared" si="1"/>
        <v>485.35993000000008</v>
      </c>
      <c r="K53" s="181">
        <f t="shared" si="19"/>
        <v>600.85993000000008</v>
      </c>
      <c r="L53" s="205"/>
      <c r="N53" s="122">
        <f t="shared" si="20"/>
        <v>0</v>
      </c>
      <c r="O53" s="122">
        <f t="shared" si="21"/>
        <v>0</v>
      </c>
      <c r="P53" s="339"/>
      <c r="Q53" s="122">
        <f t="shared" si="22"/>
        <v>0</v>
      </c>
      <c r="R53" s="122">
        <f t="shared" si="23"/>
        <v>0</v>
      </c>
      <c r="T53" s="174">
        <f>IF($L53&gt;0,$L53*$I53*'COVER PAGE'!#REF!,0)</f>
        <v>0</v>
      </c>
      <c r="U53" s="174">
        <f>IF($L53&gt;0,($E53*$R$9*$L53)-($E53*'COVER PAGE'!#REF!*$L53),0)</f>
        <v>0</v>
      </c>
      <c r="V53" s="174">
        <f t="shared" si="0"/>
        <v>0</v>
      </c>
      <c r="AE53" s="530" t="str">
        <f>IFERROR(VLOOKUP(E53,'Part Master'!A:E,5,FALSE)," ")</f>
        <v xml:space="preserve"> </v>
      </c>
    </row>
    <row r="54" spans="2:31">
      <c r="B54" s="54" t="s">
        <v>708</v>
      </c>
      <c r="C54" s="44"/>
      <c r="D54" s="44" t="s">
        <v>682</v>
      </c>
      <c r="E54" s="45">
        <v>0.75</v>
      </c>
      <c r="F54" s="216">
        <f>VLOOKUP(D54,'Part Master'!A:R, 3,FALSE)</f>
        <v>917.19</v>
      </c>
      <c r="G54" s="216">
        <f>F54*1.1</f>
        <v>1008.9090000000001</v>
      </c>
      <c r="H54" s="216">
        <f t="shared" si="18"/>
        <v>1124.4090000000001</v>
      </c>
      <c r="I54" s="181">
        <f>VLOOKUP(D54,'Part Master'!A:G,7,FALSE)</f>
        <v>761.2677000000001</v>
      </c>
      <c r="J54" s="181">
        <f t="shared" si="1"/>
        <v>837.39447000000018</v>
      </c>
      <c r="K54" s="181">
        <f t="shared" si="19"/>
        <v>952.89447000000018</v>
      </c>
      <c r="L54" s="205"/>
      <c r="N54" s="122">
        <f t="shared" si="20"/>
        <v>0</v>
      </c>
      <c r="O54" s="122">
        <f t="shared" si="21"/>
        <v>0</v>
      </c>
      <c r="P54" s="339"/>
      <c r="Q54" s="122">
        <f t="shared" si="22"/>
        <v>0</v>
      </c>
      <c r="R54" s="122">
        <f t="shared" si="23"/>
        <v>0</v>
      </c>
      <c r="T54" s="174">
        <f>IF($L54&gt;0,$L54*$I54*'COVER PAGE'!#REF!,0)</f>
        <v>0</v>
      </c>
      <c r="U54" s="174">
        <f>IF($L54&gt;0,($E54*$R$9*$L54)-($E54*'COVER PAGE'!#REF!*$L54),0)</f>
        <v>0</v>
      </c>
      <c r="V54" s="174">
        <f t="shared" si="0"/>
        <v>0</v>
      </c>
      <c r="AE54" s="530" t="str">
        <f>IFERROR(VLOOKUP(E54,'Part Master'!A:E,5,FALSE)," ")</f>
        <v xml:space="preserve"> </v>
      </c>
    </row>
    <row r="55" spans="2:31">
      <c r="B55" s="54" t="s">
        <v>425</v>
      </c>
      <c r="C55" s="44"/>
      <c r="D55" s="44" t="s">
        <v>138</v>
      </c>
      <c r="E55" s="45">
        <v>0.75</v>
      </c>
      <c r="F55" s="216">
        <f>VLOOKUP(D55,'Part Master'!A:R, 3,FALSE)</f>
        <v>642.14</v>
      </c>
      <c r="G55" s="216">
        <f>F55*1.1</f>
        <v>706.35400000000004</v>
      </c>
      <c r="H55" s="216">
        <f t="shared" si="18"/>
        <v>821.85400000000004</v>
      </c>
      <c r="I55" s="181">
        <f>VLOOKUP(D55,'Part Master'!A:G,7,FALSE)</f>
        <v>532.97619999999995</v>
      </c>
      <c r="J55" s="181">
        <f t="shared" si="1"/>
        <v>586.27382</v>
      </c>
      <c r="K55" s="181">
        <f t="shared" si="19"/>
        <v>701.77382</v>
      </c>
      <c r="L55" s="205"/>
      <c r="N55" s="122">
        <f t="shared" si="20"/>
        <v>0</v>
      </c>
      <c r="O55" s="122">
        <f t="shared" si="21"/>
        <v>0</v>
      </c>
      <c r="P55" s="339"/>
      <c r="Q55" s="122">
        <f t="shared" si="22"/>
        <v>0</v>
      </c>
      <c r="R55" s="122">
        <f t="shared" si="23"/>
        <v>0</v>
      </c>
      <c r="T55" s="174">
        <f>IF($L55&gt;0,$L55*$I55*'COVER PAGE'!#REF!,0)</f>
        <v>0</v>
      </c>
      <c r="U55" s="174">
        <f>IF($L55&gt;0,($E55*$R$9*$L55)-($E55*'COVER PAGE'!#REF!*$L55),0)</f>
        <v>0</v>
      </c>
      <c r="V55" s="174">
        <f t="shared" si="0"/>
        <v>0</v>
      </c>
      <c r="AE55" s="530" t="str">
        <f>IFERROR(VLOOKUP(E55,'Part Master'!A:E,5,FALSE)," ")</f>
        <v xml:space="preserve"> </v>
      </c>
    </row>
    <row r="56" spans="2:31">
      <c r="B56" s="54" t="s">
        <v>709</v>
      </c>
      <c r="C56" s="44"/>
      <c r="D56" s="44" t="s">
        <v>683</v>
      </c>
      <c r="E56" s="45">
        <v>0.75</v>
      </c>
      <c r="F56" s="216">
        <f>VLOOKUP(D56,'Part Master'!A:R, 3,FALSE)</f>
        <v>901.17</v>
      </c>
      <c r="G56" s="216">
        <f>F56*1.1</f>
        <v>991.28700000000003</v>
      </c>
      <c r="H56" s="216">
        <f t="shared" si="18"/>
        <v>1106.787</v>
      </c>
      <c r="I56" s="181">
        <f>VLOOKUP(D56,'Part Master'!A:G,7,FALSE)</f>
        <v>747.97109999999998</v>
      </c>
      <c r="J56" s="181">
        <f t="shared" si="1"/>
        <v>822.76821000000007</v>
      </c>
      <c r="K56" s="181">
        <f t="shared" si="19"/>
        <v>938.26821000000007</v>
      </c>
      <c r="L56" s="205"/>
      <c r="N56" s="122">
        <f t="shared" si="20"/>
        <v>0</v>
      </c>
      <c r="O56" s="122">
        <f t="shared" si="21"/>
        <v>0</v>
      </c>
      <c r="P56" s="339"/>
      <c r="Q56" s="122">
        <f t="shared" si="22"/>
        <v>0</v>
      </c>
      <c r="R56" s="122">
        <f t="shared" si="23"/>
        <v>0</v>
      </c>
      <c r="T56" s="174">
        <f>IF($L56&gt;0,$L56*$I56*'COVER PAGE'!#REF!,0)</f>
        <v>0</v>
      </c>
      <c r="U56" s="174">
        <f>IF($L56&gt;0,($E56*$R$9*$L56)-($E56*'COVER PAGE'!#REF!*$L56),0)</f>
        <v>0</v>
      </c>
      <c r="V56" s="174">
        <f t="shared" si="0"/>
        <v>0</v>
      </c>
      <c r="AE56" s="530" t="str">
        <f>IFERROR(VLOOKUP(E56,'Part Master'!A:E,5,FALSE)," ")</f>
        <v xml:space="preserve"> </v>
      </c>
    </row>
    <row r="57" spans="2:31">
      <c r="B57" s="115" t="s">
        <v>582</v>
      </c>
      <c r="C57" s="44"/>
      <c r="D57" s="44"/>
      <c r="E57" s="45">
        <f>E58+E59+E60</f>
        <v>1.1000000000000001</v>
      </c>
      <c r="F57" s="216">
        <f>SUM(F58:F60)</f>
        <v>706.83</v>
      </c>
      <c r="G57" s="216">
        <f>F57*1.1</f>
        <v>777.51300000000015</v>
      </c>
      <c r="H57" s="216">
        <f t="shared" si="18"/>
        <v>946.91300000000012</v>
      </c>
      <c r="I57" s="181">
        <f>SUM(I58:I60)</f>
        <v>586.66890000000001</v>
      </c>
      <c r="J57" s="181">
        <f>I57*1.1</f>
        <v>645.33579000000009</v>
      </c>
      <c r="K57" s="181">
        <f t="shared" si="19"/>
        <v>814.73579000000007</v>
      </c>
      <c r="L57" s="205"/>
      <c r="N57" s="122">
        <f t="shared" si="20"/>
        <v>0</v>
      </c>
      <c r="O57" s="122">
        <f t="shared" si="21"/>
        <v>0</v>
      </c>
      <c r="P57" s="339"/>
      <c r="Q57" s="122">
        <f t="shared" si="22"/>
        <v>0</v>
      </c>
      <c r="R57" s="122">
        <f t="shared" si="23"/>
        <v>0</v>
      </c>
      <c r="T57" s="174">
        <f>IF($L57&gt;0,$L57*$I57*'COVER PAGE'!#REF!,0)</f>
        <v>0</v>
      </c>
      <c r="U57" s="174">
        <f>IF($L57&gt;0,($E57*$R$9*$L57)-($E57*'COVER PAGE'!#REF!*$L57),0)</f>
        <v>0</v>
      </c>
      <c r="V57" s="174">
        <f t="shared" si="0"/>
        <v>0</v>
      </c>
      <c r="AE57" s="530" t="str">
        <f>IFERROR(VLOOKUP(E57,'Part Master'!A:E,5,FALSE)," ")</f>
        <v xml:space="preserve"> </v>
      </c>
    </row>
    <row r="58" spans="2:31">
      <c r="B58" s="115"/>
      <c r="C58" s="114" t="s">
        <v>574</v>
      </c>
      <c r="D58" s="60" t="s">
        <v>585</v>
      </c>
      <c r="E58" s="53">
        <v>0.1</v>
      </c>
      <c r="F58" s="218">
        <f>VLOOKUP(D58,'Part Master'!A:R, 3,FALSE)</f>
        <v>460.79</v>
      </c>
      <c r="G58" s="305">
        <f t="shared" ref="G58:G64" si="24">F58*1.1</f>
        <v>506.86900000000009</v>
      </c>
      <c r="H58" s="870"/>
      <c r="I58" s="181">
        <f>VLOOKUP(D58,'Part Master'!A:G,7,FALSE)</f>
        <v>382.45569999999998</v>
      </c>
      <c r="J58" s="184">
        <f t="shared" si="1"/>
        <v>420.70127000000002</v>
      </c>
      <c r="K58" s="873"/>
      <c r="L58" s="874"/>
      <c r="N58" s="5"/>
      <c r="O58" s="5"/>
      <c r="P58" s="5"/>
      <c r="Q58" s="5"/>
      <c r="R58" s="5"/>
      <c r="S58" s="5"/>
      <c r="T58" s="5"/>
      <c r="U58" s="5"/>
      <c r="V58" s="5"/>
      <c r="AE58" s="530" t="str">
        <f>IFERROR(VLOOKUP(E58,'Part Master'!A:E,5,FALSE)," ")</f>
        <v xml:space="preserve"> </v>
      </c>
    </row>
    <row r="59" spans="2:31">
      <c r="B59" s="116"/>
      <c r="C59" s="114" t="s">
        <v>575</v>
      </c>
      <c r="D59" s="60" t="s">
        <v>586</v>
      </c>
      <c r="E59" s="53">
        <v>0.5</v>
      </c>
      <c r="F59" s="218">
        <f>VLOOKUP(D59,'Part Master'!A:R, 3,FALSE)</f>
        <v>70.45</v>
      </c>
      <c r="G59" s="305">
        <f t="shared" si="24"/>
        <v>77.495000000000005</v>
      </c>
      <c r="H59" s="871"/>
      <c r="I59" s="181">
        <f>VLOOKUP(D59,'Part Master'!A:G,7,FALSE)</f>
        <v>58.473500000000001</v>
      </c>
      <c r="J59" s="184">
        <f t="shared" si="1"/>
        <v>64.320850000000007</v>
      </c>
      <c r="K59" s="875"/>
      <c r="L59" s="876"/>
      <c r="N59" s="5"/>
      <c r="O59" s="5"/>
      <c r="P59" s="5"/>
      <c r="Q59" s="5"/>
      <c r="R59" s="5"/>
      <c r="S59" s="5"/>
      <c r="T59" s="5"/>
      <c r="U59" s="5"/>
      <c r="V59" s="5"/>
      <c r="AE59" s="530" t="str">
        <f>IFERROR(VLOOKUP(E59,'Part Master'!A:E,5,FALSE)," ")</f>
        <v xml:space="preserve"> </v>
      </c>
    </row>
    <row r="60" spans="2:31">
      <c r="B60" s="117"/>
      <c r="C60" s="60" t="s">
        <v>571</v>
      </c>
      <c r="D60" s="60" t="s">
        <v>126</v>
      </c>
      <c r="E60" s="53">
        <v>0.5</v>
      </c>
      <c r="F60" s="218">
        <f>VLOOKUP(D60,'Part Master'!A:R, 3,FALSE)</f>
        <v>175.59</v>
      </c>
      <c r="G60" s="218">
        <f t="shared" si="24"/>
        <v>193.14900000000003</v>
      </c>
      <c r="H60" s="872"/>
      <c r="I60" s="181">
        <f>VLOOKUP(D60,'Part Master'!A:G,7,FALSE)</f>
        <v>145.7397</v>
      </c>
      <c r="J60" s="184">
        <f t="shared" si="1"/>
        <v>160.31367</v>
      </c>
      <c r="K60" s="877"/>
      <c r="L60" s="878"/>
      <c r="N60" s="5"/>
      <c r="O60" s="5"/>
      <c r="P60" s="5"/>
      <c r="Q60" s="5"/>
      <c r="R60" s="5"/>
      <c r="S60" s="5"/>
      <c r="T60" s="5"/>
      <c r="U60" s="5"/>
      <c r="V60" s="5"/>
      <c r="AE60" s="530" t="str">
        <f>IFERROR(VLOOKUP(E60,'Part Master'!A:E,5,FALSE)," ")</f>
        <v xml:space="preserve"> </v>
      </c>
    </row>
    <row r="61" spans="2:31">
      <c r="B61" s="115" t="s">
        <v>588</v>
      </c>
      <c r="C61" s="44"/>
      <c r="D61" s="44"/>
      <c r="E61" s="45">
        <f>E62+E63+E64</f>
        <v>1.1000000000000001</v>
      </c>
      <c r="F61" s="216">
        <f>SUM(F62:F64)</f>
        <v>713.27</v>
      </c>
      <c r="G61" s="216">
        <f>F61*1.1</f>
        <v>784.59700000000009</v>
      </c>
      <c r="H61" s="216">
        <f>G61+(E61*$O$9)</f>
        <v>953.99700000000007</v>
      </c>
      <c r="I61" s="181">
        <f>SUM(I62:I64)</f>
        <v>592.01409999999998</v>
      </c>
      <c r="J61" s="181">
        <f>I61*1.1</f>
        <v>651.21550999999999</v>
      </c>
      <c r="K61" s="181">
        <f>J61+($R$9*E61)</f>
        <v>820.61550999999997</v>
      </c>
      <c r="L61" s="205"/>
      <c r="N61" s="122">
        <f>IF(L61&gt;0,G61*L61,0)</f>
        <v>0</v>
      </c>
      <c r="O61" s="122">
        <f>IF(L61&gt;0,H61*L61,0)</f>
        <v>0</v>
      </c>
      <c r="P61" s="339"/>
      <c r="Q61" s="122">
        <f>IF(L61&gt;0,J61*L61,0)</f>
        <v>0</v>
      </c>
      <c r="R61" s="122">
        <f>IF(L61&gt;0,K61*L61,0)</f>
        <v>0</v>
      </c>
      <c r="T61" s="174">
        <f>IF($L61&gt;0,$L61*$I61*'COVER PAGE'!#REF!,0)</f>
        <v>0</v>
      </c>
      <c r="U61" s="174">
        <f>IF($L61&gt;0,($E61*$R$9*$L61)-($E61*'COVER PAGE'!#REF!*$L61),0)</f>
        <v>0</v>
      </c>
      <c r="V61" s="174">
        <f t="shared" si="0"/>
        <v>0</v>
      </c>
      <c r="AE61" s="530" t="str">
        <f>IFERROR(VLOOKUP(E61,'Part Master'!A:E,5,FALSE)," ")</f>
        <v xml:space="preserve"> </v>
      </c>
    </row>
    <row r="62" spans="2:31">
      <c r="B62" s="115"/>
      <c r="C62" s="114" t="s">
        <v>574</v>
      </c>
      <c r="D62" s="60" t="s">
        <v>585</v>
      </c>
      <c r="E62" s="53">
        <v>0.1</v>
      </c>
      <c r="F62" s="218">
        <f>VLOOKUP(D62,'Part Master'!A:R, 3,FALSE)</f>
        <v>460.79</v>
      </c>
      <c r="G62" s="305">
        <f t="shared" si="24"/>
        <v>506.86900000000009</v>
      </c>
      <c r="H62" s="870"/>
      <c r="I62" s="181">
        <f>VLOOKUP(D62,'Part Master'!A:G,7,FALSE)</f>
        <v>382.45569999999998</v>
      </c>
      <c r="J62" s="184">
        <f t="shared" si="1"/>
        <v>420.70127000000002</v>
      </c>
      <c r="K62" s="873"/>
      <c r="L62" s="874"/>
      <c r="N62" s="5"/>
      <c r="O62" s="5"/>
      <c r="P62" s="5"/>
      <c r="Q62" s="5"/>
      <c r="R62" s="5"/>
      <c r="S62" s="5"/>
      <c r="T62" s="5"/>
      <c r="U62" s="5"/>
      <c r="V62" s="5"/>
      <c r="AE62" s="530" t="str">
        <f>IFERROR(VLOOKUP(E62,'Part Master'!A:E,5,FALSE)," ")</f>
        <v xml:space="preserve"> </v>
      </c>
    </row>
    <row r="63" spans="2:31">
      <c r="B63" s="116"/>
      <c r="C63" s="114" t="s">
        <v>575</v>
      </c>
      <c r="D63" s="60" t="s">
        <v>586</v>
      </c>
      <c r="E63" s="53">
        <v>0.5</v>
      </c>
      <c r="F63" s="218">
        <f>VLOOKUP(D63,'Part Master'!A:R, 3,FALSE)</f>
        <v>70.45</v>
      </c>
      <c r="G63" s="305">
        <f t="shared" si="24"/>
        <v>77.495000000000005</v>
      </c>
      <c r="H63" s="871"/>
      <c r="I63" s="181">
        <f>VLOOKUP(D63,'Part Master'!A:G,7,FALSE)</f>
        <v>58.473500000000001</v>
      </c>
      <c r="J63" s="184">
        <f t="shared" si="1"/>
        <v>64.320850000000007</v>
      </c>
      <c r="K63" s="875"/>
      <c r="L63" s="876"/>
      <c r="N63" s="5"/>
      <c r="O63" s="5"/>
      <c r="P63" s="5"/>
      <c r="Q63" s="5"/>
      <c r="R63" s="5"/>
      <c r="S63" s="5"/>
      <c r="T63" s="5"/>
      <c r="U63" s="5"/>
      <c r="V63" s="5"/>
      <c r="AE63" s="530" t="str">
        <f>IFERROR(VLOOKUP(E63,'Part Master'!A:E,5,FALSE)," ")</f>
        <v xml:space="preserve"> </v>
      </c>
    </row>
    <row r="64" spans="2:31">
      <c r="B64" s="117"/>
      <c r="C64" s="60" t="s">
        <v>572</v>
      </c>
      <c r="D64" s="60" t="s">
        <v>129</v>
      </c>
      <c r="E64" s="53">
        <v>0.5</v>
      </c>
      <c r="F64" s="218">
        <f>VLOOKUP(D64,'Part Master'!A:R, 3,FALSE)</f>
        <v>182.03</v>
      </c>
      <c r="G64" s="218">
        <f t="shared" si="24"/>
        <v>200.233</v>
      </c>
      <c r="H64" s="872"/>
      <c r="I64" s="181">
        <f>VLOOKUP(D64,'Part Master'!A:G,7,FALSE)</f>
        <v>151.0849</v>
      </c>
      <c r="J64" s="184">
        <f t="shared" si="1"/>
        <v>166.19339000000002</v>
      </c>
      <c r="K64" s="877"/>
      <c r="L64" s="878"/>
      <c r="N64" s="5"/>
      <c r="O64" s="5"/>
      <c r="P64" s="5"/>
      <c r="Q64" s="5"/>
      <c r="R64" s="5"/>
      <c r="S64" s="5"/>
      <c r="T64" s="5"/>
      <c r="U64" s="5"/>
      <c r="V64" s="5"/>
      <c r="AE64" s="530" t="str">
        <f>IFERROR(VLOOKUP(E64,'Part Master'!A:E,5,FALSE)," ")</f>
        <v xml:space="preserve"> </v>
      </c>
    </row>
    <row r="65" spans="2:31">
      <c r="B65" s="115" t="s">
        <v>573</v>
      </c>
      <c r="C65" s="44"/>
      <c r="D65" s="44"/>
      <c r="E65" s="45">
        <f>E66+E67+E68</f>
        <v>1.1000000000000001</v>
      </c>
      <c r="F65" s="216">
        <f>SUM(F66:F68)</f>
        <v>686.99</v>
      </c>
      <c r="G65" s="216">
        <f>F65*1.1</f>
        <v>755.68900000000008</v>
      </c>
      <c r="H65" s="216">
        <f>G65+(E65*$O$9)</f>
        <v>925.08900000000006</v>
      </c>
      <c r="I65" s="181">
        <f>SUM(I66:I68)</f>
        <v>570.20169999999996</v>
      </c>
      <c r="J65" s="181">
        <f t="shared" si="1"/>
        <v>627.22186999999997</v>
      </c>
      <c r="K65" s="181">
        <f>J65+($R$9*E65)</f>
        <v>796.62186999999994</v>
      </c>
      <c r="L65" s="205"/>
      <c r="N65" s="122">
        <f>IF(L65&gt;0,G65*L65,0)</f>
        <v>0</v>
      </c>
      <c r="O65" s="122">
        <f>IF(L65&gt;0,H65*L65,0)</f>
        <v>0</v>
      </c>
      <c r="P65" s="339"/>
      <c r="Q65" s="122">
        <f>IF(L65&gt;0,J65*L65,0)</f>
        <v>0</v>
      </c>
      <c r="R65" s="122">
        <f>IF(L65&gt;0,K65*L65,0)</f>
        <v>0</v>
      </c>
      <c r="T65" s="174">
        <f>IF($L65&gt;0,$L65*$I65*'COVER PAGE'!#REF!,0)</f>
        <v>0</v>
      </c>
      <c r="U65" s="174">
        <f>IF($L65&gt;0,($E65*$R$9*$L65)-($E65*'COVER PAGE'!#REF!*$L65),0)</f>
        <v>0</v>
      </c>
      <c r="V65" s="174">
        <f t="shared" si="0"/>
        <v>0</v>
      </c>
      <c r="AE65" s="530" t="str">
        <f>IFERROR(VLOOKUP(E65,'Part Master'!A:E,5,FALSE)," ")</f>
        <v xml:space="preserve"> </v>
      </c>
    </row>
    <row r="66" spans="2:31">
      <c r="B66" s="115"/>
      <c r="C66" s="114" t="s">
        <v>584</v>
      </c>
      <c r="D66" s="60" t="s">
        <v>587</v>
      </c>
      <c r="E66" s="53">
        <v>0.1</v>
      </c>
      <c r="F66" s="218">
        <f>VLOOKUP(D66,'Part Master'!A:R, 3,FALSE)</f>
        <v>440.95</v>
      </c>
      <c r="G66" s="305">
        <f t="shared" ref="G66:G72" si="25">F66*1.1</f>
        <v>485.04500000000002</v>
      </c>
      <c r="H66" s="870"/>
      <c r="I66" s="181">
        <f>VLOOKUP(D66,'Part Master'!A:G,7,FALSE)</f>
        <v>365.98849999999999</v>
      </c>
      <c r="J66" s="184">
        <f t="shared" si="1"/>
        <v>402.58735000000001</v>
      </c>
      <c r="K66" s="873"/>
      <c r="L66" s="874"/>
      <c r="N66" s="5"/>
      <c r="O66" s="5"/>
      <c r="P66" s="5"/>
      <c r="Q66" s="5"/>
      <c r="R66" s="5"/>
      <c r="S66" s="5"/>
      <c r="T66" s="5"/>
      <c r="U66" s="5"/>
      <c r="V66" s="5"/>
      <c r="AE66" s="530" t="str">
        <f>IFERROR(VLOOKUP(E66,'Part Master'!A:E,5,FALSE)," ")</f>
        <v xml:space="preserve"> </v>
      </c>
    </row>
    <row r="67" spans="2:31">
      <c r="B67" s="116"/>
      <c r="C67" s="114" t="s">
        <v>575</v>
      </c>
      <c r="D67" s="60" t="s">
        <v>586</v>
      </c>
      <c r="E67" s="53">
        <v>0.5</v>
      </c>
      <c r="F67" s="218">
        <f>VLOOKUP(D67,'Part Master'!A:R, 3,FALSE)</f>
        <v>70.45</v>
      </c>
      <c r="G67" s="305">
        <f t="shared" si="25"/>
        <v>77.495000000000005</v>
      </c>
      <c r="H67" s="871"/>
      <c r="I67" s="181">
        <f>VLOOKUP(D67,'Part Master'!A:G,7,FALSE)</f>
        <v>58.473500000000001</v>
      </c>
      <c r="J67" s="184">
        <f t="shared" si="1"/>
        <v>64.320850000000007</v>
      </c>
      <c r="K67" s="875"/>
      <c r="L67" s="876"/>
      <c r="N67" s="5"/>
      <c r="O67" s="5"/>
      <c r="P67" s="5"/>
      <c r="Q67" s="5"/>
      <c r="R67" s="5"/>
      <c r="S67" s="5"/>
      <c r="T67" s="5"/>
      <c r="U67" s="5"/>
      <c r="V67" s="5"/>
      <c r="AE67" s="530" t="str">
        <f>IFERROR(VLOOKUP(E67,'Part Master'!A:E,5,FALSE)," ")</f>
        <v xml:space="preserve"> </v>
      </c>
    </row>
    <row r="68" spans="2:31">
      <c r="B68" s="117"/>
      <c r="C68" s="60" t="s">
        <v>571</v>
      </c>
      <c r="D68" s="60" t="s">
        <v>126</v>
      </c>
      <c r="E68" s="53">
        <v>0.5</v>
      </c>
      <c r="F68" s="218">
        <f>VLOOKUP(D68,'Part Master'!A:R, 3,FALSE)</f>
        <v>175.59</v>
      </c>
      <c r="G68" s="218">
        <f t="shared" si="25"/>
        <v>193.14900000000003</v>
      </c>
      <c r="H68" s="872"/>
      <c r="I68" s="181">
        <f>VLOOKUP(D68,'Part Master'!A:G,7,FALSE)</f>
        <v>145.7397</v>
      </c>
      <c r="J68" s="184">
        <f t="shared" si="1"/>
        <v>160.31367</v>
      </c>
      <c r="K68" s="877"/>
      <c r="L68" s="878"/>
      <c r="N68" s="5"/>
      <c r="O68" s="5"/>
      <c r="P68" s="5"/>
      <c r="Q68" s="5"/>
      <c r="R68" s="5"/>
      <c r="S68" s="5"/>
      <c r="T68" s="5"/>
      <c r="U68" s="5"/>
      <c r="V68" s="5"/>
      <c r="AE68" s="530" t="str">
        <f>IFERROR(VLOOKUP(E68,'Part Master'!A:E,5,FALSE)," ")</f>
        <v xml:space="preserve"> </v>
      </c>
    </row>
    <row r="69" spans="2:31">
      <c r="B69" s="115" t="s">
        <v>589</v>
      </c>
      <c r="C69" s="44"/>
      <c r="D69" s="44"/>
      <c r="E69" s="45">
        <f>E70+E71+E72</f>
        <v>1.1000000000000001</v>
      </c>
      <c r="F69" s="216">
        <f>SUM(F70:F72)</f>
        <v>693.43</v>
      </c>
      <c r="G69" s="216">
        <f>F69*1.1</f>
        <v>762.77300000000002</v>
      </c>
      <c r="H69" s="216">
        <f>G69+(E69*$O$9)</f>
        <v>932.173</v>
      </c>
      <c r="I69" s="181">
        <f>SUM(I70:I72)</f>
        <v>575.54690000000005</v>
      </c>
      <c r="J69" s="181">
        <f t="shared" si="1"/>
        <v>633.1015900000001</v>
      </c>
      <c r="K69" s="181">
        <f>J69+($R$9*E69)</f>
        <v>802.50159000000008</v>
      </c>
      <c r="L69" s="205"/>
      <c r="N69" s="122">
        <f>IF(L69&gt;0,G69*L69,0)</f>
        <v>0</v>
      </c>
      <c r="O69" s="122">
        <f>IF(L69&gt;0,H69*L69,0)</f>
        <v>0</v>
      </c>
      <c r="P69" s="339"/>
      <c r="Q69" s="122">
        <f>IF(L69&gt;0,J69*L69,0)</f>
        <v>0</v>
      </c>
      <c r="R69" s="122">
        <f>IF(L69&gt;0,K69*L69,0)</f>
        <v>0</v>
      </c>
      <c r="T69" s="174">
        <f>IF($L69&gt;0,$L69*$I69*'COVER PAGE'!#REF!,0)</f>
        <v>0</v>
      </c>
      <c r="U69" s="174">
        <f>IF($L69&gt;0,($E69*$R$9*$L69)-($E69*'COVER PAGE'!#REF!*$L69),0)</f>
        <v>0</v>
      </c>
      <c r="V69" s="174">
        <f t="shared" si="0"/>
        <v>0</v>
      </c>
      <c r="AE69" s="530" t="str">
        <f>IFERROR(VLOOKUP(E69,'Part Master'!A:E,5,FALSE)," ")</f>
        <v xml:space="preserve"> </v>
      </c>
    </row>
    <row r="70" spans="2:31">
      <c r="B70" s="115"/>
      <c r="C70" s="114" t="s">
        <v>584</v>
      </c>
      <c r="D70" s="60" t="s">
        <v>587</v>
      </c>
      <c r="E70" s="53">
        <v>0.1</v>
      </c>
      <c r="F70" s="218">
        <f>VLOOKUP(D70,'Part Master'!A:R, 3,FALSE)</f>
        <v>440.95</v>
      </c>
      <c r="G70" s="305">
        <f t="shared" si="25"/>
        <v>485.04500000000002</v>
      </c>
      <c r="H70" s="870"/>
      <c r="I70" s="181">
        <f>VLOOKUP(D70,'Part Master'!A:G,7,FALSE)</f>
        <v>365.98849999999999</v>
      </c>
      <c r="J70" s="184">
        <f>I70*1.1</f>
        <v>402.58735000000001</v>
      </c>
      <c r="K70" s="873"/>
      <c r="L70" s="874"/>
      <c r="N70" s="5"/>
      <c r="O70" s="5"/>
      <c r="P70" s="5"/>
      <c r="Q70" s="5"/>
      <c r="R70" s="5"/>
      <c r="S70" s="5"/>
      <c r="T70" s="5"/>
      <c r="U70" s="5"/>
      <c r="V70" s="5"/>
      <c r="AE70" s="530" t="str">
        <f>IFERROR(VLOOKUP(E70,'Part Master'!A:E,5,FALSE)," ")</f>
        <v xml:space="preserve"> </v>
      </c>
    </row>
    <row r="71" spans="2:31">
      <c r="B71" s="116"/>
      <c r="C71" s="114" t="s">
        <v>575</v>
      </c>
      <c r="D71" s="60" t="s">
        <v>586</v>
      </c>
      <c r="E71" s="53">
        <v>0.5</v>
      </c>
      <c r="F71" s="218">
        <f>VLOOKUP(D71,'Part Master'!A:R, 3,FALSE)</f>
        <v>70.45</v>
      </c>
      <c r="G71" s="305">
        <f t="shared" si="25"/>
        <v>77.495000000000005</v>
      </c>
      <c r="H71" s="871"/>
      <c r="I71" s="181">
        <f>VLOOKUP(D71,'Part Master'!A:G,7,FALSE)</f>
        <v>58.473500000000001</v>
      </c>
      <c r="J71" s="184">
        <f t="shared" si="1"/>
        <v>64.320850000000007</v>
      </c>
      <c r="K71" s="875"/>
      <c r="L71" s="876"/>
      <c r="N71" s="5"/>
      <c r="O71" s="5"/>
      <c r="P71" s="5"/>
      <c r="Q71" s="5"/>
      <c r="R71" s="5"/>
      <c r="S71" s="5"/>
      <c r="T71" s="5"/>
      <c r="U71" s="5"/>
      <c r="V71" s="5"/>
      <c r="AE71" s="530" t="str">
        <f>IFERROR(VLOOKUP(E71,'Part Master'!A:E,5,FALSE)," ")</f>
        <v xml:space="preserve"> </v>
      </c>
    </row>
    <row r="72" spans="2:31">
      <c r="B72" s="117"/>
      <c r="C72" s="60" t="s">
        <v>572</v>
      </c>
      <c r="D72" s="60" t="s">
        <v>129</v>
      </c>
      <c r="E72" s="53">
        <v>0.5</v>
      </c>
      <c r="F72" s="218">
        <f>VLOOKUP(D72,'Part Master'!A:R, 3,FALSE)</f>
        <v>182.03</v>
      </c>
      <c r="G72" s="218">
        <f t="shared" si="25"/>
        <v>200.233</v>
      </c>
      <c r="H72" s="872"/>
      <c r="I72" s="181">
        <f>VLOOKUP(D72,'Part Master'!A:G,7,FALSE)</f>
        <v>151.0849</v>
      </c>
      <c r="J72" s="184">
        <f t="shared" si="1"/>
        <v>166.19339000000002</v>
      </c>
      <c r="K72" s="877"/>
      <c r="L72" s="878"/>
      <c r="N72" s="5"/>
      <c r="O72" s="5"/>
      <c r="P72" s="5"/>
      <c r="Q72" s="5"/>
      <c r="R72" s="5"/>
      <c r="S72" s="5"/>
      <c r="T72" s="5"/>
      <c r="U72" s="5"/>
      <c r="V72" s="5"/>
      <c r="AE72" s="530" t="str">
        <f>IFERROR(VLOOKUP(E72,'Part Master'!A:E,5,FALSE)," ")</f>
        <v xml:space="preserve"> </v>
      </c>
    </row>
    <row r="73" spans="2:31">
      <c r="B73" s="115" t="s">
        <v>580</v>
      </c>
      <c r="C73" s="44"/>
      <c r="D73" s="44"/>
      <c r="E73" s="45">
        <f>E74+E75+E76</f>
        <v>1.1000000000000001</v>
      </c>
      <c r="F73" s="216">
        <f>SUM(F74:F76)</f>
        <v>882.87</v>
      </c>
      <c r="G73" s="216">
        <f>F73*1.1</f>
        <v>971.15700000000004</v>
      </c>
      <c r="H73" s="216">
        <f>G73+(E73*$O$9)</f>
        <v>1140.557</v>
      </c>
      <c r="I73" s="181">
        <f>SUM(I74:I76)</f>
        <v>732.78210000000001</v>
      </c>
      <c r="J73" s="181">
        <f>I73*1.1</f>
        <v>806.06031000000007</v>
      </c>
      <c r="K73" s="181">
        <f>J73+($R$9*E73)</f>
        <v>975.46031000000005</v>
      </c>
      <c r="L73" s="205"/>
      <c r="N73" s="122">
        <f>IF(L73&gt;0,G73*L73,0)</f>
        <v>0</v>
      </c>
      <c r="O73" s="122">
        <f>IF(L73&gt;0,H73*L73,0)</f>
        <v>0</v>
      </c>
      <c r="P73" s="339"/>
      <c r="Q73" s="122">
        <f>IF(L73&gt;0,J73*L73,0)</f>
        <v>0</v>
      </c>
      <c r="R73" s="122">
        <f>IF(L73&gt;0,K73*L73,0)</f>
        <v>0</v>
      </c>
      <c r="T73" s="174">
        <f>IF($L73&gt;0,$L73*$I73*'COVER PAGE'!#REF!,0)</f>
        <v>0</v>
      </c>
      <c r="U73" s="174">
        <f>IF($L73&gt;0,($E73*$R$9*$L73)-($E73*'COVER PAGE'!#REF!*$L73),0)</f>
        <v>0</v>
      </c>
      <c r="V73" s="174">
        <f t="shared" si="0"/>
        <v>0</v>
      </c>
      <c r="AE73" s="530" t="str">
        <f>IFERROR(VLOOKUP(E73,'Part Master'!A:E,5,FALSE)," ")</f>
        <v xml:space="preserve"> </v>
      </c>
    </row>
    <row r="74" spans="2:31">
      <c r="B74" s="115"/>
      <c r="C74" s="114" t="s">
        <v>576</v>
      </c>
      <c r="D74" s="60" t="s">
        <v>577</v>
      </c>
      <c r="E74" s="53">
        <v>0.1</v>
      </c>
      <c r="F74" s="218">
        <f>VLOOKUP(D74,'Part Master'!A:R, 3,FALSE)</f>
        <v>631.61</v>
      </c>
      <c r="G74" s="305">
        <f t="shared" ref="G74:G80" si="26">F74*1.1</f>
        <v>694.77100000000007</v>
      </c>
      <c r="H74" s="870"/>
      <c r="I74" s="181">
        <f>VLOOKUP(D74,'Part Master'!A:G,7,FALSE)</f>
        <v>524.23630000000003</v>
      </c>
      <c r="J74" s="184">
        <f t="shared" si="1"/>
        <v>576.65993000000003</v>
      </c>
      <c r="K74" s="873"/>
      <c r="L74" s="874"/>
      <c r="N74" s="5"/>
      <c r="O74" s="5"/>
      <c r="P74" s="5"/>
      <c r="Q74" s="5"/>
      <c r="R74" s="5"/>
      <c r="S74" s="5"/>
      <c r="T74" s="5"/>
      <c r="U74" s="5"/>
      <c r="V74" s="5"/>
      <c r="AE74" s="530" t="str">
        <f>IFERROR(VLOOKUP(E74,'Part Master'!A:E,5,FALSE)," ")</f>
        <v xml:space="preserve"> </v>
      </c>
    </row>
    <row r="75" spans="2:31">
      <c r="B75" s="116"/>
      <c r="C75" s="114" t="s">
        <v>568</v>
      </c>
      <c r="D75" s="60" t="s">
        <v>567</v>
      </c>
      <c r="E75" s="53">
        <v>0.5</v>
      </c>
      <c r="F75" s="218">
        <f>VLOOKUP(D75,'Part Master'!A:R, 3,FALSE)</f>
        <v>75.67</v>
      </c>
      <c r="G75" s="305">
        <f t="shared" si="26"/>
        <v>83.237000000000009</v>
      </c>
      <c r="H75" s="871"/>
      <c r="I75" s="181">
        <f>VLOOKUP(D75,'Part Master'!A:G,7,FALSE)</f>
        <v>62.806100000000001</v>
      </c>
      <c r="J75" s="184">
        <f t="shared" si="1"/>
        <v>69.086710000000011</v>
      </c>
      <c r="K75" s="875"/>
      <c r="L75" s="876"/>
      <c r="N75" s="5"/>
      <c r="O75" s="5"/>
      <c r="P75" s="5"/>
      <c r="Q75" s="5"/>
      <c r="R75" s="5"/>
      <c r="S75" s="5"/>
      <c r="T75" s="5"/>
      <c r="U75" s="5"/>
      <c r="V75" s="5"/>
      <c r="AE75" s="530" t="str">
        <f>IFERROR(VLOOKUP(E75,'Part Master'!A:E,5,FALSE)," ")</f>
        <v xml:space="preserve"> </v>
      </c>
    </row>
    <row r="76" spans="2:31">
      <c r="B76" s="117"/>
      <c r="C76" s="60" t="s">
        <v>571</v>
      </c>
      <c r="D76" s="60" t="s">
        <v>126</v>
      </c>
      <c r="E76" s="53">
        <v>0.5</v>
      </c>
      <c r="F76" s="218">
        <f>VLOOKUP(D76,'Part Master'!A:R, 3,FALSE)</f>
        <v>175.59</v>
      </c>
      <c r="G76" s="218">
        <f t="shared" si="26"/>
        <v>193.14900000000003</v>
      </c>
      <c r="H76" s="872"/>
      <c r="I76" s="181">
        <f>VLOOKUP(D76,'Part Master'!A:G,7,FALSE)</f>
        <v>145.7397</v>
      </c>
      <c r="J76" s="184">
        <f t="shared" si="1"/>
        <v>160.31367</v>
      </c>
      <c r="K76" s="877"/>
      <c r="L76" s="878"/>
      <c r="N76" s="5"/>
      <c r="O76" s="5"/>
      <c r="P76" s="5"/>
      <c r="Q76" s="5"/>
      <c r="R76" s="5"/>
      <c r="S76" s="5"/>
      <c r="T76" s="5"/>
      <c r="U76" s="5"/>
      <c r="V76" s="5"/>
      <c r="AE76" s="530" t="str">
        <f>IFERROR(VLOOKUP(E76,'Part Master'!A:E,5,FALSE)," ")</f>
        <v xml:space="preserve"> </v>
      </c>
    </row>
    <row r="77" spans="2:31">
      <c r="B77" s="115" t="s">
        <v>590</v>
      </c>
      <c r="C77" s="44"/>
      <c r="D77" s="44"/>
      <c r="E77" s="45">
        <f>E78+E79+E80</f>
        <v>1.1000000000000001</v>
      </c>
      <c r="F77" s="216">
        <f>SUM(F78:F80)</f>
        <v>889.31</v>
      </c>
      <c r="G77" s="216">
        <f>F77*1.1</f>
        <v>978.24099999999999</v>
      </c>
      <c r="H77" s="216">
        <f>G77+(E77*$O$9)</f>
        <v>1147.6410000000001</v>
      </c>
      <c r="I77" s="181">
        <f>SUM(I78:I80)</f>
        <v>738.1273000000001</v>
      </c>
      <c r="J77" s="181">
        <f>I77*1.1</f>
        <v>811.94003000000021</v>
      </c>
      <c r="K77" s="181">
        <f>J77+($R$9*E77)</f>
        <v>981.34003000000018</v>
      </c>
      <c r="L77" s="205"/>
      <c r="N77" s="122">
        <f>IF(L77&gt;0,G77*L77,0)</f>
        <v>0</v>
      </c>
      <c r="O77" s="122">
        <f>IF(L77&gt;0,H77*L77,0)</f>
        <v>0</v>
      </c>
      <c r="P77" s="339"/>
      <c r="Q77" s="122">
        <f>IF(L77&gt;0,J77*L77,0)</f>
        <v>0</v>
      </c>
      <c r="R77" s="122">
        <f>IF(L77&gt;0,K77*L77,0)</f>
        <v>0</v>
      </c>
      <c r="T77" s="174">
        <f>IF($L77&gt;0,$L77*$I77*'COVER PAGE'!#REF!,0)</f>
        <v>0</v>
      </c>
      <c r="U77" s="174">
        <f>IF($L77&gt;0,($E77*$R$9*$L77)-($E77*'COVER PAGE'!#REF!*$L77),0)</f>
        <v>0</v>
      </c>
      <c r="V77" s="174">
        <f t="shared" si="0"/>
        <v>0</v>
      </c>
      <c r="AE77" s="530" t="str">
        <f>IFERROR(VLOOKUP(E77,'Part Master'!A:E,5,FALSE)," ")</f>
        <v xml:space="preserve"> </v>
      </c>
    </row>
    <row r="78" spans="2:31">
      <c r="B78" s="115"/>
      <c r="C78" s="114" t="s">
        <v>576</v>
      </c>
      <c r="D78" s="60" t="s">
        <v>577</v>
      </c>
      <c r="E78" s="53">
        <v>0.1</v>
      </c>
      <c r="F78" s="218">
        <f>VLOOKUP(D78,'Part Master'!A:R, 3,FALSE)</f>
        <v>631.61</v>
      </c>
      <c r="G78" s="305">
        <f t="shared" si="26"/>
        <v>694.77100000000007</v>
      </c>
      <c r="H78" s="870"/>
      <c r="I78" s="181">
        <f>VLOOKUP(D78,'Part Master'!A:G,7,FALSE)</f>
        <v>524.23630000000003</v>
      </c>
      <c r="J78" s="184">
        <f t="shared" si="1"/>
        <v>576.65993000000003</v>
      </c>
      <c r="K78" s="873"/>
      <c r="L78" s="874"/>
      <c r="N78" s="5"/>
      <c r="O78" s="5"/>
      <c r="P78" s="5"/>
      <c r="Q78" s="5"/>
      <c r="R78" s="5"/>
      <c r="S78" s="5"/>
      <c r="T78" s="5"/>
      <c r="U78" s="5"/>
      <c r="V78" s="5"/>
      <c r="AE78" s="530" t="str">
        <f>IFERROR(VLOOKUP(E78,'Part Master'!A:E,5,FALSE)," ")</f>
        <v xml:space="preserve"> </v>
      </c>
    </row>
    <row r="79" spans="2:31">
      <c r="B79" s="116"/>
      <c r="C79" s="114" t="s">
        <v>568</v>
      </c>
      <c r="D79" s="60" t="s">
        <v>567</v>
      </c>
      <c r="E79" s="53">
        <v>0.5</v>
      </c>
      <c r="F79" s="218">
        <f>VLOOKUP(D79,'Part Master'!A:R, 3,FALSE)</f>
        <v>75.67</v>
      </c>
      <c r="G79" s="305">
        <f t="shared" si="26"/>
        <v>83.237000000000009</v>
      </c>
      <c r="H79" s="871"/>
      <c r="I79" s="181">
        <f>VLOOKUP(D79,'Part Master'!A:G,7,FALSE)</f>
        <v>62.806100000000001</v>
      </c>
      <c r="J79" s="184">
        <f t="shared" si="1"/>
        <v>69.086710000000011</v>
      </c>
      <c r="K79" s="875"/>
      <c r="L79" s="876"/>
      <c r="N79" s="5"/>
      <c r="O79" s="5"/>
      <c r="P79" s="5"/>
      <c r="Q79" s="5"/>
      <c r="R79" s="5"/>
      <c r="S79" s="5"/>
      <c r="T79" s="5"/>
      <c r="U79" s="5"/>
      <c r="V79" s="5"/>
      <c r="AE79" s="530" t="str">
        <f>IFERROR(VLOOKUP(E79,'Part Master'!A:E,5,FALSE)," ")</f>
        <v xml:space="preserve"> </v>
      </c>
    </row>
    <row r="80" spans="2:31">
      <c r="B80" s="117"/>
      <c r="C80" s="60" t="s">
        <v>572</v>
      </c>
      <c r="D80" s="60" t="s">
        <v>129</v>
      </c>
      <c r="E80" s="53">
        <v>0.5</v>
      </c>
      <c r="F80" s="218">
        <f>VLOOKUP(D80,'Part Master'!A:R, 3,FALSE)</f>
        <v>182.03</v>
      </c>
      <c r="G80" s="218">
        <f t="shared" si="26"/>
        <v>200.233</v>
      </c>
      <c r="H80" s="872"/>
      <c r="I80" s="181">
        <f>VLOOKUP(D80,'Part Master'!A:G,7,FALSE)</f>
        <v>151.0849</v>
      </c>
      <c r="J80" s="184">
        <f t="shared" si="1"/>
        <v>166.19339000000002</v>
      </c>
      <c r="K80" s="877"/>
      <c r="L80" s="878"/>
      <c r="N80" s="5"/>
      <c r="O80" s="5"/>
      <c r="P80" s="5"/>
      <c r="Q80" s="5"/>
      <c r="R80" s="5"/>
      <c r="S80" s="5"/>
      <c r="T80" s="5"/>
      <c r="U80" s="5"/>
      <c r="V80" s="5"/>
      <c r="AE80" s="530" t="str">
        <f>IFERROR(VLOOKUP(E80,'Part Master'!A:E,5,FALSE)," ")</f>
        <v xml:space="preserve"> </v>
      </c>
    </row>
    <row r="81" spans="2:31">
      <c r="B81" s="112" t="s">
        <v>570</v>
      </c>
      <c r="C81" s="44"/>
      <c r="D81" s="44"/>
      <c r="E81" s="45">
        <f>E82+E83+E84</f>
        <v>1.1000000000000001</v>
      </c>
      <c r="F81" s="216">
        <f>SUM(F82:F84)</f>
        <v>863.74</v>
      </c>
      <c r="G81" s="216">
        <f>F81*1.1</f>
        <v>950.11400000000003</v>
      </c>
      <c r="H81" s="216">
        <f>G81+(E81*$O$9)</f>
        <v>1119.5140000000001</v>
      </c>
      <c r="I81" s="181">
        <f>SUM(I82:I84)</f>
        <v>716.90419999999995</v>
      </c>
      <c r="J81" s="181">
        <f t="shared" si="1"/>
        <v>788.59461999999996</v>
      </c>
      <c r="K81" s="181">
        <f>J81+($R$9*E81)</f>
        <v>957.99461999999994</v>
      </c>
      <c r="L81" s="205"/>
      <c r="N81" s="122">
        <f>IF(L81&gt;0,G81*L81,0)</f>
        <v>0</v>
      </c>
      <c r="O81" s="122">
        <f>IF(L81&gt;0,H81*L81,0)</f>
        <v>0</v>
      </c>
      <c r="P81" s="339"/>
      <c r="Q81" s="122">
        <f>IF(L81&gt;0,J81*L81,0)</f>
        <v>0</v>
      </c>
      <c r="R81" s="122">
        <f>IF(L81&gt;0,K81*L81,0)</f>
        <v>0</v>
      </c>
      <c r="T81" s="174">
        <f>IF($L81&gt;0,$L81*$I81*'COVER PAGE'!#REF!,0)</f>
        <v>0</v>
      </c>
      <c r="U81" s="174">
        <f>IF($L81&gt;0,($E81*$R$9*$L81)-($E81*'COVER PAGE'!#REF!*$L81),0)</f>
        <v>0</v>
      </c>
      <c r="V81" s="174">
        <f t="shared" si="0"/>
        <v>0</v>
      </c>
      <c r="AE81" s="530" t="str">
        <f>IFERROR(VLOOKUP(E81,'Part Master'!A:E,5,FALSE)," ")</f>
        <v xml:space="preserve"> </v>
      </c>
    </row>
    <row r="82" spans="2:31">
      <c r="B82" s="112"/>
      <c r="C82" s="114" t="s">
        <v>569</v>
      </c>
      <c r="D82" s="60" t="s">
        <v>566</v>
      </c>
      <c r="E82" s="53">
        <v>0.1</v>
      </c>
      <c r="F82" s="218">
        <f>VLOOKUP(D82,'Part Master'!A:R, 3,FALSE)</f>
        <v>612.48</v>
      </c>
      <c r="G82" s="305">
        <f t="shared" ref="G82:G88" si="27">F82*1.1</f>
        <v>673.72800000000007</v>
      </c>
      <c r="H82" s="870"/>
      <c r="I82" s="181">
        <f>VLOOKUP(D82,'Part Master'!A:G,7,FALSE)</f>
        <v>508.35840000000002</v>
      </c>
      <c r="J82" s="184">
        <f t="shared" si="1"/>
        <v>559.19424000000004</v>
      </c>
      <c r="K82" s="873"/>
      <c r="L82" s="874"/>
      <c r="N82" s="5"/>
      <c r="O82" s="5"/>
      <c r="P82" s="5"/>
      <c r="Q82" s="5"/>
      <c r="R82" s="5"/>
      <c r="S82" s="5"/>
      <c r="T82" s="5"/>
      <c r="U82" s="5"/>
      <c r="V82" s="5"/>
      <c r="AE82" s="530" t="str">
        <f>IFERROR(VLOOKUP(E82,'Part Master'!A:E,5,FALSE)," ")</f>
        <v xml:space="preserve"> </v>
      </c>
    </row>
    <row r="83" spans="2:31">
      <c r="B83" s="113"/>
      <c r="C83" s="114" t="s">
        <v>568</v>
      </c>
      <c r="D83" s="60" t="s">
        <v>567</v>
      </c>
      <c r="E83" s="53">
        <v>0.5</v>
      </c>
      <c r="F83" s="218">
        <f>VLOOKUP(D83,'Part Master'!A:R, 3,FALSE)</f>
        <v>75.67</v>
      </c>
      <c r="G83" s="305">
        <f t="shared" si="27"/>
        <v>83.237000000000009</v>
      </c>
      <c r="H83" s="871"/>
      <c r="I83" s="181">
        <f>VLOOKUP(D83,'Part Master'!A:G,7,FALSE)</f>
        <v>62.806100000000001</v>
      </c>
      <c r="J83" s="184">
        <f t="shared" si="1"/>
        <v>69.086710000000011</v>
      </c>
      <c r="K83" s="875"/>
      <c r="L83" s="876"/>
      <c r="N83" s="5"/>
      <c r="O83" s="5"/>
      <c r="P83" s="5"/>
      <c r="Q83" s="5"/>
      <c r="R83" s="5"/>
      <c r="S83" s="5"/>
      <c r="T83" s="5"/>
      <c r="U83" s="5"/>
      <c r="V83" s="5"/>
      <c r="AE83" s="530" t="str">
        <f>IFERROR(VLOOKUP(E83,'Part Master'!A:E,5,FALSE)," ")</f>
        <v xml:space="preserve"> </v>
      </c>
    </row>
    <row r="84" spans="2:31">
      <c r="B84" s="100"/>
      <c r="C84" s="60" t="s">
        <v>571</v>
      </c>
      <c r="D84" s="60" t="s">
        <v>126</v>
      </c>
      <c r="E84" s="53">
        <v>0.5</v>
      </c>
      <c r="F84" s="218">
        <f>VLOOKUP(D84,'Part Master'!A:R, 3,FALSE)</f>
        <v>175.59</v>
      </c>
      <c r="G84" s="218">
        <f t="shared" si="27"/>
        <v>193.14900000000003</v>
      </c>
      <c r="H84" s="872"/>
      <c r="I84" s="181">
        <f>VLOOKUP(D84,'Part Master'!A:G,7,FALSE)</f>
        <v>145.7397</v>
      </c>
      <c r="J84" s="184">
        <f t="shared" si="1"/>
        <v>160.31367</v>
      </c>
      <c r="K84" s="877"/>
      <c r="L84" s="878"/>
      <c r="N84" s="5"/>
      <c r="O84" s="5"/>
      <c r="P84" s="5"/>
      <c r="Q84" s="5"/>
      <c r="R84" s="5"/>
      <c r="S84" s="5"/>
      <c r="T84" s="5"/>
      <c r="U84" s="5"/>
      <c r="V84" s="5"/>
      <c r="AE84" s="530" t="str">
        <f>IFERROR(VLOOKUP(E84,'Part Master'!A:E,5,FALSE)," ")</f>
        <v xml:space="preserve"> </v>
      </c>
    </row>
    <row r="85" spans="2:31">
      <c r="B85" s="112" t="s">
        <v>591</v>
      </c>
      <c r="C85" s="44"/>
      <c r="D85" s="44"/>
      <c r="E85" s="45">
        <f>E86+E87+E88</f>
        <v>1.1000000000000001</v>
      </c>
      <c r="F85" s="216">
        <f>SUM(F86:F88)</f>
        <v>870.18</v>
      </c>
      <c r="G85" s="216">
        <f>F85*1.1</f>
        <v>957.19799999999998</v>
      </c>
      <c r="H85" s="216">
        <f>G85+(E85*$O$9)</f>
        <v>1126.598</v>
      </c>
      <c r="I85" s="181">
        <f>SUM(I86:I88)</f>
        <v>722.24939999999992</v>
      </c>
      <c r="J85" s="181">
        <f t="shared" si="1"/>
        <v>794.47433999999998</v>
      </c>
      <c r="K85" s="181">
        <f>J85+($R$9*E85)</f>
        <v>963.87433999999996</v>
      </c>
      <c r="L85" s="205"/>
      <c r="N85" s="122">
        <f>IF(L85&gt;0,G85*L85,0)</f>
        <v>0</v>
      </c>
      <c r="O85" s="122">
        <f>IF(L85&gt;0,H85*L85,0)</f>
        <v>0</v>
      </c>
      <c r="P85" s="339"/>
      <c r="Q85" s="122">
        <f>IF(L85&gt;0,J85*L85,0)</f>
        <v>0</v>
      </c>
      <c r="R85" s="122">
        <f>IF(L85&gt;0,K85*L85,0)</f>
        <v>0</v>
      </c>
      <c r="T85" s="174">
        <f>IF($L85&gt;0,$L85*$I85*'COVER PAGE'!#REF!,0)</f>
        <v>0</v>
      </c>
      <c r="U85" s="174">
        <f>IF($L85&gt;0,($E85*$R$9*$L85)-($E85*'COVER PAGE'!#REF!*$L85),0)</f>
        <v>0</v>
      </c>
      <c r="V85" s="174">
        <f t="shared" si="0"/>
        <v>0</v>
      </c>
      <c r="AE85" s="530" t="str">
        <f>IFERROR(VLOOKUP(E85,'Part Master'!A:E,5,FALSE)," ")</f>
        <v xml:space="preserve"> </v>
      </c>
    </row>
    <row r="86" spans="2:31">
      <c r="B86" s="112"/>
      <c r="C86" s="114" t="s">
        <v>569</v>
      </c>
      <c r="D86" s="60" t="s">
        <v>566</v>
      </c>
      <c r="E86" s="53">
        <v>0.1</v>
      </c>
      <c r="F86" s="218">
        <f>VLOOKUP(D86,'Part Master'!A:R, 3,FALSE)</f>
        <v>612.48</v>
      </c>
      <c r="G86" s="305">
        <f t="shared" si="27"/>
        <v>673.72800000000007</v>
      </c>
      <c r="H86" s="885"/>
      <c r="I86" s="181">
        <f>VLOOKUP(D86,'Part Master'!A:G,7,FALSE)</f>
        <v>508.35840000000002</v>
      </c>
      <c r="J86" s="184">
        <f t="shared" si="1"/>
        <v>559.19424000000004</v>
      </c>
      <c r="K86" s="879"/>
      <c r="L86" s="880"/>
      <c r="N86" s="5"/>
      <c r="O86" s="5"/>
      <c r="P86" s="5"/>
      <c r="Q86" s="5"/>
      <c r="R86" s="5"/>
      <c r="S86" s="5"/>
      <c r="T86" s="5"/>
      <c r="U86" s="5"/>
      <c r="V86" s="5"/>
      <c r="AE86" s="530" t="str">
        <f>IFERROR(VLOOKUP(E86,'Part Master'!A:E,5,FALSE)," ")</f>
        <v xml:space="preserve"> </v>
      </c>
    </row>
    <row r="87" spans="2:31">
      <c r="B87" s="113"/>
      <c r="C87" s="114" t="s">
        <v>568</v>
      </c>
      <c r="D87" s="60" t="s">
        <v>567</v>
      </c>
      <c r="E87" s="53">
        <v>0.5</v>
      </c>
      <c r="F87" s="218">
        <f>VLOOKUP(D87,'Part Master'!A:R, 3,FALSE)</f>
        <v>75.67</v>
      </c>
      <c r="G87" s="305">
        <f t="shared" si="27"/>
        <v>83.237000000000009</v>
      </c>
      <c r="H87" s="886"/>
      <c r="I87" s="181">
        <f>VLOOKUP(D87,'Part Master'!A:G,7,FALSE)</f>
        <v>62.806100000000001</v>
      </c>
      <c r="J87" s="184">
        <f t="shared" si="1"/>
        <v>69.086710000000011</v>
      </c>
      <c r="K87" s="881"/>
      <c r="L87" s="882"/>
      <c r="N87" s="5"/>
      <c r="O87" s="5"/>
      <c r="P87" s="5"/>
      <c r="Q87" s="5"/>
      <c r="R87" s="5"/>
      <c r="S87" s="5"/>
      <c r="T87" s="5"/>
      <c r="U87" s="5"/>
      <c r="V87" s="5"/>
      <c r="AE87" s="530" t="str">
        <f>IFERROR(VLOOKUP(E87,'Part Master'!A:E,5,FALSE)," ")</f>
        <v xml:space="preserve"> </v>
      </c>
    </row>
    <row r="88" spans="2:31">
      <c r="B88" s="100"/>
      <c r="C88" s="60" t="s">
        <v>572</v>
      </c>
      <c r="D88" s="60" t="s">
        <v>129</v>
      </c>
      <c r="E88" s="53">
        <v>0.5</v>
      </c>
      <c r="F88" s="218">
        <f>VLOOKUP(D88,'Part Master'!A:R, 3,FALSE)</f>
        <v>182.03</v>
      </c>
      <c r="G88" s="218">
        <f t="shared" si="27"/>
        <v>200.233</v>
      </c>
      <c r="H88" s="887"/>
      <c r="I88" s="181">
        <f>VLOOKUP(D88,'Part Master'!A:G,7,FALSE)</f>
        <v>151.0849</v>
      </c>
      <c r="J88" s="184">
        <f t="shared" si="1"/>
        <v>166.19339000000002</v>
      </c>
      <c r="K88" s="883"/>
      <c r="L88" s="884"/>
      <c r="N88" s="5"/>
      <c r="O88" s="5"/>
      <c r="P88" s="5"/>
      <c r="Q88" s="5"/>
      <c r="R88" s="5"/>
      <c r="S88" s="5"/>
      <c r="T88" s="5"/>
      <c r="U88" s="5"/>
      <c r="V88" s="5"/>
      <c r="AE88" s="530" t="str">
        <f>IFERROR(VLOOKUP(E88,'Part Master'!A:E,5,FALSE)," ")</f>
        <v xml:space="preserve"> </v>
      </c>
    </row>
    <row r="89" spans="2:31">
      <c r="B89" s="54" t="s">
        <v>14</v>
      </c>
      <c r="C89" s="54"/>
      <c r="D89" s="65" t="s">
        <v>593</v>
      </c>
      <c r="E89" s="45">
        <v>0.75</v>
      </c>
      <c r="F89" s="216">
        <f>VLOOKUP(D89,'Part Master'!A:R, 3,FALSE)</f>
        <v>430.83</v>
      </c>
      <c r="G89" s="216">
        <f t="shared" ref="G89:G94" si="28">F89*1.1</f>
        <v>473.91300000000001</v>
      </c>
      <c r="H89" s="216">
        <f t="shared" ref="H89:H94" si="29">G89+(E89*$O$9)</f>
        <v>589.41300000000001</v>
      </c>
      <c r="I89" s="181">
        <f>VLOOKUP(D89,'Part Master'!A:G,7,FALSE)</f>
        <v>357.58889999999997</v>
      </c>
      <c r="J89" s="181">
        <f t="shared" si="1"/>
        <v>393.34778999999997</v>
      </c>
      <c r="K89" s="181">
        <f t="shared" ref="K89:K94" si="30">J89+($R$9*E89)</f>
        <v>508.84778999999997</v>
      </c>
      <c r="L89" s="205"/>
      <c r="N89" s="122">
        <f t="shared" ref="N89:N94" si="31">IF(L89&gt;0,G89*L89,0)</f>
        <v>0</v>
      </c>
      <c r="O89" s="122">
        <f t="shared" ref="O89:O94" si="32">IF(L89&gt;0,H89*L89,0)</f>
        <v>0</v>
      </c>
      <c r="P89" s="339"/>
      <c r="Q89" s="122">
        <f t="shared" ref="Q89:Q94" si="33">IF(L89&gt;0,J89*L89,0)</f>
        <v>0</v>
      </c>
      <c r="R89" s="122">
        <f t="shared" ref="R89:R94" si="34">IF(L89&gt;0,K89*L89,0)</f>
        <v>0</v>
      </c>
      <c r="T89" s="174">
        <f>IF($L89&gt;0,$L89*$I89*'COVER PAGE'!#REF!,0)</f>
        <v>0</v>
      </c>
      <c r="U89" s="174">
        <f>IF($L89&gt;0,($E89*$R$9*$L89)-($E89*'COVER PAGE'!#REF!*$L89),0)</f>
        <v>0</v>
      </c>
      <c r="V89" s="174">
        <f t="shared" si="0"/>
        <v>0</v>
      </c>
      <c r="AE89" s="530" t="str">
        <f>IFERROR(VLOOKUP(E89,'Part Master'!A:E,5,FALSE)," ")</f>
        <v xml:space="preserve"> </v>
      </c>
    </row>
    <row r="90" spans="2:31">
      <c r="B90" s="98" t="s">
        <v>37</v>
      </c>
      <c r="C90" s="40"/>
      <c r="D90" s="41" t="s">
        <v>152</v>
      </c>
      <c r="E90" s="42">
        <v>0.75</v>
      </c>
      <c r="F90" s="216">
        <f>VLOOKUP(D90,'Part Master'!A:R, 3,FALSE)</f>
        <v>1127.2</v>
      </c>
      <c r="G90" s="216">
        <f t="shared" si="28"/>
        <v>1239.92</v>
      </c>
      <c r="H90" s="216">
        <f t="shared" si="29"/>
        <v>1355.42</v>
      </c>
      <c r="I90" s="181">
        <f>VLOOKUP(D90,'Part Master'!A:G,7,FALSE)</f>
        <v>935.57600000000002</v>
      </c>
      <c r="J90" s="181">
        <f t="shared" si="1"/>
        <v>1029.1336000000001</v>
      </c>
      <c r="K90" s="181">
        <f t="shared" si="30"/>
        <v>1144.6336000000001</v>
      </c>
      <c r="L90" s="205"/>
      <c r="N90" s="122">
        <f t="shared" si="31"/>
        <v>0</v>
      </c>
      <c r="O90" s="122">
        <f t="shared" si="32"/>
        <v>0</v>
      </c>
      <c r="P90" s="339"/>
      <c r="Q90" s="122">
        <f t="shared" si="33"/>
        <v>0</v>
      </c>
      <c r="R90" s="122">
        <f t="shared" si="34"/>
        <v>0</v>
      </c>
      <c r="T90" s="174">
        <f>IF($L90&gt;0,$L90*$I90*'COVER PAGE'!#REF!,0)</f>
        <v>0</v>
      </c>
      <c r="U90" s="174">
        <f>IF($L90&gt;0,($E90*$R$9*$L90)-($E90*'COVER PAGE'!#REF!*$L90),0)</f>
        <v>0</v>
      </c>
      <c r="V90" s="174">
        <f t="shared" si="0"/>
        <v>0</v>
      </c>
      <c r="AE90" s="530" t="str">
        <f>IFERROR(VLOOKUP(E90,'Part Master'!A:E,5,FALSE)," ")</f>
        <v xml:space="preserve"> </v>
      </c>
    </row>
    <row r="91" spans="2:31">
      <c r="B91" s="44" t="s">
        <v>429</v>
      </c>
      <c r="C91" s="44"/>
      <c r="D91" s="44" t="s">
        <v>1165</v>
      </c>
      <c r="E91" s="45">
        <v>0.75</v>
      </c>
      <c r="F91" s="216">
        <f>VLOOKUP(D91,'Part Master'!A:R, 3,FALSE)</f>
        <v>599.51</v>
      </c>
      <c r="G91" s="216">
        <f t="shared" si="28"/>
        <v>659.46100000000001</v>
      </c>
      <c r="H91" s="216">
        <f t="shared" si="29"/>
        <v>774.96100000000001</v>
      </c>
      <c r="I91" s="181">
        <f>VLOOKUP(D91,'Part Master'!A:G,7,FALSE)</f>
        <v>497.5933</v>
      </c>
      <c r="J91" s="181">
        <f t="shared" si="1"/>
        <v>547.35263000000009</v>
      </c>
      <c r="K91" s="181">
        <f t="shared" si="30"/>
        <v>662.85263000000009</v>
      </c>
      <c r="L91" s="205"/>
      <c r="N91" s="122">
        <f t="shared" si="31"/>
        <v>0</v>
      </c>
      <c r="O91" s="122">
        <f t="shared" si="32"/>
        <v>0</v>
      </c>
      <c r="P91" s="339"/>
      <c r="Q91" s="122">
        <f t="shared" si="33"/>
        <v>0</v>
      </c>
      <c r="R91" s="122">
        <f t="shared" si="34"/>
        <v>0</v>
      </c>
      <c r="T91" s="174">
        <f>IF($L91&gt;0,$L91*$I91*'COVER PAGE'!#REF!,0)</f>
        <v>0</v>
      </c>
      <c r="U91" s="174">
        <f>IF($L91&gt;0,($E91*$R$9*$L91)-($E91*'COVER PAGE'!#REF!*$L91),0)</f>
        <v>0</v>
      </c>
      <c r="V91" s="174">
        <f t="shared" si="0"/>
        <v>0</v>
      </c>
      <c r="AE91" s="530" t="str">
        <f>IFERROR(VLOOKUP(E91,'Part Master'!A:E,5,FALSE)," ")</f>
        <v xml:space="preserve"> </v>
      </c>
    </row>
    <row r="92" spans="2:31">
      <c r="B92" s="40" t="s">
        <v>430</v>
      </c>
      <c r="C92" s="40"/>
      <c r="D92" s="41" t="s">
        <v>154</v>
      </c>
      <c r="E92" s="42">
        <v>0.75</v>
      </c>
      <c r="F92" s="216">
        <f>VLOOKUP(D92,'Part Master'!A:R, 3,FALSE)</f>
        <v>599.51</v>
      </c>
      <c r="G92" s="216">
        <f t="shared" si="28"/>
        <v>659.46100000000001</v>
      </c>
      <c r="H92" s="216">
        <f t="shared" si="29"/>
        <v>774.96100000000001</v>
      </c>
      <c r="I92" s="181">
        <f>VLOOKUP(D92,'Part Master'!A:G,7,FALSE)</f>
        <v>497.5933</v>
      </c>
      <c r="J92" s="181">
        <f t="shared" si="1"/>
        <v>547.35263000000009</v>
      </c>
      <c r="K92" s="181">
        <f t="shared" si="30"/>
        <v>662.85263000000009</v>
      </c>
      <c r="L92" s="205"/>
      <c r="N92" s="122">
        <f t="shared" si="31"/>
        <v>0</v>
      </c>
      <c r="O92" s="122">
        <f t="shared" si="32"/>
        <v>0</v>
      </c>
      <c r="P92" s="339"/>
      <c r="Q92" s="122">
        <f t="shared" si="33"/>
        <v>0</v>
      </c>
      <c r="R92" s="122">
        <f t="shared" si="34"/>
        <v>0</v>
      </c>
      <c r="T92" s="174">
        <f>IF($L92&gt;0,$L92*$I92*'COVER PAGE'!#REF!,0)</f>
        <v>0</v>
      </c>
      <c r="U92" s="174">
        <f>IF($L92&gt;0,($E92*$R$9*$L92)-($E92*'COVER PAGE'!#REF!*$L92),0)</f>
        <v>0</v>
      </c>
      <c r="V92" s="174">
        <f t="shared" si="0"/>
        <v>0</v>
      </c>
      <c r="AE92" s="530" t="str">
        <f>IFERROR(VLOOKUP(E92,'Part Master'!A:E,5,FALSE)," ")</f>
        <v xml:space="preserve"> </v>
      </c>
    </row>
    <row r="93" spans="2:31">
      <c r="B93" s="41" t="s">
        <v>431</v>
      </c>
      <c r="C93" s="41"/>
      <c r="D93" s="41" t="s">
        <v>155</v>
      </c>
      <c r="E93" s="42">
        <v>0.5</v>
      </c>
      <c r="F93" s="216">
        <f>VLOOKUP(D93,'Part Master'!A:R, 3,FALSE)</f>
        <v>502.6</v>
      </c>
      <c r="G93" s="216">
        <v>642.66</v>
      </c>
      <c r="H93" s="216">
        <f t="shared" si="29"/>
        <v>719.66</v>
      </c>
      <c r="I93" s="181">
        <f>VLOOKUP(D93,'Part Master'!A:G,7,FALSE)</f>
        <v>417.15800000000002</v>
      </c>
      <c r="J93" s="181">
        <f t="shared" si="1"/>
        <v>458.87380000000007</v>
      </c>
      <c r="K93" s="181">
        <f t="shared" si="30"/>
        <v>535.87380000000007</v>
      </c>
      <c r="L93" s="205"/>
      <c r="N93" s="122">
        <f t="shared" si="31"/>
        <v>0</v>
      </c>
      <c r="O93" s="122">
        <f t="shared" si="32"/>
        <v>0</v>
      </c>
      <c r="P93" s="339"/>
      <c r="Q93" s="122">
        <f t="shared" si="33"/>
        <v>0</v>
      </c>
      <c r="R93" s="122">
        <f t="shared" si="34"/>
        <v>0</v>
      </c>
      <c r="T93" s="174">
        <f>IF($L93&gt;0,$L93*$I93*'COVER PAGE'!#REF!,0)</f>
        <v>0</v>
      </c>
      <c r="U93" s="174">
        <f>IF($L93&gt;0,($E93*$R$9*$L93)-($E93*'COVER PAGE'!#REF!*$L93),0)</f>
        <v>0</v>
      </c>
      <c r="V93" s="174">
        <f t="shared" si="0"/>
        <v>0</v>
      </c>
      <c r="AE93" s="530" t="str">
        <f>IFERROR(VLOOKUP(E93,'Part Master'!A:E,5,FALSE)," ")</f>
        <v xml:space="preserve"> </v>
      </c>
    </row>
    <row r="94" spans="2:31">
      <c r="B94" s="41" t="s">
        <v>421</v>
      </c>
      <c r="C94" s="41"/>
      <c r="D94" s="41" t="s">
        <v>1089</v>
      </c>
      <c r="E94" s="42">
        <v>0.33</v>
      </c>
      <c r="F94" s="216">
        <f>VLOOKUP(D94,'Part Master'!A:R, 3,FALSE)</f>
        <v>138.15</v>
      </c>
      <c r="G94" s="216">
        <f t="shared" si="28"/>
        <v>151.96500000000003</v>
      </c>
      <c r="H94" s="216">
        <f t="shared" si="29"/>
        <v>202.78500000000003</v>
      </c>
      <c r="I94" s="181">
        <f>VLOOKUP(D94,'Part Master'!A:G,7,FALSE)</f>
        <v>114.6645</v>
      </c>
      <c r="J94" s="181">
        <f t="shared" si="1"/>
        <v>126.13095000000001</v>
      </c>
      <c r="K94" s="181">
        <f t="shared" si="30"/>
        <v>176.95095000000001</v>
      </c>
      <c r="L94" s="205"/>
      <c r="N94" s="122">
        <f t="shared" si="31"/>
        <v>0</v>
      </c>
      <c r="O94" s="122">
        <f t="shared" si="32"/>
        <v>0</v>
      </c>
      <c r="P94" s="339"/>
      <c r="Q94" s="122">
        <f t="shared" si="33"/>
        <v>0</v>
      </c>
      <c r="R94" s="122">
        <f t="shared" si="34"/>
        <v>0</v>
      </c>
      <c r="T94" s="174">
        <f>IF($L94&gt;0,$L94*$I94*'COVER PAGE'!#REF!,0)</f>
        <v>0</v>
      </c>
      <c r="U94" s="174">
        <f>IF($L94&gt;0,($E94*$R$9*$L94)-($E94*'COVER PAGE'!#REF!*$L94),0)</f>
        <v>0</v>
      </c>
      <c r="V94" s="174">
        <f t="shared" si="0"/>
        <v>0</v>
      </c>
      <c r="AE94" s="530" t="str">
        <f>IFERROR(VLOOKUP(E94,'Part Master'!A:E,5,FALSE)," ")</f>
        <v xml:space="preserve"> </v>
      </c>
    </row>
    <row r="95" spans="2:31">
      <c r="B95" s="786" t="s">
        <v>233</v>
      </c>
      <c r="C95" s="787"/>
      <c r="D95" s="787"/>
      <c r="E95" s="787"/>
      <c r="F95" s="787"/>
      <c r="G95" s="787"/>
      <c r="H95" s="787"/>
      <c r="I95" s="787"/>
      <c r="J95" s="787"/>
      <c r="K95" s="787"/>
      <c r="L95" s="787"/>
      <c r="M95" s="787"/>
      <c r="N95" s="787"/>
      <c r="O95" s="787"/>
      <c r="P95" s="787"/>
      <c r="Q95" s="787"/>
      <c r="R95" s="787"/>
      <c r="S95" s="787"/>
      <c r="T95" s="787"/>
      <c r="U95" s="787"/>
      <c r="V95" s="787"/>
      <c r="W95" s="787"/>
      <c r="X95" s="787"/>
      <c r="Y95" s="787"/>
      <c r="Z95" s="787"/>
      <c r="AA95" s="787"/>
      <c r="AB95" s="787"/>
      <c r="AC95" s="787"/>
      <c r="AD95" s="787"/>
      <c r="AE95" s="797" t="str">
        <f>IFERROR(VLOOKUP(E95,'Part Master'!A:E,5,FALSE)," ")</f>
        <v xml:space="preserve"> </v>
      </c>
    </row>
    <row r="96" spans="2:31">
      <c r="B96" s="65" t="s">
        <v>433</v>
      </c>
      <c r="C96" s="67"/>
      <c r="D96" s="68" t="s">
        <v>72</v>
      </c>
      <c r="E96" s="76"/>
      <c r="F96" s="306"/>
      <c r="G96" s="306"/>
      <c r="H96" s="306"/>
      <c r="I96" s="306"/>
      <c r="J96" s="306"/>
      <c r="K96" s="306"/>
      <c r="L96" s="315"/>
      <c r="N96" s="5"/>
      <c r="O96" s="5"/>
      <c r="P96" s="5"/>
      <c r="Q96" s="5"/>
      <c r="R96" s="5"/>
      <c r="S96" s="5"/>
      <c r="T96" s="5"/>
      <c r="U96" s="5"/>
      <c r="V96" s="5"/>
      <c r="AE96" s="530" t="str">
        <f>IFERROR(VLOOKUP(E96,'Part Master'!A:E,5,FALSE)," ")</f>
        <v xml:space="preserve"> </v>
      </c>
    </row>
    <row r="97" spans="2:31">
      <c r="B97" s="888"/>
      <c r="C97" s="345" t="s">
        <v>1097</v>
      </c>
      <c r="D97" s="41" t="s">
        <v>513</v>
      </c>
      <c r="E97" s="42">
        <v>0.1</v>
      </c>
      <c r="F97" s="216">
        <f>VLOOKUP(D97,'Part Master'!A:R, 3,FALSE)</f>
        <v>100.62</v>
      </c>
      <c r="G97" s="216">
        <f t="shared" ref="G97:G104" si="35">F97*1.1</f>
        <v>110.68200000000002</v>
      </c>
      <c r="H97" s="216">
        <f t="shared" ref="H97:H104" si="36">G97+(E97*$O$9)</f>
        <v>126.08200000000002</v>
      </c>
      <c r="I97" s="181">
        <f>VLOOKUP(D97,'Part Master'!A:G,7,FALSE)</f>
        <v>83.514600000000002</v>
      </c>
      <c r="J97" s="181">
        <f t="shared" ref="J97:J102" si="37">I97*1.1</f>
        <v>91.866060000000004</v>
      </c>
      <c r="K97" s="181">
        <f t="shared" ref="K97:K102" si="38">J97+($R$9*E97)</f>
        <v>107.26606000000001</v>
      </c>
      <c r="L97" s="205"/>
      <c r="N97" s="122">
        <f t="shared" ref="N97:N104" si="39">IF(L97&gt;0,G97*L97,0)</f>
        <v>0</v>
      </c>
      <c r="O97" s="122">
        <f t="shared" ref="O97:O104" si="40">IF(L97&gt;0,H97*L97,0)</f>
        <v>0</v>
      </c>
      <c r="P97" s="339"/>
      <c r="Q97" s="122">
        <f t="shared" ref="Q97:Q102" si="41">IF(L97&gt;0,J97*L97,0)</f>
        <v>0</v>
      </c>
      <c r="R97" s="122">
        <f t="shared" ref="R97:R102" si="42">IF(L97&gt;0,K97*L97,0)</f>
        <v>0</v>
      </c>
      <c r="T97" s="174">
        <f>IF($L97&gt;0,$L97*$I97*'COVER PAGE'!#REF!,0)</f>
        <v>0</v>
      </c>
      <c r="U97" s="174">
        <f>IF($L97&gt;0,($E97*$R$9*$L97)-($E97*'COVER PAGE'!#REF!*$L97),0)</f>
        <v>0</v>
      </c>
      <c r="V97" s="174">
        <f t="shared" ref="V97:V141" si="43">U97+T97</f>
        <v>0</v>
      </c>
      <c r="AE97" s="530" t="str">
        <f>IFERROR(VLOOKUP(E97,'Part Master'!A:E,5,FALSE)," ")</f>
        <v xml:space="preserve"> </v>
      </c>
    </row>
    <row r="98" spans="2:31">
      <c r="B98" s="889"/>
      <c r="C98" s="345" t="s">
        <v>1098</v>
      </c>
      <c r="D98" s="41" t="s">
        <v>146</v>
      </c>
      <c r="E98" s="42">
        <v>0.1</v>
      </c>
      <c r="F98" s="216">
        <f>VLOOKUP(D98,'Part Master'!A:R, 3,FALSE)</f>
        <v>99.9</v>
      </c>
      <c r="G98" s="216">
        <f t="shared" si="35"/>
        <v>109.89000000000001</v>
      </c>
      <c r="H98" s="216">
        <f t="shared" si="36"/>
        <v>125.29000000000002</v>
      </c>
      <c r="I98" s="181">
        <f>VLOOKUP(D98,'Part Master'!A:G,7,FALSE)</f>
        <v>82.917000000000002</v>
      </c>
      <c r="J98" s="181">
        <f t="shared" si="37"/>
        <v>91.208700000000007</v>
      </c>
      <c r="K98" s="181">
        <f t="shared" si="38"/>
        <v>106.60870000000001</v>
      </c>
      <c r="L98" s="205"/>
      <c r="N98" s="122">
        <f t="shared" si="39"/>
        <v>0</v>
      </c>
      <c r="O98" s="122">
        <f t="shared" si="40"/>
        <v>0</v>
      </c>
      <c r="P98" s="339"/>
      <c r="Q98" s="122">
        <f t="shared" si="41"/>
        <v>0</v>
      </c>
      <c r="R98" s="122">
        <f t="shared" si="42"/>
        <v>0</v>
      </c>
      <c r="T98" s="174">
        <f>IF($L98&gt;0,$L98*$I98*'COVER PAGE'!#REF!,0)</f>
        <v>0</v>
      </c>
      <c r="U98" s="174">
        <f>IF($L98&gt;0,($E98*$R$9*$L98)-($E98*'COVER PAGE'!#REF!*$L98),0)</f>
        <v>0</v>
      </c>
      <c r="V98" s="174">
        <f t="shared" si="43"/>
        <v>0</v>
      </c>
      <c r="AE98" s="530" t="str">
        <f>IFERROR(VLOOKUP(E98,'Part Master'!A:E,5,FALSE)," ")</f>
        <v xml:space="preserve"> </v>
      </c>
    </row>
    <row r="99" spans="2:31">
      <c r="B99" s="889"/>
      <c r="C99" s="345" t="s">
        <v>1099</v>
      </c>
      <c r="D99" s="41" t="s">
        <v>1166</v>
      </c>
      <c r="E99" s="42">
        <v>0.15</v>
      </c>
      <c r="F99" s="216">
        <f>VLOOKUP(D99,'Part Master'!A:R, 3,FALSE)</f>
        <v>101.8</v>
      </c>
      <c r="G99" s="216">
        <f t="shared" si="35"/>
        <v>111.98</v>
      </c>
      <c r="H99" s="216">
        <f t="shared" si="36"/>
        <v>135.08000000000001</v>
      </c>
      <c r="I99" s="181">
        <f>VLOOKUP(D99,'Part Master'!A:G,7,FALSE)</f>
        <v>84.494</v>
      </c>
      <c r="J99" s="181">
        <f t="shared" si="37"/>
        <v>92.943400000000011</v>
      </c>
      <c r="K99" s="181">
        <f t="shared" si="38"/>
        <v>116.04340000000001</v>
      </c>
      <c r="L99" s="205"/>
      <c r="N99" s="122">
        <f t="shared" si="39"/>
        <v>0</v>
      </c>
      <c r="O99" s="122">
        <f t="shared" si="40"/>
        <v>0</v>
      </c>
      <c r="P99" s="339"/>
      <c r="Q99" s="122">
        <f t="shared" si="41"/>
        <v>0</v>
      </c>
      <c r="R99" s="122">
        <f t="shared" si="42"/>
        <v>0</v>
      </c>
      <c r="T99" s="174">
        <f>IF($L99&gt;0,$L99*$I99*'COVER PAGE'!#REF!,0)</f>
        <v>0</v>
      </c>
      <c r="U99" s="174">
        <f>IF($L99&gt;0,($E99*$R$9*$L99)-($E99*'COVER PAGE'!#REF!*$L99),0)</f>
        <v>0</v>
      </c>
      <c r="V99" s="174">
        <f t="shared" si="43"/>
        <v>0</v>
      </c>
      <c r="AE99" s="530" t="str">
        <f>IFERROR(VLOOKUP(E99,'Part Master'!A:E,5,FALSE)," ")</f>
        <v xml:space="preserve"> </v>
      </c>
    </row>
    <row r="100" spans="2:31">
      <c r="B100" s="889"/>
      <c r="C100" s="345" t="s">
        <v>1100</v>
      </c>
      <c r="D100" s="41" t="s">
        <v>1092</v>
      </c>
      <c r="E100" s="42">
        <v>0.1</v>
      </c>
      <c r="F100" s="216">
        <f>VLOOKUP(D100,'Part Master'!A:R, 3,FALSE)</f>
        <v>73.510000000000005</v>
      </c>
      <c r="G100" s="216">
        <f t="shared" si="35"/>
        <v>80.861000000000018</v>
      </c>
      <c r="H100" s="216">
        <f t="shared" si="36"/>
        <v>96.261000000000024</v>
      </c>
      <c r="I100" s="181">
        <f>VLOOKUP(D100,'Part Master'!A:G,7,FALSE)</f>
        <v>61.013300000000001</v>
      </c>
      <c r="J100" s="181">
        <f t="shared" si="37"/>
        <v>67.114630000000005</v>
      </c>
      <c r="K100" s="181">
        <f t="shared" si="38"/>
        <v>82.514630000000011</v>
      </c>
      <c r="L100" s="205"/>
      <c r="N100" s="122">
        <f t="shared" si="39"/>
        <v>0</v>
      </c>
      <c r="O100" s="122">
        <f t="shared" si="40"/>
        <v>0</v>
      </c>
      <c r="P100" s="339"/>
      <c r="Q100" s="122">
        <f t="shared" si="41"/>
        <v>0</v>
      </c>
      <c r="R100" s="122">
        <f t="shared" si="42"/>
        <v>0</v>
      </c>
      <c r="T100" s="174">
        <f>IF($L100&gt;0,$L100*$I100*'COVER PAGE'!#REF!,0)</f>
        <v>0</v>
      </c>
      <c r="U100" s="174">
        <f>IF($L100&gt;0,($E100*$R$9*$L100)-($E100*'COVER PAGE'!#REF!*$L100),0)</f>
        <v>0</v>
      </c>
      <c r="V100" s="174">
        <f t="shared" si="43"/>
        <v>0</v>
      </c>
      <c r="AE100" s="530" t="str">
        <f>IFERROR(VLOOKUP(E100,'Part Master'!A:E,5,FALSE)," ")</f>
        <v xml:space="preserve"> </v>
      </c>
    </row>
    <row r="101" spans="2:31">
      <c r="B101" s="889"/>
      <c r="C101" s="345" t="s">
        <v>1101</v>
      </c>
      <c r="D101" s="41" t="s">
        <v>149</v>
      </c>
      <c r="E101" s="42">
        <v>0.1</v>
      </c>
      <c r="F101" s="216">
        <f>VLOOKUP(D101,'Part Master'!A:R, 3,FALSE)</f>
        <v>69.540000000000006</v>
      </c>
      <c r="G101" s="216">
        <f t="shared" si="35"/>
        <v>76.494000000000014</v>
      </c>
      <c r="H101" s="216">
        <f t="shared" si="36"/>
        <v>91.89400000000002</v>
      </c>
      <c r="I101" s="181">
        <f>VLOOKUP(D101,'Part Master'!A:G,7,FALSE)</f>
        <v>57.718200000000003</v>
      </c>
      <c r="J101" s="181">
        <f t="shared" si="37"/>
        <v>63.490020000000008</v>
      </c>
      <c r="K101" s="181">
        <f t="shared" si="38"/>
        <v>78.890020000000007</v>
      </c>
      <c r="L101" s="205"/>
      <c r="N101" s="122">
        <f t="shared" si="39"/>
        <v>0</v>
      </c>
      <c r="O101" s="122">
        <f t="shared" si="40"/>
        <v>0</v>
      </c>
      <c r="P101" s="339"/>
      <c r="Q101" s="122">
        <f t="shared" si="41"/>
        <v>0</v>
      </c>
      <c r="R101" s="122">
        <f t="shared" si="42"/>
        <v>0</v>
      </c>
      <c r="T101" s="174">
        <f>IF($L101&gt;0,$L101*$I101*'COVER PAGE'!#REF!,0)</f>
        <v>0</v>
      </c>
      <c r="U101" s="174">
        <f>IF($L101&gt;0,($E101*$R$9*$L101)-($E101*'COVER PAGE'!#REF!*$L101),0)</f>
        <v>0</v>
      </c>
      <c r="V101" s="174">
        <f t="shared" si="43"/>
        <v>0</v>
      </c>
      <c r="AE101" s="530" t="str">
        <f>IFERROR(VLOOKUP(E101,'Part Master'!A:E,5,FALSE)," ")</f>
        <v xml:space="preserve"> </v>
      </c>
    </row>
    <row r="102" spans="2:31">
      <c r="B102" s="55" t="s">
        <v>464</v>
      </c>
      <c r="C102" s="55"/>
      <c r="D102" s="41" t="s">
        <v>150</v>
      </c>
      <c r="E102" s="42">
        <v>0.5</v>
      </c>
      <c r="F102" s="216">
        <f>VLOOKUP(D102,'Part Master'!A:R, 3,FALSE)</f>
        <v>106.62</v>
      </c>
      <c r="G102" s="216">
        <f t="shared" si="35"/>
        <v>117.28200000000001</v>
      </c>
      <c r="H102" s="216">
        <f t="shared" si="36"/>
        <v>194.28200000000001</v>
      </c>
      <c r="I102" s="181">
        <f>VLOOKUP(D102,'Part Master'!A:G,7,FALSE)</f>
        <v>88.494600000000005</v>
      </c>
      <c r="J102" s="181">
        <f t="shared" si="37"/>
        <v>97.344060000000013</v>
      </c>
      <c r="K102" s="181">
        <f t="shared" si="38"/>
        <v>174.34406000000001</v>
      </c>
      <c r="L102" s="205"/>
      <c r="N102" s="122">
        <f t="shared" si="39"/>
        <v>0</v>
      </c>
      <c r="O102" s="122">
        <f t="shared" si="40"/>
        <v>0</v>
      </c>
      <c r="P102" s="339"/>
      <c r="Q102" s="122">
        <f t="shared" si="41"/>
        <v>0</v>
      </c>
      <c r="R102" s="122">
        <f t="shared" si="42"/>
        <v>0</v>
      </c>
      <c r="T102" s="174">
        <f>IF($L102&gt;0,$L102*$I102*'COVER PAGE'!#REF!,0)</f>
        <v>0</v>
      </c>
      <c r="U102" s="174">
        <f>IF($L102&gt;0,($E102*$R$9*$L102)-($E102*'COVER PAGE'!#REF!*$L102),0)</f>
        <v>0</v>
      </c>
      <c r="V102" s="174">
        <f t="shared" si="43"/>
        <v>0</v>
      </c>
      <c r="AE102" s="530" t="str">
        <f>IFERROR(VLOOKUP(E102,'Part Master'!A:E,5,FALSE)," ")</f>
        <v xml:space="preserve"> </v>
      </c>
    </row>
    <row r="103" spans="2:31">
      <c r="B103" s="65" t="s">
        <v>560</v>
      </c>
      <c r="C103" s="65"/>
      <c r="D103" s="374" t="s">
        <v>1224</v>
      </c>
      <c r="E103" s="42">
        <v>0.25</v>
      </c>
      <c r="F103" s="216">
        <f>VLOOKUP(D103,'Part Master'!A:R, 3,FALSE)</f>
        <v>142.62</v>
      </c>
      <c r="G103" s="216">
        <f t="shared" ref="G103" si="44">F103*1.1</f>
        <v>156.88200000000001</v>
      </c>
      <c r="H103" s="216">
        <f t="shared" ref="H103" si="45">G103+(E103*$O$9)</f>
        <v>195.38200000000001</v>
      </c>
      <c r="I103" s="181">
        <f>VLOOKUP(D103,'Part Master'!A:G,7,FALSE)</f>
        <v>118.3746</v>
      </c>
      <c r="J103" s="181">
        <f t="shared" ref="J103:J104" si="46">I103*1.1</f>
        <v>130.21206000000001</v>
      </c>
      <c r="K103" s="181">
        <f t="shared" ref="K103:K104" si="47">J103+($R$9*E103)</f>
        <v>168.71206000000001</v>
      </c>
      <c r="L103" s="205"/>
      <c r="N103" s="122"/>
      <c r="O103" s="122"/>
      <c r="P103" s="339"/>
      <c r="Q103" s="122"/>
      <c r="R103" s="122"/>
      <c r="T103" s="174"/>
      <c r="U103" s="174"/>
      <c r="V103" s="174"/>
      <c r="AE103" s="530" t="str">
        <f>IFERROR(VLOOKUP(E103,'Part Master'!A:E,5,FALSE)," ")</f>
        <v xml:space="preserve"> </v>
      </c>
    </row>
    <row r="104" spans="2:31">
      <c r="B104" s="55" t="s">
        <v>710</v>
      </c>
      <c r="C104" s="55"/>
      <c r="D104" s="41" t="s">
        <v>664</v>
      </c>
      <c r="E104" s="42">
        <v>0.08</v>
      </c>
      <c r="F104" s="216">
        <f>VLOOKUP(D104,'Part Master'!A:R, 3,FALSE)</f>
        <v>77.66</v>
      </c>
      <c r="G104" s="216">
        <f t="shared" si="35"/>
        <v>85.426000000000002</v>
      </c>
      <c r="H104" s="216">
        <f t="shared" si="36"/>
        <v>97.746000000000009</v>
      </c>
      <c r="I104" s="181">
        <f>VLOOKUP(D104,'Part Master'!A:G,7,FALSE)</f>
        <v>64.457799999999992</v>
      </c>
      <c r="J104" s="181">
        <f t="shared" si="46"/>
        <v>70.903579999999991</v>
      </c>
      <c r="K104" s="181">
        <f t="shared" si="47"/>
        <v>83.223579999999998</v>
      </c>
      <c r="L104" s="205"/>
      <c r="N104" s="122">
        <f t="shared" si="39"/>
        <v>0</v>
      </c>
      <c r="O104" s="122">
        <f t="shared" si="40"/>
        <v>0</v>
      </c>
      <c r="P104" s="339"/>
      <c r="Q104" s="122">
        <f>IF(L104&gt;0,J104*L104,0)</f>
        <v>0</v>
      </c>
      <c r="R104" s="122">
        <f>IF(L104&gt;0,K104*L104,0)</f>
        <v>0</v>
      </c>
      <c r="T104" s="174">
        <f>IF($L104&gt;0,$L104*$I104*'COVER PAGE'!#REF!,0)</f>
        <v>0</v>
      </c>
      <c r="U104" s="174">
        <f>IF($L104&gt;0,($E104*$R$9*$L104)-($E104*'COVER PAGE'!#REF!*$L104),0)</f>
        <v>0</v>
      </c>
      <c r="V104" s="174">
        <f t="shared" si="43"/>
        <v>0</v>
      </c>
      <c r="AE104" s="530" t="str">
        <f>IFERROR(VLOOKUP(E104,'Part Master'!A:E,5,FALSE)," ")</f>
        <v xml:space="preserve"> </v>
      </c>
    </row>
    <row r="105" spans="2:31">
      <c r="B105" s="786" t="s">
        <v>235</v>
      </c>
      <c r="C105" s="787"/>
      <c r="D105" s="787"/>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87"/>
      <c r="AD105" s="787"/>
      <c r="AE105" s="797" t="str">
        <f>IFERROR(VLOOKUP(E105,'Part Master'!A:E,5,FALSE)," ")</f>
        <v xml:space="preserve"> </v>
      </c>
    </row>
    <row r="106" spans="2:31">
      <c r="B106" s="40" t="s">
        <v>5</v>
      </c>
      <c r="C106" s="40"/>
      <c r="D106" s="41" t="s">
        <v>85</v>
      </c>
      <c r="E106" s="42">
        <v>0</v>
      </c>
      <c r="F106" s="216">
        <f>VLOOKUP(D106,'Part Master'!A:R, 3,FALSE)</f>
        <v>19.43</v>
      </c>
      <c r="G106" s="216">
        <f>F106*1.1</f>
        <v>21.373000000000001</v>
      </c>
      <c r="H106" s="216">
        <f>G106+(E106*$O$9)</f>
        <v>21.373000000000001</v>
      </c>
      <c r="I106" s="181">
        <f>VLOOKUP(D106,'Part Master'!A:G,7,FALSE)</f>
        <v>16.126899999999999</v>
      </c>
      <c r="J106" s="181">
        <f>I106*1.1</f>
        <v>17.73959</v>
      </c>
      <c r="K106" s="181">
        <f>J106+($R$9*E106)</f>
        <v>17.73959</v>
      </c>
      <c r="L106" s="205"/>
      <c r="N106" s="122">
        <f>IF(L106&gt;0,G106*L106,0)</f>
        <v>0</v>
      </c>
      <c r="O106" s="122">
        <f>IF(L106&gt;0,H106*L106,0)</f>
        <v>0</v>
      </c>
      <c r="P106" s="339"/>
      <c r="Q106" s="122">
        <f>IF(L106&gt;0,J106*L106,0)</f>
        <v>0</v>
      </c>
      <c r="R106" s="122">
        <f>IF(L106&gt;0,K106*L106,0)</f>
        <v>0</v>
      </c>
      <c r="T106" s="174">
        <f>IF($L106&gt;0,$L106*$I106*'COVER PAGE'!#REF!,0)</f>
        <v>0</v>
      </c>
      <c r="U106" s="174">
        <f>IF($L106&gt;0,($E106*$R$9*$L106)-($E106*'COVER PAGE'!#REF!*$L106),0)</f>
        <v>0</v>
      </c>
      <c r="V106" s="174">
        <f t="shared" si="43"/>
        <v>0</v>
      </c>
      <c r="AE106" s="530" t="str">
        <f>IFERROR(VLOOKUP(E106,'Part Master'!A:E,5,FALSE)," ")</f>
        <v xml:space="preserve"> </v>
      </c>
    </row>
    <row r="107" spans="2:31">
      <c r="B107" s="786" t="s">
        <v>236</v>
      </c>
      <c r="C107" s="787"/>
      <c r="D107" s="787"/>
      <c r="E107" s="787"/>
      <c r="F107" s="787"/>
      <c r="G107" s="787"/>
      <c r="H107" s="787"/>
      <c r="I107" s="787"/>
      <c r="J107" s="787"/>
      <c r="K107" s="787"/>
      <c r="L107" s="787"/>
      <c r="M107" s="787"/>
      <c r="N107" s="787"/>
      <c r="O107" s="787"/>
      <c r="P107" s="787"/>
      <c r="Q107" s="787"/>
      <c r="R107" s="787"/>
      <c r="S107" s="787"/>
      <c r="T107" s="787"/>
      <c r="U107" s="787"/>
      <c r="V107" s="787"/>
      <c r="W107" s="787"/>
      <c r="X107" s="787"/>
      <c r="Y107" s="787"/>
      <c r="Z107" s="787"/>
      <c r="AA107" s="787"/>
      <c r="AB107" s="787"/>
      <c r="AC107" s="787"/>
      <c r="AD107" s="787"/>
      <c r="AE107" s="797" t="str">
        <f>IFERROR(VLOOKUP(E107,'Part Master'!A:E,5,FALSE)," ")</f>
        <v xml:space="preserve"> </v>
      </c>
    </row>
    <row r="108" spans="2:31">
      <c r="B108" s="54" t="s">
        <v>2</v>
      </c>
      <c r="C108" s="40"/>
      <c r="D108" s="41" t="s">
        <v>71</v>
      </c>
      <c r="E108" s="42">
        <v>0.2</v>
      </c>
      <c r="F108" s="216">
        <f>VLOOKUP(D108,'Part Master'!A:R, 3,FALSE)</f>
        <v>301.8</v>
      </c>
      <c r="G108" s="216">
        <f>F108*1.1</f>
        <v>331.98</v>
      </c>
      <c r="H108" s="216">
        <f>G108+(E108*$O$9)</f>
        <v>362.78000000000003</v>
      </c>
      <c r="I108" s="181">
        <f>VLOOKUP(D108,'Part Master'!A:G,7,FALSE)</f>
        <v>250.494</v>
      </c>
      <c r="J108" s="181">
        <f>I108*1.1</f>
        <v>275.54340000000002</v>
      </c>
      <c r="K108" s="181">
        <f>J108+($R$9*E108)</f>
        <v>306.34340000000003</v>
      </c>
      <c r="L108" s="205"/>
      <c r="N108" s="122">
        <f>IF(L108&gt;0,G108*L108,0)</f>
        <v>0</v>
      </c>
      <c r="O108" s="122">
        <f>IF(L108&gt;0,H108*L108,0)</f>
        <v>0</v>
      </c>
      <c r="P108" s="339"/>
      <c r="Q108" s="122">
        <f>IF(L108&gt;0,J108*L108,0)</f>
        <v>0</v>
      </c>
      <c r="R108" s="122">
        <f>IF(L108&gt;0,K108*L108,0)</f>
        <v>0</v>
      </c>
      <c r="T108" s="174">
        <f>IF($L108&gt;0,$L108*$I108*'COVER PAGE'!#REF!,0)</f>
        <v>0</v>
      </c>
      <c r="U108" s="174">
        <f>IF($L108&gt;0,($E108*$R$9*$L108)-($E108*'COVER PAGE'!#REF!*$L108),0)</f>
        <v>0</v>
      </c>
      <c r="V108" s="174">
        <f t="shared" si="43"/>
        <v>0</v>
      </c>
      <c r="AE108" s="530" t="str">
        <f>IFERROR(VLOOKUP(E108,'Part Master'!A:E,5,FALSE)," ")</f>
        <v xml:space="preserve"> </v>
      </c>
    </row>
    <row r="109" spans="2:31">
      <c r="B109" s="56" t="s">
        <v>409</v>
      </c>
      <c r="C109" s="57"/>
      <c r="D109" s="68" t="s">
        <v>72</v>
      </c>
      <c r="E109" s="43"/>
      <c r="F109" s="304"/>
      <c r="G109" s="304"/>
      <c r="H109" s="304"/>
      <c r="I109" s="304"/>
      <c r="J109" s="304"/>
      <c r="K109" s="304"/>
      <c r="L109" s="316"/>
      <c r="N109" s="5"/>
      <c r="O109" s="5"/>
      <c r="P109" s="5"/>
      <c r="Q109" s="5"/>
      <c r="R109" s="5"/>
      <c r="S109" s="5"/>
      <c r="T109" s="5"/>
      <c r="U109" s="5"/>
      <c r="V109" s="5"/>
      <c r="AE109" s="530" t="str">
        <f>IFERROR(VLOOKUP(E109,'Part Master'!A:E,5,FALSE)," ")</f>
        <v xml:space="preserve"> </v>
      </c>
    </row>
    <row r="110" spans="2:31">
      <c r="B110" s="817"/>
      <c r="C110" s="40" t="s">
        <v>413</v>
      </c>
      <c r="D110" s="41" t="s">
        <v>151</v>
      </c>
      <c r="E110" s="42">
        <v>2</v>
      </c>
      <c r="F110" s="216">
        <f>VLOOKUP(D110,'Part Master'!A:R, 3,FALSE)</f>
        <v>498.34</v>
      </c>
      <c r="G110" s="216">
        <f>F110*1.1</f>
        <v>548.17399999999998</v>
      </c>
      <c r="H110" s="216">
        <f>G110+(E110*$O$9)</f>
        <v>856.17399999999998</v>
      </c>
      <c r="I110" s="181">
        <f>VLOOKUP(D110,'Part Master'!A:G,7,FALSE)</f>
        <v>413.62219999999996</v>
      </c>
      <c r="J110" s="181">
        <f>I110*1.1</f>
        <v>454.98442</v>
      </c>
      <c r="K110" s="181">
        <f>J110+($R$9*E110)</f>
        <v>762.98442</v>
      </c>
      <c r="L110" s="205"/>
      <c r="N110" s="122">
        <f>IF(L110&gt;0,G110*L110,0)</f>
        <v>0</v>
      </c>
      <c r="O110" s="122">
        <f>IF(L110&gt;0,H110*L110,0)</f>
        <v>0</v>
      </c>
      <c r="P110" s="339"/>
      <c r="Q110" s="122">
        <f>IF(L110&gt;0,J110*L110,0)</f>
        <v>0</v>
      </c>
      <c r="R110" s="122">
        <f>IF(L110&gt;0,K110*L110,0)</f>
        <v>0</v>
      </c>
      <c r="T110" s="174">
        <f>IF($L110&gt;0,$L110*$I110*'COVER PAGE'!#REF!,0)</f>
        <v>0</v>
      </c>
      <c r="U110" s="174">
        <f>IF($L110&gt;0,($E110*$R$9*$L110)-($E110*'COVER PAGE'!#REF!*$L110),0)</f>
        <v>0</v>
      </c>
      <c r="V110" s="174">
        <f t="shared" si="43"/>
        <v>0</v>
      </c>
      <c r="AE110" s="530" t="str">
        <f>IFERROR(VLOOKUP(E110,'Part Master'!A:E,5,FALSE)," ")</f>
        <v xml:space="preserve"> </v>
      </c>
    </row>
    <row r="111" spans="2:31">
      <c r="B111" s="819"/>
      <c r="C111" s="40" t="s">
        <v>412</v>
      </c>
      <c r="D111" s="41" t="s">
        <v>135</v>
      </c>
      <c r="E111" s="42">
        <v>0.5</v>
      </c>
      <c r="F111" s="216">
        <f>VLOOKUP(D111,'Part Master'!A:R, 3,FALSE)</f>
        <v>713.05</v>
      </c>
      <c r="G111" s="216">
        <f>F111*1.1</f>
        <v>784.35500000000002</v>
      </c>
      <c r="H111" s="216">
        <f>G111+(E111*$O$9)</f>
        <v>861.35500000000002</v>
      </c>
      <c r="I111" s="181">
        <f>VLOOKUP(D111,'Part Master'!A:G,7,FALSE)</f>
        <v>591.83150000000001</v>
      </c>
      <c r="J111" s="181">
        <f>I111*1.1</f>
        <v>651.01465000000007</v>
      </c>
      <c r="K111" s="181">
        <f>J111+($R$9*E111)</f>
        <v>728.01465000000007</v>
      </c>
      <c r="L111" s="205"/>
      <c r="N111" s="122">
        <f>IF(L111&gt;0,G111*L111,0)</f>
        <v>0</v>
      </c>
      <c r="O111" s="122">
        <f>IF(L111&gt;0,H111*L111,0)</f>
        <v>0</v>
      </c>
      <c r="P111" s="339"/>
      <c r="Q111" s="122">
        <f>IF(L111&gt;0,J111*L111,0)</f>
        <v>0</v>
      </c>
      <c r="R111" s="122">
        <f>IF(L111&gt;0,K111*L111,0)</f>
        <v>0</v>
      </c>
      <c r="T111" s="174">
        <f>IF($L111&gt;0,$L111*$I111*'COVER PAGE'!#REF!,0)</f>
        <v>0</v>
      </c>
      <c r="U111" s="174">
        <f>IF($L111&gt;0,($E111*$R$9*$L111)-($E111*'COVER PAGE'!#REF!*$L111),0)</f>
        <v>0</v>
      </c>
      <c r="V111" s="174">
        <f t="shared" si="43"/>
        <v>0</v>
      </c>
      <c r="AE111" s="530" t="str">
        <f>IFERROR(VLOOKUP(E111,'Part Master'!A:E,5,FALSE)," ")</f>
        <v xml:space="preserve"> </v>
      </c>
    </row>
    <row r="112" spans="2:31">
      <c r="B112" s="56" t="s">
        <v>350</v>
      </c>
      <c r="C112" s="57"/>
      <c r="D112" s="68"/>
      <c r="E112" s="43"/>
      <c r="F112" s="304"/>
      <c r="G112" s="304"/>
      <c r="H112" s="304"/>
      <c r="I112" s="304"/>
      <c r="J112" s="304"/>
      <c r="K112" s="304"/>
      <c r="L112" s="316"/>
      <c r="N112" s="5"/>
      <c r="O112" s="5"/>
      <c r="P112" s="5"/>
      <c r="Q112" s="5"/>
      <c r="R112" s="5"/>
      <c r="S112" s="5"/>
      <c r="T112" s="5"/>
      <c r="U112" s="5"/>
      <c r="V112" s="5"/>
      <c r="AE112" s="530" t="str">
        <f>IFERROR(VLOOKUP(E112,'Part Master'!A:E,5,FALSE)," ")</f>
        <v xml:space="preserve"> </v>
      </c>
    </row>
    <row r="113" spans="2:31">
      <c r="B113" s="888"/>
      <c r="C113" s="40" t="s">
        <v>34</v>
      </c>
      <c r="D113" s="41" t="s">
        <v>516</v>
      </c>
      <c r="E113" s="42">
        <v>0.5</v>
      </c>
      <c r="F113" s="216">
        <f>VLOOKUP(D113,'Part Master'!A:R, 3,FALSE)</f>
        <v>367.62</v>
      </c>
      <c r="G113" s="216">
        <f t="shared" ref="G113:G129" si="48">F113*1.1</f>
        <v>404.38200000000006</v>
      </c>
      <c r="H113" s="216">
        <f t="shared" ref="H113:H118" si="49">G113+(E113*$O$9)</f>
        <v>481.38200000000006</v>
      </c>
      <c r="I113" s="181">
        <f>VLOOKUP(D113,'Part Master'!A:G,7,FALSE)</f>
        <v>305.12459999999999</v>
      </c>
      <c r="J113" s="181">
        <f t="shared" ref="J113:J130" si="50">I113*1.1</f>
        <v>335.63706000000002</v>
      </c>
      <c r="K113" s="181">
        <f t="shared" ref="K113:K118" si="51">J113+($R$9*E113)</f>
        <v>412.63706000000002</v>
      </c>
      <c r="L113" s="205"/>
      <c r="N113" s="122">
        <f t="shared" ref="N113:N118" si="52">IF(L113&gt;0,G113*L113,0)</f>
        <v>0</v>
      </c>
      <c r="O113" s="122">
        <f t="shared" ref="O113:O118" si="53">IF(L113&gt;0,H113*L113,0)</f>
        <v>0</v>
      </c>
      <c r="P113" s="339"/>
      <c r="Q113" s="122">
        <f t="shared" ref="Q113:Q118" si="54">IF(L113&gt;0,J113*L113,0)</f>
        <v>0</v>
      </c>
      <c r="R113" s="122">
        <f t="shared" ref="R113:R118" si="55">IF(L113&gt;0,K113*L113,0)</f>
        <v>0</v>
      </c>
      <c r="T113" s="174">
        <f>IF($L113&gt;0,$L113*$I113*'COVER PAGE'!#REF!,0)</f>
        <v>0</v>
      </c>
      <c r="U113" s="174">
        <f>IF($L113&gt;0,($E113*$R$9*$L113)-($E113*'COVER PAGE'!#REF!*$L113),0)</f>
        <v>0</v>
      </c>
      <c r="V113" s="174">
        <f t="shared" si="43"/>
        <v>0</v>
      </c>
      <c r="AE113" s="530" t="str">
        <f>IFERROR(VLOOKUP(E113,'Part Master'!A:E,5,FALSE)," ")</f>
        <v xml:space="preserve"> </v>
      </c>
    </row>
    <row r="114" spans="2:31" s="12" customFormat="1">
      <c r="B114" s="889"/>
      <c r="C114" s="49" t="s">
        <v>510</v>
      </c>
      <c r="D114" s="228" t="s">
        <v>509</v>
      </c>
      <c r="E114" s="42">
        <v>0.25</v>
      </c>
      <c r="F114" s="216">
        <f>VLOOKUP(D114,'Part Master'!A:R, 3,FALSE)</f>
        <v>214.31</v>
      </c>
      <c r="G114" s="216">
        <f t="shared" si="48"/>
        <v>235.74100000000001</v>
      </c>
      <c r="H114" s="216">
        <f t="shared" si="49"/>
        <v>274.24099999999999</v>
      </c>
      <c r="I114" s="181">
        <f>VLOOKUP(D114,'Part Master'!A:G,7,FALSE)</f>
        <v>177.87729999999999</v>
      </c>
      <c r="J114" s="181">
        <f t="shared" si="50"/>
        <v>195.66503</v>
      </c>
      <c r="K114" s="181">
        <f t="shared" si="51"/>
        <v>234.16503</v>
      </c>
      <c r="L114" s="205"/>
      <c r="N114" s="122">
        <f t="shared" si="52"/>
        <v>0</v>
      </c>
      <c r="O114" s="122">
        <f t="shared" si="53"/>
        <v>0</v>
      </c>
      <c r="P114" s="339"/>
      <c r="Q114" s="122">
        <f t="shared" si="54"/>
        <v>0</v>
      </c>
      <c r="R114" s="122">
        <f t="shared" si="55"/>
        <v>0</v>
      </c>
      <c r="T114" s="174">
        <f>IF($L114&gt;0,$L114*$I114*'COVER PAGE'!#REF!,0)</f>
        <v>0</v>
      </c>
      <c r="U114" s="174">
        <f>IF($L114&gt;0,($E114*$R$9*$L114)-($E114*'COVER PAGE'!#REF!*$L114),0)</f>
        <v>0</v>
      </c>
      <c r="V114" s="174">
        <f t="shared" si="43"/>
        <v>0</v>
      </c>
      <c r="AE114" s="530" t="str">
        <f>IFERROR(VLOOKUP(E114,'Part Master'!A:E,5,FALSE)," ")</f>
        <v xml:space="preserve"> </v>
      </c>
    </row>
    <row r="115" spans="2:31" s="12" customFormat="1" hidden="1">
      <c r="B115" s="889"/>
      <c r="C115" s="236" t="s">
        <v>518</v>
      </c>
      <c r="D115" s="65" t="s">
        <v>512</v>
      </c>
      <c r="E115" s="42">
        <v>0</v>
      </c>
      <c r="F115" s="216">
        <f>VLOOKUP(D115,'Part Master'!A:R, 3,FALSE)</f>
        <v>23.28</v>
      </c>
      <c r="G115" s="216">
        <f>F115*1.1</f>
        <v>25.608000000000004</v>
      </c>
      <c r="H115" s="216">
        <f t="shared" si="49"/>
        <v>25.608000000000004</v>
      </c>
      <c r="I115" s="181">
        <f>VLOOKUP(D115,'Part Master'!A:G,7,FALSE)</f>
        <v>19.322400000000002</v>
      </c>
      <c r="J115" s="181">
        <f t="shared" si="50"/>
        <v>21.254640000000002</v>
      </c>
      <c r="K115" s="181">
        <f t="shared" si="51"/>
        <v>21.254640000000002</v>
      </c>
      <c r="L115" s="205"/>
      <c r="N115" s="122">
        <f t="shared" si="52"/>
        <v>0</v>
      </c>
      <c r="O115" s="122">
        <f t="shared" si="53"/>
        <v>0</v>
      </c>
      <c r="P115" s="339"/>
      <c r="Q115" s="122">
        <f t="shared" si="54"/>
        <v>0</v>
      </c>
      <c r="R115" s="122">
        <f t="shared" si="55"/>
        <v>0</v>
      </c>
      <c r="T115" s="174">
        <f>IF($L115&gt;0,$L115*$I115*'COVER PAGE'!#REF!,0)</f>
        <v>0</v>
      </c>
      <c r="U115" s="174">
        <f>IF($L115&gt;0,($E115*$R$9*$L115)-($E115*'COVER PAGE'!#REF!*$L115),0)</f>
        <v>0</v>
      </c>
      <c r="V115" s="174">
        <f t="shared" si="43"/>
        <v>0</v>
      </c>
      <c r="AE115" s="530" t="str">
        <f>IFERROR(VLOOKUP(E115,'Part Master'!A:E,5,FALSE)," ")</f>
        <v xml:space="preserve"> </v>
      </c>
    </row>
    <row r="116" spans="2:31">
      <c r="B116" s="889"/>
      <c r="C116" s="40" t="s">
        <v>41</v>
      </c>
      <c r="D116" s="41" t="s">
        <v>1161</v>
      </c>
      <c r="E116" s="42">
        <v>0.5</v>
      </c>
      <c r="F116" s="216">
        <f>VLOOKUP(D116,'Part Master'!A:R, 3,FALSE)</f>
        <v>996.02</v>
      </c>
      <c r="G116" s="216">
        <f t="shared" si="48"/>
        <v>1095.6220000000001</v>
      </c>
      <c r="H116" s="216">
        <f t="shared" si="49"/>
        <v>1172.6220000000001</v>
      </c>
      <c r="I116" s="181">
        <f>VLOOKUP(D116,'Part Master'!A:G,7,FALSE)</f>
        <v>826.69659999999999</v>
      </c>
      <c r="J116" s="181">
        <f t="shared" si="50"/>
        <v>909.36626000000001</v>
      </c>
      <c r="K116" s="181">
        <f t="shared" si="51"/>
        <v>986.36626000000001</v>
      </c>
      <c r="L116" s="205"/>
      <c r="N116" s="122">
        <f t="shared" si="52"/>
        <v>0</v>
      </c>
      <c r="O116" s="122">
        <f t="shared" si="53"/>
        <v>0</v>
      </c>
      <c r="P116" s="339"/>
      <c r="Q116" s="122">
        <f t="shared" si="54"/>
        <v>0</v>
      </c>
      <c r="R116" s="122">
        <f t="shared" si="55"/>
        <v>0</v>
      </c>
      <c r="T116" s="174">
        <f>IF($L116&gt;0,$L116*$I116*'COVER PAGE'!#REF!,0)</f>
        <v>0</v>
      </c>
      <c r="U116" s="174">
        <f>IF($L116&gt;0,($E116*$R$9*$L116)-($E116*'COVER PAGE'!#REF!*$L116),0)</f>
        <v>0</v>
      </c>
      <c r="V116" s="174">
        <f t="shared" si="43"/>
        <v>0</v>
      </c>
      <c r="AE116" s="530" t="str">
        <f>IFERROR(VLOOKUP(E116,'Part Master'!A:E,5,FALSE)," ")</f>
        <v xml:space="preserve"> </v>
      </c>
    </row>
    <row r="117" spans="2:31">
      <c r="B117" s="890"/>
      <c r="C117" s="40" t="s">
        <v>36</v>
      </c>
      <c r="D117" s="41" t="s">
        <v>86</v>
      </c>
      <c r="E117" s="42">
        <v>0.17</v>
      </c>
      <c r="F117" s="216">
        <f>VLOOKUP(D117,'Part Master'!A:R, 3,FALSE)</f>
        <v>38.46</v>
      </c>
      <c r="G117" s="216">
        <f t="shared" si="48"/>
        <v>42.306000000000004</v>
      </c>
      <c r="H117" s="216">
        <f t="shared" si="49"/>
        <v>68.486000000000004</v>
      </c>
      <c r="I117" s="181">
        <f>VLOOKUP(D117,'Part Master'!A:G,7,FALSE)</f>
        <v>31.921800000000001</v>
      </c>
      <c r="J117" s="181">
        <f t="shared" si="50"/>
        <v>35.113980000000005</v>
      </c>
      <c r="K117" s="181">
        <f t="shared" si="51"/>
        <v>61.293980000000005</v>
      </c>
      <c r="L117" s="205"/>
      <c r="N117" s="122">
        <f t="shared" si="52"/>
        <v>0</v>
      </c>
      <c r="O117" s="122">
        <f t="shared" si="53"/>
        <v>0</v>
      </c>
      <c r="P117" s="339"/>
      <c r="Q117" s="122">
        <f t="shared" si="54"/>
        <v>0</v>
      </c>
      <c r="R117" s="122">
        <f t="shared" si="55"/>
        <v>0</v>
      </c>
      <c r="T117" s="174">
        <f>IF($L117&gt;0,$L117*$I117*'COVER PAGE'!#REF!,0)</f>
        <v>0</v>
      </c>
      <c r="U117" s="174">
        <f>IF($L117&gt;0,($E117*$R$9*$L117)-($E117*'COVER PAGE'!#REF!*$L117),0)</f>
        <v>0</v>
      </c>
      <c r="V117" s="174">
        <f t="shared" si="43"/>
        <v>0</v>
      </c>
      <c r="AE117" s="530" t="str">
        <f>IFERROR(VLOOKUP(E117,'Part Master'!A:E,5,FALSE)," ")</f>
        <v xml:space="preserve"> </v>
      </c>
    </row>
    <row r="118" spans="2:31" ht="14.65" customHeight="1">
      <c r="B118" s="822" t="s">
        <v>483</v>
      </c>
      <c r="C118" s="860"/>
      <c r="D118" s="823"/>
      <c r="E118" s="42">
        <f>SUM(E119:E122)</f>
        <v>1.05</v>
      </c>
      <c r="F118" s="216">
        <f>SUM(F119:F122)</f>
        <v>979.73</v>
      </c>
      <c r="G118" s="216">
        <f>F118*1.1</f>
        <v>1077.7030000000002</v>
      </c>
      <c r="H118" s="216">
        <f t="shared" si="49"/>
        <v>1239.4030000000002</v>
      </c>
      <c r="I118" s="181">
        <f>SUM(I119:I122)</f>
        <v>813.17590000000007</v>
      </c>
      <c r="J118" s="181">
        <f>I118*1.1</f>
        <v>894.49349000000018</v>
      </c>
      <c r="K118" s="181">
        <f t="shared" si="51"/>
        <v>1056.1934900000001</v>
      </c>
      <c r="L118" s="205"/>
      <c r="N118" s="122">
        <f t="shared" si="52"/>
        <v>0</v>
      </c>
      <c r="O118" s="122">
        <f t="shared" si="53"/>
        <v>0</v>
      </c>
      <c r="P118" s="339"/>
      <c r="Q118" s="122">
        <f t="shared" si="54"/>
        <v>0</v>
      </c>
      <c r="R118" s="122">
        <f t="shared" si="55"/>
        <v>0</v>
      </c>
      <c r="T118" s="174">
        <f>IF($L118&gt;0,$L118*$I118*'COVER PAGE'!#REF!,0)</f>
        <v>0</v>
      </c>
      <c r="U118" s="174">
        <f>IF($L118&gt;0,($E118*$R$9*$L118)-($E118*'COVER PAGE'!#REF!*$L118),0)</f>
        <v>0</v>
      </c>
      <c r="V118" s="174">
        <f t="shared" si="43"/>
        <v>0</v>
      </c>
      <c r="AE118" s="530" t="str">
        <f>IFERROR(VLOOKUP(E118,'Part Master'!A:E,5,FALSE)," ")</f>
        <v xml:space="preserve"> </v>
      </c>
    </row>
    <row r="119" spans="2:31" ht="30">
      <c r="B119" s="892"/>
      <c r="C119" s="61" t="s">
        <v>348</v>
      </c>
      <c r="D119" s="60" t="s">
        <v>333</v>
      </c>
      <c r="E119" s="53">
        <v>0.75</v>
      </c>
      <c r="F119" s="218">
        <f>VLOOKUP(D119,'Part Master'!A:R, 3,FALSE)</f>
        <v>909.46</v>
      </c>
      <c r="G119" s="218">
        <f t="shared" si="48"/>
        <v>1000.4060000000002</v>
      </c>
      <c r="H119" s="855"/>
      <c r="I119" s="181">
        <f>VLOOKUP(D119,'Part Master'!A:G,7,FALSE)</f>
        <v>754.85180000000003</v>
      </c>
      <c r="J119" s="184">
        <f t="shared" si="50"/>
        <v>830.33698000000004</v>
      </c>
      <c r="K119" s="849"/>
      <c r="L119" s="850"/>
      <c r="N119" s="5"/>
      <c r="O119" s="5"/>
      <c r="P119" s="5"/>
      <c r="Q119" s="5"/>
      <c r="R119" s="5"/>
      <c r="S119" s="5"/>
      <c r="T119" s="5"/>
      <c r="U119" s="5"/>
      <c r="V119" s="5"/>
      <c r="AE119" s="530" t="str">
        <f>IFERROR(VLOOKUP(E119,'Part Master'!A:E,5,FALSE)," ")</f>
        <v xml:space="preserve"> </v>
      </c>
    </row>
    <row r="120" spans="2:31">
      <c r="B120" s="893"/>
      <c r="C120" s="60" t="s">
        <v>143</v>
      </c>
      <c r="D120" s="60" t="s">
        <v>89</v>
      </c>
      <c r="E120" s="53">
        <v>0.1</v>
      </c>
      <c r="F120" s="218">
        <f>VLOOKUP(D120,'Part Master'!A:R, 3,FALSE)</f>
        <v>19.02</v>
      </c>
      <c r="G120" s="218">
        <f t="shared" si="48"/>
        <v>20.922000000000001</v>
      </c>
      <c r="H120" s="856"/>
      <c r="I120" s="181">
        <f>VLOOKUP(D120,'Part Master'!A:G,7,FALSE)</f>
        <v>15.7866</v>
      </c>
      <c r="J120" s="184">
        <f t="shared" si="50"/>
        <v>17.365260000000003</v>
      </c>
      <c r="K120" s="851"/>
      <c r="L120" s="852"/>
      <c r="N120" s="5"/>
      <c r="O120" s="5"/>
      <c r="P120" s="5"/>
      <c r="Q120" s="5"/>
      <c r="R120" s="5"/>
      <c r="S120" s="5"/>
      <c r="T120" s="5"/>
      <c r="U120" s="5"/>
      <c r="V120" s="5"/>
      <c r="AE120" s="530" t="str">
        <f>IFERROR(VLOOKUP(E120,'Part Master'!A:E,5,FALSE)," ")</f>
        <v xml:space="preserve"> </v>
      </c>
    </row>
    <row r="121" spans="2:31">
      <c r="B121" s="893"/>
      <c r="C121" s="60" t="s">
        <v>40</v>
      </c>
      <c r="D121" s="60" t="s">
        <v>90</v>
      </c>
      <c r="E121" s="53">
        <v>0.1</v>
      </c>
      <c r="F121" s="218">
        <f>VLOOKUP(D121,'Part Master'!A:R, 3,FALSE)</f>
        <v>11.77</v>
      </c>
      <c r="G121" s="218">
        <f t="shared" si="48"/>
        <v>12.947000000000001</v>
      </c>
      <c r="H121" s="856"/>
      <c r="I121" s="181">
        <f>VLOOKUP(D121,'Part Master'!A:G,7,FALSE)</f>
        <v>9.7690999999999999</v>
      </c>
      <c r="J121" s="184">
        <f t="shared" si="50"/>
        <v>10.74601</v>
      </c>
      <c r="K121" s="851"/>
      <c r="L121" s="852"/>
      <c r="N121" s="5"/>
      <c r="O121" s="5"/>
      <c r="P121" s="5"/>
      <c r="Q121" s="5"/>
      <c r="R121" s="5"/>
      <c r="S121" s="5"/>
      <c r="T121" s="5"/>
      <c r="U121" s="5"/>
      <c r="V121" s="5"/>
      <c r="AE121" s="530" t="str">
        <f>IFERROR(VLOOKUP(E121,'Part Master'!A:E,5,FALSE)," ")</f>
        <v xml:space="preserve"> </v>
      </c>
    </row>
    <row r="122" spans="2:31">
      <c r="B122" s="894"/>
      <c r="C122" s="60" t="s">
        <v>21</v>
      </c>
      <c r="D122" s="60" t="s">
        <v>91</v>
      </c>
      <c r="E122" s="53">
        <v>0.1</v>
      </c>
      <c r="F122" s="218">
        <f>VLOOKUP(D122,'Part Master'!A:R, 3,FALSE)</f>
        <v>39.479999999999997</v>
      </c>
      <c r="G122" s="218">
        <f t="shared" si="48"/>
        <v>43.427999999999997</v>
      </c>
      <c r="H122" s="857"/>
      <c r="I122" s="181">
        <f>VLOOKUP(D122,'Part Master'!A:G,7,FALSE)</f>
        <v>32.7684</v>
      </c>
      <c r="J122" s="184">
        <f t="shared" si="50"/>
        <v>36.04524</v>
      </c>
      <c r="K122" s="853"/>
      <c r="L122" s="854"/>
      <c r="N122" s="5"/>
      <c r="O122" s="5"/>
      <c r="P122" s="5"/>
      <c r="Q122" s="5"/>
      <c r="R122" s="5"/>
      <c r="S122" s="5"/>
      <c r="T122" s="5"/>
      <c r="U122" s="5"/>
      <c r="V122" s="5"/>
      <c r="AE122" s="530" t="str">
        <f>IFERROR(VLOOKUP(E122,'Part Master'!A:E,5,FALSE)," ")</f>
        <v xml:space="preserve"> </v>
      </c>
    </row>
    <row r="123" spans="2:31" ht="14.65" customHeight="1">
      <c r="B123" s="822" t="s">
        <v>484</v>
      </c>
      <c r="C123" s="860"/>
      <c r="D123" s="823"/>
      <c r="E123" s="42">
        <f>SUM(E124:E127)</f>
        <v>1.05</v>
      </c>
      <c r="F123" s="216">
        <f>SUM(F124:F127)</f>
        <v>962.13</v>
      </c>
      <c r="G123" s="216">
        <f t="shared" si="48"/>
        <v>1058.3430000000001</v>
      </c>
      <c r="H123" s="216">
        <f>G123+(E123*$O$9)</f>
        <v>1220.0430000000001</v>
      </c>
      <c r="I123" s="181">
        <f>SUM(I124:I127)</f>
        <v>798.56790000000001</v>
      </c>
      <c r="J123" s="181">
        <f>I123*1.1</f>
        <v>878.42469000000006</v>
      </c>
      <c r="K123" s="181">
        <f>J123+($R$9*E123)</f>
        <v>1040.1246900000001</v>
      </c>
      <c r="L123" s="205"/>
      <c r="N123" s="122">
        <f>IF(L123&gt;0,G123*L123,0)</f>
        <v>0</v>
      </c>
      <c r="O123" s="122">
        <f>IF(L123&gt;0,H123*L123,0)</f>
        <v>0</v>
      </c>
      <c r="P123" s="339"/>
      <c r="Q123" s="122">
        <f>IF(L123&gt;0,J123*L123,0)</f>
        <v>0</v>
      </c>
      <c r="R123" s="122">
        <f>IF(L123&gt;0,K123*L123,0)</f>
        <v>0</v>
      </c>
      <c r="T123" s="174">
        <f>IF($L123&gt;0,$L123*$I123*'COVER PAGE'!#REF!,0)</f>
        <v>0</v>
      </c>
      <c r="U123" s="174">
        <f>IF($L123&gt;0,($E123*$R$9*$L123)-($E123*'COVER PAGE'!#REF!*$L123),0)</f>
        <v>0</v>
      </c>
      <c r="V123" s="174">
        <f t="shared" si="43"/>
        <v>0</v>
      </c>
      <c r="AE123" s="530" t="str">
        <f>IFERROR(VLOOKUP(E123,'Part Master'!A:E,5,FALSE)," ")</f>
        <v xml:space="preserve"> </v>
      </c>
    </row>
    <row r="124" spans="2:31" ht="30">
      <c r="B124" s="892"/>
      <c r="C124" s="61" t="s">
        <v>347</v>
      </c>
      <c r="D124" s="60" t="s">
        <v>144</v>
      </c>
      <c r="E124" s="53">
        <v>0.75</v>
      </c>
      <c r="F124" s="218">
        <f>VLOOKUP(D124,'Part Master'!A:R, 3,FALSE)</f>
        <v>891.86</v>
      </c>
      <c r="G124" s="218">
        <f t="shared" si="48"/>
        <v>981.04600000000005</v>
      </c>
      <c r="H124" s="855"/>
      <c r="I124" s="181">
        <f>VLOOKUP(D124,'Part Master'!A:G,7,FALSE)</f>
        <v>740.24379999999996</v>
      </c>
      <c r="J124" s="184">
        <f t="shared" si="50"/>
        <v>814.26818000000003</v>
      </c>
      <c r="K124" s="849"/>
      <c r="L124" s="850"/>
      <c r="N124" s="5"/>
      <c r="O124" s="5"/>
      <c r="P124" s="5"/>
      <c r="Q124" s="5"/>
      <c r="R124" s="5"/>
      <c r="S124" s="5"/>
      <c r="T124" s="5"/>
      <c r="U124" s="5"/>
      <c r="V124" s="5"/>
      <c r="AE124" s="530" t="str">
        <f>IFERROR(VLOOKUP(E124,'Part Master'!A:E,5,FALSE)," ")</f>
        <v xml:space="preserve"> </v>
      </c>
    </row>
    <row r="125" spans="2:31">
      <c r="B125" s="893"/>
      <c r="C125" s="60" t="s">
        <v>143</v>
      </c>
      <c r="D125" s="60" t="s">
        <v>89</v>
      </c>
      <c r="E125" s="53">
        <v>0.1</v>
      </c>
      <c r="F125" s="218">
        <f>VLOOKUP(D125,'Part Master'!A:R, 3,FALSE)</f>
        <v>19.02</v>
      </c>
      <c r="G125" s="218">
        <f t="shared" si="48"/>
        <v>20.922000000000001</v>
      </c>
      <c r="H125" s="856"/>
      <c r="I125" s="181">
        <f>VLOOKUP(D125,'Part Master'!A:G,7,FALSE)</f>
        <v>15.7866</v>
      </c>
      <c r="J125" s="184">
        <f t="shared" si="50"/>
        <v>17.365260000000003</v>
      </c>
      <c r="K125" s="851"/>
      <c r="L125" s="852"/>
      <c r="N125" s="5"/>
      <c r="O125" s="5"/>
      <c r="P125" s="5"/>
      <c r="Q125" s="5"/>
      <c r="R125" s="5"/>
      <c r="S125" s="5"/>
      <c r="T125" s="5"/>
      <c r="U125" s="5"/>
      <c r="V125" s="5"/>
      <c r="AE125" s="530" t="str">
        <f>IFERROR(VLOOKUP(E125,'Part Master'!A:E,5,FALSE)," ")</f>
        <v xml:space="preserve"> </v>
      </c>
    </row>
    <row r="126" spans="2:31">
      <c r="B126" s="893"/>
      <c r="C126" s="60" t="s">
        <v>40</v>
      </c>
      <c r="D126" s="60" t="s">
        <v>90</v>
      </c>
      <c r="E126" s="53">
        <v>0.1</v>
      </c>
      <c r="F126" s="218">
        <f>VLOOKUP(D126,'Part Master'!A:R, 3,FALSE)</f>
        <v>11.77</v>
      </c>
      <c r="G126" s="218">
        <f t="shared" si="48"/>
        <v>12.947000000000001</v>
      </c>
      <c r="H126" s="856"/>
      <c r="I126" s="181">
        <f>VLOOKUP(D126,'Part Master'!A:G,7,FALSE)</f>
        <v>9.7690999999999999</v>
      </c>
      <c r="J126" s="184">
        <f t="shared" si="50"/>
        <v>10.74601</v>
      </c>
      <c r="K126" s="851"/>
      <c r="L126" s="852"/>
      <c r="N126" s="5"/>
      <c r="O126" s="5"/>
      <c r="P126" s="5"/>
      <c r="Q126" s="5"/>
      <c r="R126" s="5"/>
      <c r="S126" s="5"/>
      <c r="T126" s="5"/>
      <c r="U126" s="5"/>
      <c r="V126" s="5"/>
      <c r="AE126" s="530" t="str">
        <f>IFERROR(VLOOKUP(E126,'Part Master'!A:E,5,FALSE)," ")</f>
        <v xml:space="preserve"> </v>
      </c>
    </row>
    <row r="127" spans="2:31">
      <c r="B127" s="894"/>
      <c r="C127" s="60" t="s">
        <v>21</v>
      </c>
      <c r="D127" s="60" t="s">
        <v>91</v>
      </c>
      <c r="E127" s="53">
        <v>0.1</v>
      </c>
      <c r="F127" s="218">
        <f>VLOOKUP(D127,'Part Master'!A:R, 3,FALSE)</f>
        <v>39.479999999999997</v>
      </c>
      <c r="G127" s="218">
        <f t="shared" si="48"/>
        <v>43.427999999999997</v>
      </c>
      <c r="H127" s="857"/>
      <c r="I127" s="181">
        <f>VLOOKUP(D127,'Part Master'!A:G,7,FALSE)</f>
        <v>32.7684</v>
      </c>
      <c r="J127" s="184">
        <f t="shared" si="50"/>
        <v>36.04524</v>
      </c>
      <c r="K127" s="853"/>
      <c r="L127" s="854"/>
      <c r="N127" s="5"/>
      <c r="O127" s="5"/>
      <c r="P127" s="5"/>
      <c r="Q127" s="5"/>
      <c r="R127" s="5"/>
      <c r="S127" s="5"/>
      <c r="T127" s="5"/>
      <c r="U127" s="5"/>
      <c r="V127" s="5"/>
      <c r="AE127" s="530" t="str">
        <f>IFERROR(VLOOKUP(E127,'Part Master'!A:E,5,FALSE)," ")</f>
        <v xml:space="preserve"> </v>
      </c>
    </row>
    <row r="128" spans="2:31">
      <c r="B128" s="41" t="s">
        <v>417</v>
      </c>
      <c r="C128" s="41"/>
      <c r="D128" s="41" t="s">
        <v>95</v>
      </c>
      <c r="E128" s="42">
        <v>0.17</v>
      </c>
      <c r="F128" s="216">
        <f>VLOOKUP(D128,'Part Master'!A:R, 3,FALSE)</f>
        <v>29.81</v>
      </c>
      <c r="G128" s="216">
        <f t="shared" si="48"/>
        <v>32.791000000000004</v>
      </c>
      <c r="H128" s="216">
        <f>G128+(E128*$O$9)</f>
        <v>58.971000000000004</v>
      </c>
      <c r="I128" s="181">
        <f>VLOOKUP(D128,'Part Master'!A:G,7,FALSE)</f>
        <v>24.7423</v>
      </c>
      <c r="J128" s="181">
        <f t="shared" si="50"/>
        <v>27.216530000000002</v>
      </c>
      <c r="K128" s="181">
        <f>J128+($R$9*E128)</f>
        <v>53.396530000000006</v>
      </c>
      <c r="L128" s="205"/>
      <c r="N128" s="122">
        <f>IF(L128&gt;0,G128*L128,0)</f>
        <v>0</v>
      </c>
      <c r="O128" s="122">
        <f>IF(L128&gt;0,H128*L128,0)</f>
        <v>0</v>
      </c>
      <c r="P128" s="339"/>
      <c r="Q128" s="122">
        <f>IF(L128&gt;0,J128*L128,0)</f>
        <v>0</v>
      </c>
      <c r="R128" s="122">
        <f>IF(L128&gt;0,K128*L128,0)</f>
        <v>0</v>
      </c>
      <c r="T128" s="174">
        <f>IF($L128&gt;0,$L128*$I128*'COVER PAGE'!#REF!,0)</f>
        <v>0</v>
      </c>
      <c r="U128" s="174">
        <f>IF($L128&gt;0,($E128*$R$9*$L128)-($E128*'COVER PAGE'!#REF!*$L128),0)</f>
        <v>0</v>
      </c>
      <c r="V128" s="174">
        <f t="shared" si="43"/>
        <v>0</v>
      </c>
      <c r="AE128" s="530" t="str">
        <f>IFERROR(VLOOKUP(E128,'Part Master'!A:E,5,FALSE)," ")</f>
        <v xml:space="preserve"> </v>
      </c>
    </row>
    <row r="129" spans="2:31">
      <c r="B129" s="41" t="s">
        <v>418</v>
      </c>
      <c r="C129" s="41"/>
      <c r="D129" s="41" t="s">
        <v>96</v>
      </c>
      <c r="E129" s="42">
        <v>0.17</v>
      </c>
      <c r="F129" s="216">
        <f>VLOOKUP(D129,'Part Master'!A:R, 3,FALSE)</f>
        <v>29.81</v>
      </c>
      <c r="G129" s="216">
        <f t="shared" si="48"/>
        <v>32.791000000000004</v>
      </c>
      <c r="H129" s="216">
        <f>G129+(E129*$O$9)</f>
        <v>58.971000000000004</v>
      </c>
      <c r="I129" s="181">
        <f>VLOOKUP(D129,'Part Master'!A:G,7,FALSE)</f>
        <v>24.7423</v>
      </c>
      <c r="J129" s="181">
        <f t="shared" si="50"/>
        <v>27.216530000000002</v>
      </c>
      <c r="K129" s="181">
        <f>J129+($R$9*E129)</f>
        <v>53.396530000000006</v>
      </c>
      <c r="L129" s="205"/>
      <c r="N129" s="122">
        <f>IF(L129&gt;0,G129*L129,0)</f>
        <v>0</v>
      </c>
      <c r="O129" s="122">
        <f>IF(L129&gt;0,H129*L129,0)</f>
        <v>0</v>
      </c>
      <c r="P129" s="339"/>
      <c r="Q129" s="122">
        <f>IF(L129&gt;0,J129*L129,0)</f>
        <v>0</v>
      </c>
      <c r="R129" s="122">
        <f>IF(L129&gt;0,K129*L129,0)</f>
        <v>0</v>
      </c>
      <c r="T129" s="174">
        <f>IF($L129&gt;0,$L129*$I129*'COVER PAGE'!#REF!,0)</f>
        <v>0</v>
      </c>
      <c r="U129" s="174">
        <f>IF($L129&gt;0,($E129*$R$9*$L129)-($E129*'COVER PAGE'!#REF!*$L129),0)</f>
        <v>0</v>
      </c>
      <c r="V129" s="174">
        <f t="shared" si="43"/>
        <v>0</v>
      </c>
      <c r="AE129" s="530" t="str">
        <f>IFERROR(VLOOKUP(E129,'Part Master'!A:E,5,FALSE)," ")</f>
        <v xml:space="preserve"> </v>
      </c>
    </row>
    <row r="130" spans="2:31">
      <c r="B130" s="41" t="s">
        <v>38</v>
      </c>
      <c r="C130" s="41"/>
      <c r="D130" s="41" t="s">
        <v>39</v>
      </c>
      <c r="E130" s="42">
        <v>0</v>
      </c>
      <c r="F130" s="216">
        <f>VLOOKUP(D130,'Part Master'!A:R, 3,FALSE)</f>
        <v>31.2</v>
      </c>
      <c r="G130" s="216">
        <f>F130*1.1</f>
        <v>34.32</v>
      </c>
      <c r="H130" s="216">
        <f>G130+(E130*$O$9)</f>
        <v>34.32</v>
      </c>
      <c r="I130" s="181">
        <f>VLOOKUP(D130,'Part Master'!A:G,7,FALSE)</f>
        <v>25.896000000000001</v>
      </c>
      <c r="J130" s="181">
        <f t="shared" si="50"/>
        <v>28.485600000000002</v>
      </c>
      <c r="K130" s="181">
        <f>J130+($R$9*E130)</f>
        <v>28.485600000000002</v>
      </c>
      <c r="L130" s="205"/>
      <c r="N130" s="122">
        <f>IF(L130&gt;0,G130*L130,0)</f>
        <v>0</v>
      </c>
      <c r="O130" s="122">
        <f>IF(L130&gt;0,H130*L130,0)</f>
        <v>0</v>
      </c>
      <c r="P130" s="339"/>
      <c r="Q130" s="122">
        <f>IF(L130&gt;0,J130*L130,0)</f>
        <v>0</v>
      </c>
      <c r="R130" s="122">
        <f>IF(L130&gt;0,K130*L130,0)</f>
        <v>0</v>
      </c>
      <c r="T130" s="174">
        <f>IF($L130&gt;0,$L130*$I130*'COVER PAGE'!#REF!,0)</f>
        <v>0</v>
      </c>
      <c r="U130" s="174">
        <f>IF($L130&gt;0,($E130*$R$9*$L130)-($E130*'COVER PAGE'!#REF!*$L130),0)</f>
        <v>0</v>
      </c>
      <c r="V130" s="174">
        <f t="shared" si="43"/>
        <v>0</v>
      </c>
      <c r="AE130" s="530" t="str">
        <f>IFERROR(VLOOKUP(E130,'Part Master'!A:E,5,FALSE)," ")</f>
        <v xml:space="preserve"> </v>
      </c>
    </row>
    <row r="131" spans="2:31">
      <c r="B131" s="786" t="s">
        <v>232</v>
      </c>
      <c r="C131" s="787"/>
      <c r="D131" s="787"/>
      <c r="E131" s="787"/>
      <c r="F131" s="787"/>
      <c r="G131" s="787"/>
      <c r="H131" s="787"/>
      <c r="I131" s="787"/>
      <c r="J131" s="787"/>
      <c r="K131" s="787"/>
      <c r="L131" s="787"/>
      <c r="M131" s="787"/>
      <c r="N131" s="787"/>
      <c r="O131" s="787"/>
      <c r="P131" s="787"/>
      <c r="Q131" s="787"/>
      <c r="R131" s="787"/>
      <c r="S131" s="787"/>
      <c r="T131" s="787"/>
      <c r="U131" s="787"/>
      <c r="V131" s="787"/>
      <c r="W131" s="787"/>
      <c r="X131" s="787"/>
      <c r="Y131" s="787"/>
      <c r="Z131" s="787"/>
      <c r="AA131" s="787"/>
      <c r="AB131" s="787"/>
      <c r="AC131" s="787"/>
      <c r="AD131" s="787"/>
      <c r="AE131" s="797" t="str">
        <f>IFERROR(VLOOKUP(E131,'Part Master'!A:E,5,FALSE)," ")</f>
        <v xml:space="preserve"> </v>
      </c>
    </row>
    <row r="132" spans="2:31">
      <c r="B132" s="41" t="s">
        <v>1</v>
      </c>
      <c r="C132" s="41"/>
      <c r="D132" s="41" t="s">
        <v>70</v>
      </c>
      <c r="E132" s="42">
        <v>0</v>
      </c>
      <c r="F132" s="216">
        <f>VLOOKUP(D132,'Part Master'!A:R, 3,FALSE)</f>
        <v>57.85</v>
      </c>
      <c r="G132" s="216">
        <f>F132*1.1</f>
        <v>63.635000000000005</v>
      </c>
      <c r="H132" s="216">
        <f>G132+(E132*$O$9)</f>
        <v>63.635000000000005</v>
      </c>
      <c r="I132" s="181">
        <f>VLOOKUP(D132,'Part Master'!A:G,7,FALSE)</f>
        <v>48.015500000000003</v>
      </c>
      <c r="J132" s="181">
        <f>I132*1.1</f>
        <v>52.817050000000009</v>
      </c>
      <c r="K132" s="181">
        <f>J132+($R$9*E132)</f>
        <v>52.817050000000009</v>
      </c>
      <c r="L132" s="205"/>
      <c r="N132" s="122">
        <f>IF(L132&gt;0,G132*L132,0)</f>
        <v>0</v>
      </c>
      <c r="O132" s="122">
        <f>IF(L132&gt;0,H132*L132,0)</f>
        <v>0</v>
      </c>
      <c r="P132" s="339"/>
      <c r="Q132" s="122">
        <f>IF(L132&gt;0,J132*L132,0)</f>
        <v>0</v>
      </c>
      <c r="R132" s="122">
        <f>IF(L132&gt;0,K132*L132,0)</f>
        <v>0</v>
      </c>
      <c r="T132" s="174">
        <f>IF($L132&gt;0,$L132*$I132*'COVER PAGE'!#REF!,0)</f>
        <v>0</v>
      </c>
      <c r="U132" s="174">
        <f>IF($L132&gt;0,($E132*$R$9*$L132)-($E132*'COVER PAGE'!#REF!*$L132),0)</f>
        <v>0</v>
      </c>
      <c r="V132" s="174">
        <f t="shared" si="43"/>
        <v>0</v>
      </c>
      <c r="AE132" s="530" t="str">
        <f>IFERROR(VLOOKUP(E132,'Part Master'!A:E,5,FALSE)," ")</f>
        <v xml:space="preserve"> </v>
      </c>
    </row>
    <row r="133" spans="2:31">
      <c r="B133" s="54" t="s">
        <v>52</v>
      </c>
      <c r="C133" s="40"/>
      <c r="D133" s="41" t="s">
        <v>84</v>
      </c>
      <c r="E133" s="42">
        <v>0</v>
      </c>
      <c r="F133" s="216">
        <f>VLOOKUP(D133,'Part Master'!A:R, 3,FALSE)</f>
        <v>29.45</v>
      </c>
      <c r="G133" s="216">
        <f>F133*1.1</f>
        <v>32.395000000000003</v>
      </c>
      <c r="H133" s="216">
        <f>G133+(E133*$O$9)</f>
        <v>32.395000000000003</v>
      </c>
      <c r="I133" s="181">
        <f>VLOOKUP(D133,'Part Master'!A:G,7,FALSE)</f>
        <v>24.4435</v>
      </c>
      <c r="J133" s="181">
        <f>I133*1.1</f>
        <v>26.887850000000004</v>
      </c>
      <c r="K133" s="181">
        <f>J133+($R$9*E133)</f>
        <v>26.887850000000004</v>
      </c>
      <c r="L133" s="205"/>
      <c r="N133" s="122">
        <f>IF(L133&gt;0,G133*L133,0)</f>
        <v>0</v>
      </c>
      <c r="O133" s="122">
        <f>IF(L133&gt;0,H133*L133,0)</f>
        <v>0</v>
      </c>
      <c r="P133" s="339"/>
      <c r="Q133" s="122">
        <f>IF(L133&gt;0,J133*L133,0)</f>
        <v>0</v>
      </c>
      <c r="R133" s="122">
        <f>IF(L133&gt;0,K133*L133,0)</f>
        <v>0</v>
      </c>
      <c r="T133" s="174">
        <f>IF($L133&gt;0,$L133*$I133*'COVER PAGE'!#REF!,0)</f>
        <v>0</v>
      </c>
      <c r="U133" s="174">
        <f>IF($L133&gt;0,($E133*$R$9*$L133)-($E133*'COVER PAGE'!#REF!*$L133),0)</f>
        <v>0</v>
      </c>
      <c r="V133" s="174">
        <f t="shared" si="43"/>
        <v>0</v>
      </c>
      <c r="AE133" s="530" t="str">
        <f>IFERROR(VLOOKUP(E133,'Part Master'!A:E,5,FALSE)," ")</f>
        <v xml:space="preserve"> </v>
      </c>
    </row>
    <row r="134" spans="2:31" hidden="1">
      <c r="B134" s="64" t="s">
        <v>465</v>
      </c>
      <c r="C134" s="62"/>
      <c r="D134" s="51"/>
      <c r="E134" s="51"/>
      <c r="F134" s="298"/>
      <c r="G134" s="298"/>
      <c r="H134" s="298"/>
      <c r="I134" s="298"/>
      <c r="J134" s="298"/>
      <c r="K134" s="298"/>
      <c r="L134" s="313"/>
      <c r="N134" s="5"/>
      <c r="O134" s="5"/>
      <c r="P134" s="5"/>
      <c r="Q134" s="5"/>
      <c r="R134" s="5"/>
      <c r="S134" s="5"/>
      <c r="T134" s="5"/>
      <c r="U134" s="5"/>
      <c r="V134" s="5"/>
      <c r="W134" s="5"/>
      <c r="AE134" s="530" t="str">
        <f>IFERROR(VLOOKUP(E134,'Part Master'!A:E,5,FALSE)," ")</f>
        <v xml:space="preserve"> </v>
      </c>
    </row>
    <row r="135" spans="2:31" ht="17.25" hidden="1">
      <c r="B135" s="72" t="s">
        <v>1036</v>
      </c>
      <c r="C135" s="77"/>
      <c r="D135" s="78"/>
      <c r="E135" s="150"/>
      <c r="F135" s="307"/>
      <c r="G135" s="307"/>
      <c r="H135" s="307"/>
      <c r="I135" s="308"/>
      <c r="J135" s="308"/>
      <c r="K135" s="308"/>
      <c r="L135" s="317"/>
      <c r="N135" s="5"/>
      <c r="O135" s="5"/>
      <c r="P135" s="5"/>
      <c r="Q135" s="5"/>
      <c r="R135" s="5"/>
      <c r="S135" s="5"/>
      <c r="T135" s="5"/>
      <c r="U135" s="5"/>
      <c r="V135" s="5"/>
      <c r="W135" s="5"/>
      <c r="AE135" s="530" t="str">
        <f>IFERROR(VLOOKUP(E135,'Part Master'!A:E,5,FALSE)," ")</f>
        <v xml:space="preserve"> </v>
      </c>
    </row>
    <row r="136" spans="2:31" ht="30" hidden="1">
      <c r="B136" s="798"/>
      <c r="C136" s="73" t="s">
        <v>1052</v>
      </c>
      <c r="D136" s="72" t="s">
        <v>357</v>
      </c>
      <c r="E136" s="45" t="s">
        <v>437</v>
      </c>
      <c r="F136" s="262">
        <v>2029.49</v>
      </c>
      <c r="G136" s="262">
        <f t="shared" ref="G136:G141" si="56">F136*1.1</f>
        <v>2232.4390000000003</v>
      </c>
      <c r="H136" s="262">
        <f t="shared" ref="H136:H141" si="57">G136</f>
        <v>2232.4390000000003</v>
      </c>
      <c r="I136" s="262">
        <v>2029.49</v>
      </c>
      <c r="J136" s="262">
        <f t="shared" ref="J136:J141" si="58">I136*1.1</f>
        <v>2232.4390000000003</v>
      </c>
      <c r="K136" s="262">
        <f t="shared" ref="K136:K141" si="59">J136</f>
        <v>2232.4390000000003</v>
      </c>
      <c r="L136" s="318"/>
      <c r="N136" s="122">
        <f t="shared" ref="N136:N141" si="60">IF(L136&gt;0,G136*L136,0)</f>
        <v>0</v>
      </c>
      <c r="O136" s="122">
        <f t="shared" ref="O136:O141" si="61">IF(L136&gt;0,H136*L136,0)</f>
        <v>0</v>
      </c>
      <c r="P136" s="339"/>
      <c r="Q136" s="122">
        <f t="shared" ref="Q136:Q141" si="62">IF(L136&gt;0,J136*L136,0)</f>
        <v>0</v>
      </c>
      <c r="R136" s="122">
        <f t="shared" ref="R136:R141" si="63">IF(L136&gt;0,K136*L136,0)</f>
        <v>0</v>
      </c>
      <c r="T136" s="174">
        <f>IF($L136&gt;0,$L136*$I136*'COVER PAGE'!#REF!,0)</f>
        <v>0</v>
      </c>
      <c r="U136" s="174"/>
      <c r="V136" s="174">
        <f t="shared" si="43"/>
        <v>0</v>
      </c>
      <c r="AE136" s="530" t="str">
        <f>IFERROR(VLOOKUP(E136,'Part Master'!A:E,5,FALSE)," ")</f>
        <v xml:space="preserve"> </v>
      </c>
    </row>
    <row r="137" spans="2:31" hidden="1">
      <c r="B137" s="799"/>
      <c r="C137" s="73" t="s">
        <v>1053</v>
      </c>
      <c r="D137" s="72" t="s">
        <v>358</v>
      </c>
      <c r="E137" s="45" t="s">
        <v>437</v>
      </c>
      <c r="F137" s="262">
        <v>2297.7800000000002</v>
      </c>
      <c r="G137" s="262">
        <f t="shared" si="56"/>
        <v>2527.5580000000004</v>
      </c>
      <c r="H137" s="262">
        <f t="shared" si="57"/>
        <v>2527.5580000000004</v>
      </c>
      <c r="I137" s="262">
        <v>2297.7800000000002</v>
      </c>
      <c r="J137" s="262">
        <f t="shared" si="58"/>
        <v>2527.5580000000004</v>
      </c>
      <c r="K137" s="262">
        <f t="shared" si="59"/>
        <v>2527.5580000000004</v>
      </c>
      <c r="L137" s="318"/>
      <c r="N137" s="122">
        <f t="shared" si="60"/>
        <v>0</v>
      </c>
      <c r="O137" s="122">
        <f t="shared" si="61"/>
        <v>0</v>
      </c>
      <c r="P137" s="339"/>
      <c r="Q137" s="122">
        <f t="shared" si="62"/>
        <v>0</v>
      </c>
      <c r="R137" s="122">
        <f t="shared" si="63"/>
        <v>0</v>
      </c>
      <c r="T137" s="174">
        <f>IF($L137&gt;0,$L137*$I137*'COVER PAGE'!#REF!,0)</f>
        <v>0</v>
      </c>
      <c r="U137" s="174"/>
      <c r="V137" s="174">
        <f t="shared" si="43"/>
        <v>0</v>
      </c>
      <c r="AE137" s="530" t="str">
        <f>IFERROR(VLOOKUP(E137,'Part Master'!A:E,5,FALSE)," ")</f>
        <v xml:space="preserve"> </v>
      </c>
    </row>
    <row r="138" spans="2:31" ht="30" hidden="1">
      <c r="B138" s="799"/>
      <c r="C138" s="364" t="s">
        <v>1054</v>
      </c>
      <c r="D138" s="72" t="s">
        <v>1044</v>
      </c>
      <c r="E138" s="45" t="s">
        <v>437</v>
      </c>
      <c r="F138" s="262">
        <v>2790.66</v>
      </c>
      <c r="G138" s="262">
        <f t="shared" si="56"/>
        <v>3069.7260000000001</v>
      </c>
      <c r="H138" s="262">
        <f t="shared" si="57"/>
        <v>3069.7260000000001</v>
      </c>
      <c r="I138" s="262">
        <v>2790.66</v>
      </c>
      <c r="J138" s="262">
        <f t="shared" si="58"/>
        <v>3069.7260000000001</v>
      </c>
      <c r="K138" s="262">
        <f t="shared" si="59"/>
        <v>3069.7260000000001</v>
      </c>
      <c r="L138" s="318"/>
      <c r="N138" s="122">
        <f t="shared" si="60"/>
        <v>0</v>
      </c>
      <c r="O138" s="122">
        <f t="shared" si="61"/>
        <v>0</v>
      </c>
      <c r="P138" s="339"/>
      <c r="Q138" s="122">
        <f t="shared" si="62"/>
        <v>0</v>
      </c>
      <c r="R138" s="122">
        <f t="shared" si="63"/>
        <v>0</v>
      </c>
      <c r="T138" s="174">
        <f>IF($L138&gt;0,$L138*$I138*'COVER PAGE'!#REF!,0)</f>
        <v>0</v>
      </c>
      <c r="U138" s="174"/>
      <c r="V138" s="174">
        <f t="shared" si="43"/>
        <v>0</v>
      </c>
      <c r="AE138" s="530" t="str">
        <f>IFERROR(VLOOKUP(E138,'Part Master'!A:E,5,FALSE)," ")</f>
        <v xml:space="preserve"> </v>
      </c>
    </row>
    <row r="139" spans="2:31" ht="30" hidden="1">
      <c r="B139" s="799"/>
      <c r="C139" s="73" t="s">
        <v>1055</v>
      </c>
      <c r="D139" s="72" t="s">
        <v>360</v>
      </c>
      <c r="E139" s="45" t="s">
        <v>437</v>
      </c>
      <c r="F139" s="262">
        <v>2125.37</v>
      </c>
      <c r="G139" s="262">
        <f t="shared" si="56"/>
        <v>2337.9070000000002</v>
      </c>
      <c r="H139" s="262">
        <f t="shared" si="57"/>
        <v>2337.9070000000002</v>
      </c>
      <c r="I139" s="262">
        <v>2125.37</v>
      </c>
      <c r="J139" s="262">
        <f t="shared" si="58"/>
        <v>2337.9070000000002</v>
      </c>
      <c r="K139" s="262">
        <f t="shared" si="59"/>
        <v>2337.9070000000002</v>
      </c>
      <c r="L139" s="318"/>
      <c r="N139" s="122">
        <f t="shared" si="60"/>
        <v>0</v>
      </c>
      <c r="O139" s="122">
        <f t="shared" si="61"/>
        <v>0</v>
      </c>
      <c r="P139" s="339"/>
      <c r="Q139" s="122">
        <f t="shared" si="62"/>
        <v>0</v>
      </c>
      <c r="R139" s="122">
        <f t="shared" si="63"/>
        <v>0</v>
      </c>
      <c r="T139" s="174">
        <f>IF($L139&gt;0,$L139*$I139*'COVER PAGE'!#REF!,0)</f>
        <v>0</v>
      </c>
      <c r="U139" s="174"/>
      <c r="V139" s="174">
        <f t="shared" si="43"/>
        <v>0</v>
      </c>
      <c r="AE139" s="530" t="str">
        <f>IFERROR(VLOOKUP(E139,'Part Master'!A:E,5,FALSE)," ")</f>
        <v xml:space="preserve"> </v>
      </c>
    </row>
    <row r="140" spans="2:31" hidden="1">
      <c r="B140" s="799"/>
      <c r="C140" s="73" t="s">
        <v>1056</v>
      </c>
      <c r="D140" s="72" t="s">
        <v>361</v>
      </c>
      <c r="E140" s="45" t="s">
        <v>437</v>
      </c>
      <c r="F140" s="262">
        <v>2534.44</v>
      </c>
      <c r="G140" s="262">
        <f t="shared" si="56"/>
        <v>2787.8840000000005</v>
      </c>
      <c r="H140" s="262">
        <f t="shared" si="57"/>
        <v>2787.8840000000005</v>
      </c>
      <c r="I140" s="262">
        <v>2534.44</v>
      </c>
      <c r="J140" s="262">
        <f t="shared" si="58"/>
        <v>2787.8840000000005</v>
      </c>
      <c r="K140" s="262">
        <f t="shared" si="59"/>
        <v>2787.8840000000005</v>
      </c>
      <c r="L140" s="318"/>
      <c r="N140" s="122">
        <f t="shared" si="60"/>
        <v>0</v>
      </c>
      <c r="O140" s="122">
        <f t="shared" si="61"/>
        <v>0</v>
      </c>
      <c r="P140" s="339"/>
      <c r="Q140" s="122">
        <f t="shared" si="62"/>
        <v>0</v>
      </c>
      <c r="R140" s="122">
        <f t="shared" si="63"/>
        <v>0</v>
      </c>
      <c r="T140" s="174">
        <f>IF($L140&gt;0,$L140*$I140*'COVER PAGE'!#REF!,0)</f>
        <v>0</v>
      </c>
      <c r="U140" s="174"/>
      <c r="V140" s="174">
        <f t="shared" si="43"/>
        <v>0</v>
      </c>
      <c r="AE140" s="530" t="str">
        <f>IFERROR(VLOOKUP(E140,'Part Master'!A:E,5,FALSE)," ")</f>
        <v xml:space="preserve"> </v>
      </c>
    </row>
    <row r="141" spans="2:31" ht="30" hidden="1">
      <c r="B141" s="800"/>
      <c r="C141" s="364" t="s">
        <v>1057</v>
      </c>
      <c r="D141" s="72" t="s">
        <v>1045</v>
      </c>
      <c r="E141" s="45" t="s">
        <v>437</v>
      </c>
      <c r="F141" s="262">
        <v>3002.29</v>
      </c>
      <c r="G141" s="262">
        <f t="shared" si="56"/>
        <v>3302.5190000000002</v>
      </c>
      <c r="H141" s="262">
        <f t="shared" si="57"/>
        <v>3302.5190000000002</v>
      </c>
      <c r="I141" s="262">
        <v>3002.29</v>
      </c>
      <c r="J141" s="262">
        <f t="shared" si="58"/>
        <v>3302.5190000000002</v>
      </c>
      <c r="K141" s="262">
        <f t="shared" si="59"/>
        <v>3302.5190000000002</v>
      </c>
      <c r="L141" s="318"/>
      <c r="N141" s="122">
        <f t="shared" si="60"/>
        <v>0</v>
      </c>
      <c r="O141" s="122">
        <f t="shared" si="61"/>
        <v>0</v>
      </c>
      <c r="P141" s="339"/>
      <c r="Q141" s="122">
        <f t="shared" si="62"/>
        <v>0</v>
      </c>
      <c r="R141" s="122">
        <f t="shared" si="63"/>
        <v>0</v>
      </c>
      <c r="T141" s="174">
        <f>IF($L141&gt;0,$L141*$I141*'COVER PAGE'!#REF!,0)</f>
        <v>0</v>
      </c>
      <c r="U141" s="174"/>
      <c r="V141" s="174">
        <f t="shared" si="43"/>
        <v>0</v>
      </c>
      <c r="AE141" s="531" t="str">
        <f>IFERROR(VLOOKUP(E141,'Part Master'!A:E,5,FALSE)," ")</f>
        <v xml:space="preserve"> </v>
      </c>
    </row>
    <row r="142" spans="2:31">
      <c r="M142" s="5"/>
      <c r="N142" s="5"/>
      <c r="O142" s="5"/>
      <c r="P142" s="5"/>
      <c r="AE142" s="532" t="str">
        <f>IFERROR(VLOOKUP(E142,'Part Master'!A:E,5,FALSE)," ")</f>
        <v xml:space="preserve"> </v>
      </c>
    </row>
    <row r="143" spans="2:31" ht="17.25">
      <c r="B143" s="465" t="s">
        <v>473</v>
      </c>
      <c r="C143" s="465"/>
      <c r="D143" s="465"/>
      <c r="E143" s="465"/>
      <c r="F143" s="465"/>
      <c r="G143" s="465"/>
      <c r="H143" s="465"/>
      <c r="I143" s="309"/>
      <c r="J143" s="309"/>
      <c r="K143" s="309"/>
      <c r="M143" s="5"/>
      <c r="N143" s="5"/>
      <c r="O143" s="5"/>
      <c r="P143" s="5"/>
      <c r="AE143" s="532" t="str">
        <f>IFERROR(VLOOKUP(E143,'Part Master'!A:E,5,FALSE)," ")</f>
        <v xml:space="preserve"> </v>
      </c>
    </row>
    <row r="144" spans="2:31" ht="17.25">
      <c r="B144" s="891" t="s">
        <v>481</v>
      </c>
      <c r="C144" s="891"/>
      <c r="D144" s="891"/>
      <c r="E144" s="891"/>
      <c r="F144" s="891"/>
      <c r="G144" s="891"/>
      <c r="H144" s="891"/>
      <c r="I144" s="310"/>
      <c r="J144" s="310"/>
      <c r="K144" s="310"/>
      <c r="L144" s="319"/>
      <c r="M144" s="129"/>
      <c r="N144" s="129"/>
      <c r="O144" s="129"/>
      <c r="P144" s="129"/>
      <c r="AE144" s="532" t="str">
        <f>IFERROR(VLOOKUP(E144,'Part Master'!A:E,5,FALSE)," ")</f>
        <v xml:space="preserve"> </v>
      </c>
    </row>
    <row r="145" spans="2:31" ht="17.25">
      <c r="B145" s="465" t="s">
        <v>482</v>
      </c>
      <c r="C145" s="465"/>
      <c r="D145" s="465"/>
      <c r="E145" s="465"/>
      <c r="F145" s="465"/>
      <c r="G145" s="465"/>
      <c r="H145" s="465"/>
      <c r="I145" s="309"/>
      <c r="J145" s="309"/>
      <c r="K145" s="309"/>
      <c r="L145" s="319"/>
      <c r="M145" s="129"/>
      <c r="N145" s="129"/>
      <c r="O145" s="129"/>
      <c r="P145" s="129"/>
      <c r="AE145" s="532" t="str">
        <f>IFERROR(VLOOKUP(E145,'Part Master'!A:E,5,FALSE)," ")</f>
        <v xml:space="preserve"> </v>
      </c>
    </row>
    <row r="146" spans="2:31" ht="17.25">
      <c r="B146" s="466" t="s">
        <v>485</v>
      </c>
      <c r="C146" s="466"/>
      <c r="D146" s="466"/>
      <c r="E146" s="466"/>
      <c r="F146" s="466"/>
      <c r="G146" s="466"/>
      <c r="H146" s="466"/>
      <c r="I146" s="311"/>
      <c r="J146" s="311"/>
      <c r="K146" s="311"/>
      <c r="L146" s="319"/>
      <c r="M146" s="129"/>
      <c r="N146" s="129"/>
      <c r="O146" s="129"/>
      <c r="P146" s="129"/>
      <c r="AE146" s="532" t="str">
        <f>IFERROR(VLOOKUP(E146,'Part Master'!A:E,5,FALSE)," ")</f>
        <v xml:space="preserve"> </v>
      </c>
    </row>
    <row r="147" spans="2:31" ht="17.25" hidden="1">
      <c r="B147" s="782" t="s">
        <v>480</v>
      </c>
      <c r="C147" s="782"/>
      <c r="D147" s="782"/>
      <c r="E147" s="782"/>
      <c r="F147" s="782"/>
      <c r="G147" s="782"/>
      <c r="H147" s="782"/>
      <c r="I147" s="312"/>
      <c r="J147" s="312"/>
      <c r="K147" s="312"/>
      <c r="L147" s="319"/>
      <c r="M147" s="129"/>
      <c r="N147" s="129"/>
      <c r="O147" s="129"/>
      <c r="P147" s="129"/>
      <c r="AE147" s="532" t="str">
        <f>IFERROR(VLOOKUP(E147,'Part Master'!A:E,5,FALSE)," ")</f>
        <v xml:space="preserve"> </v>
      </c>
    </row>
    <row r="148" spans="2:31">
      <c r="B148" s="763" t="s">
        <v>1395</v>
      </c>
      <c r="C148" s="763"/>
      <c r="D148" s="763"/>
      <c r="E148" s="763"/>
      <c r="F148" s="763"/>
      <c r="G148" s="763"/>
      <c r="H148" s="763"/>
      <c r="I148" s="763"/>
      <c r="J148" s="763"/>
      <c r="K148" s="763"/>
      <c r="L148" s="763"/>
      <c r="M148" s="129"/>
      <c r="N148" s="129"/>
      <c r="O148" s="129"/>
      <c r="P148" s="129"/>
      <c r="AE148" s="532" t="str">
        <f>IFERROR(VLOOKUP(E148,'Part Master'!A:E,5,FALSE)," ")</f>
        <v xml:space="preserve"> </v>
      </c>
    </row>
    <row r="149" spans="2:31">
      <c r="B149" s="763"/>
      <c r="C149" s="763"/>
      <c r="D149" s="763"/>
      <c r="E149" s="763"/>
      <c r="F149" s="763"/>
      <c r="G149" s="763"/>
      <c r="H149" s="763"/>
      <c r="I149" s="763"/>
      <c r="J149" s="763"/>
      <c r="K149" s="763"/>
      <c r="L149" s="763"/>
      <c r="M149" s="129"/>
      <c r="N149" s="129"/>
      <c r="O149" s="129"/>
      <c r="P149" s="129"/>
      <c r="AE149" s="532" t="str">
        <f>IFERROR(VLOOKUP(E149,'Part Master'!A:E,5,FALSE)," ")</f>
        <v xml:space="preserve"> </v>
      </c>
    </row>
    <row r="150" spans="2:31">
      <c r="B150" s="763"/>
      <c r="C150" s="763"/>
      <c r="D150" s="763"/>
      <c r="E150" s="763"/>
      <c r="F150" s="763"/>
      <c r="G150" s="763"/>
      <c r="H150" s="763"/>
      <c r="I150" s="763"/>
      <c r="J150" s="763"/>
      <c r="K150" s="763"/>
      <c r="L150" s="763"/>
      <c r="M150" s="129"/>
      <c r="N150" s="129"/>
      <c r="O150" s="129"/>
      <c r="P150" s="129"/>
      <c r="AE150" s="532" t="str">
        <f>IFERROR(VLOOKUP(E150,'Part Master'!A:E,5,FALSE)," ")</f>
        <v xml:space="preserve"> </v>
      </c>
    </row>
    <row r="151" spans="2:31">
      <c r="L151" s="319"/>
      <c r="M151" s="129"/>
      <c r="N151" s="129"/>
      <c r="O151" s="129"/>
      <c r="P151" s="129"/>
      <c r="AE151" s="532" t="str">
        <f>IFERROR(VLOOKUP(E151,'Part Master'!A:E,5,FALSE)," ")</f>
        <v xml:space="preserve"> </v>
      </c>
    </row>
    <row r="152" spans="2:31">
      <c r="C152" s="94"/>
      <c r="L152" s="319"/>
      <c r="M152" s="129"/>
      <c r="N152" s="129"/>
      <c r="O152" s="129"/>
      <c r="P152" s="129"/>
      <c r="AE152" s="532" t="str">
        <f>IFERROR(VLOOKUP(E152,'Part Master'!A:E,5,FALSE)," ")</f>
        <v xml:space="preserve"> </v>
      </c>
    </row>
    <row r="153" spans="2:31">
      <c r="L153" s="319"/>
      <c r="M153" s="129"/>
      <c r="N153" s="129"/>
      <c r="O153" s="129"/>
      <c r="P153" s="129"/>
      <c r="AE153" s="532" t="str">
        <f>IFERROR(VLOOKUP(E153,'Part Master'!A:E,5,FALSE)," ")</f>
        <v xml:space="preserve"> </v>
      </c>
    </row>
    <row r="154" spans="2:31">
      <c r="L154" s="319"/>
      <c r="M154" s="129"/>
      <c r="N154" s="129"/>
      <c r="O154" s="129"/>
      <c r="P154" s="129"/>
      <c r="AE154" s="532" t="str">
        <f>IFERROR(VLOOKUP(E154,'Part Master'!A:E,5,FALSE)," ")</f>
        <v xml:space="preserve"> </v>
      </c>
    </row>
    <row r="155" spans="2:31">
      <c r="L155" s="319"/>
      <c r="M155" s="129"/>
      <c r="N155" s="129"/>
      <c r="O155" s="129"/>
      <c r="P155" s="129"/>
      <c r="AE155" s="532" t="str">
        <f>IFERROR(VLOOKUP(E155,'Part Master'!A:E,5,FALSE)," ")</f>
        <v xml:space="preserve"> </v>
      </c>
    </row>
    <row r="156" spans="2:31">
      <c r="L156" s="319"/>
      <c r="M156" s="129"/>
      <c r="N156" s="129"/>
      <c r="O156" s="129"/>
      <c r="P156" s="129"/>
      <c r="AE156" s="532" t="str">
        <f>IFERROR(VLOOKUP(E156,'Part Master'!A:E,5,FALSE)," ")</f>
        <v xml:space="preserve"> </v>
      </c>
    </row>
    <row r="157" spans="2:31">
      <c r="L157" s="319"/>
      <c r="M157" s="129"/>
      <c r="N157" s="129"/>
      <c r="O157" s="129"/>
      <c r="P157" s="129"/>
      <c r="AE157" s="532" t="str">
        <f>IFERROR(VLOOKUP(E157,'Part Master'!A:E,5,FALSE)," ")</f>
        <v xml:space="preserve"> </v>
      </c>
    </row>
    <row r="158" spans="2:31">
      <c r="L158" s="319"/>
      <c r="M158" s="129"/>
      <c r="N158" s="129"/>
      <c r="O158" s="129"/>
      <c r="P158" s="129"/>
      <c r="AE158" s="532" t="str">
        <f>IFERROR(VLOOKUP(E158,'Part Master'!A:E,5,FALSE)," ")</f>
        <v xml:space="preserve"> </v>
      </c>
    </row>
    <row r="159" spans="2:31">
      <c r="L159" s="319"/>
      <c r="M159" s="129"/>
      <c r="N159" s="129"/>
      <c r="O159" s="129"/>
      <c r="P159" s="129"/>
      <c r="AE159" s="532" t="str">
        <f>IFERROR(VLOOKUP(E159,'Part Master'!A:E,5,FALSE)," ")</f>
        <v xml:space="preserve"> </v>
      </c>
    </row>
    <row r="160" spans="2:31">
      <c r="L160" s="319"/>
      <c r="M160" s="129"/>
      <c r="N160" s="129"/>
      <c r="O160" s="129"/>
      <c r="P160" s="129"/>
      <c r="AE160" s="532" t="str">
        <f>IFERROR(VLOOKUP(E160,'Part Master'!A:E,5,FALSE)," ")</f>
        <v xml:space="preserve"> </v>
      </c>
    </row>
    <row r="161" spans="12:31">
      <c r="L161" s="319"/>
      <c r="M161" s="129"/>
      <c r="N161" s="129"/>
      <c r="O161" s="129"/>
      <c r="P161" s="129"/>
      <c r="AE161" s="532" t="str">
        <f>IFERROR(VLOOKUP(E161,'Part Master'!A:E,5,FALSE)," ")</f>
        <v xml:space="preserve"> </v>
      </c>
    </row>
    <row r="162" spans="12:31">
      <c r="L162" s="319"/>
      <c r="M162" s="129"/>
      <c r="N162" s="129"/>
      <c r="O162" s="129"/>
      <c r="P162" s="129"/>
      <c r="AE162" s="532" t="str">
        <f>IFERROR(VLOOKUP(E162,'Part Master'!A:E,5,FALSE)," ")</f>
        <v xml:space="preserve"> </v>
      </c>
    </row>
    <row r="163" spans="12:31">
      <c r="L163" s="319"/>
      <c r="M163" s="129"/>
      <c r="N163" s="129"/>
      <c r="O163" s="129"/>
      <c r="P163" s="129"/>
      <c r="AE163" s="532" t="str">
        <f>IFERROR(VLOOKUP(E163,'Part Master'!A:E,5,FALSE)," ")</f>
        <v xml:space="preserve"> </v>
      </c>
    </row>
    <row r="164" spans="12:31">
      <c r="L164" s="319"/>
      <c r="M164" s="129"/>
      <c r="N164" s="129"/>
      <c r="O164" s="129"/>
      <c r="P164" s="129"/>
      <c r="AE164" s="532" t="str">
        <f>IFERROR(VLOOKUP(E164,'Part Master'!A:E,5,FALSE)," ")</f>
        <v xml:space="preserve"> </v>
      </c>
    </row>
    <row r="165" spans="12:31">
      <c r="L165" s="319"/>
      <c r="M165" s="129"/>
      <c r="N165" s="129"/>
      <c r="O165" s="129"/>
      <c r="P165" s="129"/>
      <c r="AE165" s="532" t="str">
        <f>IFERROR(VLOOKUP(E165,'Part Master'!A:E,5,FALSE)," ")</f>
        <v xml:space="preserve"> </v>
      </c>
    </row>
    <row r="166" spans="12:31">
      <c r="L166" s="319"/>
      <c r="M166" s="129"/>
      <c r="N166" s="129"/>
      <c r="O166" s="129"/>
      <c r="P166" s="129"/>
      <c r="AE166" s="532" t="str">
        <f>IFERROR(VLOOKUP(E166,'Part Master'!A:E,5,FALSE)," ")</f>
        <v xml:space="preserve"> </v>
      </c>
    </row>
    <row r="167" spans="12:31">
      <c r="L167" s="319"/>
      <c r="M167" s="129"/>
      <c r="N167" s="129"/>
      <c r="O167" s="129"/>
      <c r="P167" s="129"/>
      <c r="AE167" s="532" t="str">
        <f>IFERROR(VLOOKUP(E167,'Part Master'!A:E,5,FALSE)," ")</f>
        <v xml:space="preserve"> </v>
      </c>
    </row>
    <row r="168" spans="12:31">
      <c r="L168" s="319"/>
      <c r="M168" s="129"/>
      <c r="N168" s="129"/>
      <c r="O168" s="129"/>
      <c r="P168" s="129"/>
      <c r="AE168" s="532" t="str">
        <f>IFERROR(VLOOKUP(E168,'Part Master'!A:E,5,FALSE)," ")</f>
        <v xml:space="preserve"> </v>
      </c>
    </row>
    <row r="169" spans="12:31">
      <c r="L169" s="319"/>
      <c r="M169" s="129"/>
      <c r="N169" s="129"/>
      <c r="O169" s="129"/>
      <c r="P169" s="129"/>
      <c r="AE169" s="532" t="str">
        <f>IFERROR(VLOOKUP(E169,'Part Master'!A:E,5,FALSE)," ")</f>
        <v xml:space="preserve"> </v>
      </c>
    </row>
    <row r="170" spans="12:31">
      <c r="L170" s="319"/>
      <c r="M170" s="129"/>
      <c r="N170" s="129"/>
      <c r="O170" s="129"/>
      <c r="P170" s="129"/>
      <c r="AE170" s="532" t="str">
        <f>IFERROR(VLOOKUP(E170,'Part Master'!A:E,5,FALSE)," ")</f>
        <v xml:space="preserve"> </v>
      </c>
    </row>
    <row r="171" spans="12:31">
      <c r="L171" s="319"/>
      <c r="M171" s="129"/>
      <c r="N171" s="129"/>
      <c r="O171" s="129"/>
      <c r="P171" s="129"/>
      <c r="AE171" s="532" t="str">
        <f>IFERROR(VLOOKUP(E171,'Part Master'!A:E,5,FALSE)," ")</f>
        <v xml:space="preserve"> </v>
      </c>
    </row>
    <row r="172" spans="12:31">
      <c r="L172" s="319"/>
      <c r="M172" s="129"/>
      <c r="N172" s="129"/>
      <c r="O172" s="129"/>
      <c r="P172" s="129"/>
      <c r="AE172" s="532" t="str">
        <f>IFERROR(VLOOKUP(E172,'Part Master'!A:E,5,FALSE)," ")</f>
        <v xml:space="preserve"> </v>
      </c>
    </row>
    <row r="173" spans="12:31">
      <c r="L173" s="319"/>
      <c r="M173" s="129"/>
      <c r="N173" s="129"/>
      <c r="O173" s="129"/>
      <c r="P173" s="129"/>
      <c r="AE173" s="532" t="str">
        <f>IFERROR(VLOOKUP(E173,'Part Master'!A:E,5,FALSE)," ")</f>
        <v xml:space="preserve"> </v>
      </c>
    </row>
    <row r="174" spans="12:31">
      <c r="L174" s="319"/>
      <c r="M174" s="129"/>
      <c r="N174" s="129"/>
      <c r="O174" s="129"/>
      <c r="P174" s="129"/>
      <c r="AE174" s="532" t="str">
        <f>IFERROR(VLOOKUP(E174,'Part Master'!A:E,5,FALSE)," ")</f>
        <v xml:space="preserve"> </v>
      </c>
    </row>
    <row r="175" spans="12:31">
      <c r="L175" s="319"/>
      <c r="M175" s="129"/>
      <c r="N175" s="129"/>
      <c r="O175" s="129"/>
      <c r="P175" s="129"/>
      <c r="AE175" s="532" t="str">
        <f>IFERROR(VLOOKUP(E175,'Part Master'!A:E,5,FALSE)," ")</f>
        <v xml:space="preserve"> </v>
      </c>
    </row>
    <row r="176" spans="12:31">
      <c r="L176" s="319"/>
      <c r="M176" s="129"/>
      <c r="N176" s="129"/>
      <c r="O176" s="129"/>
      <c r="P176" s="129"/>
      <c r="AE176" s="532" t="str">
        <f>IFERROR(VLOOKUP(E176,'Part Master'!A:E,5,FALSE)," ")</f>
        <v xml:space="preserve"> </v>
      </c>
    </row>
    <row r="177" spans="12:31">
      <c r="L177" s="319"/>
      <c r="M177" s="129"/>
      <c r="N177" s="129"/>
      <c r="O177" s="129"/>
      <c r="P177" s="129"/>
      <c r="AE177" s="532" t="str">
        <f>IFERROR(VLOOKUP(E177,'Part Master'!A:E,5,FALSE)," ")</f>
        <v xml:space="preserve"> </v>
      </c>
    </row>
    <row r="178" spans="12:31">
      <c r="L178" s="319"/>
      <c r="M178" s="129"/>
      <c r="N178" s="129"/>
      <c r="O178" s="129"/>
      <c r="P178" s="129"/>
      <c r="AE178" s="532" t="str">
        <f>IFERROR(VLOOKUP(E178,'Part Master'!A:E,5,FALSE)," ")</f>
        <v xml:space="preserve"> </v>
      </c>
    </row>
    <row r="179" spans="12:31">
      <c r="L179" s="319"/>
      <c r="M179" s="129"/>
      <c r="N179" s="129"/>
      <c r="O179" s="129"/>
      <c r="P179" s="129"/>
      <c r="AE179" s="532" t="str">
        <f>IFERROR(VLOOKUP(E179,'Part Master'!A:E,5,FALSE)," ")</f>
        <v xml:space="preserve"> </v>
      </c>
    </row>
    <row r="180" spans="12:31">
      <c r="L180" s="319"/>
      <c r="M180" s="129"/>
      <c r="N180" s="129"/>
      <c r="O180" s="129"/>
      <c r="P180" s="129"/>
      <c r="AE180" s="532" t="str">
        <f>IFERROR(VLOOKUP(E180,'Part Master'!A:E,5,FALSE)," ")</f>
        <v xml:space="preserve"> </v>
      </c>
    </row>
    <row r="181" spans="12:31">
      <c r="L181" s="319"/>
      <c r="M181" s="129"/>
      <c r="N181" s="129"/>
      <c r="O181" s="129"/>
      <c r="P181" s="129"/>
      <c r="AE181" s="532" t="str">
        <f>IFERROR(VLOOKUP(E181,'Part Master'!A:E,5,FALSE)," ")</f>
        <v xml:space="preserve"> </v>
      </c>
    </row>
    <row r="182" spans="12:31">
      <c r="L182" s="319"/>
      <c r="M182" s="129"/>
      <c r="N182" s="129"/>
      <c r="O182" s="129"/>
      <c r="P182" s="129"/>
      <c r="AE182" s="532" t="str">
        <f>IFERROR(VLOOKUP(E182,'Part Master'!A:E,5,FALSE)," ")</f>
        <v xml:space="preserve"> </v>
      </c>
    </row>
    <row r="183" spans="12:31">
      <c r="L183" s="319"/>
      <c r="M183" s="129"/>
      <c r="N183" s="129"/>
      <c r="O183" s="129"/>
      <c r="P183" s="129"/>
      <c r="AE183" s="532" t="str">
        <f>IFERROR(VLOOKUP(E183,'Part Master'!A:E,5,FALSE)," ")</f>
        <v xml:space="preserve"> </v>
      </c>
    </row>
    <row r="184" spans="12:31">
      <c r="L184" s="319"/>
      <c r="M184" s="129"/>
      <c r="N184" s="129"/>
      <c r="O184" s="129"/>
      <c r="P184" s="129"/>
      <c r="AE184" s="532" t="str">
        <f>IFERROR(VLOOKUP(E184,'Part Master'!A:E,5,FALSE)," ")</f>
        <v xml:space="preserve"> </v>
      </c>
    </row>
    <row r="185" spans="12:31">
      <c r="L185" s="319"/>
      <c r="M185" s="129"/>
      <c r="N185" s="129"/>
      <c r="O185" s="129"/>
      <c r="P185" s="129"/>
      <c r="AE185" s="532" t="str">
        <f>IFERROR(VLOOKUP(E185,'Part Master'!A:E,5,FALSE)," ")</f>
        <v xml:space="preserve"> </v>
      </c>
    </row>
    <row r="186" spans="12:31">
      <c r="L186" s="319"/>
      <c r="M186" s="129"/>
      <c r="N186" s="129"/>
      <c r="O186" s="129"/>
      <c r="P186" s="129"/>
      <c r="AE186" s="532" t="str">
        <f>IFERROR(VLOOKUP(E186,'Part Master'!A:E,5,FALSE)," ")</f>
        <v xml:space="preserve"> </v>
      </c>
    </row>
    <row r="187" spans="12:31">
      <c r="L187" s="319"/>
      <c r="M187" s="129"/>
      <c r="N187" s="129"/>
      <c r="O187" s="129"/>
      <c r="P187" s="129"/>
      <c r="AE187" s="532" t="str">
        <f>IFERROR(VLOOKUP(E187,'Part Master'!A:E,5,FALSE)," ")</f>
        <v xml:space="preserve"> </v>
      </c>
    </row>
    <row r="188" spans="12:31">
      <c r="L188" s="319"/>
      <c r="M188" s="129"/>
      <c r="N188" s="129"/>
      <c r="O188" s="129"/>
      <c r="P188" s="129"/>
      <c r="AE188" s="532" t="str">
        <f>IFERROR(VLOOKUP(E188,'Part Master'!A:E,5,FALSE)," ")</f>
        <v xml:space="preserve"> </v>
      </c>
    </row>
    <row r="189" spans="12:31">
      <c r="L189" s="319"/>
      <c r="M189" s="129"/>
      <c r="N189" s="129"/>
      <c r="O189" s="129"/>
      <c r="P189" s="129"/>
      <c r="AE189" s="532" t="str">
        <f>IFERROR(VLOOKUP(E189,'Part Master'!A:E,5,FALSE)," ")</f>
        <v xml:space="preserve"> </v>
      </c>
    </row>
    <row r="190" spans="12:31">
      <c r="L190" s="319"/>
      <c r="M190" s="129"/>
      <c r="N190" s="129"/>
      <c r="O190" s="129"/>
      <c r="P190" s="129"/>
      <c r="AE190" s="532" t="str">
        <f>IFERROR(VLOOKUP(E190,'Part Master'!A:E,5,FALSE)," ")</f>
        <v xml:space="preserve"> </v>
      </c>
    </row>
    <row r="191" spans="12:31">
      <c r="L191" s="319"/>
      <c r="M191" s="129"/>
      <c r="N191" s="129"/>
      <c r="O191" s="129"/>
      <c r="P191" s="129"/>
      <c r="AE191" s="532" t="str">
        <f>IFERROR(VLOOKUP(E191,'Part Master'!A:E,5,FALSE)," ")</f>
        <v xml:space="preserve"> </v>
      </c>
    </row>
    <row r="192" spans="12:31">
      <c r="L192" s="319"/>
      <c r="M192" s="129"/>
      <c r="N192" s="129"/>
      <c r="O192" s="129"/>
      <c r="P192" s="129"/>
      <c r="AE192" s="532" t="str">
        <f>IFERROR(VLOOKUP(E192,'Part Master'!A:E,5,FALSE)," ")</f>
        <v xml:space="preserve"> </v>
      </c>
    </row>
    <row r="193" spans="12:31">
      <c r="L193" s="319"/>
      <c r="M193" s="129"/>
      <c r="N193" s="129"/>
      <c r="O193" s="129"/>
      <c r="P193" s="129"/>
      <c r="AE193" s="532" t="str">
        <f>IFERROR(VLOOKUP(E193,'Part Master'!A:E,5,FALSE)," ")</f>
        <v xml:space="preserve"> </v>
      </c>
    </row>
    <row r="194" spans="12:31">
      <c r="L194" s="319"/>
      <c r="M194" s="129"/>
      <c r="N194" s="129"/>
      <c r="O194" s="129"/>
      <c r="P194" s="129"/>
      <c r="AE194" s="532" t="str">
        <f>IFERROR(VLOOKUP(E194,'Part Master'!A:E,5,FALSE)," ")</f>
        <v xml:space="preserve"> </v>
      </c>
    </row>
    <row r="195" spans="12:31">
      <c r="L195" s="319"/>
      <c r="M195" s="129"/>
      <c r="N195" s="129"/>
      <c r="O195" s="129"/>
      <c r="P195" s="129"/>
      <c r="AE195" s="532" t="str">
        <f>IFERROR(VLOOKUP(E195,'Part Master'!A:E,5,FALSE)," ")</f>
        <v xml:space="preserve"> </v>
      </c>
    </row>
    <row r="196" spans="12:31">
      <c r="L196" s="319"/>
      <c r="M196" s="129"/>
      <c r="N196" s="129"/>
      <c r="O196" s="129"/>
      <c r="P196" s="129"/>
      <c r="AE196" s="532" t="str">
        <f>IFERROR(VLOOKUP(E196,'Part Master'!A:E,5,FALSE)," ")</f>
        <v xml:space="preserve"> </v>
      </c>
    </row>
    <row r="197" spans="12:31">
      <c r="L197" s="319"/>
      <c r="M197" s="129"/>
      <c r="N197" s="129"/>
      <c r="O197" s="129"/>
      <c r="P197" s="129"/>
      <c r="AE197" s="532" t="str">
        <f>IFERROR(VLOOKUP(E197,'Part Master'!A:E,5,FALSE)," ")</f>
        <v xml:space="preserve"> </v>
      </c>
    </row>
    <row r="198" spans="12:31">
      <c r="L198" s="319"/>
      <c r="M198" s="11"/>
      <c r="N198" s="11"/>
      <c r="O198" s="11"/>
      <c r="P198" s="11"/>
      <c r="AE198" s="532" t="str">
        <f>IFERROR(VLOOKUP(E198,'Part Master'!A:E,5,FALSE)," ")</f>
        <v xml:space="preserve"> </v>
      </c>
    </row>
    <row r="199" spans="12:31">
      <c r="L199" s="319"/>
      <c r="M199" s="11"/>
      <c r="N199" s="11"/>
      <c r="O199" s="11"/>
      <c r="P199" s="11"/>
      <c r="AE199" s="532" t="str">
        <f>IFERROR(VLOOKUP(E199,'Part Master'!A:E,5,FALSE)," ")</f>
        <v xml:space="preserve"> </v>
      </c>
    </row>
    <row r="200" spans="12:31">
      <c r="L200" s="319"/>
      <c r="M200" s="129"/>
      <c r="N200" s="129"/>
      <c r="O200" s="129"/>
      <c r="P200" s="129"/>
      <c r="AE200" s="532" t="str">
        <f>IFERROR(VLOOKUP(E200,'Part Master'!A:E,5,FALSE)," ")</f>
        <v xml:space="preserve"> </v>
      </c>
    </row>
    <row r="201" spans="12:31">
      <c r="L201" s="319"/>
      <c r="M201" s="129"/>
      <c r="N201" s="129"/>
      <c r="O201" s="129"/>
      <c r="P201" s="129"/>
      <c r="AE201" s="532" t="str">
        <f>IFERROR(VLOOKUP(E201,'Part Master'!A:E,5,FALSE)," ")</f>
        <v xml:space="preserve"> </v>
      </c>
    </row>
    <row r="202" spans="12:31">
      <c r="L202" s="319"/>
      <c r="M202" s="129"/>
      <c r="N202" s="129"/>
      <c r="O202" s="129"/>
      <c r="P202" s="129"/>
      <c r="AE202" s="532" t="str">
        <f>IFERROR(VLOOKUP(E202,'Part Master'!A:E,5,FALSE)," ")</f>
        <v xml:space="preserve"> </v>
      </c>
    </row>
    <row r="203" spans="12:31">
      <c r="L203" s="319"/>
      <c r="M203" s="129"/>
      <c r="N203" s="129"/>
      <c r="O203" s="129"/>
      <c r="P203" s="129"/>
      <c r="AE203" s="532" t="str">
        <f>IFERROR(VLOOKUP(E203,'Part Master'!A:E,5,FALSE)," ")</f>
        <v xml:space="preserve"> </v>
      </c>
    </row>
    <row r="204" spans="12:31">
      <c r="L204" s="319"/>
      <c r="M204" s="129"/>
      <c r="N204" s="129"/>
      <c r="O204" s="129"/>
      <c r="P204" s="129"/>
      <c r="AE204" s="532" t="str">
        <f>IFERROR(VLOOKUP(E204,'Part Master'!A:E,5,FALSE)," ")</f>
        <v xml:space="preserve"> </v>
      </c>
    </row>
    <row r="205" spans="12:31">
      <c r="L205" s="319"/>
      <c r="M205" s="129"/>
      <c r="N205" s="129"/>
      <c r="O205" s="129"/>
      <c r="P205" s="129"/>
      <c r="AE205" s="532" t="str">
        <f>IFERROR(VLOOKUP(E205,'Part Master'!A:E,5,FALSE)," ")</f>
        <v xml:space="preserve"> </v>
      </c>
    </row>
    <row r="206" spans="12:31">
      <c r="L206" s="319"/>
      <c r="M206" s="129"/>
      <c r="N206" s="129"/>
      <c r="O206" s="129"/>
      <c r="P206" s="129"/>
      <c r="AE206" s="532" t="str">
        <f>IFERROR(VLOOKUP(E206,'Part Master'!A:E,5,FALSE)," ")</f>
        <v xml:space="preserve"> </v>
      </c>
    </row>
    <row r="207" spans="12:31">
      <c r="L207" s="319"/>
      <c r="M207" s="129"/>
      <c r="N207" s="129"/>
      <c r="O207" s="129"/>
      <c r="P207" s="129"/>
      <c r="AE207" s="532" t="str">
        <f>IFERROR(VLOOKUP(E207,'Part Master'!A:E,5,FALSE)," ")</f>
        <v xml:space="preserve"> </v>
      </c>
    </row>
    <row r="208" spans="12:31">
      <c r="L208" s="319"/>
      <c r="M208" s="129"/>
      <c r="N208" s="129"/>
      <c r="O208" s="129"/>
      <c r="P208" s="129"/>
      <c r="AE208" s="532" t="str">
        <f>IFERROR(VLOOKUP(E208,'Part Master'!A:E,5,FALSE)," ")</f>
        <v xml:space="preserve"> </v>
      </c>
    </row>
    <row r="209" spans="5:31">
      <c r="E209" s="33"/>
      <c r="L209" s="319"/>
      <c r="M209" s="129"/>
      <c r="N209" s="129"/>
      <c r="O209" s="129"/>
      <c r="P209" s="129"/>
      <c r="AE209" s="532" t="str">
        <f>IFERROR(VLOOKUP(E209,'Part Master'!A:E,5,FALSE)," ")</f>
        <v xml:space="preserve"> </v>
      </c>
    </row>
    <row r="210" spans="5:31">
      <c r="L210" s="319"/>
      <c r="M210" s="129"/>
      <c r="N210" s="129"/>
      <c r="O210" s="129"/>
      <c r="P210" s="129"/>
      <c r="AE210" s="532" t="str">
        <f>IFERROR(VLOOKUP(E210,'Part Master'!A:E,5,FALSE)," ")</f>
        <v xml:space="preserve"> </v>
      </c>
    </row>
    <row r="211" spans="5:31">
      <c r="L211" s="319"/>
      <c r="M211" s="129"/>
      <c r="N211" s="129"/>
      <c r="O211" s="129"/>
      <c r="P211" s="129"/>
      <c r="AE211" s="532" t="str">
        <f>IFERROR(VLOOKUP(E211,'Part Master'!A:E,5,FALSE)," ")</f>
        <v xml:space="preserve"> </v>
      </c>
    </row>
    <row r="212" spans="5:31">
      <c r="M212" s="5"/>
      <c r="N212" s="5"/>
      <c r="O212" s="5"/>
      <c r="P212" s="5"/>
      <c r="AE212" s="532" t="str">
        <f>IFERROR(VLOOKUP(E212,'Part Master'!A:E,5,FALSE)," ")</f>
        <v xml:space="preserve"> </v>
      </c>
    </row>
    <row r="213" spans="5:31">
      <c r="M213" s="5"/>
      <c r="N213" s="5"/>
      <c r="O213" s="5"/>
      <c r="P213" s="5"/>
      <c r="AE213" s="532" t="str">
        <f>IFERROR(VLOOKUP(E213,'Part Master'!A:E,5,FALSE)," ")</f>
        <v xml:space="preserve"> </v>
      </c>
    </row>
    <row r="214" spans="5:31">
      <c r="M214" s="5"/>
      <c r="N214" s="5"/>
      <c r="O214" s="5"/>
      <c r="P214" s="5"/>
      <c r="AE214" s="532" t="str">
        <f>IFERROR(VLOOKUP(E214,'Part Master'!A:E,5,FALSE)," ")</f>
        <v xml:space="preserve"> </v>
      </c>
    </row>
    <row r="215" spans="5:31">
      <c r="M215" s="5"/>
      <c r="N215" s="5"/>
      <c r="O215" s="5"/>
      <c r="P215" s="5"/>
      <c r="AE215" s="532" t="str">
        <f>IFERROR(VLOOKUP(E215,'Part Master'!A:E,5,FALSE)," ")</f>
        <v xml:space="preserve"> </v>
      </c>
    </row>
    <row r="216" spans="5:31">
      <c r="M216" s="5"/>
      <c r="N216" s="5"/>
      <c r="O216" s="5"/>
      <c r="P216" s="5"/>
      <c r="AE216" s="532" t="str">
        <f>IFERROR(VLOOKUP(E216,'Part Master'!A:E,5,FALSE)," ")</f>
        <v xml:space="preserve"> </v>
      </c>
    </row>
    <row r="217" spans="5:31">
      <c r="M217" s="5"/>
      <c r="N217" s="5"/>
      <c r="O217" s="5"/>
      <c r="P217" s="5"/>
      <c r="AE217" s="532" t="str">
        <f>IFERROR(VLOOKUP(E217,'Part Master'!A:E,5,FALSE)," ")</f>
        <v xml:space="preserve"> </v>
      </c>
    </row>
    <row r="218" spans="5:31">
      <c r="AE218" s="532" t="str">
        <f>IFERROR(VLOOKUP(E218,'Part Master'!A:E,5,FALSE)," ")</f>
        <v xml:space="preserve"> </v>
      </c>
    </row>
    <row r="219" spans="5:31">
      <c r="AE219" s="532" t="str">
        <f>IFERROR(VLOOKUP(E219,'Part Master'!A:E,5,FALSE)," ")</f>
        <v xml:space="preserve"> </v>
      </c>
    </row>
    <row r="220" spans="5:31">
      <c r="AE220" s="532" t="str">
        <f>IFERROR(VLOOKUP(E220,'Part Master'!A:E,5,FALSE)," ")</f>
        <v xml:space="preserve"> </v>
      </c>
    </row>
    <row r="221" spans="5:31">
      <c r="AE221" s="532" t="str">
        <f>IFERROR(VLOOKUP(E221,'Part Master'!A:E,5,FALSE)," ")</f>
        <v xml:space="preserve"> </v>
      </c>
    </row>
    <row r="222" spans="5:31">
      <c r="AE222" s="532" t="str">
        <f>IFERROR(VLOOKUP(E222,'Part Master'!A:E,5,FALSE)," ")</f>
        <v xml:space="preserve"> </v>
      </c>
    </row>
    <row r="223" spans="5:31">
      <c r="AE223" s="532" t="str">
        <f>IFERROR(VLOOKUP(E223,'Part Master'!A:E,5,FALSE)," ")</f>
        <v xml:space="preserve"> </v>
      </c>
    </row>
    <row r="224" spans="5:31">
      <c r="AE224" s="532" t="str">
        <f>IFERROR(VLOOKUP(E224,'Part Master'!A:E,5,FALSE)," ")</f>
        <v xml:space="preserve"> </v>
      </c>
    </row>
    <row r="225" spans="31:31">
      <c r="AE225" s="532" t="str">
        <f>IFERROR(VLOOKUP(E225,'Part Master'!A:E,5,FALSE)," ")</f>
        <v xml:space="preserve"> </v>
      </c>
    </row>
    <row r="226" spans="31:31">
      <c r="AE226" s="532" t="str">
        <f>IFERROR(VLOOKUP(E226,'Part Master'!A:E,5,FALSE)," ")</f>
        <v xml:space="preserve"> </v>
      </c>
    </row>
    <row r="227" spans="31:31">
      <c r="AE227" s="532" t="str">
        <f>IFERROR(VLOOKUP(E227,'Part Master'!A:E,5,FALSE)," ")</f>
        <v xml:space="preserve"> </v>
      </c>
    </row>
    <row r="228" spans="31:31">
      <c r="AE228" s="532" t="str">
        <f>IFERROR(VLOOKUP(E228,'Part Master'!A:E,5,FALSE)," ")</f>
        <v xml:space="preserve"> </v>
      </c>
    </row>
    <row r="229" spans="31:31">
      <c r="AE229" s="532" t="str">
        <f>IFERROR(VLOOKUP(E229,'Part Master'!A:E,5,FALSE)," ")</f>
        <v xml:space="preserve"> </v>
      </c>
    </row>
    <row r="230" spans="31:31">
      <c r="AE230" s="532" t="str">
        <f>IFERROR(VLOOKUP(E230,'Part Master'!A:E,5,FALSE)," ")</f>
        <v xml:space="preserve"> </v>
      </c>
    </row>
    <row r="231" spans="31:31">
      <c r="AE231" s="532" t="str">
        <f>IFERROR(VLOOKUP(E231,'Part Master'!A:E,5,FALSE)," ")</f>
        <v xml:space="preserve"> </v>
      </c>
    </row>
    <row r="232" spans="31:31">
      <c r="AE232" s="532" t="str">
        <f>IFERROR(VLOOKUP(E232,'Part Master'!A:E,5,FALSE)," ")</f>
        <v xml:space="preserve"> </v>
      </c>
    </row>
    <row r="233" spans="31:31">
      <c r="AE233" s="532" t="str">
        <f>IFERROR(VLOOKUP(E233,'Part Master'!A:E,5,FALSE)," ")</f>
        <v xml:space="preserve"> </v>
      </c>
    </row>
    <row r="234" spans="31:31">
      <c r="AE234" s="532" t="str">
        <f>IFERROR(VLOOKUP(E234,'Part Master'!A:E,5,FALSE)," ")</f>
        <v xml:space="preserve"> </v>
      </c>
    </row>
    <row r="235" spans="31:31">
      <c r="AE235" s="532" t="str">
        <f>IFERROR(VLOOKUP(E235,'Part Master'!A:E,5,FALSE)," ")</f>
        <v xml:space="preserve"> </v>
      </c>
    </row>
    <row r="236" spans="31:31">
      <c r="AE236" s="532" t="str">
        <f>IFERROR(VLOOKUP(E236,'Part Master'!A:E,5,FALSE)," ")</f>
        <v xml:space="preserve"> </v>
      </c>
    </row>
    <row r="237" spans="31:31">
      <c r="AE237" s="532" t="str">
        <f>IFERROR(VLOOKUP(E237,'Part Master'!A:E,5,FALSE)," ")</f>
        <v xml:space="preserve"> </v>
      </c>
    </row>
    <row r="238" spans="31:31">
      <c r="AE238" s="532" t="str">
        <f>IFERROR(VLOOKUP(E238,'Part Master'!A:E,5,FALSE)," ")</f>
        <v xml:space="preserve"> </v>
      </c>
    </row>
    <row r="239" spans="31:31">
      <c r="AE239" s="532" t="str">
        <f>IFERROR(VLOOKUP(E239,'Part Master'!A:E,5,FALSE)," ")</f>
        <v xml:space="preserve"> </v>
      </c>
    </row>
    <row r="240" spans="31:31">
      <c r="AE240" s="532" t="str">
        <f>IFERROR(VLOOKUP(E240,'Part Master'!A:E,5,FALSE)," ")</f>
        <v xml:space="preserve"> </v>
      </c>
    </row>
    <row r="241" spans="31:31">
      <c r="AE241" s="532" t="str">
        <f>IFERROR(VLOOKUP(E241,'Part Master'!A:E,5,FALSE)," ")</f>
        <v xml:space="preserve"> </v>
      </c>
    </row>
    <row r="242" spans="31:31">
      <c r="AE242" s="532" t="str">
        <f>IFERROR(VLOOKUP(E242,'Part Master'!A:E,5,FALSE)," ")</f>
        <v xml:space="preserve"> </v>
      </c>
    </row>
    <row r="243" spans="31:31">
      <c r="AE243" s="532" t="str">
        <f>IFERROR(VLOOKUP(E243,'Part Master'!A:E,5,FALSE)," ")</f>
        <v xml:space="preserve"> </v>
      </c>
    </row>
    <row r="244" spans="31:31">
      <c r="AE244" s="532" t="str">
        <f>IFERROR(VLOOKUP(E244,'Part Master'!A:E,5,FALSE)," ")</f>
        <v xml:space="preserve"> </v>
      </c>
    </row>
    <row r="245" spans="31:31">
      <c r="AE245" s="532" t="str">
        <f>IFERROR(VLOOKUP(E245,'Part Master'!A:E,5,FALSE)," ")</f>
        <v xml:space="preserve"> </v>
      </c>
    </row>
    <row r="246" spans="31:31">
      <c r="AE246" s="532" t="str">
        <f>IFERROR(VLOOKUP(E246,'Part Master'!A:E,5,FALSE)," ")</f>
        <v xml:space="preserve"> </v>
      </c>
    </row>
  </sheetData>
  <sheetProtection algorithmName="SHA-512" hashValue="/noIqyMkanzdMoUpAiJCi4cYhJPVK+Ty2tJPz4REgwk0yCZB8pwDSeHHfFev+L7GR6IXrCvLPebMWBMpxL+psA==" saltValue="IsIklW8d7r78IDpYZrU0tA==" spinCount="100000" sheet="1" objects="1" scenarios="1"/>
  <mergeCells count="57">
    <mergeCell ref="B95:AE95"/>
    <mergeCell ref="B105:AE105"/>
    <mergeCell ref="B107:AE107"/>
    <mergeCell ref="B131:AE131"/>
    <mergeCell ref="K124:L127"/>
    <mergeCell ref="H124:H127"/>
    <mergeCell ref="B110:B111"/>
    <mergeCell ref="M1:O3"/>
    <mergeCell ref="K49:L51"/>
    <mergeCell ref="K58:L60"/>
    <mergeCell ref="H58:H60"/>
    <mergeCell ref="H49:H51"/>
    <mergeCell ref="C3:L3"/>
    <mergeCell ref="C2:L2"/>
    <mergeCell ref="B11:C11"/>
    <mergeCell ref="B44:C44"/>
    <mergeCell ref="B18:B21"/>
    <mergeCell ref="B23:B24"/>
    <mergeCell ref="B45:B47"/>
    <mergeCell ref="B49:B51"/>
    <mergeCell ref="B48:C48"/>
    <mergeCell ref="D5:E5"/>
    <mergeCell ref="D6:E6"/>
    <mergeCell ref="H62:H64"/>
    <mergeCell ref="K62:L64"/>
    <mergeCell ref="H66:H68"/>
    <mergeCell ref="H74:H76"/>
    <mergeCell ref="K74:L76"/>
    <mergeCell ref="H78:H80"/>
    <mergeCell ref="K78:L80"/>
    <mergeCell ref="K66:L68"/>
    <mergeCell ref="H70:H72"/>
    <mergeCell ref="K70:L72"/>
    <mergeCell ref="D7:E7"/>
    <mergeCell ref="J9:K9"/>
    <mergeCell ref="K45:L47"/>
    <mergeCell ref="G9:H9"/>
    <mergeCell ref="H45:H47"/>
    <mergeCell ref="B12:AE12"/>
    <mergeCell ref="B35:B42"/>
    <mergeCell ref="B26:B33"/>
    <mergeCell ref="B148:L150"/>
    <mergeCell ref="H82:H84"/>
    <mergeCell ref="K82:L84"/>
    <mergeCell ref="K86:L88"/>
    <mergeCell ref="H86:H88"/>
    <mergeCell ref="B113:B117"/>
    <mergeCell ref="B97:B101"/>
    <mergeCell ref="B147:H147"/>
    <mergeCell ref="B144:H144"/>
    <mergeCell ref="B136:B141"/>
    <mergeCell ref="B124:B127"/>
    <mergeCell ref="B123:D123"/>
    <mergeCell ref="B118:D118"/>
    <mergeCell ref="B119:B122"/>
    <mergeCell ref="H119:H122"/>
    <mergeCell ref="K119:L122"/>
  </mergeCells>
  <conditionalFormatting sqref="G13:G16 G55 G23:G24 G130 G43 G102:G103 J97:J104 J113:J130">
    <cfRule type="cellIs" dxfId="253" priority="134" operator="equal">
      <formula>0</formula>
    </cfRule>
  </conditionalFormatting>
  <conditionalFormatting sqref="G18:G21">
    <cfRule type="cellIs" dxfId="252" priority="133" operator="equal">
      <formula>0</formula>
    </cfRule>
  </conditionalFormatting>
  <conditionalFormatting sqref="G44">
    <cfRule type="cellIs" dxfId="251" priority="129" operator="equal">
      <formula>0</formula>
    </cfRule>
  </conditionalFormatting>
  <conditionalFormatting sqref="G48">
    <cfRule type="cellIs" dxfId="250" priority="128" operator="equal">
      <formula>0</formula>
    </cfRule>
  </conditionalFormatting>
  <conditionalFormatting sqref="G52">
    <cfRule type="cellIs" dxfId="249" priority="127" operator="equal">
      <formula>0</formula>
    </cfRule>
  </conditionalFormatting>
  <conditionalFormatting sqref="G99:G101">
    <cfRule type="cellIs" dxfId="248" priority="126" operator="equal">
      <formula>0</formula>
    </cfRule>
  </conditionalFormatting>
  <conditionalFormatting sqref="G106">
    <cfRule type="cellIs" dxfId="247" priority="125" operator="equal">
      <formula>0</formula>
    </cfRule>
  </conditionalFormatting>
  <conditionalFormatting sqref="G108">
    <cfRule type="cellIs" dxfId="246" priority="124" operator="equal">
      <formula>0</formula>
    </cfRule>
  </conditionalFormatting>
  <conditionalFormatting sqref="G110:G111">
    <cfRule type="cellIs" dxfId="245" priority="123" operator="equal">
      <formula>0</formula>
    </cfRule>
  </conditionalFormatting>
  <conditionalFormatting sqref="G113 G116:G118">
    <cfRule type="cellIs" dxfId="244" priority="122" operator="equal">
      <formula>0</formula>
    </cfRule>
  </conditionalFormatting>
  <conditionalFormatting sqref="G123">
    <cfRule type="cellIs" dxfId="243" priority="121" operator="equal">
      <formula>0</formula>
    </cfRule>
  </conditionalFormatting>
  <conditionalFormatting sqref="G128:G129">
    <cfRule type="cellIs" dxfId="242" priority="120" operator="equal">
      <formula>0</formula>
    </cfRule>
  </conditionalFormatting>
  <conditionalFormatting sqref="G132:G133">
    <cfRule type="cellIs" dxfId="241" priority="119" operator="equal">
      <formula>0</formula>
    </cfRule>
  </conditionalFormatting>
  <conditionalFormatting sqref="G136:G141">
    <cfRule type="cellIs" dxfId="240" priority="118" operator="equal">
      <formula>0</formula>
    </cfRule>
  </conditionalFormatting>
  <conditionalFormatting sqref="G45:G47 G49:G51 G119:G122 G124:G127">
    <cfRule type="cellIs" dxfId="239" priority="117" operator="equal">
      <formula>0</formula>
    </cfRule>
  </conditionalFormatting>
  <conditionalFormatting sqref="G53">
    <cfRule type="cellIs" dxfId="238" priority="115" operator="equal">
      <formula>0</formula>
    </cfRule>
  </conditionalFormatting>
  <conditionalFormatting sqref="G114">
    <cfRule type="cellIs" dxfId="237" priority="113" operator="equal">
      <formula>0</formula>
    </cfRule>
  </conditionalFormatting>
  <conditionalFormatting sqref="D114">
    <cfRule type="duplicateValues" dxfId="236" priority="112"/>
  </conditionalFormatting>
  <conditionalFormatting sqref="G115">
    <cfRule type="cellIs" dxfId="235" priority="110" operator="equal">
      <formula>0</formula>
    </cfRule>
  </conditionalFormatting>
  <conditionalFormatting sqref="D115">
    <cfRule type="duplicateValues" dxfId="234" priority="109"/>
  </conditionalFormatting>
  <conditionalFormatting sqref="G82:G83">
    <cfRule type="cellIs" dxfId="233" priority="108" operator="equal">
      <formula>0</formula>
    </cfRule>
  </conditionalFormatting>
  <conditionalFormatting sqref="G84">
    <cfRule type="cellIs" dxfId="232" priority="107" operator="equal">
      <formula>0</formula>
    </cfRule>
  </conditionalFormatting>
  <conditionalFormatting sqref="G86:G87">
    <cfRule type="cellIs" dxfId="231" priority="106" operator="equal">
      <formula>0</formula>
    </cfRule>
  </conditionalFormatting>
  <conditionalFormatting sqref="G88">
    <cfRule type="cellIs" dxfId="230" priority="105" operator="equal">
      <formula>0</formula>
    </cfRule>
  </conditionalFormatting>
  <conditionalFormatting sqref="G74:G75">
    <cfRule type="cellIs" dxfId="229" priority="104" operator="equal">
      <formula>0</formula>
    </cfRule>
  </conditionalFormatting>
  <conditionalFormatting sqref="G76">
    <cfRule type="cellIs" dxfId="228" priority="103" operator="equal">
      <formula>0</formula>
    </cfRule>
  </conditionalFormatting>
  <conditionalFormatting sqref="G78:G79">
    <cfRule type="cellIs" dxfId="227" priority="102" operator="equal">
      <formula>0</formula>
    </cfRule>
  </conditionalFormatting>
  <conditionalFormatting sqref="G80">
    <cfRule type="cellIs" dxfId="226" priority="101" operator="equal">
      <formula>0</formula>
    </cfRule>
  </conditionalFormatting>
  <conditionalFormatting sqref="G66:G67">
    <cfRule type="cellIs" dxfId="225" priority="100" operator="equal">
      <formula>0</formula>
    </cfRule>
  </conditionalFormatting>
  <conditionalFormatting sqref="G68">
    <cfRule type="cellIs" dxfId="224" priority="99" operator="equal">
      <formula>0</formula>
    </cfRule>
  </conditionalFormatting>
  <conditionalFormatting sqref="G70:G71">
    <cfRule type="cellIs" dxfId="223" priority="98" operator="equal">
      <formula>0</formula>
    </cfRule>
  </conditionalFormatting>
  <conditionalFormatting sqref="G72">
    <cfRule type="cellIs" dxfId="222" priority="97" operator="equal">
      <formula>0</formula>
    </cfRule>
  </conditionalFormatting>
  <conditionalFormatting sqref="G58:G59">
    <cfRule type="cellIs" dxfId="221" priority="96" operator="equal">
      <formula>0</formula>
    </cfRule>
  </conditionalFormatting>
  <conditionalFormatting sqref="G60">
    <cfRule type="cellIs" dxfId="220" priority="95" operator="equal">
      <formula>0</formula>
    </cfRule>
  </conditionalFormatting>
  <conditionalFormatting sqref="G62:G63">
    <cfRule type="cellIs" dxfId="219" priority="94" operator="equal">
      <formula>0</formula>
    </cfRule>
  </conditionalFormatting>
  <conditionalFormatting sqref="G64">
    <cfRule type="cellIs" dxfId="218" priority="93" operator="equal">
      <formula>0</formula>
    </cfRule>
  </conditionalFormatting>
  <conditionalFormatting sqref="G56:G57">
    <cfRule type="cellIs" dxfId="217" priority="74" operator="equal">
      <formula>0</formula>
    </cfRule>
  </conditionalFormatting>
  <conditionalFormatting sqref="G54">
    <cfRule type="cellIs" dxfId="216" priority="75" operator="equal">
      <formula>0</formula>
    </cfRule>
  </conditionalFormatting>
  <conditionalFormatting sqref="G104">
    <cfRule type="cellIs" dxfId="215" priority="68" operator="equal">
      <formula>0</formula>
    </cfRule>
  </conditionalFormatting>
  <conditionalFormatting sqref="G97:G98">
    <cfRule type="cellIs" dxfId="214" priority="72" operator="equal">
      <formula>0</formula>
    </cfRule>
  </conditionalFormatting>
  <conditionalFormatting sqref="P6">
    <cfRule type="cellIs" dxfId="213" priority="61" operator="lessThan">
      <formula>0</formula>
    </cfRule>
    <cfRule type="cellIs" dxfId="212" priority="62" operator="greaterThanOrEqual">
      <formula>0</formula>
    </cfRule>
  </conditionalFormatting>
  <conditionalFormatting sqref="L13:L16 L18:L21 L23:L24 L48 L61 L65 L69 L73 L77 L81 L85 L89:L94 L106 L108 L110:L111 L123 L128:L130 L132:L133 L52:L57 L97:L104 L43:L44 L113:L118">
    <cfRule type="containsText" dxfId="211" priority="63" operator="containsText" text="n">
      <formula>NOT(ISERROR(SEARCH("n",L13)))</formula>
    </cfRule>
  </conditionalFormatting>
  <conditionalFormatting sqref="C11">
    <cfRule type="duplicateValues" dxfId="210" priority="60"/>
  </conditionalFormatting>
  <conditionalFormatting sqref="J13:J16 J18:J21 J23:J24 J43:J94">
    <cfRule type="cellIs" dxfId="209" priority="56" operator="equal">
      <formula>0</formula>
    </cfRule>
  </conditionalFormatting>
  <conditionalFormatting sqref="J132:J133">
    <cfRule type="cellIs" dxfId="208" priority="34" operator="equal">
      <formula>0</formula>
    </cfRule>
  </conditionalFormatting>
  <conditionalFormatting sqref="J136:J141">
    <cfRule type="cellIs" dxfId="207" priority="22" operator="equal">
      <formula>0</formula>
    </cfRule>
  </conditionalFormatting>
  <conditionalFormatting sqref="G61">
    <cfRule type="cellIs" dxfId="206" priority="21" operator="equal">
      <formula>0</formula>
    </cfRule>
  </conditionalFormatting>
  <conditionalFormatting sqref="G65">
    <cfRule type="cellIs" dxfId="205" priority="20" operator="equal">
      <formula>0</formula>
    </cfRule>
  </conditionalFormatting>
  <conditionalFormatting sqref="G69">
    <cfRule type="cellIs" dxfId="204" priority="19" operator="equal">
      <formula>0</formula>
    </cfRule>
  </conditionalFormatting>
  <conditionalFormatting sqref="G73">
    <cfRule type="cellIs" dxfId="203" priority="18" operator="equal">
      <formula>0</formula>
    </cfRule>
  </conditionalFormatting>
  <conditionalFormatting sqref="G77">
    <cfRule type="cellIs" dxfId="202" priority="17" operator="equal">
      <formula>0</formula>
    </cfRule>
  </conditionalFormatting>
  <conditionalFormatting sqref="G81">
    <cfRule type="cellIs" dxfId="201" priority="16" operator="equal">
      <formula>0</formula>
    </cfRule>
  </conditionalFormatting>
  <conditionalFormatting sqref="G85">
    <cfRule type="cellIs" dxfId="200" priority="15" operator="equal">
      <formula>0</formula>
    </cfRule>
  </conditionalFormatting>
  <conditionalFormatting sqref="G89:G94">
    <cfRule type="cellIs" dxfId="199" priority="14" operator="equal">
      <formula>0</formula>
    </cfRule>
  </conditionalFormatting>
  <conditionalFormatting sqref="J106">
    <cfRule type="cellIs" dxfId="198" priority="12" operator="equal">
      <formula>0</formula>
    </cfRule>
  </conditionalFormatting>
  <conditionalFormatting sqref="J108">
    <cfRule type="cellIs" dxfId="197" priority="11" operator="equal">
      <formula>0</formula>
    </cfRule>
  </conditionalFormatting>
  <conditionalFormatting sqref="J110:J111">
    <cfRule type="cellIs" dxfId="196" priority="10" operator="equal">
      <formula>0</formula>
    </cfRule>
  </conditionalFormatting>
  <conditionalFormatting sqref="G35:G42">
    <cfRule type="cellIs" dxfId="195" priority="6" operator="equal">
      <formula>0</formula>
    </cfRule>
  </conditionalFormatting>
  <conditionalFormatting sqref="G26:G33">
    <cfRule type="cellIs" dxfId="194" priority="5" operator="equal">
      <formula>0</formula>
    </cfRule>
  </conditionalFormatting>
  <conditionalFormatting sqref="J35:J42">
    <cfRule type="cellIs" dxfId="193" priority="2" operator="equal">
      <formula>0</formula>
    </cfRule>
  </conditionalFormatting>
  <conditionalFormatting sqref="J26:J33">
    <cfRule type="cellIs" dxfId="192" priority="3" operator="equal">
      <formula>0</formula>
    </cfRule>
  </conditionalFormatting>
  <pageMargins left="0.70866141732283472" right="0.70866141732283472" top="0.74803149606299213" bottom="0.74803149606299213" header="0.31496062992125984" footer="0.31496062992125984"/>
  <pageSetup paperSize="9" scale="56" fitToHeight="0" orientation="portrait" r:id="rId1"/>
  <headerFooter>
    <oddFooter>&amp;LDec 2017&amp;CThis guide is for Nissan Dealership internal use only.&amp;RPage &amp;P of &amp;N</oddFooter>
  </headerFooter>
  <rowBreaks count="2" manualBreakCount="2">
    <brk id="84" min="1" max="8" man="1"/>
    <brk id="133" min="1" max="8" man="1"/>
  </rowBreaks>
  <extLst>
    <ext xmlns:x14="http://schemas.microsoft.com/office/spreadsheetml/2009/9/main" uri="{78C0D931-6437-407d-A8EE-F0AAD7539E65}">
      <x14:conditionalFormattings>
        <x14:conditionalFormatting xmlns:xm="http://schemas.microsoft.com/office/excel/2006/main">
          <x14:cfRule type="containsText" priority="4" operator="containsText" text="n" id="{133A3DCC-B715-4CC6-A8B8-6D62F136EED2}">
            <xm:f>NOT(ISERROR(SEARCH("n",'NAVARA DC SER 3 &amp; 4-D23'!L24)))</xm:f>
            <x14:dxf>
              <font>
                <color rgb="FF9C0006"/>
              </font>
              <fill>
                <patternFill>
                  <bgColor rgb="FFFFC7CE"/>
                </patternFill>
              </fill>
            </x14:dxf>
          </x14:cfRule>
          <xm:sqref>L26:L33 L35:L42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tint="-0.249977111117893"/>
    <pageSetUpPr autoPageBreaks="0" fitToPage="1"/>
  </sheetPr>
  <dimension ref="A1:AD246"/>
  <sheetViews>
    <sheetView showGridLines="0" topLeftCell="B1" zoomScaleNormal="100" workbookViewId="0">
      <selection activeCell="AI34" sqref="AI34"/>
    </sheetView>
  </sheetViews>
  <sheetFormatPr defaultColWidth="9.140625" defaultRowHeight="15"/>
  <cols>
    <col min="1" max="1" width="3.140625" style="4" hidden="1" customWidth="1"/>
    <col min="2" max="2" width="3.140625" style="4" customWidth="1"/>
    <col min="3" max="3" width="63.42578125" style="4" bestFit="1" customWidth="1"/>
    <col min="4" max="4" width="18.42578125" style="9" customWidth="1"/>
    <col min="5" max="5" width="8.140625" style="4" bestFit="1" customWidth="1"/>
    <col min="6" max="6" width="14.140625" style="210" hidden="1" customWidth="1"/>
    <col min="7" max="7" width="9.42578125" style="210" bestFit="1" customWidth="1"/>
    <col min="8" max="8" width="10.140625" style="210" bestFit="1" customWidth="1"/>
    <col min="9" max="9" width="18.85546875" style="210" hidden="1" customWidth="1"/>
    <col min="10" max="10" width="9.42578125" style="210" hidden="1" customWidth="1"/>
    <col min="11" max="11" width="10.140625" style="210" hidden="1" customWidth="1"/>
    <col min="12" max="12" width="8.7109375" style="273" bestFit="1" customWidth="1"/>
    <col min="13" max="13" width="5.85546875" style="193" hidden="1" customWidth="1"/>
    <col min="14" max="14" width="17.5703125" style="131" hidden="1" customWidth="1"/>
    <col min="15" max="15" width="10.7109375" style="131" hidden="1" customWidth="1"/>
    <col min="16" max="16" width="5" style="195" hidden="1" customWidth="1"/>
    <col min="17" max="17" width="17.5703125" style="4" hidden="1" customWidth="1"/>
    <col min="18" max="18" width="12.5703125" style="4" hidden="1" customWidth="1"/>
    <col min="19" max="19" width="4.5703125" style="4" hidden="1" customWidth="1"/>
    <col min="20" max="20" width="17.85546875" style="4" hidden="1" customWidth="1"/>
    <col min="21" max="21" width="18.7109375" style="4" hidden="1" customWidth="1"/>
    <col min="22" max="22" width="17.7109375" style="4" hidden="1" customWidth="1"/>
    <col min="23" max="29" width="0" style="4" hidden="1" customWidth="1"/>
    <col min="30" max="30" width="19.140625" style="527" bestFit="1" customWidth="1"/>
    <col min="31" max="16384" width="9.140625" style="4"/>
  </cols>
  <sheetData>
    <row r="1" spans="2:30">
      <c r="F1" s="331" t="s">
        <v>728</v>
      </c>
      <c r="I1" s="287" t="s">
        <v>685</v>
      </c>
      <c r="J1" s="288"/>
      <c r="K1" s="288"/>
      <c r="M1" s="273"/>
      <c r="N1" s="273"/>
      <c r="O1" s="273"/>
      <c r="P1" s="360"/>
      <c r="Q1" s="247"/>
      <c r="R1" s="247"/>
      <c r="S1" s="248"/>
      <c r="T1" s="248"/>
      <c r="U1" s="248"/>
      <c r="V1" s="248"/>
      <c r="AD1" s="525"/>
    </row>
    <row r="2" spans="2:30" ht="23.25">
      <c r="C2" s="765" t="s">
        <v>686</v>
      </c>
      <c r="D2" s="765"/>
      <c r="E2" s="765"/>
      <c r="F2" s="765"/>
      <c r="G2" s="765"/>
      <c r="H2" s="765"/>
      <c r="I2" s="765"/>
      <c r="J2" s="765"/>
      <c r="K2" s="765"/>
      <c r="L2" s="765"/>
      <c r="M2" s="273"/>
      <c r="N2" s="273"/>
      <c r="O2" s="273"/>
      <c r="P2" s="360"/>
      <c r="Q2" s="247"/>
      <c r="R2" s="247"/>
      <c r="S2" s="248"/>
      <c r="T2" s="248"/>
      <c r="U2" s="248"/>
      <c r="V2" s="248"/>
      <c r="AD2" s="526"/>
    </row>
    <row r="3" spans="2:30" ht="23.25">
      <c r="C3" s="766" t="s">
        <v>1394</v>
      </c>
      <c r="D3" s="766"/>
      <c r="E3" s="766"/>
      <c r="F3" s="766"/>
      <c r="G3" s="766"/>
      <c r="H3" s="766"/>
      <c r="I3" s="766"/>
      <c r="J3" s="766"/>
      <c r="K3" s="766"/>
      <c r="L3" s="766"/>
      <c r="M3" s="325"/>
      <c r="N3" s="325"/>
      <c r="O3" s="325"/>
      <c r="P3" s="360"/>
      <c r="Q3" s="247"/>
      <c r="R3" s="247"/>
      <c r="S3" s="248"/>
      <c r="T3" s="248"/>
      <c r="U3" s="248"/>
      <c r="V3" s="248"/>
      <c r="AD3" s="526"/>
    </row>
    <row r="4" spans="2:30" s="16" customFormat="1" ht="15" customHeight="1">
      <c r="D4" s="126"/>
      <c r="E4" s="126"/>
      <c r="F4" s="289"/>
      <c r="G4" s="320"/>
      <c r="H4" s="320"/>
      <c r="I4" s="289"/>
      <c r="J4" s="194"/>
      <c r="K4" s="194"/>
      <c r="L4" s="326"/>
      <c r="M4" s="326"/>
      <c r="N4" s="326"/>
      <c r="O4" s="326"/>
      <c r="P4" s="176"/>
      <c r="Q4" s="247"/>
      <c r="R4" s="247"/>
      <c r="S4" s="248"/>
      <c r="T4" s="248"/>
      <c r="U4" s="248"/>
      <c r="V4" s="248"/>
      <c r="AD4" s="527"/>
    </row>
    <row r="5" spans="2:30" s="16" customFormat="1">
      <c r="C5" s="211" t="s">
        <v>1082</v>
      </c>
      <c r="D5" s="749">
        <f ca="1">TODAY()</f>
        <v>45015</v>
      </c>
      <c r="E5" s="750"/>
      <c r="F5" s="301"/>
      <c r="G5" s="320"/>
      <c r="H5" s="320"/>
      <c r="I5" s="289"/>
      <c r="J5" s="194"/>
      <c r="K5" s="194"/>
      <c r="L5" s="326"/>
      <c r="M5" s="326"/>
      <c r="N5" s="326"/>
      <c r="O5" s="326"/>
      <c r="P5" s="177"/>
      <c r="Q5" s="247"/>
      <c r="R5" s="247"/>
      <c r="S5" s="248"/>
      <c r="T5" s="248"/>
      <c r="U5" s="248"/>
      <c r="V5" s="248"/>
      <c r="AD5" s="527"/>
    </row>
    <row r="6" spans="2:30" s="16" customFormat="1">
      <c r="C6" s="224" t="s">
        <v>1077</v>
      </c>
      <c r="D6" s="751"/>
      <c r="E6" s="752"/>
      <c r="F6" s="301"/>
      <c r="G6" s="320"/>
      <c r="H6" s="320"/>
      <c r="I6" s="289"/>
      <c r="J6" s="194"/>
      <c r="K6" s="194"/>
      <c r="L6" s="326"/>
      <c r="M6" s="326"/>
      <c r="N6" s="326"/>
      <c r="O6" s="326"/>
      <c r="P6" s="337"/>
      <c r="Q6" s="247"/>
      <c r="R6" s="247"/>
      <c r="S6" s="248"/>
      <c r="T6" s="248"/>
      <c r="U6" s="248"/>
      <c r="V6" s="248"/>
      <c r="AD6" s="527"/>
    </row>
    <row r="7" spans="2:30" s="16" customFormat="1">
      <c r="C7" s="224" t="s">
        <v>1078</v>
      </c>
      <c r="D7" s="753"/>
      <c r="E7" s="754"/>
      <c r="F7" s="301"/>
      <c r="G7" s="176"/>
      <c r="H7" s="194"/>
      <c r="I7" s="289"/>
      <c r="J7" s="194"/>
      <c r="K7" s="194"/>
      <c r="L7" s="326"/>
      <c r="M7" s="124"/>
      <c r="N7" s="196"/>
      <c r="O7" s="196"/>
      <c r="P7" s="194"/>
      <c r="Q7" s="247"/>
      <c r="R7" s="247"/>
      <c r="S7" s="248"/>
      <c r="T7" s="248"/>
      <c r="U7" s="248"/>
      <c r="V7" s="248"/>
      <c r="AD7" s="527"/>
    </row>
    <row r="8" spans="2:30" s="16" customFormat="1">
      <c r="D8" s="379"/>
      <c r="F8" s="301"/>
      <c r="G8" s="290"/>
      <c r="H8" s="290"/>
      <c r="I8" s="291"/>
      <c r="J8" s="290"/>
      <c r="K8" s="290"/>
      <c r="L8" s="273"/>
      <c r="M8" s="124"/>
      <c r="N8" s="196" t="s">
        <v>1088</v>
      </c>
      <c r="O8" s="196"/>
      <c r="P8" s="194"/>
      <c r="Q8" s="196" t="s">
        <v>1087</v>
      </c>
      <c r="R8" s="196"/>
      <c r="AD8" s="527"/>
    </row>
    <row r="9" spans="2:30" s="16" customFormat="1" ht="14.65" customHeight="1">
      <c r="D9" s="379"/>
      <c r="F9" s="301"/>
      <c r="G9" s="767" t="s">
        <v>1085</v>
      </c>
      <c r="H9" s="768"/>
      <c r="I9" s="292"/>
      <c r="J9" s="769" t="s">
        <v>1086</v>
      </c>
      <c r="K9" s="769"/>
      <c r="L9" s="265"/>
      <c r="M9" s="124"/>
      <c r="N9" s="226" t="s">
        <v>506</v>
      </c>
      <c r="O9" s="212">
        <f>'COVER PAGE'!$C$20</f>
        <v>154</v>
      </c>
      <c r="P9" s="198"/>
      <c r="Q9" s="223" t="s">
        <v>506</v>
      </c>
      <c r="R9" s="186">
        <f>'COVER PAGE'!$C$20</f>
        <v>154</v>
      </c>
      <c r="S9" s="175"/>
      <c r="T9" s="198"/>
      <c r="U9" s="198"/>
      <c r="V9" s="198"/>
    </row>
    <row r="10" spans="2:30" ht="15" customHeight="1">
      <c r="C10" s="95"/>
      <c r="D10" s="96"/>
      <c r="E10" s="95"/>
      <c r="F10" s="294" t="s">
        <v>1088</v>
      </c>
      <c r="G10" s="293" t="s">
        <v>1081</v>
      </c>
      <c r="H10" s="246">
        <f>O10</f>
        <v>0</v>
      </c>
      <c r="I10" s="294" t="s">
        <v>1087</v>
      </c>
      <c r="J10" s="295" t="s">
        <v>1081</v>
      </c>
      <c r="K10" s="244">
        <f>R10</f>
        <v>0</v>
      </c>
      <c r="L10" s="225">
        <f>SUM(L12:L64)</f>
        <v>0</v>
      </c>
      <c r="M10" s="124"/>
      <c r="N10" s="202">
        <f>SUM(N12:N64)</f>
        <v>0</v>
      </c>
      <c r="O10" s="202">
        <f>SUM(O12:O64)</f>
        <v>0</v>
      </c>
      <c r="P10" s="338"/>
      <c r="Q10" s="201">
        <f>SUM(Q12:Q64)</f>
        <v>0</v>
      </c>
      <c r="R10" s="201">
        <f>SUM(R12:R64)</f>
        <v>0</v>
      </c>
      <c r="S10" s="204"/>
      <c r="T10" s="203">
        <f>SUM(T12:T64)</f>
        <v>0</v>
      </c>
      <c r="U10" s="203">
        <f>SUM(U12:U64)</f>
        <v>0</v>
      </c>
      <c r="V10" s="203">
        <f>SUM(V12:V64)</f>
        <v>0</v>
      </c>
      <c r="AD10" s="532"/>
    </row>
    <row r="11" spans="2:30" s="12" customFormat="1" ht="30">
      <c r="B11" s="764" t="s">
        <v>242</v>
      </c>
      <c r="C11" s="764"/>
      <c r="D11" s="254" t="s">
        <v>243</v>
      </c>
      <c r="E11" s="34" t="s">
        <v>63</v>
      </c>
      <c r="F11" s="296" t="s">
        <v>455</v>
      </c>
      <c r="G11" s="296" t="s">
        <v>1070</v>
      </c>
      <c r="H11" s="296" t="s">
        <v>1066</v>
      </c>
      <c r="I11" s="297" t="s">
        <v>455</v>
      </c>
      <c r="J11" s="297" t="s">
        <v>1070</v>
      </c>
      <c r="K11" s="297" t="s">
        <v>1066</v>
      </c>
      <c r="L11" s="266" t="s">
        <v>1059</v>
      </c>
      <c r="M11" s="193"/>
      <c r="N11" s="253" t="s">
        <v>684</v>
      </c>
      <c r="O11" s="253" t="s">
        <v>1083</v>
      </c>
      <c r="P11" s="341"/>
      <c r="Q11" s="253" t="s">
        <v>684</v>
      </c>
      <c r="R11" s="253" t="s">
        <v>1076</v>
      </c>
      <c r="S11" s="175"/>
      <c r="T11" s="256" t="s">
        <v>1067</v>
      </c>
      <c r="U11" s="256" t="s">
        <v>1068</v>
      </c>
      <c r="V11" s="257" t="s">
        <v>1069</v>
      </c>
      <c r="AD11" s="533" t="s">
        <v>1629</v>
      </c>
    </row>
    <row r="12" spans="2:30">
      <c r="B12" s="811" t="s">
        <v>234</v>
      </c>
      <c r="C12" s="812"/>
      <c r="D12" s="812"/>
      <c r="E12" s="812"/>
      <c r="F12" s="812"/>
      <c r="G12" s="812"/>
      <c r="H12" s="812"/>
      <c r="I12" s="812"/>
      <c r="J12" s="812"/>
      <c r="K12" s="812"/>
      <c r="L12" s="812"/>
      <c r="M12" s="812"/>
      <c r="N12" s="812"/>
      <c r="O12" s="812"/>
      <c r="P12" s="812"/>
      <c r="Q12" s="812"/>
      <c r="R12" s="812"/>
      <c r="S12" s="812"/>
      <c r="T12" s="812"/>
      <c r="U12" s="812"/>
      <c r="V12" s="812"/>
      <c r="W12" s="812"/>
      <c r="X12" s="812"/>
      <c r="Y12" s="812"/>
      <c r="Z12" s="812"/>
      <c r="AA12" s="812"/>
      <c r="AB12" s="812"/>
      <c r="AC12" s="812"/>
      <c r="AD12" s="813"/>
    </row>
    <row r="13" spans="2:30" s="5" customFormat="1" ht="17.25">
      <c r="B13" s="54" t="s">
        <v>562</v>
      </c>
      <c r="C13" s="54"/>
      <c r="D13" s="65" t="s">
        <v>520</v>
      </c>
      <c r="E13" s="42">
        <v>0.25</v>
      </c>
      <c r="F13" s="216">
        <f>VLOOKUP(D13,'Part Master'!A:R, 3,FALSE)</f>
        <v>289.86</v>
      </c>
      <c r="G13" s="216">
        <f>F13*1.1</f>
        <v>318.84600000000006</v>
      </c>
      <c r="H13" s="216">
        <f>G13+(E13*$O$9)</f>
        <v>357.34600000000006</v>
      </c>
      <c r="I13" s="181">
        <f>VLOOKUP(D13,'Part Master'!A:G,7,FALSE)</f>
        <v>260.87400000000002</v>
      </c>
      <c r="J13" s="181">
        <f>I13*1.1</f>
        <v>286.96140000000003</v>
      </c>
      <c r="K13" s="181">
        <f t="shared" ref="K13:K20" si="0">J13+($R$9*E13)</f>
        <v>325.46140000000003</v>
      </c>
      <c r="L13" s="205"/>
      <c r="N13" s="122">
        <f t="shared" ref="N13:N20" si="1">IF(L13&gt;0,G13*L13,0)</f>
        <v>0</v>
      </c>
      <c r="O13" s="122">
        <f t="shared" ref="O13:O20" si="2">IF(L13&gt;0,H13*L13,0)</f>
        <v>0</v>
      </c>
      <c r="P13" s="339"/>
      <c r="Q13" s="122">
        <f t="shared" ref="Q13:Q20" si="3">IF(L13&gt;0,J13*L13,0)</f>
        <v>0</v>
      </c>
      <c r="R13" s="122">
        <f t="shared" ref="R13:R20" si="4">IF(L13&gt;0,K13*L13,0)</f>
        <v>0</v>
      </c>
      <c r="S13" s="175"/>
      <c r="T13" s="174">
        <f>IF($L13&gt;0,$L13*$I13*'COVER PAGE'!#REF!,0)</f>
        <v>0</v>
      </c>
      <c r="U13" s="174">
        <f>IF($L13&gt;0,($E13*$R$9*$L13)-($E13*'COVER PAGE'!#REF!*$L13),0)</f>
        <v>0</v>
      </c>
      <c r="V13" s="174">
        <f>U13+T13</f>
        <v>0</v>
      </c>
      <c r="AD13" s="530" t="str">
        <f>IFERROR(VLOOKUP(D13,'Part Master'!A:E,5,FALSE)," ")</f>
        <v/>
      </c>
    </row>
    <row r="14" spans="2:30" s="5" customFormat="1">
      <c r="B14" s="54" t="s">
        <v>1375</v>
      </c>
      <c r="C14" s="54"/>
      <c r="D14" s="65" t="s">
        <v>519</v>
      </c>
      <c r="E14" s="42">
        <v>0.25</v>
      </c>
      <c r="F14" s="216">
        <f>VLOOKUP(D14,'Part Master'!A:R, 3,FALSE)</f>
        <v>343.54</v>
      </c>
      <c r="G14" s="216">
        <f t="shared" ref="G14:G20" si="5">F14*1.1</f>
        <v>377.89400000000006</v>
      </c>
      <c r="H14" s="216">
        <f t="shared" ref="H14:H20" si="6">G14+(E14*$O$9)</f>
        <v>416.39400000000006</v>
      </c>
      <c r="I14" s="181">
        <f>VLOOKUP(D14,'Part Master'!A:G,7,FALSE)</f>
        <v>309.18600000000004</v>
      </c>
      <c r="J14" s="181">
        <f t="shared" ref="J14:J20" si="7">I14*1.1</f>
        <v>340.10460000000006</v>
      </c>
      <c r="K14" s="181">
        <f t="shared" si="0"/>
        <v>378.60460000000006</v>
      </c>
      <c r="L14" s="205"/>
      <c r="N14" s="122">
        <f t="shared" si="1"/>
        <v>0</v>
      </c>
      <c r="O14" s="122">
        <f t="shared" si="2"/>
        <v>0</v>
      </c>
      <c r="P14" s="339"/>
      <c r="Q14" s="122">
        <f t="shared" si="3"/>
        <v>0</v>
      </c>
      <c r="R14" s="122">
        <f t="shared" si="4"/>
        <v>0</v>
      </c>
      <c r="S14" s="175"/>
      <c r="T14" s="174">
        <f>IF($L14&gt;0,$L14*$I14*'COVER PAGE'!#REF!,0)</f>
        <v>0</v>
      </c>
      <c r="U14" s="174">
        <f>IF($L14&gt;0,($E14*$R$9*$L14)-($E14*'COVER PAGE'!#REF!*$L14),0)</f>
        <v>0</v>
      </c>
      <c r="V14" s="174">
        <f t="shared" ref="V14:V64" si="8">U14+T14</f>
        <v>0</v>
      </c>
      <c r="AD14" s="530" t="str">
        <f>IFERROR(VLOOKUP(D14,'Part Master'!A:E,5,FALSE)," ")</f>
        <v/>
      </c>
    </row>
    <row r="15" spans="2:30" s="5" customFormat="1">
      <c r="B15" s="54" t="s">
        <v>402</v>
      </c>
      <c r="C15" s="54"/>
      <c r="D15" s="65" t="s">
        <v>718</v>
      </c>
      <c r="E15" s="42">
        <v>0.33</v>
      </c>
      <c r="F15" s="216">
        <f>VLOOKUP(D15,'Part Master'!A:R, 3,FALSE)</f>
        <v>125.84</v>
      </c>
      <c r="G15" s="216">
        <f t="shared" si="5"/>
        <v>138.42400000000001</v>
      </c>
      <c r="H15" s="216">
        <f t="shared" si="6"/>
        <v>189.244</v>
      </c>
      <c r="I15" s="181">
        <f>VLOOKUP(D15,'Part Master'!A:G,7,FALSE)</f>
        <v>104.44720000000001</v>
      </c>
      <c r="J15" s="181">
        <f t="shared" si="7"/>
        <v>114.89192000000001</v>
      </c>
      <c r="K15" s="181">
        <f t="shared" si="0"/>
        <v>165.71192000000002</v>
      </c>
      <c r="L15" s="205"/>
      <c r="N15" s="122">
        <f t="shared" si="1"/>
        <v>0</v>
      </c>
      <c r="O15" s="122">
        <f t="shared" si="2"/>
        <v>0</v>
      </c>
      <c r="P15" s="339"/>
      <c r="Q15" s="122">
        <f t="shared" si="3"/>
        <v>0</v>
      </c>
      <c r="R15" s="122">
        <f t="shared" si="4"/>
        <v>0</v>
      </c>
      <c r="S15" s="170"/>
      <c r="T15" s="174">
        <f>IF($L15&gt;0,$L15*$I15*'COVER PAGE'!#REF!,0)</f>
        <v>0</v>
      </c>
      <c r="U15" s="174">
        <f>IF($L15&gt;0,($E15*$R$9*$L15)-($E15*'COVER PAGE'!#REF!*$L15),0)</f>
        <v>0</v>
      </c>
      <c r="V15" s="174">
        <f t="shared" si="8"/>
        <v>0</v>
      </c>
      <c r="AD15" s="530" t="str">
        <f>IFERROR(VLOOKUP(D15,'Part Master'!A:E,5,FALSE)," ")</f>
        <v>Price Update</v>
      </c>
    </row>
    <row r="16" spans="2:30" s="5" customFormat="1">
      <c r="B16" s="72" t="s">
        <v>442</v>
      </c>
      <c r="C16" s="72"/>
      <c r="D16" s="72" t="s">
        <v>183</v>
      </c>
      <c r="E16" s="45">
        <v>0.25</v>
      </c>
      <c r="F16" s="216">
        <f>VLOOKUP(D16,'Part Master'!A:R, 3,FALSE)</f>
        <v>379.14</v>
      </c>
      <c r="G16" s="216">
        <f t="shared" si="5"/>
        <v>417.05400000000003</v>
      </c>
      <c r="H16" s="216">
        <f t="shared" si="6"/>
        <v>455.55400000000003</v>
      </c>
      <c r="I16" s="181">
        <f>VLOOKUP(D16,'Part Master'!A:G,7,FALSE)</f>
        <v>314.68619999999999</v>
      </c>
      <c r="J16" s="181">
        <f t="shared" si="7"/>
        <v>346.15482000000003</v>
      </c>
      <c r="K16" s="181">
        <f t="shared" si="0"/>
        <v>384.65482000000003</v>
      </c>
      <c r="L16" s="205"/>
      <c r="N16" s="122">
        <f t="shared" si="1"/>
        <v>0</v>
      </c>
      <c r="O16" s="122">
        <f t="shared" si="2"/>
        <v>0</v>
      </c>
      <c r="P16" s="339"/>
      <c r="Q16" s="122">
        <f t="shared" si="3"/>
        <v>0</v>
      </c>
      <c r="R16" s="122">
        <f t="shared" si="4"/>
        <v>0</v>
      </c>
      <c r="S16" s="170"/>
      <c r="T16" s="174">
        <f>IF($L16&gt;0,$L16*$I16*'COVER PAGE'!#REF!,0)</f>
        <v>0</v>
      </c>
      <c r="U16" s="174">
        <f>IF($L16&gt;0,($E16*$R$9*$L16)-($E16*'COVER PAGE'!#REF!*$L16),0)</f>
        <v>0</v>
      </c>
      <c r="V16" s="174">
        <f t="shared" si="8"/>
        <v>0</v>
      </c>
      <c r="AD16" s="530" t="str">
        <f>IFERROR(VLOOKUP(D16,'Part Master'!A:E,5,FALSE)," ")</f>
        <v/>
      </c>
    </row>
    <row r="17" spans="2:30" s="5" customFormat="1">
      <c r="B17" s="54" t="s">
        <v>9</v>
      </c>
      <c r="C17" s="54"/>
      <c r="D17" s="72" t="s">
        <v>721</v>
      </c>
      <c r="E17" s="45">
        <v>0.25</v>
      </c>
      <c r="F17" s="216">
        <f>VLOOKUP(D17,'Part Master'!A:R, 3,FALSE)</f>
        <v>125.84</v>
      </c>
      <c r="G17" s="216">
        <f t="shared" si="5"/>
        <v>138.42400000000001</v>
      </c>
      <c r="H17" s="216">
        <f t="shared" si="6"/>
        <v>176.92400000000001</v>
      </c>
      <c r="I17" s="181">
        <f>VLOOKUP(D17,'Part Master'!A:G,7,FALSE)</f>
        <v>104.44720000000001</v>
      </c>
      <c r="J17" s="181">
        <f t="shared" si="7"/>
        <v>114.89192000000001</v>
      </c>
      <c r="K17" s="181">
        <f t="shared" si="0"/>
        <v>153.39192000000003</v>
      </c>
      <c r="L17" s="205"/>
      <c r="N17" s="122">
        <f t="shared" si="1"/>
        <v>0</v>
      </c>
      <c r="O17" s="122">
        <f t="shared" si="2"/>
        <v>0</v>
      </c>
      <c r="P17" s="339"/>
      <c r="Q17" s="122">
        <f t="shared" si="3"/>
        <v>0</v>
      </c>
      <c r="R17" s="122">
        <f t="shared" si="4"/>
        <v>0</v>
      </c>
      <c r="T17" s="174">
        <f>IF($L17&gt;0,$L17*$I17*'COVER PAGE'!#REF!,0)</f>
        <v>0</v>
      </c>
      <c r="U17" s="174">
        <f>IF($L17&gt;0,($E17*$R$9*$L17)-($E17*'COVER PAGE'!#REF!*$L17),0)</f>
        <v>0</v>
      </c>
      <c r="V17" s="174">
        <f t="shared" si="8"/>
        <v>0</v>
      </c>
      <c r="AD17" s="530" t="str">
        <f>IFERROR(VLOOKUP(D17,'Part Master'!A:E,5,FALSE)," ")</f>
        <v>Price Update</v>
      </c>
    </row>
    <row r="18" spans="2:30" s="5" customFormat="1">
      <c r="B18" s="50" t="s">
        <v>422</v>
      </c>
      <c r="C18" s="65"/>
      <c r="D18" s="65" t="s">
        <v>727</v>
      </c>
      <c r="E18" s="42">
        <v>0.33</v>
      </c>
      <c r="F18" s="216">
        <f>VLOOKUP(D18,'Part Master'!A:R, 3,FALSE)</f>
        <v>126.74</v>
      </c>
      <c r="G18" s="216">
        <f t="shared" si="5"/>
        <v>139.41400000000002</v>
      </c>
      <c r="H18" s="216">
        <f t="shared" si="6"/>
        <v>190.23400000000001</v>
      </c>
      <c r="I18" s="181">
        <f>VLOOKUP(D18,'Part Master'!A:G,7,FALSE)</f>
        <v>105.1942</v>
      </c>
      <c r="J18" s="181">
        <f t="shared" si="7"/>
        <v>115.71362000000001</v>
      </c>
      <c r="K18" s="181">
        <f t="shared" si="0"/>
        <v>166.53362000000001</v>
      </c>
      <c r="L18" s="205"/>
      <c r="N18" s="122">
        <f t="shared" si="1"/>
        <v>0</v>
      </c>
      <c r="O18" s="122">
        <f t="shared" si="2"/>
        <v>0</v>
      </c>
      <c r="P18" s="339"/>
      <c r="Q18" s="122">
        <f t="shared" si="3"/>
        <v>0</v>
      </c>
      <c r="R18" s="122">
        <f t="shared" si="4"/>
        <v>0</v>
      </c>
      <c r="T18" s="174">
        <f>IF($L18&gt;0,$L18*$I18*'COVER PAGE'!#REF!,0)</f>
        <v>0</v>
      </c>
      <c r="U18" s="174">
        <f>IF($L18&gt;0,($E18*$R$9*$L18)-($E18*'COVER PAGE'!#REF!*$L18),0)</f>
        <v>0</v>
      </c>
      <c r="V18" s="174">
        <f t="shared" si="8"/>
        <v>0</v>
      </c>
      <c r="AD18" s="530" t="str">
        <f>IFERROR(VLOOKUP(D18,'Part Master'!A:E,5,FALSE)," ")</f>
        <v>Price Update</v>
      </c>
    </row>
    <row r="19" spans="2:30" s="5" customFormat="1">
      <c r="B19" s="54" t="s">
        <v>729</v>
      </c>
      <c r="C19" s="54"/>
      <c r="D19" s="65" t="s">
        <v>717</v>
      </c>
      <c r="E19" s="42">
        <v>1</v>
      </c>
      <c r="F19" s="216">
        <f>VLOOKUP(D19,'Part Master'!A:R, 3,FALSE)</f>
        <v>992.21</v>
      </c>
      <c r="G19" s="216">
        <f t="shared" si="5"/>
        <v>1091.431</v>
      </c>
      <c r="H19" s="216">
        <f t="shared" si="6"/>
        <v>1245.431</v>
      </c>
      <c r="I19" s="181">
        <f>VLOOKUP(D19,'Part Master'!A:G,7,FALSE)</f>
        <v>823.53430000000003</v>
      </c>
      <c r="J19" s="181">
        <f t="shared" si="7"/>
        <v>905.88773000000015</v>
      </c>
      <c r="K19" s="181">
        <f t="shared" si="0"/>
        <v>1059.8877300000001</v>
      </c>
      <c r="L19" s="205"/>
      <c r="N19" s="122">
        <f t="shared" si="1"/>
        <v>0</v>
      </c>
      <c r="O19" s="122">
        <f t="shared" si="2"/>
        <v>0</v>
      </c>
      <c r="P19" s="339"/>
      <c r="Q19" s="122">
        <f t="shared" si="3"/>
        <v>0</v>
      </c>
      <c r="R19" s="122">
        <f t="shared" si="4"/>
        <v>0</v>
      </c>
      <c r="T19" s="174">
        <f>IF($L19&gt;0,$L19*$I19*'COVER PAGE'!#REF!,0)</f>
        <v>0</v>
      </c>
      <c r="U19" s="174">
        <f>IF($L19&gt;0,($E19*$R$9*$L19)-($E19*'COVER PAGE'!#REF!*$L19),0)</f>
        <v>0</v>
      </c>
      <c r="V19" s="174">
        <f t="shared" si="8"/>
        <v>0</v>
      </c>
      <c r="AD19" s="530" t="str">
        <f>IFERROR(VLOOKUP(D19,'Part Master'!A:E,5,FALSE)," ")</f>
        <v/>
      </c>
    </row>
    <row r="20" spans="2:30" s="5" customFormat="1">
      <c r="B20" s="54" t="s">
        <v>730</v>
      </c>
      <c r="C20" s="54"/>
      <c r="D20" s="65" t="s">
        <v>723</v>
      </c>
      <c r="E20" s="42">
        <v>0.33</v>
      </c>
      <c r="F20" s="216">
        <f>VLOOKUP(D20,'Part Master'!A:R, 3,FALSE)</f>
        <v>216.15</v>
      </c>
      <c r="G20" s="216">
        <f t="shared" si="5"/>
        <v>237.76500000000001</v>
      </c>
      <c r="H20" s="216">
        <f t="shared" si="6"/>
        <v>288.58500000000004</v>
      </c>
      <c r="I20" s="181">
        <f>VLOOKUP(D20,'Part Master'!A:G,7,FALSE)</f>
        <v>179.40449999999998</v>
      </c>
      <c r="J20" s="181">
        <f t="shared" si="7"/>
        <v>197.34495000000001</v>
      </c>
      <c r="K20" s="181">
        <f t="shared" si="0"/>
        <v>248.16495</v>
      </c>
      <c r="L20" s="205"/>
      <c r="N20" s="122">
        <f t="shared" si="1"/>
        <v>0</v>
      </c>
      <c r="O20" s="122">
        <f t="shared" si="2"/>
        <v>0</v>
      </c>
      <c r="P20" s="339"/>
      <c r="Q20" s="122">
        <f t="shared" si="3"/>
        <v>0</v>
      </c>
      <c r="R20" s="122">
        <f t="shared" si="4"/>
        <v>0</v>
      </c>
      <c r="T20" s="174">
        <f>IF($L20&gt;0,$L20*$I20*'COVER PAGE'!#REF!,0)</f>
        <v>0</v>
      </c>
      <c r="U20" s="174">
        <f>IF($L20&gt;0,($E20*$R$9*$L20)-($E20*'COVER PAGE'!#REF!*$L20),0)</f>
        <v>0</v>
      </c>
      <c r="V20" s="174">
        <f t="shared" si="8"/>
        <v>0</v>
      </c>
      <c r="AD20" s="530" t="str">
        <f>IFERROR(VLOOKUP(D20,'Part Master'!A:E,5,FALSE)," ")</f>
        <v/>
      </c>
    </row>
    <row r="21" spans="2:30" s="5" customFormat="1">
      <c r="B21" s="811" t="s">
        <v>233</v>
      </c>
      <c r="C21" s="812"/>
      <c r="D21" s="812"/>
      <c r="E21" s="812"/>
      <c r="F21" s="812"/>
      <c r="G21" s="812"/>
      <c r="H21" s="812"/>
      <c r="I21" s="812"/>
      <c r="J21" s="812"/>
      <c r="K21" s="812"/>
      <c r="L21" s="812"/>
      <c r="M21" s="812"/>
      <c r="N21" s="812"/>
      <c r="O21" s="812"/>
      <c r="P21" s="812"/>
      <c r="Q21" s="812"/>
      <c r="R21" s="812"/>
      <c r="S21" s="812"/>
      <c r="T21" s="812"/>
      <c r="U21" s="812"/>
      <c r="V21" s="812"/>
      <c r="W21" s="812"/>
      <c r="X21" s="812"/>
      <c r="Y21" s="812"/>
      <c r="Z21" s="812"/>
      <c r="AA21" s="812"/>
      <c r="AB21" s="812"/>
      <c r="AC21" s="812"/>
      <c r="AD21" s="813" t="str">
        <f>IFERROR(VLOOKUP(D21,'Part Master'!A:E,5,FALSE)," ")</f>
        <v xml:space="preserve"> </v>
      </c>
    </row>
    <row r="22" spans="2:30" s="5" customFormat="1">
      <c r="B22" s="54" t="s">
        <v>22</v>
      </c>
      <c r="C22" s="54"/>
      <c r="D22" s="72" t="s">
        <v>719</v>
      </c>
      <c r="E22" s="45">
        <v>0.2</v>
      </c>
      <c r="F22" s="216">
        <f>VLOOKUP(D22,'Part Master'!A:R, 3,FALSE)</f>
        <v>123.86</v>
      </c>
      <c r="G22" s="216">
        <f t="shared" ref="G22:G30" si="9">F22*1.1</f>
        <v>136.24600000000001</v>
      </c>
      <c r="H22" s="216">
        <f t="shared" ref="H22:H31" si="10">G22+(E22*$O$9)</f>
        <v>167.04600000000002</v>
      </c>
      <c r="I22" s="181">
        <f>VLOOKUP(D22,'Part Master'!A:G,7,FALSE)</f>
        <v>102.8038</v>
      </c>
      <c r="J22" s="181">
        <f t="shared" ref="J22:J31" si="11">I22*1.1</f>
        <v>113.08418</v>
      </c>
      <c r="K22" s="181">
        <f t="shared" ref="K22:K31" si="12">J22+($R$9*E22)</f>
        <v>143.88418000000001</v>
      </c>
      <c r="L22" s="205"/>
      <c r="N22" s="122">
        <f t="shared" ref="N22:N31" si="13">IF(L22&gt;0,G22*L22,0)</f>
        <v>0</v>
      </c>
      <c r="O22" s="122">
        <f t="shared" ref="O22:O31" si="14">IF(L22&gt;0,H22*L22,0)</f>
        <v>0</v>
      </c>
      <c r="P22" s="339"/>
      <c r="Q22" s="122">
        <f t="shared" ref="Q22:Q31" si="15">IF(L22&gt;0,J22*L22,0)</f>
        <v>0</v>
      </c>
      <c r="R22" s="122">
        <f t="shared" ref="R22:R31" si="16">IF(L22&gt;0,K22*L22,0)</f>
        <v>0</v>
      </c>
      <c r="T22" s="174">
        <f>IF($L22&gt;0,$L22*$I22*'COVER PAGE'!#REF!,0)</f>
        <v>0</v>
      </c>
      <c r="U22" s="174">
        <f>IF($L22&gt;0,($E22*$R$9*$L22)-($E22*'COVER PAGE'!#REF!*$L22),0)</f>
        <v>0</v>
      </c>
      <c r="V22" s="174">
        <f t="shared" si="8"/>
        <v>0</v>
      </c>
      <c r="AD22" s="530" t="str">
        <f>IFERROR(VLOOKUP(D22,'Part Master'!A:E,5,FALSE)," ")</f>
        <v/>
      </c>
    </row>
    <row r="23" spans="2:30" s="5" customFormat="1">
      <c r="B23" s="54" t="s">
        <v>731</v>
      </c>
      <c r="C23" s="54"/>
      <c r="D23" s="72" t="s">
        <v>716</v>
      </c>
      <c r="E23" s="45">
        <v>0.2</v>
      </c>
      <c r="F23" s="216">
        <f>VLOOKUP(D23,'Part Master'!A:R, 3,FALSE)</f>
        <v>105.02</v>
      </c>
      <c r="G23" s="216">
        <f>F23*1.1</f>
        <v>115.52200000000001</v>
      </c>
      <c r="H23" s="216">
        <f t="shared" si="10"/>
        <v>146.322</v>
      </c>
      <c r="I23" s="181">
        <f>VLOOKUP(D23,'Part Master'!A:G,7,FALSE)</f>
        <v>87.166599999999988</v>
      </c>
      <c r="J23" s="181">
        <f t="shared" si="11"/>
        <v>95.883259999999993</v>
      </c>
      <c r="K23" s="181">
        <f t="shared" si="12"/>
        <v>126.68325999999999</v>
      </c>
      <c r="L23" s="205"/>
      <c r="N23" s="122">
        <f t="shared" si="13"/>
        <v>0</v>
      </c>
      <c r="O23" s="122">
        <f t="shared" si="14"/>
        <v>0</v>
      </c>
      <c r="P23" s="339"/>
      <c r="Q23" s="122">
        <f t="shared" si="15"/>
        <v>0</v>
      </c>
      <c r="R23" s="122">
        <f t="shared" si="16"/>
        <v>0</v>
      </c>
      <c r="T23" s="174">
        <f>IF($L23&gt;0,$L23*$I23*'COVER PAGE'!#REF!,0)</f>
        <v>0</v>
      </c>
      <c r="U23" s="174">
        <f>IF($L23&gt;0,($E23*$R$9*$L23)-($E23*'COVER PAGE'!#REF!*$L23),0)</f>
        <v>0</v>
      </c>
      <c r="V23" s="174">
        <f t="shared" si="8"/>
        <v>0</v>
      </c>
      <c r="AD23" s="530" t="str">
        <f>IFERROR(VLOOKUP(D23,'Part Master'!A:E,5,FALSE)," ")</f>
        <v/>
      </c>
    </row>
    <row r="24" spans="2:30" s="5" customFormat="1">
      <c r="B24" s="54" t="s">
        <v>732</v>
      </c>
      <c r="C24" s="54"/>
      <c r="D24" s="72" t="s">
        <v>720</v>
      </c>
      <c r="E24" s="45">
        <v>0.33</v>
      </c>
      <c r="F24" s="216">
        <f>VLOOKUP(D24,'Part Master'!A:R, 3,FALSE)</f>
        <v>321.47000000000003</v>
      </c>
      <c r="G24" s="216">
        <f>F24*1.1</f>
        <v>353.61700000000008</v>
      </c>
      <c r="H24" s="216">
        <f t="shared" si="10"/>
        <v>404.43700000000007</v>
      </c>
      <c r="I24" s="181">
        <f>VLOOKUP(D24,'Part Master'!A:G,7,FALSE)</f>
        <v>266.82010000000002</v>
      </c>
      <c r="J24" s="181">
        <f t="shared" si="11"/>
        <v>293.50211000000007</v>
      </c>
      <c r="K24" s="181">
        <f t="shared" si="12"/>
        <v>344.32211000000007</v>
      </c>
      <c r="L24" s="205"/>
      <c r="N24" s="122">
        <f t="shared" si="13"/>
        <v>0</v>
      </c>
      <c r="O24" s="122">
        <f t="shared" si="14"/>
        <v>0</v>
      </c>
      <c r="P24" s="339"/>
      <c r="Q24" s="122">
        <f t="shared" si="15"/>
        <v>0</v>
      </c>
      <c r="R24" s="122">
        <f t="shared" si="16"/>
        <v>0</v>
      </c>
      <c r="T24" s="174">
        <f>IF($L24&gt;0,$L24*$I24*'COVER PAGE'!#REF!,0)</f>
        <v>0</v>
      </c>
      <c r="U24" s="174">
        <f>IF($L24&gt;0,($E24*$R$9*$L24)-($E24*'COVER PAGE'!#REF!*$L24),0)</f>
        <v>0</v>
      </c>
      <c r="V24" s="174">
        <f t="shared" si="8"/>
        <v>0</v>
      </c>
      <c r="AD24" s="530" t="str">
        <f>IFERROR(VLOOKUP(D24,'Part Master'!A:E,5,FALSE)," ")</f>
        <v/>
      </c>
    </row>
    <row r="25" spans="2:30" s="5" customFormat="1">
      <c r="B25" s="54" t="s">
        <v>419</v>
      </c>
      <c r="C25" s="54"/>
      <c r="D25" s="65" t="s">
        <v>184</v>
      </c>
      <c r="E25" s="42">
        <v>0.5</v>
      </c>
      <c r="F25" s="216">
        <f>VLOOKUP(D25,'Part Master'!A:R, 3,FALSE)</f>
        <v>285.64999999999998</v>
      </c>
      <c r="G25" s="216">
        <f t="shared" si="9"/>
        <v>314.21499999999997</v>
      </c>
      <c r="H25" s="216">
        <f t="shared" si="10"/>
        <v>391.21499999999997</v>
      </c>
      <c r="I25" s="181">
        <f>VLOOKUP(D25,'Part Master'!A:G,7,FALSE)</f>
        <v>237.08949999999999</v>
      </c>
      <c r="J25" s="181">
        <f t="shared" si="11"/>
        <v>260.79845</v>
      </c>
      <c r="K25" s="181">
        <f t="shared" si="12"/>
        <v>337.79845</v>
      </c>
      <c r="L25" s="205"/>
      <c r="N25" s="122">
        <f t="shared" si="13"/>
        <v>0</v>
      </c>
      <c r="O25" s="122">
        <f t="shared" si="14"/>
        <v>0</v>
      </c>
      <c r="P25" s="339"/>
      <c r="Q25" s="122">
        <f t="shared" si="15"/>
        <v>0</v>
      </c>
      <c r="R25" s="122">
        <f t="shared" si="16"/>
        <v>0</v>
      </c>
      <c r="T25" s="174">
        <f>IF($L25&gt;0,$L25*$I25*'COVER PAGE'!#REF!,0)</f>
        <v>0</v>
      </c>
      <c r="U25" s="174">
        <f>IF($L25&gt;0,($E25*$R$9*$L25)-($E25*'COVER PAGE'!#REF!*$L25),0)</f>
        <v>0</v>
      </c>
      <c r="V25" s="174">
        <f t="shared" si="8"/>
        <v>0</v>
      </c>
      <c r="AD25" s="530" t="str">
        <f>IFERROR(VLOOKUP(D25,'Part Master'!A:E,5,FALSE)," ")</f>
        <v/>
      </c>
    </row>
    <row r="26" spans="2:30" s="5" customFormat="1">
      <c r="B26" s="54" t="s">
        <v>1063</v>
      </c>
      <c r="C26" s="54"/>
      <c r="D26" s="72" t="s">
        <v>722</v>
      </c>
      <c r="E26" s="45">
        <v>0.5</v>
      </c>
      <c r="F26" s="216">
        <f>VLOOKUP(D26,'Part Master'!A:R, 3,FALSE)</f>
        <v>363.17</v>
      </c>
      <c r="G26" s="216">
        <f>F26*1.1</f>
        <v>399.48700000000002</v>
      </c>
      <c r="H26" s="216">
        <f t="shared" si="10"/>
        <v>476.48700000000002</v>
      </c>
      <c r="I26" s="181">
        <f>VLOOKUP(D26,'Part Master'!A:G,7,FALSE)</f>
        <v>301.43110000000001</v>
      </c>
      <c r="J26" s="181">
        <f t="shared" ref="J26:J27" si="17">I26*1.1</f>
        <v>331.57421000000005</v>
      </c>
      <c r="K26" s="181">
        <f t="shared" ref="K26:K27" si="18">J26+($R$9*E26)</f>
        <v>408.57421000000005</v>
      </c>
      <c r="L26" s="205"/>
      <c r="N26" s="122">
        <f t="shared" si="13"/>
        <v>0</v>
      </c>
      <c r="O26" s="122">
        <f t="shared" si="14"/>
        <v>0</v>
      </c>
      <c r="P26" s="339"/>
      <c r="Q26" s="122">
        <f t="shared" si="15"/>
        <v>0</v>
      </c>
      <c r="R26" s="122">
        <f t="shared" si="16"/>
        <v>0</v>
      </c>
      <c r="T26" s="174">
        <f>IF($L26&gt;0,$L26*$I26*'COVER PAGE'!#REF!,0)</f>
        <v>0</v>
      </c>
      <c r="U26" s="174">
        <f>IF($L26&gt;0,($E26*$R$9*$L26)-($E26*'COVER PAGE'!#REF!*$L26),0)</f>
        <v>0</v>
      </c>
      <c r="V26" s="174">
        <f t="shared" si="8"/>
        <v>0</v>
      </c>
      <c r="AD26" s="530" t="str">
        <f>IFERROR(VLOOKUP(D26,'Part Master'!A:E,5,FALSE)," ")</f>
        <v/>
      </c>
    </row>
    <row r="27" spans="2:30" s="5" customFormat="1">
      <c r="B27" s="41" t="s">
        <v>710</v>
      </c>
      <c r="C27" s="41"/>
      <c r="D27" s="41" t="s">
        <v>724</v>
      </c>
      <c r="E27" s="45">
        <v>0.08</v>
      </c>
      <c r="F27" s="262">
        <f>VLOOKUP(D27,'Part Master'!A:R, 3,FALSE)</f>
        <v>133.19999999999999</v>
      </c>
      <c r="G27" s="262">
        <f>F27*1.1</f>
        <v>146.52000000000001</v>
      </c>
      <c r="H27" s="262">
        <f t="shared" si="10"/>
        <v>158.84</v>
      </c>
      <c r="I27" s="181">
        <f>VLOOKUP(D27,'Part Master'!A:G,7,FALSE)</f>
        <v>110.55599999999998</v>
      </c>
      <c r="J27" s="181">
        <f t="shared" si="17"/>
        <v>121.6116</v>
      </c>
      <c r="K27" s="181">
        <f t="shared" si="18"/>
        <v>133.9316</v>
      </c>
      <c r="L27" s="205"/>
      <c r="N27" s="122"/>
      <c r="O27" s="122">
        <f t="shared" si="14"/>
        <v>0</v>
      </c>
      <c r="P27" s="339"/>
      <c r="Q27" s="122"/>
      <c r="R27" s="122"/>
      <c r="T27" s="174"/>
      <c r="U27" s="174"/>
      <c r="V27" s="174"/>
      <c r="AD27" s="530" t="str">
        <f>IFERROR(VLOOKUP(D27,'Part Master'!A:E,5,FALSE)," ")</f>
        <v/>
      </c>
    </row>
    <row r="28" spans="2:30" s="5" customFormat="1">
      <c r="B28" s="54" t="s">
        <v>46</v>
      </c>
      <c r="C28" s="54"/>
      <c r="D28" s="65" t="s">
        <v>185</v>
      </c>
      <c r="E28" s="42">
        <v>0.16</v>
      </c>
      <c r="F28" s="216">
        <f>VLOOKUP(D28,'Part Master'!A:R, 3,FALSE)</f>
        <v>76.680000000000007</v>
      </c>
      <c r="G28" s="216">
        <f t="shared" si="9"/>
        <v>84.348000000000013</v>
      </c>
      <c r="H28" s="216">
        <f t="shared" si="10"/>
        <v>108.98800000000001</v>
      </c>
      <c r="I28" s="181">
        <f>VLOOKUP(D28,'Part Master'!A:G,7,FALSE)</f>
        <v>63.644400000000005</v>
      </c>
      <c r="J28" s="181">
        <f t="shared" si="11"/>
        <v>70.008840000000006</v>
      </c>
      <c r="K28" s="181">
        <f t="shared" si="12"/>
        <v>94.648840000000007</v>
      </c>
      <c r="L28" s="205"/>
      <c r="N28" s="122">
        <f t="shared" si="13"/>
        <v>0</v>
      </c>
      <c r="O28" s="122">
        <f t="shared" si="14"/>
        <v>0</v>
      </c>
      <c r="P28" s="339"/>
      <c r="Q28" s="122">
        <f t="shared" si="15"/>
        <v>0</v>
      </c>
      <c r="R28" s="122">
        <f t="shared" si="16"/>
        <v>0</v>
      </c>
      <c r="T28" s="174">
        <f>IF($L28&gt;0,$L28*$I28*'COVER PAGE'!#REF!,0)</f>
        <v>0</v>
      </c>
      <c r="U28" s="174">
        <f>IF($L28&gt;0,($E28*$R$9*$L28)-($E28*'COVER PAGE'!#REF!*$L28),0)</f>
        <v>0</v>
      </c>
      <c r="V28" s="174">
        <f t="shared" si="8"/>
        <v>0</v>
      </c>
      <c r="AD28" s="530" t="str">
        <f>IFERROR(VLOOKUP(D28,'Part Master'!A:E,5,FALSE)," ")</f>
        <v/>
      </c>
    </row>
    <row r="29" spans="2:30" s="5" customFormat="1">
      <c r="B29" s="54" t="s">
        <v>47</v>
      </c>
      <c r="C29" s="54"/>
      <c r="D29" s="65" t="s">
        <v>186</v>
      </c>
      <c r="E29" s="42">
        <v>0.16</v>
      </c>
      <c r="F29" s="216">
        <f>VLOOKUP(D29,'Part Master'!A:R, 3,FALSE)</f>
        <v>84.22</v>
      </c>
      <c r="G29" s="216">
        <f t="shared" si="9"/>
        <v>92.64200000000001</v>
      </c>
      <c r="H29" s="216">
        <f t="shared" si="10"/>
        <v>117.28200000000001</v>
      </c>
      <c r="I29" s="181">
        <f>VLOOKUP(D29,'Part Master'!A:G,7,FALSE)</f>
        <v>69.902599999999993</v>
      </c>
      <c r="J29" s="181">
        <f t="shared" si="11"/>
        <v>76.892859999999999</v>
      </c>
      <c r="K29" s="181">
        <f t="shared" si="12"/>
        <v>101.53286</v>
      </c>
      <c r="L29" s="205"/>
      <c r="N29" s="122">
        <f t="shared" si="13"/>
        <v>0</v>
      </c>
      <c r="O29" s="122">
        <f t="shared" si="14"/>
        <v>0</v>
      </c>
      <c r="P29" s="339"/>
      <c r="Q29" s="122">
        <f t="shared" si="15"/>
        <v>0</v>
      </c>
      <c r="R29" s="122">
        <f t="shared" si="16"/>
        <v>0</v>
      </c>
      <c r="T29" s="174">
        <f>IF($L29&gt;0,$L29*$I29*'COVER PAGE'!#REF!,0)</f>
        <v>0</v>
      </c>
      <c r="U29" s="174">
        <f>IF($L29&gt;0,($E29*$R$9*$L29)-($E29*'COVER PAGE'!#REF!*$L29),0)</f>
        <v>0</v>
      </c>
      <c r="V29" s="174">
        <f t="shared" si="8"/>
        <v>0</v>
      </c>
      <c r="AD29" s="530" t="str">
        <f>IFERROR(VLOOKUP(D29,'Part Master'!A:E,5,FALSE)," ")</f>
        <v/>
      </c>
    </row>
    <row r="30" spans="2:30" s="5" customFormat="1">
      <c r="B30" s="54" t="s">
        <v>6</v>
      </c>
      <c r="C30" s="54"/>
      <c r="D30" s="65" t="s">
        <v>187</v>
      </c>
      <c r="E30" s="42">
        <v>0.16</v>
      </c>
      <c r="F30" s="216">
        <f>VLOOKUP(D30,'Part Master'!A:R, 3,FALSE)</f>
        <v>115.01</v>
      </c>
      <c r="G30" s="216">
        <f t="shared" si="9"/>
        <v>126.51100000000001</v>
      </c>
      <c r="H30" s="216">
        <f t="shared" si="10"/>
        <v>151.15100000000001</v>
      </c>
      <c r="I30" s="181">
        <f>VLOOKUP(D30,'Part Master'!A:G,7,FALSE)</f>
        <v>95.458300000000008</v>
      </c>
      <c r="J30" s="181">
        <f t="shared" si="11"/>
        <v>105.00413000000002</v>
      </c>
      <c r="K30" s="181">
        <f t="shared" si="12"/>
        <v>129.64413000000002</v>
      </c>
      <c r="L30" s="205"/>
      <c r="N30" s="122">
        <f t="shared" si="13"/>
        <v>0</v>
      </c>
      <c r="O30" s="122">
        <f t="shared" si="14"/>
        <v>0</v>
      </c>
      <c r="P30" s="339"/>
      <c r="Q30" s="122">
        <f t="shared" si="15"/>
        <v>0</v>
      </c>
      <c r="R30" s="122">
        <f t="shared" si="16"/>
        <v>0</v>
      </c>
      <c r="T30" s="174">
        <f>IF($L30&gt;0,$L30*$I30*'COVER PAGE'!#REF!,0)</f>
        <v>0</v>
      </c>
      <c r="U30" s="174">
        <f>IF($L30&gt;0,($E30*$R$9*$L30)-($E30*'COVER PAGE'!#REF!*$L30),0)</f>
        <v>0</v>
      </c>
      <c r="V30" s="174">
        <f t="shared" si="8"/>
        <v>0</v>
      </c>
      <c r="AD30" s="530" t="str">
        <f>IFERROR(VLOOKUP(D30,'Part Master'!A:E,5,FALSE)," ")</f>
        <v/>
      </c>
    </row>
    <row r="31" spans="2:30" s="5" customFormat="1">
      <c r="B31" s="54" t="s">
        <v>733</v>
      </c>
      <c r="C31" s="54"/>
      <c r="D31" s="72" t="s">
        <v>725</v>
      </c>
      <c r="E31" s="45">
        <v>0.25</v>
      </c>
      <c r="F31" s="216">
        <f>VLOOKUP(D31,'Part Master'!A:R, 3,FALSE)</f>
        <v>138.57</v>
      </c>
      <c r="G31" s="216">
        <f>F31*1.1</f>
        <v>152.42699999999999</v>
      </c>
      <c r="H31" s="216">
        <f t="shared" si="10"/>
        <v>190.92699999999999</v>
      </c>
      <c r="I31" s="181">
        <f>VLOOKUP(D31,'Part Master'!A:G,7,FALSE)</f>
        <v>115.01309999999999</v>
      </c>
      <c r="J31" s="181">
        <f t="shared" si="11"/>
        <v>126.51441</v>
      </c>
      <c r="K31" s="181">
        <f t="shared" si="12"/>
        <v>165.01441</v>
      </c>
      <c r="L31" s="205"/>
      <c r="N31" s="122">
        <f t="shared" si="13"/>
        <v>0</v>
      </c>
      <c r="O31" s="122">
        <f t="shared" si="14"/>
        <v>0</v>
      </c>
      <c r="P31" s="339"/>
      <c r="Q31" s="122">
        <f t="shared" si="15"/>
        <v>0</v>
      </c>
      <c r="R31" s="122">
        <f t="shared" si="16"/>
        <v>0</v>
      </c>
      <c r="T31" s="174">
        <f>IF($L31&gt;0,$L31*$I31*'COVER PAGE'!#REF!,0)</f>
        <v>0</v>
      </c>
      <c r="U31" s="174">
        <f>IF($L31&gt;0,($E31*$R$9*$L31)-($E31*'COVER PAGE'!#REF!*$L31),0)</f>
        <v>0</v>
      </c>
      <c r="V31" s="174">
        <f t="shared" si="8"/>
        <v>0</v>
      </c>
      <c r="AD31" s="530" t="str">
        <f>IFERROR(VLOOKUP(D31,'Part Master'!A:E,5,FALSE)," ")</f>
        <v/>
      </c>
    </row>
    <row r="32" spans="2:30" s="5" customFormat="1">
      <c r="B32" s="811" t="s">
        <v>235</v>
      </c>
      <c r="C32" s="812"/>
      <c r="D32" s="812"/>
      <c r="E32" s="812"/>
      <c r="F32" s="812"/>
      <c r="G32" s="812"/>
      <c r="H32" s="812"/>
      <c r="I32" s="812"/>
      <c r="J32" s="812"/>
      <c r="K32" s="812"/>
      <c r="L32" s="812"/>
      <c r="M32" s="812"/>
      <c r="N32" s="812"/>
      <c r="O32" s="812"/>
      <c r="P32" s="812"/>
      <c r="Q32" s="812"/>
      <c r="R32" s="812"/>
      <c r="S32" s="812"/>
      <c r="T32" s="812"/>
      <c r="U32" s="812"/>
      <c r="V32" s="812"/>
      <c r="W32" s="812"/>
      <c r="X32" s="812"/>
      <c r="Y32" s="812"/>
      <c r="Z32" s="812"/>
      <c r="AA32" s="812"/>
      <c r="AB32" s="812"/>
      <c r="AC32" s="812"/>
      <c r="AD32" s="813" t="str">
        <f>IFERROR(VLOOKUP(D32,'Part Master'!A:E,5,FALSE)," ")</f>
        <v xml:space="preserve"> </v>
      </c>
    </row>
    <row r="33" spans="2:30" s="5" customFormat="1">
      <c r="B33" s="54" t="s">
        <v>5</v>
      </c>
      <c r="C33" s="54"/>
      <c r="D33" s="65" t="s">
        <v>85</v>
      </c>
      <c r="E33" s="42">
        <v>0</v>
      </c>
      <c r="F33" s="216">
        <f>VLOOKUP(D33,'Part Master'!A:R, 3,FALSE)</f>
        <v>19.43</v>
      </c>
      <c r="G33" s="216">
        <f>F33*1.1</f>
        <v>21.373000000000001</v>
      </c>
      <c r="H33" s="216">
        <f>G33+(E33*$O$9)</f>
        <v>21.373000000000001</v>
      </c>
      <c r="I33" s="181">
        <f>VLOOKUP(D33,'Part Master'!A:G,7,FALSE)</f>
        <v>16.126899999999999</v>
      </c>
      <c r="J33" s="181">
        <f>I33*1.1</f>
        <v>17.73959</v>
      </c>
      <c r="K33" s="181">
        <f>J33+($R$9*E33)</f>
        <v>17.73959</v>
      </c>
      <c r="L33" s="205"/>
      <c r="N33" s="122">
        <f>IF(L33&gt;0,G33*L33,0)</f>
        <v>0</v>
      </c>
      <c r="O33" s="122">
        <f>IF(L33&gt;0,H33*L33,0)</f>
        <v>0</v>
      </c>
      <c r="P33" s="339"/>
      <c r="Q33" s="122">
        <f>IF(L33&gt;0,J33*L33,0)</f>
        <v>0</v>
      </c>
      <c r="R33" s="122">
        <f>IF(L33&gt;0,K33*L33,0)</f>
        <v>0</v>
      </c>
      <c r="T33" s="174">
        <f>IF($L33&gt;0,$L33*$I33*'COVER PAGE'!#REF!,0)</f>
        <v>0</v>
      </c>
      <c r="U33" s="174">
        <f>IF($L33&gt;0,($E33*$R$9*$L33)-($E33*'COVER PAGE'!#REF!*$L33),0)</f>
        <v>0</v>
      </c>
      <c r="V33" s="174">
        <f t="shared" si="8"/>
        <v>0</v>
      </c>
      <c r="AD33" s="530" t="str">
        <f>IFERROR(VLOOKUP(D33,'Part Master'!A:E,5,FALSE)," ")</f>
        <v/>
      </c>
    </row>
    <row r="34" spans="2:30" s="5" customFormat="1">
      <c r="B34" s="811" t="s">
        <v>236</v>
      </c>
      <c r="C34" s="812"/>
      <c r="D34" s="812"/>
      <c r="E34" s="812"/>
      <c r="F34" s="812"/>
      <c r="G34" s="812"/>
      <c r="H34" s="812"/>
      <c r="I34" s="812"/>
      <c r="J34" s="812"/>
      <c r="K34" s="812"/>
      <c r="L34" s="812"/>
      <c r="M34" s="812"/>
      <c r="N34" s="812"/>
      <c r="O34" s="812"/>
      <c r="P34" s="812"/>
      <c r="Q34" s="812"/>
      <c r="R34" s="812"/>
      <c r="S34" s="812"/>
      <c r="T34" s="812"/>
      <c r="U34" s="812"/>
      <c r="V34" s="812"/>
      <c r="W34" s="812"/>
      <c r="X34" s="812"/>
      <c r="Y34" s="812"/>
      <c r="Z34" s="812"/>
      <c r="AA34" s="812"/>
      <c r="AB34" s="812"/>
      <c r="AC34" s="812"/>
      <c r="AD34" s="813" t="str">
        <f>IFERROR(VLOOKUP(D34,'Part Master'!A:E,5,FALSE)," ")</f>
        <v xml:space="preserve"> </v>
      </c>
    </row>
    <row r="35" spans="2:30" s="5" customFormat="1">
      <c r="B35" s="54" t="s">
        <v>45</v>
      </c>
      <c r="C35" s="54"/>
      <c r="D35" s="65" t="s">
        <v>67</v>
      </c>
      <c r="E35" s="42">
        <v>0</v>
      </c>
      <c r="F35" s="216">
        <f>VLOOKUP(D35,'Part Master'!A:R, 3,FALSE)</f>
        <v>39.71</v>
      </c>
      <c r="G35" s="216">
        <f>F35*1.1</f>
        <v>43.681000000000004</v>
      </c>
      <c r="H35" s="216">
        <f>G35+(E35*$O$9)</f>
        <v>43.681000000000004</v>
      </c>
      <c r="I35" s="181">
        <f>VLOOKUP(D35,'Part Master'!A:G,7,FALSE)</f>
        <v>32.959299999999999</v>
      </c>
      <c r="J35" s="181">
        <f>I35*1.1</f>
        <v>36.255230000000005</v>
      </c>
      <c r="K35" s="181">
        <f>J35+($R$9*E35)</f>
        <v>36.255230000000005</v>
      </c>
      <c r="L35" s="205"/>
      <c r="N35" s="122">
        <f>IF(L35&gt;0,G35*L35,0)</f>
        <v>0</v>
      </c>
      <c r="O35" s="122">
        <f>IF(L35&gt;0,H35*L35,0)</f>
        <v>0</v>
      </c>
      <c r="P35" s="339"/>
      <c r="Q35" s="122">
        <f>IF(L35&gt;0,J35*L35,0)</f>
        <v>0</v>
      </c>
      <c r="R35" s="122">
        <f>IF(L35&gt;0,K35*L35,0)</f>
        <v>0</v>
      </c>
      <c r="T35" s="174">
        <f>IF($L35&gt;0,$L35*$I35*'COVER PAGE'!#REF!,0)</f>
        <v>0</v>
      </c>
      <c r="U35" s="174">
        <f>IF($L35&gt;0,($E35*$R$9*$L35)-($E35*'COVER PAGE'!#REF!*$L35),0)</f>
        <v>0</v>
      </c>
      <c r="V35" s="174">
        <f t="shared" si="8"/>
        <v>0</v>
      </c>
      <c r="AD35" s="530" t="str">
        <f>IFERROR(VLOOKUP(D35,'Part Master'!A:E,5,FALSE)," ")</f>
        <v/>
      </c>
    </row>
    <row r="36" spans="2:30" s="5" customFormat="1">
      <c r="B36" s="54" t="s">
        <v>408</v>
      </c>
      <c r="C36" s="54"/>
      <c r="D36" s="65" t="s">
        <v>66</v>
      </c>
      <c r="E36" s="42">
        <v>0.04</v>
      </c>
      <c r="F36" s="216">
        <f>VLOOKUP(D36,'Part Master'!A:R, 3,FALSE)</f>
        <v>76.16</v>
      </c>
      <c r="G36" s="216">
        <f>F36*1.1</f>
        <v>83.775999999999996</v>
      </c>
      <c r="H36" s="216">
        <f>G36+(E36*$O$9)</f>
        <v>89.935999999999993</v>
      </c>
      <c r="I36" s="181">
        <f>VLOOKUP(D36,'Part Master'!A:G,7,FALSE)</f>
        <v>63.212799999999994</v>
      </c>
      <c r="J36" s="181">
        <f>I36*1.1</f>
        <v>69.534080000000003</v>
      </c>
      <c r="K36" s="181">
        <f>J36+($R$9*E36)</f>
        <v>75.69408</v>
      </c>
      <c r="L36" s="205"/>
      <c r="N36" s="122">
        <f>IF(L36&gt;0,G36*L36,0)</f>
        <v>0</v>
      </c>
      <c r="O36" s="122">
        <f>IF(L36&gt;0,H36*L36,0)</f>
        <v>0</v>
      </c>
      <c r="P36" s="339"/>
      <c r="Q36" s="122">
        <f>IF(L36&gt;0,J36*L36,0)</f>
        <v>0</v>
      </c>
      <c r="R36" s="122">
        <f>IF(L36&gt;0,K36*L36,0)</f>
        <v>0</v>
      </c>
      <c r="T36" s="174">
        <f>IF($L36&gt;0,$L36*$I36*'COVER PAGE'!#REF!,0)</f>
        <v>0</v>
      </c>
      <c r="U36" s="174">
        <f>IF($L36&gt;0,($E36*$R$9*$L36)-($E36*'COVER PAGE'!#REF!*$L36),0)</f>
        <v>0</v>
      </c>
      <c r="V36" s="174">
        <f t="shared" si="8"/>
        <v>0</v>
      </c>
      <c r="AD36" s="530" t="str">
        <f>IFERROR(VLOOKUP(D36,'Part Master'!A:E,5,FALSE)," ")</f>
        <v/>
      </c>
    </row>
    <row r="37" spans="2:30" s="5" customFormat="1">
      <c r="B37" s="54" t="s">
        <v>12</v>
      </c>
      <c r="C37" s="54"/>
      <c r="D37" s="65" t="s">
        <v>92</v>
      </c>
      <c r="E37" s="42">
        <v>0.2</v>
      </c>
      <c r="F37" s="216">
        <f>VLOOKUP(D37,'Part Master'!A:R, 3,FALSE)</f>
        <v>201.9</v>
      </c>
      <c r="G37" s="216">
        <f>F37*1.1</f>
        <v>222.09000000000003</v>
      </c>
      <c r="H37" s="216">
        <f>G37+(E37*$O$9)</f>
        <v>252.89000000000004</v>
      </c>
      <c r="I37" s="181">
        <f>VLOOKUP(D37,'Part Master'!A:G,7,FALSE)</f>
        <v>167.577</v>
      </c>
      <c r="J37" s="181">
        <f>I37*1.1</f>
        <v>184.33470000000003</v>
      </c>
      <c r="K37" s="181">
        <f>J37+($R$9*E37)</f>
        <v>215.13470000000004</v>
      </c>
      <c r="L37" s="205"/>
      <c r="N37" s="122">
        <f>IF(L37&gt;0,G37*L37,0)</f>
        <v>0</v>
      </c>
      <c r="O37" s="122">
        <f>IF(L37&gt;0,H37*L37,0)</f>
        <v>0</v>
      </c>
      <c r="P37" s="339"/>
      <c r="Q37" s="122">
        <f>IF(L37&gt;0,J37*L37,0)</f>
        <v>0</v>
      </c>
      <c r="R37" s="122">
        <f>IF(L37&gt;0,K37*L37,0)</f>
        <v>0</v>
      </c>
      <c r="T37" s="174">
        <f>IF($L37&gt;0,$L37*$I37*'COVER PAGE'!#REF!,0)</f>
        <v>0</v>
      </c>
      <c r="U37" s="174">
        <f>IF($L37&gt;0,($E37*$R$9*$L37)-($E37*'COVER PAGE'!#REF!*$L37),0)</f>
        <v>0</v>
      </c>
      <c r="V37" s="174">
        <f t="shared" si="8"/>
        <v>0</v>
      </c>
      <c r="AD37" s="530" t="str">
        <f>IFERROR(VLOOKUP(D37,'Part Master'!A:E,5,FALSE)," ")</f>
        <v/>
      </c>
    </row>
    <row r="38" spans="2:30" s="5" customFormat="1">
      <c r="B38" s="54" t="s">
        <v>13</v>
      </c>
      <c r="C38" s="54"/>
      <c r="D38" s="65" t="s">
        <v>182</v>
      </c>
      <c r="E38" s="42">
        <v>0.5</v>
      </c>
      <c r="F38" s="216">
        <f>VLOOKUP(D38,'Part Master'!A:R, 3,FALSE)</f>
        <v>717.09</v>
      </c>
      <c r="G38" s="216">
        <f>F38*1.1</f>
        <v>788.79900000000009</v>
      </c>
      <c r="H38" s="216">
        <f>G38+(E38*$O$9)</f>
        <v>865.79900000000009</v>
      </c>
      <c r="I38" s="181">
        <f>VLOOKUP(D38,'Part Master'!A:G,7,FALSE)</f>
        <v>595.18470000000002</v>
      </c>
      <c r="J38" s="181">
        <f>I38*1.1</f>
        <v>654.70317000000011</v>
      </c>
      <c r="K38" s="181">
        <f>J38+($R$9*E38)</f>
        <v>731.70317000000011</v>
      </c>
      <c r="L38" s="205"/>
      <c r="N38" s="122">
        <f>IF(L38&gt;0,G38*L38,0)</f>
        <v>0</v>
      </c>
      <c r="O38" s="122">
        <f>IF(L38&gt;0,H38*L38,0)</f>
        <v>0</v>
      </c>
      <c r="P38" s="339"/>
      <c r="Q38" s="122">
        <f>IF(L38&gt;0,J38*L38,0)</f>
        <v>0</v>
      </c>
      <c r="R38" s="122">
        <f>IF(L38&gt;0,K38*L38,0)</f>
        <v>0</v>
      </c>
      <c r="T38" s="174">
        <f>IF($L38&gt;0,$L38*$I38*'COVER PAGE'!#REF!,0)</f>
        <v>0</v>
      </c>
      <c r="U38" s="174">
        <f>IF($L38&gt;0,($E38*$R$9*$L38)-($E38*'COVER PAGE'!#REF!*$L38),0)</f>
        <v>0</v>
      </c>
      <c r="V38" s="174">
        <f t="shared" si="8"/>
        <v>0</v>
      </c>
      <c r="AD38" s="530" t="str">
        <f>IFERROR(VLOOKUP(D38,'Part Master'!A:E,5,FALSE)," ")</f>
        <v/>
      </c>
    </row>
    <row r="39" spans="2:30" s="5" customFormat="1">
      <c r="B39" s="54" t="s">
        <v>2</v>
      </c>
      <c r="C39" s="54"/>
      <c r="D39" s="65" t="s">
        <v>71</v>
      </c>
      <c r="E39" s="42">
        <v>0.2</v>
      </c>
      <c r="F39" s="216">
        <f>VLOOKUP(D39,'Part Master'!A:R, 3,FALSE)</f>
        <v>301.8</v>
      </c>
      <c r="G39" s="216">
        <f>F39*1.1</f>
        <v>331.98</v>
      </c>
      <c r="H39" s="216">
        <f>G39+(E39*$O$9)</f>
        <v>362.78000000000003</v>
      </c>
      <c r="I39" s="181">
        <f>VLOOKUP(D39,'Part Master'!A:G,7,FALSE)</f>
        <v>250.494</v>
      </c>
      <c r="J39" s="181">
        <f>I39*1.1</f>
        <v>275.54340000000002</v>
      </c>
      <c r="K39" s="181">
        <f>J39+($R$9*E39)</f>
        <v>306.34340000000003</v>
      </c>
      <c r="L39" s="205"/>
      <c r="N39" s="122">
        <f>IF(L39&gt;0,G39*L39,0)</f>
        <v>0</v>
      </c>
      <c r="O39" s="122">
        <f>IF(L39&gt;0,H39*L39,0)</f>
        <v>0</v>
      </c>
      <c r="P39" s="339"/>
      <c r="Q39" s="122">
        <f>IF(L39&gt;0,J39*L39,0)</f>
        <v>0</v>
      </c>
      <c r="R39" s="122">
        <f>IF(L39&gt;0,K39*L39,0)</f>
        <v>0</v>
      </c>
      <c r="T39" s="174">
        <f>IF($L39&gt;0,$L39*$I39*'COVER PAGE'!#REF!,0)</f>
        <v>0</v>
      </c>
      <c r="U39" s="174">
        <f>IF($L39&gt;0,($E39*$R$9*$L39)-($E39*'COVER PAGE'!#REF!*$L39),0)</f>
        <v>0</v>
      </c>
      <c r="V39" s="174">
        <f t="shared" si="8"/>
        <v>0</v>
      </c>
      <c r="AD39" s="530" t="str">
        <f>IFERROR(VLOOKUP(D39,'Part Master'!A:E,5,FALSE)," ")</f>
        <v/>
      </c>
    </row>
    <row r="40" spans="2:30">
      <c r="B40" s="56" t="s">
        <v>409</v>
      </c>
      <c r="C40" s="57"/>
      <c r="D40" s="68"/>
      <c r="E40" s="43"/>
      <c r="F40" s="304"/>
      <c r="G40" s="304"/>
      <c r="H40" s="304"/>
      <c r="I40" s="304"/>
      <c r="J40" s="304"/>
      <c r="K40" s="304"/>
      <c r="L40" s="276"/>
      <c r="M40" s="5"/>
      <c r="N40" s="5"/>
      <c r="O40" s="5"/>
      <c r="P40" s="5"/>
      <c r="Q40" s="5"/>
      <c r="R40" s="5"/>
      <c r="T40" s="5"/>
      <c r="U40" s="5"/>
      <c r="V40" s="5"/>
      <c r="AD40" s="530" t="str">
        <f>IFERROR(VLOOKUP(D40,'Part Master'!A:E,5,FALSE)," ")</f>
        <v xml:space="preserve"> </v>
      </c>
    </row>
    <row r="41" spans="2:30">
      <c r="B41" s="830"/>
      <c r="C41" s="54" t="s">
        <v>48</v>
      </c>
      <c r="D41" s="65" t="s">
        <v>188</v>
      </c>
      <c r="E41" s="42">
        <v>0.33</v>
      </c>
      <c r="F41" s="216">
        <f>VLOOKUP(D41,'Part Master'!A:R, 3,FALSE)</f>
        <v>417.58</v>
      </c>
      <c r="G41" s="216">
        <f>F41*1.1</f>
        <v>459.33800000000002</v>
      </c>
      <c r="H41" s="216">
        <f>G41+(E41*$O$9)</f>
        <v>510.15800000000002</v>
      </c>
      <c r="I41" s="181">
        <f>VLOOKUP(D41,'Part Master'!A:G,7,FALSE)</f>
        <v>346.59139999999996</v>
      </c>
      <c r="J41" s="181">
        <f>I41*1.1</f>
        <v>381.25054</v>
      </c>
      <c r="K41" s="181">
        <f>J41+($R$9*E41)</f>
        <v>432.07053999999999</v>
      </c>
      <c r="L41" s="205"/>
      <c r="N41" s="122">
        <f>IF(L41&gt;0,G41*L41,0)</f>
        <v>0</v>
      </c>
      <c r="O41" s="122">
        <f>IF(L41&gt;0,H41*L41,0)</f>
        <v>0</v>
      </c>
      <c r="P41" s="339"/>
      <c r="Q41" s="122">
        <f>IF(L41&gt;0,J41*L41,0)</f>
        <v>0</v>
      </c>
      <c r="R41" s="122">
        <f>IF(L41&gt;0,K41*L41,0)</f>
        <v>0</v>
      </c>
      <c r="T41" s="174">
        <f>IF($L41&gt;0,$L41*$I41*'COVER PAGE'!#REF!,0)</f>
        <v>0</v>
      </c>
      <c r="U41" s="174">
        <f>IF($L41&gt;0,($E41*$R$9*$L41)-($E41*'COVER PAGE'!#REF!*$L41),0)</f>
        <v>0</v>
      </c>
      <c r="V41" s="174">
        <f t="shared" si="8"/>
        <v>0</v>
      </c>
      <c r="AD41" s="530" t="str">
        <f>IFERROR(VLOOKUP(D41,'Part Master'!A:E,5,FALSE)," ")</f>
        <v/>
      </c>
    </row>
    <row r="42" spans="2:30">
      <c r="B42" s="832"/>
      <c r="C42" s="54" t="s">
        <v>49</v>
      </c>
      <c r="D42" s="65" t="s">
        <v>189</v>
      </c>
      <c r="E42" s="42">
        <v>0.33</v>
      </c>
      <c r="F42" s="216">
        <f>VLOOKUP(D42,'Part Master'!A:R, 3,FALSE)</f>
        <v>399.6</v>
      </c>
      <c r="G42" s="216">
        <f>F42*1.1</f>
        <v>439.56000000000006</v>
      </c>
      <c r="H42" s="216">
        <f>G42+(E42*$O$9)</f>
        <v>490.38000000000005</v>
      </c>
      <c r="I42" s="181">
        <f>VLOOKUP(D42,'Part Master'!A:G,7,FALSE)</f>
        <v>331.66800000000001</v>
      </c>
      <c r="J42" s="181">
        <f>I42*1.1</f>
        <v>364.83480000000003</v>
      </c>
      <c r="K42" s="181">
        <f>J42+($R$9*E42)</f>
        <v>415.65480000000002</v>
      </c>
      <c r="L42" s="205"/>
      <c r="N42" s="122">
        <f>IF(L42&gt;0,G42*L42,0)</f>
        <v>0</v>
      </c>
      <c r="O42" s="122">
        <f>IF(L42&gt;0,H42*L42,0)</f>
        <v>0</v>
      </c>
      <c r="P42" s="339"/>
      <c r="Q42" s="122">
        <f>IF(L42&gt;0,J42*L42,0)</f>
        <v>0</v>
      </c>
      <c r="R42" s="122">
        <f>IF(L42&gt;0,K42*L42,0)</f>
        <v>0</v>
      </c>
      <c r="T42" s="174">
        <f>IF($L42&gt;0,$L42*$I42*'COVER PAGE'!#REF!,0)</f>
        <v>0</v>
      </c>
      <c r="U42" s="174">
        <f>IF($L42&gt;0,($E42*$R$9*$L42)-($E42*'COVER PAGE'!#REF!*$L42),0)</f>
        <v>0</v>
      </c>
      <c r="V42" s="174">
        <f t="shared" si="8"/>
        <v>0</v>
      </c>
      <c r="AD42" s="530" t="str">
        <f>IFERROR(VLOOKUP(D42,'Part Master'!A:E,5,FALSE)," ")</f>
        <v/>
      </c>
    </row>
    <row r="43" spans="2:30">
      <c r="B43" s="832"/>
      <c r="C43" s="54" t="s">
        <v>50</v>
      </c>
      <c r="D43" s="65" t="s">
        <v>190</v>
      </c>
      <c r="E43" s="42">
        <v>0.33</v>
      </c>
      <c r="F43" s="216">
        <f>VLOOKUP(D43,'Part Master'!A:R, 3,FALSE)</f>
        <v>399.6</v>
      </c>
      <c r="G43" s="216">
        <f>F43*1.1</f>
        <v>439.56000000000006</v>
      </c>
      <c r="H43" s="216">
        <f>G43+(E43*$O$9)</f>
        <v>490.38000000000005</v>
      </c>
      <c r="I43" s="181">
        <f>VLOOKUP(D43,'Part Master'!A:G,7,FALSE)</f>
        <v>331.66800000000001</v>
      </c>
      <c r="J43" s="181">
        <f>I43*1.1</f>
        <v>364.83480000000003</v>
      </c>
      <c r="K43" s="181">
        <f>J43+($R$9*E43)</f>
        <v>415.65480000000002</v>
      </c>
      <c r="L43" s="205"/>
      <c r="N43" s="122">
        <f>IF(L43&gt;0,G43*L43,0)</f>
        <v>0</v>
      </c>
      <c r="O43" s="122">
        <f>IF(L43&gt;0,H43*L43,0)</f>
        <v>0</v>
      </c>
      <c r="P43" s="339"/>
      <c r="Q43" s="122">
        <f>IF(L43&gt;0,J43*L43,0)</f>
        <v>0</v>
      </c>
      <c r="R43" s="122">
        <f>IF(L43&gt;0,K43*L43,0)</f>
        <v>0</v>
      </c>
      <c r="T43" s="174">
        <f>IF($L43&gt;0,$L43*$I43*'COVER PAGE'!#REF!,0)</f>
        <v>0</v>
      </c>
      <c r="U43" s="174">
        <f>IF($L43&gt;0,($E43*$R$9*$L43)-($E43*'COVER PAGE'!#REF!*$L43),0)</f>
        <v>0</v>
      </c>
      <c r="V43" s="174">
        <f t="shared" si="8"/>
        <v>0</v>
      </c>
      <c r="AD43" s="530" t="str">
        <f>IFERROR(VLOOKUP(D43,'Part Master'!A:E,5,FALSE)," ")</f>
        <v/>
      </c>
    </row>
    <row r="44" spans="2:30">
      <c r="B44" s="831"/>
      <c r="C44" s="54" t="s">
        <v>51</v>
      </c>
      <c r="D44" s="65" t="s">
        <v>191</v>
      </c>
      <c r="E44" s="42">
        <v>0.33</v>
      </c>
      <c r="F44" s="216">
        <f>VLOOKUP(D44,'Part Master'!A:R, 3,FALSE)</f>
        <v>399.6</v>
      </c>
      <c r="G44" s="216">
        <f>F44*1.1</f>
        <v>439.56000000000006</v>
      </c>
      <c r="H44" s="216">
        <f>G44+(E44*$O$9)</f>
        <v>490.38000000000005</v>
      </c>
      <c r="I44" s="181">
        <f>VLOOKUP(D44,'Part Master'!A:G,7,FALSE)</f>
        <v>331.66800000000001</v>
      </c>
      <c r="J44" s="181">
        <f>I44*1.1</f>
        <v>364.83480000000003</v>
      </c>
      <c r="K44" s="181">
        <f>J44+($R$9*E44)</f>
        <v>415.65480000000002</v>
      </c>
      <c r="L44" s="205"/>
      <c r="N44" s="122">
        <f>IF(L44&gt;0,G44*L44,0)</f>
        <v>0</v>
      </c>
      <c r="O44" s="122">
        <f>IF(L44&gt;0,H44*L44,0)</f>
        <v>0</v>
      </c>
      <c r="P44" s="339"/>
      <c r="Q44" s="122">
        <f>IF(L44&gt;0,J44*L44,0)</f>
        <v>0</v>
      </c>
      <c r="R44" s="122">
        <f>IF(L44&gt;0,K44*L44,0)</f>
        <v>0</v>
      </c>
      <c r="T44" s="174">
        <f>IF($L44&gt;0,$L44*$I44*'COVER PAGE'!#REF!,0)</f>
        <v>0</v>
      </c>
      <c r="U44" s="174">
        <f>IF($L44&gt;0,($E44*$R$9*$L44)-($E44*'COVER PAGE'!#REF!*$L44),0)</f>
        <v>0</v>
      </c>
      <c r="V44" s="174">
        <f t="shared" si="8"/>
        <v>0</v>
      </c>
      <c r="AD44" s="530" t="str">
        <f>IFERROR(VLOOKUP(D44,'Part Master'!A:E,5,FALSE)," ")</f>
        <v/>
      </c>
    </row>
    <row r="45" spans="2:30">
      <c r="B45" s="56" t="s">
        <v>8</v>
      </c>
      <c r="C45" s="57"/>
      <c r="D45" s="68"/>
      <c r="E45" s="43"/>
      <c r="F45" s="304"/>
      <c r="G45" s="304"/>
      <c r="H45" s="304"/>
      <c r="I45" s="304"/>
      <c r="J45" s="304"/>
      <c r="K45" s="304"/>
      <c r="L45" s="276"/>
      <c r="N45" s="193"/>
      <c r="O45" s="193"/>
      <c r="P45" s="193"/>
      <c r="Q45" s="193"/>
      <c r="R45" s="193"/>
      <c r="S45" s="193"/>
      <c r="T45" s="5"/>
      <c r="U45" s="5"/>
      <c r="V45" s="5"/>
      <c r="AD45" s="530" t="str">
        <f>IFERROR(VLOOKUP(D45,'Part Master'!A:E,5,FALSE)," ")</f>
        <v xml:space="preserve"> </v>
      </c>
    </row>
    <row r="46" spans="2:30">
      <c r="B46" s="830"/>
      <c r="C46" s="54" t="s">
        <v>34</v>
      </c>
      <c r="D46" s="65" t="s">
        <v>516</v>
      </c>
      <c r="E46" s="42">
        <v>0.5</v>
      </c>
      <c r="F46" s="216">
        <f>VLOOKUP(D46,'Part Master'!A:R, 3,FALSE)</f>
        <v>367.62</v>
      </c>
      <c r="G46" s="216">
        <f t="shared" ref="G46:G60" si="19">F46*1.1</f>
        <v>404.38200000000006</v>
      </c>
      <c r="H46" s="216">
        <f t="shared" ref="H46:H52" si="20">G46+(E46*$O$9)</f>
        <v>481.38200000000006</v>
      </c>
      <c r="I46" s="181">
        <f>VLOOKUP(D46,'Part Master'!A:G,7,FALSE)</f>
        <v>305.12459999999999</v>
      </c>
      <c r="J46" s="181">
        <f t="shared" ref="J46:J56" si="21">I46*1.1</f>
        <v>335.63706000000002</v>
      </c>
      <c r="K46" s="181">
        <f t="shared" ref="K46:K52" si="22">J46+($R$9*E46)</f>
        <v>412.63706000000002</v>
      </c>
      <c r="L46" s="205"/>
      <c r="N46" s="122">
        <f t="shared" ref="N46:N52" si="23">IF(L46&gt;0,G46*L46,0)</f>
        <v>0</v>
      </c>
      <c r="O46" s="122">
        <f t="shared" ref="O46:O52" si="24">IF(L46&gt;0,H46*L46,0)</f>
        <v>0</v>
      </c>
      <c r="P46" s="339"/>
      <c r="Q46" s="122">
        <f t="shared" ref="Q46:Q52" si="25">IF(L46&gt;0,J46*L46,0)</f>
        <v>0</v>
      </c>
      <c r="R46" s="122">
        <f t="shared" ref="R46:R52" si="26">IF(L46&gt;0,K46*L46,0)</f>
        <v>0</v>
      </c>
      <c r="T46" s="174">
        <f>IF($L46&gt;0,$L46*$I46*'COVER PAGE'!#REF!,0)</f>
        <v>0</v>
      </c>
      <c r="U46" s="174">
        <f>IF($L46&gt;0,($E46*$R$9*$L46)-($E46*'COVER PAGE'!#REF!*$L46),0)</f>
        <v>0</v>
      </c>
      <c r="V46" s="174">
        <f t="shared" si="8"/>
        <v>0</v>
      </c>
      <c r="AD46" s="530" t="str">
        <f>IFERROR(VLOOKUP(D46,'Part Master'!A:E,5,FALSE)," ")</f>
        <v/>
      </c>
    </row>
    <row r="47" spans="2:30" s="12" customFormat="1">
      <c r="B47" s="832"/>
      <c r="C47" s="49" t="s">
        <v>510</v>
      </c>
      <c r="D47" s="228" t="s">
        <v>509</v>
      </c>
      <c r="E47" s="42">
        <v>0.25</v>
      </c>
      <c r="F47" s="216">
        <f>VLOOKUP(D47,'Part Master'!A:R, 3,FALSE)</f>
        <v>214.31</v>
      </c>
      <c r="G47" s="216">
        <f t="shared" si="19"/>
        <v>235.74100000000001</v>
      </c>
      <c r="H47" s="216">
        <f t="shared" si="20"/>
        <v>274.24099999999999</v>
      </c>
      <c r="I47" s="181">
        <f>VLOOKUP(D47,'Part Master'!A:G,7,FALSE)</f>
        <v>177.87729999999999</v>
      </c>
      <c r="J47" s="181">
        <f t="shared" si="21"/>
        <v>195.66503</v>
      </c>
      <c r="K47" s="181">
        <f t="shared" si="22"/>
        <v>234.16503</v>
      </c>
      <c r="L47" s="205"/>
      <c r="N47" s="122">
        <f t="shared" si="23"/>
        <v>0</v>
      </c>
      <c r="O47" s="122">
        <f t="shared" si="24"/>
        <v>0</v>
      </c>
      <c r="P47" s="339"/>
      <c r="Q47" s="122">
        <f t="shared" si="25"/>
        <v>0</v>
      </c>
      <c r="R47" s="122">
        <f t="shared" si="26"/>
        <v>0</v>
      </c>
      <c r="T47" s="174">
        <f>IF($L47&gt;0,$L47*$I47*'COVER PAGE'!#REF!,0)</f>
        <v>0</v>
      </c>
      <c r="U47" s="174">
        <f>IF($L47&gt;0,($E47*$R$9*$L47)-($E47*'COVER PAGE'!#REF!*$L47),0)</f>
        <v>0</v>
      </c>
      <c r="V47" s="174">
        <f t="shared" si="8"/>
        <v>0</v>
      </c>
      <c r="AD47" s="530" t="str">
        <f>IFERROR(VLOOKUP(D47,'Part Master'!A:E,5,FALSE)," ")</f>
        <v/>
      </c>
    </row>
    <row r="48" spans="2:30" s="12" customFormat="1" hidden="1">
      <c r="B48" s="832"/>
      <c r="C48" s="362" t="s">
        <v>518</v>
      </c>
      <c r="D48" s="65" t="s">
        <v>512</v>
      </c>
      <c r="E48" s="42">
        <v>0</v>
      </c>
      <c r="F48" s="216">
        <f>VLOOKUP(D48,'Part Master'!A:R, 3,FALSE)</f>
        <v>23.28</v>
      </c>
      <c r="G48" s="216">
        <f>F48*1.1</f>
        <v>25.608000000000004</v>
      </c>
      <c r="H48" s="216">
        <f t="shared" si="20"/>
        <v>25.608000000000004</v>
      </c>
      <c r="I48" s="181">
        <f>VLOOKUP(D48,'Part Master'!A:G,7,FALSE)</f>
        <v>19.322400000000002</v>
      </c>
      <c r="J48" s="181">
        <f t="shared" si="21"/>
        <v>21.254640000000002</v>
      </c>
      <c r="K48" s="181">
        <f t="shared" si="22"/>
        <v>21.254640000000002</v>
      </c>
      <c r="L48" s="205"/>
      <c r="N48" s="122">
        <f t="shared" si="23"/>
        <v>0</v>
      </c>
      <c r="O48" s="122">
        <f t="shared" si="24"/>
        <v>0</v>
      </c>
      <c r="P48" s="339"/>
      <c r="Q48" s="122">
        <f t="shared" si="25"/>
        <v>0</v>
      </c>
      <c r="R48" s="122">
        <f t="shared" si="26"/>
        <v>0</v>
      </c>
      <c r="T48" s="174">
        <f>IF($L48&gt;0,$L48*$I48*'COVER PAGE'!#REF!,0)</f>
        <v>0</v>
      </c>
      <c r="U48" s="174">
        <f>IF($L48&gt;0,($E48*$R$9*$L48)-($E48*'COVER PAGE'!#REF!*$L48),0)</f>
        <v>0</v>
      </c>
      <c r="V48" s="174">
        <f t="shared" si="8"/>
        <v>0</v>
      </c>
      <c r="AD48" s="530" t="str">
        <f>IFERROR(VLOOKUP(D48,'Part Master'!A:E,5,FALSE)," ")</f>
        <v/>
      </c>
    </row>
    <row r="49" spans="2:30">
      <c r="B49" s="832"/>
      <c r="C49" s="54" t="s">
        <v>53</v>
      </c>
      <c r="D49" s="65" t="s">
        <v>1161</v>
      </c>
      <c r="E49" s="42">
        <v>0.5</v>
      </c>
      <c r="F49" s="216">
        <f>VLOOKUP(D49,'Part Master'!A:R, 3,FALSE)</f>
        <v>996.02</v>
      </c>
      <c r="G49" s="216">
        <f t="shared" si="19"/>
        <v>1095.6220000000001</v>
      </c>
      <c r="H49" s="216">
        <f t="shared" si="20"/>
        <v>1172.6220000000001</v>
      </c>
      <c r="I49" s="181">
        <f>VLOOKUP(D49,'Part Master'!A:G,7,FALSE)</f>
        <v>826.69659999999999</v>
      </c>
      <c r="J49" s="181">
        <f t="shared" si="21"/>
        <v>909.36626000000001</v>
      </c>
      <c r="K49" s="181">
        <f t="shared" si="22"/>
        <v>986.36626000000001</v>
      </c>
      <c r="L49" s="205"/>
      <c r="N49" s="122">
        <f t="shared" si="23"/>
        <v>0</v>
      </c>
      <c r="O49" s="122">
        <f t="shared" si="24"/>
        <v>0</v>
      </c>
      <c r="P49" s="339"/>
      <c r="Q49" s="122">
        <f t="shared" si="25"/>
        <v>0</v>
      </c>
      <c r="R49" s="122">
        <f t="shared" si="26"/>
        <v>0</v>
      </c>
      <c r="T49" s="174">
        <f>IF($L49&gt;0,$L49*$I49*'COVER PAGE'!#REF!,0)</f>
        <v>0</v>
      </c>
      <c r="U49" s="174">
        <f>IF($L49&gt;0,($E49*$R$9*$L49)-($E49*'COVER PAGE'!#REF!*$L49),0)</f>
        <v>0</v>
      </c>
      <c r="V49" s="174">
        <f t="shared" si="8"/>
        <v>0</v>
      </c>
      <c r="AD49" s="530" t="str">
        <f>IFERROR(VLOOKUP(D49,'Part Master'!A:E,5,FALSE)," ")</f>
        <v/>
      </c>
    </row>
    <row r="50" spans="2:30">
      <c r="B50" s="831"/>
      <c r="C50" s="54" t="s">
        <v>36</v>
      </c>
      <c r="D50" s="65" t="s">
        <v>86</v>
      </c>
      <c r="E50" s="42">
        <v>0.17</v>
      </c>
      <c r="F50" s="216">
        <f>VLOOKUP(D50,'Part Master'!A:R, 3,FALSE)</f>
        <v>38.46</v>
      </c>
      <c r="G50" s="216">
        <f t="shared" si="19"/>
        <v>42.306000000000004</v>
      </c>
      <c r="H50" s="216">
        <f t="shared" si="20"/>
        <v>68.486000000000004</v>
      </c>
      <c r="I50" s="181">
        <f>VLOOKUP(D50,'Part Master'!A:G,7,FALSE)</f>
        <v>31.921800000000001</v>
      </c>
      <c r="J50" s="181">
        <f t="shared" si="21"/>
        <v>35.113980000000005</v>
      </c>
      <c r="K50" s="181">
        <f t="shared" si="22"/>
        <v>61.293980000000005</v>
      </c>
      <c r="L50" s="205"/>
      <c r="N50" s="122">
        <f t="shared" si="23"/>
        <v>0</v>
      </c>
      <c r="O50" s="122">
        <f t="shared" si="24"/>
        <v>0</v>
      </c>
      <c r="P50" s="339"/>
      <c r="Q50" s="122">
        <f t="shared" si="25"/>
        <v>0</v>
      </c>
      <c r="R50" s="122">
        <f t="shared" si="26"/>
        <v>0</v>
      </c>
      <c r="T50" s="174">
        <f>IF($L50&gt;0,$L50*$I50*'COVER PAGE'!#REF!,0)</f>
        <v>0</v>
      </c>
      <c r="U50" s="174">
        <f>IF($L50&gt;0,($E50*$R$9*$L50)-($E50*'COVER PAGE'!#REF!*$L50),0)</f>
        <v>0</v>
      </c>
      <c r="V50" s="174">
        <f t="shared" si="8"/>
        <v>0</v>
      </c>
      <c r="AD50" s="530" t="str">
        <f>IFERROR(VLOOKUP(D50,'Part Master'!A:E,5,FALSE)," ")</f>
        <v/>
      </c>
    </row>
    <row r="51" spans="2:30">
      <c r="B51" s="41" t="s">
        <v>1212</v>
      </c>
      <c r="C51" s="41"/>
      <c r="D51" s="41" t="s">
        <v>1225</v>
      </c>
      <c r="E51" s="45">
        <v>0.33</v>
      </c>
      <c r="F51" s="216">
        <f>VLOOKUP(D51,'Part Master'!A:R, 3,FALSE)</f>
        <v>166.28</v>
      </c>
      <c r="G51" s="216">
        <f t="shared" si="19"/>
        <v>182.90800000000002</v>
      </c>
      <c r="H51" s="216">
        <f t="shared" si="20"/>
        <v>233.72800000000001</v>
      </c>
      <c r="I51" s="181">
        <f>VLOOKUP(D51,'Part Master'!A:G,7,FALSE)</f>
        <v>138.01240000000001</v>
      </c>
      <c r="J51" s="181">
        <f t="shared" ref="J51" si="27">I51*1.1</f>
        <v>151.81364000000002</v>
      </c>
      <c r="K51" s="181">
        <f t="shared" ref="K51" si="28">J51+($R$9*E51)</f>
        <v>202.63364000000001</v>
      </c>
      <c r="L51" s="205"/>
      <c r="N51" s="122"/>
      <c r="O51" s="122"/>
      <c r="P51" s="339"/>
      <c r="Q51" s="122"/>
      <c r="R51" s="122"/>
      <c r="T51" s="174"/>
      <c r="U51" s="174"/>
      <c r="V51" s="174"/>
      <c r="AD51" s="530" t="str">
        <f>IFERROR(VLOOKUP(D51,'Part Master'!A:E,5,FALSE)," ")</f>
        <v/>
      </c>
    </row>
    <row r="52" spans="2:30" ht="33" customHeight="1">
      <c r="B52" s="908" t="s">
        <v>564</v>
      </c>
      <c r="C52" s="909"/>
      <c r="D52" s="65"/>
      <c r="E52" s="42">
        <f>SUM(E53:E56)</f>
        <v>1.8000000000000003</v>
      </c>
      <c r="F52" s="216">
        <f>SUM(F53:F56)</f>
        <v>849.64</v>
      </c>
      <c r="G52" s="216">
        <f>F52*1.1</f>
        <v>934.60400000000004</v>
      </c>
      <c r="H52" s="216">
        <f t="shared" si="20"/>
        <v>1211.8040000000001</v>
      </c>
      <c r="I52" s="216">
        <f>SUM(I53:I56)</f>
        <v>705.20119999999997</v>
      </c>
      <c r="J52" s="216">
        <f>I52*1.1</f>
        <v>775.72131999999999</v>
      </c>
      <c r="K52" s="181">
        <f t="shared" si="22"/>
        <v>1052.9213199999999</v>
      </c>
      <c r="L52" s="205"/>
      <c r="N52" s="122">
        <f t="shared" si="23"/>
        <v>0</v>
      </c>
      <c r="O52" s="122">
        <f t="shared" si="24"/>
        <v>0</v>
      </c>
      <c r="P52" s="339"/>
      <c r="Q52" s="122">
        <f t="shared" si="25"/>
        <v>0</v>
      </c>
      <c r="R52" s="122">
        <f t="shared" si="26"/>
        <v>0</v>
      </c>
      <c r="T52" s="174">
        <f>IF($L52&gt;0,$L52*$I52*'COVER PAGE'!#REF!,0)</f>
        <v>0</v>
      </c>
      <c r="U52" s="174">
        <f>IF($L52&gt;0,($E52*$R$9*$L52)-($E52*'COVER PAGE'!#REF!*$L52),0)</f>
        <v>0</v>
      </c>
      <c r="V52" s="174">
        <f t="shared" si="8"/>
        <v>0</v>
      </c>
      <c r="AD52" s="530" t="str">
        <f>IFERROR(VLOOKUP(D52,'Part Master'!A:E,5,FALSE)," ")</f>
        <v xml:space="preserve"> </v>
      </c>
    </row>
    <row r="53" spans="2:30">
      <c r="B53" s="910"/>
      <c r="C53" s="83" t="s">
        <v>1037</v>
      </c>
      <c r="D53" s="80" t="s">
        <v>726</v>
      </c>
      <c r="E53" s="53">
        <v>1.5</v>
      </c>
      <c r="F53" s="218">
        <f>VLOOKUP(D53,'Part Master'!A:R, 3,FALSE)</f>
        <v>779.37</v>
      </c>
      <c r="G53" s="218">
        <f>F53*1.1</f>
        <v>857.30700000000013</v>
      </c>
      <c r="H53" s="855"/>
      <c r="I53" s="181">
        <f>VLOOKUP(D53,'Part Master'!A:G,7,FALSE)</f>
        <v>646.87709999999993</v>
      </c>
      <c r="J53" s="218">
        <f t="shared" si="21"/>
        <v>711.56480999999997</v>
      </c>
      <c r="K53" s="901"/>
      <c r="L53" s="902"/>
      <c r="N53" s="193"/>
      <c r="O53" s="193"/>
      <c r="P53" s="193"/>
      <c r="Q53" s="193"/>
      <c r="R53" s="193"/>
      <c r="T53" s="5"/>
      <c r="U53" s="5"/>
      <c r="V53" s="5"/>
      <c r="AD53" s="530" t="str">
        <f>IFERROR(VLOOKUP(D53,'Part Master'!A:E,5,FALSE)," ")</f>
        <v/>
      </c>
    </row>
    <row r="54" spans="2:30">
      <c r="B54" s="911"/>
      <c r="C54" s="66" t="s">
        <v>61</v>
      </c>
      <c r="D54" s="80" t="s">
        <v>89</v>
      </c>
      <c r="E54" s="53">
        <v>0.1</v>
      </c>
      <c r="F54" s="218">
        <f>VLOOKUP(D54,'Part Master'!A:R, 3,FALSE)</f>
        <v>19.02</v>
      </c>
      <c r="G54" s="218">
        <f t="shared" si="19"/>
        <v>20.922000000000001</v>
      </c>
      <c r="H54" s="856"/>
      <c r="I54" s="181">
        <f>VLOOKUP(D54,'Part Master'!A:G,7,FALSE)</f>
        <v>15.7866</v>
      </c>
      <c r="J54" s="218">
        <f t="shared" si="21"/>
        <v>17.365260000000003</v>
      </c>
      <c r="K54" s="903"/>
      <c r="L54" s="904"/>
      <c r="N54" s="193"/>
      <c r="O54" s="193"/>
      <c r="P54" s="193"/>
      <c r="Q54" s="193"/>
      <c r="R54" s="193"/>
      <c r="T54" s="5"/>
      <c r="U54" s="5"/>
      <c r="V54" s="5"/>
      <c r="AD54" s="530" t="str">
        <f>IFERROR(VLOOKUP(D54,'Part Master'!A:E,5,FALSE)," ")</f>
        <v/>
      </c>
    </row>
    <row r="55" spans="2:30" s="5" customFormat="1">
      <c r="B55" s="911"/>
      <c r="C55" s="66" t="s">
        <v>40</v>
      </c>
      <c r="D55" s="80" t="s">
        <v>90</v>
      </c>
      <c r="E55" s="53">
        <v>0.1</v>
      </c>
      <c r="F55" s="218">
        <f>VLOOKUP(D55,'Part Master'!A:R, 3,FALSE)</f>
        <v>11.77</v>
      </c>
      <c r="G55" s="218">
        <f t="shared" si="19"/>
        <v>12.947000000000001</v>
      </c>
      <c r="H55" s="856"/>
      <c r="I55" s="181">
        <f>VLOOKUP(D55,'Part Master'!A:G,7,FALSE)</f>
        <v>9.7690999999999999</v>
      </c>
      <c r="J55" s="218">
        <f t="shared" si="21"/>
        <v>10.74601</v>
      </c>
      <c r="K55" s="903"/>
      <c r="L55" s="904"/>
      <c r="AD55" s="530" t="str">
        <f>IFERROR(VLOOKUP(D55,'Part Master'!A:E,5,FALSE)," ")</f>
        <v/>
      </c>
    </row>
    <row r="56" spans="2:30" s="5" customFormat="1">
      <c r="B56" s="912"/>
      <c r="C56" s="66" t="s">
        <v>21</v>
      </c>
      <c r="D56" s="80" t="s">
        <v>91</v>
      </c>
      <c r="E56" s="53">
        <v>0.1</v>
      </c>
      <c r="F56" s="218">
        <f>VLOOKUP(D56,'Part Master'!A:R, 3,FALSE)</f>
        <v>39.479999999999997</v>
      </c>
      <c r="G56" s="218">
        <f t="shared" si="19"/>
        <v>43.427999999999997</v>
      </c>
      <c r="H56" s="857"/>
      <c r="I56" s="181">
        <f>VLOOKUP(D56,'Part Master'!A:G,7,FALSE)</f>
        <v>32.7684</v>
      </c>
      <c r="J56" s="218">
        <f t="shared" si="21"/>
        <v>36.04524</v>
      </c>
      <c r="K56" s="905"/>
      <c r="L56" s="906"/>
      <c r="AD56" s="530" t="str">
        <f>IFERROR(VLOOKUP(D56,'Part Master'!A:E,5,FALSE)," ")</f>
        <v/>
      </c>
    </row>
    <row r="57" spans="2:30" s="5" customFormat="1">
      <c r="B57" s="65" t="s">
        <v>1038</v>
      </c>
      <c r="C57" s="54"/>
      <c r="D57" s="65" t="s">
        <v>1064</v>
      </c>
      <c r="E57" s="42">
        <v>0.5</v>
      </c>
      <c r="F57" s="216">
        <f>VLOOKUP(D57,'Part Master'!A:R, 3,FALSE)</f>
        <v>320</v>
      </c>
      <c r="G57" s="216">
        <f t="shared" si="19"/>
        <v>352</v>
      </c>
      <c r="H57" s="216">
        <f>G57+(E57*$O$9)</f>
        <v>429</v>
      </c>
      <c r="I57" s="181">
        <f>VLOOKUP(D57,'Part Master'!A:G,7,FALSE)</f>
        <v>265.60000000000002</v>
      </c>
      <c r="J57" s="181">
        <f>I57*1.1</f>
        <v>292.16000000000003</v>
      </c>
      <c r="K57" s="181">
        <f>J57+($R$9*E57)</f>
        <v>369.16</v>
      </c>
      <c r="L57" s="205"/>
      <c r="N57" s="122">
        <f>IF(L57&gt;0,G57*L57,0)</f>
        <v>0</v>
      </c>
      <c r="O57" s="122">
        <f>IF(L57&gt;0,H57*L57,0)</f>
        <v>0</v>
      </c>
      <c r="P57" s="339"/>
      <c r="Q57" s="122">
        <f>IF(L57&gt;0,J57*L57,0)</f>
        <v>0</v>
      </c>
      <c r="R57" s="122">
        <f>IF(L57&gt;0,K57*L57,0)</f>
        <v>0</v>
      </c>
      <c r="T57" s="174">
        <f>IF($L57&gt;0,$L57*$I57*'COVER PAGE'!#REF!,0)</f>
        <v>0</v>
      </c>
      <c r="U57" s="174">
        <f>IF($L57&gt;0,($E57*$R$9*$L57)-($E57*'COVER PAGE'!#REF!*$L57),0)</f>
        <v>0</v>
      </c>
      <c r="V57" s="174">
        <f t="shared" si="8"/>
        <v>0</v>
      </c>
      <c r="AD57" s="530" t="str">
        <f>IFERROR(VLOOKUP(D57,'Part Master'!A:E,5,FALSE)," ")</f>
        <v/>
      </c>
    </row>
    <row r="58" spans="2:30" s="5" customFormat="1">
      <c r="B58" s="65" t="s">
        <v>1213</v>
      </c>
      <c r="C58" s="65"/>
      <c r="D58" s="65" t="s">
        <v>1221</v>
      </c>
      <c r="E58" s="42">
        <v>0</v>
      </c>
      <c r="F58" s="216">
        <f>VLOOKUP(D58,'Part Master'!A:R, 3,FALSE)</f>
        <v>45.51</v>
      </c>
      <c r="G58" s="216">
        <f t="shared" ref="G58" si="29">F58*1.1</f>
        <v>50.061</v>
      </c>
      <c r="H58" s="216">
        <f>G58+(E58*$O$9)</f>
        <v>50.061</v>
      </c>
      <c r="I58" s="181">
        <f>VLOOKUP(D58,'Part Master'!A:G,7,FALSE)</f>
        <v>37.773299999999999</v>
      </c>
      <c r="J58" s="181">
        <f>I58*1.1</f>
        <v>41.550630000000005</v>
      </c>
      <c r="K58" s="181">
        <f>J58+($R$9*E58)</f>
        <v>41.550630000000005</v>
      </c>
      <c r="L58" s="205"/>
      <c r="N58" s="122"/>
      <c r="O58" s="122"/>
      <c r="P58" s="339"/>
      <c r="Q58" s="122"/>
      <c r="R58" s="122"/>
      <c r="T58" s="174"/>
      <c r="U58" s="174"/>
      <c r="V58" s="174"/>
      <c r="AD58" s="530" t="str">
        <f>IFERROR(VLOOKUP(D58,'Part Master'!A:E,5,FALSE)," ")</f>
        <v/>
      </c>
    </row>
    <row r="59" spans="2:30" s="5" customFormat="1">
      <c r="B59" s="65" t="s">
        <v>417</v>
      </c>
      <c r="C59" s="54"/>
      <c r="D59" s="65" t="s">
        <v>95</v>
      </c>
      <c r="E59" s="42">
        <v>0.17</v>
      </c>
      <c r="F59" s="216">
        <f>VLOOKUP(D59,'Part Master'!A:R, 3,FALSE)</f>
        <v>29.81</v>
      </c>
      <c r="G59" s="216">
        <f t="shared" si="19"/>
        <v>32.791000000000004</v>
      </c>
      <c r="H59" s="216">
        <f>G59+(E59*$O$9)</f>
        <v>58.971000000000004</v>
      </c>
      <c r="I59" s="181">
        <f>VLOOKUP(D59,'Part Master'!A:G,7,FALSE)</f>
        <v>24.7423</v>
      </c>
      <c r="J59" s="181">
        <f>I59*1.1</f>
        <v>27.216530000000002</v>
      </c>
      <c r="K59" s="181">
        <f>J59+($R$9*E59)</f>
        <v>53.396530000000006</v>
      </c>
      <c r="L59" s="205"/>
      <c r="N59" s="122">
        <f>IF(L59&gt;0,G59*L59,0)</f>
        <v>0</v>
      </c>
      <c r="O59" s="122">
        <f>IF(L59&gt;0,H59*L59,0)</f>
        <v>0</v>
      </c>
      <c r="P59" s="339"/>
      <c r="Q59" s="122">
        <f>IF(L59&gt;0,J59*L59,0)</f>
        <v>0</v>
      </c>
      <c r="R59" s="122">
        <f>IF(L59&gt;0,K59*L59,0)</f>
        <v>0</v>
      </c>
      <c r="T59" s="174">
        <f>IF($L59&gt;0,$L59*$I59*'COVER PAGE'!#REF!,0)</f>
        <v>0</v>
      </c>
      <c r="U59" s="174">
        <f>IF($L59&gt;0,($E59*$R$9*$L59)-($E59*'COVER PAGE'!#REF!*$L59),0)</f>
        <v>0</v>
      </c>
      <c r="V59" s="174">
        <f t="shared" si="8"/>
        <v>0</v>
      </c>
      <c r="AD59" s="530" t="str">
        <f>IFERROR(VLOOKUP(D59,'Part Master'!A:E,5,FALSE)," ")</f>
        <v/>
      </c>
    </row>
    <row r="60" spans="2:30" s="5" customFormat="1">
      <c r="B60" s="65" t="s">
        <v>418</v>
      </c>
      <c r="C60" s="54"/>
      <c r="D60" s="65" t="s">
        <v>96</v>
      </c>
      <c r="E60" s="42">
        <v>0.17</v>
      </c>
      <c r="F60" s="216">
        <f>VLOOKUP(D60,'Part Master'!A:R, 3,FALSE)</f>
        <v>29.81</v>
      </c>
      <c r="G60" s="216">
        <f t="shared" si="19"/>
        <v>32.791000000000004</v>
      </c>
      <c r="H60" s="216">
        <f>G60+(E60*$O$9)</f>
        <v>58.971000000000004</v>
      </c>
      <c r="I60" s="181">
        <f>VLOOKUP(D60,'Part Master'!A:G,7,FALSE)</f>
        <v>24.7423</v>
      </c>
      <c r="J60" s="181">
        <f>I60*1.1</f>
        <v>27.216530000000002</v>
      </c>
      <c r="K60" s="181">
        <f>J60+($R$9*E60)</f>
        <v>53.396530000000006</v>
      </c>
      <c r="L60" s="205"/>
      <c r="N60" s="122">
        <f>IF(L60&gt;0,G60*L60,0)</f>
        <v>0</v>
      </c>
      <c r="O60" s="122">
        <f>IF(L60&gt;0,H60*L60,0)</f>
        <v>0</v>
      </c>
      <c r="P60" s="339"/>
      <c r="Q60" s="122">
        <f>IF(L60&gt;0,J60*L60,0)</f>
        <v>0</v>
      </c>
      <c r="R60" s="122">
        <f>IF(L60&gt;0,K60*L60,0)</f>
        <v>0</v>
      </c>
      <c r="T60" s="174">
        <f>IF($L60&gt;0,$L60*$I60*'COVER PAGE'!#REF!,0)</f>
        <v>0</v>
      </c>
      <c r="U60" s="174">
        <f>IF($L60&gt;0,($E60*$R$9*$L60)-($E60*'COVER PAGE'!#REF!*$L60),0)</f>
        <v>0</v>
      </c>
      <c r="V60" s="174">
        <f t="shared" si="8"/>
        <v>0</v>
      </c>
      <c r="AD60" s="530" t="str">
        <f>IFERROR(VLOOKUP(D60,'Part Master'!A:E,5,FALSE)," ")</f>
        <v/>
      </c>
    </row>
    <row r="61" spans="2:30" s="5" customFormat="1">
      <c r="B61" s="54" t="s">
        <v>10</v>
      </c>
      <c r="C61" s="54"/>
      <c r="D61" s="65" t="s">
        <v>39</v>
      </c>
      <c r="E61" s="42">
        <v>0</v>
      </c>
      <c r="F61" s="216">
        <f>VLOOKUP(D61,'Part Master'!A:R, 3,FALSE)</f>
        <v>31.2</v>
      </c>
      <c r="G61" s="216">
        <f>F61*1.1</f>
        <v>34.32</v>
      </c>
      <c r="H61" s="216">
        <f>G61+(E61*$O$9)</f>
        <v>34.32</v>
      </c>
      <c r="I61" s="181">
        <f>VLOOKUP(D61,'Part Master'!A:G,7,FALSE)</f>
        <v>25.896000000000001</v>
      </c>
      <c r="J61" s="181">
        <f>I61*1.1</f>
        <v>28.485600000000002</v>
      </c>
      <c r="K61" s="181">
        <f>J61+($R$9*E61)</f>
        <v>28.485600000000002</v>
      </c>
      <c r="L61" s="205"/>
      <c r="N61" s="122">
        <f>IF(L61&gt;0,G61*L61,0)</f>
        <v>0</v>
      </c>
      <c r="O61" s="122">
        <f>IF(L61&gt;0,H61*L61,0)</f>
        <v>0</v>
      </c>
      <c r="P61" s="339"/>
      <c r="Q61" s="122">
        <f>IF(L61&gt;0,J61*L61,0)</f>
        <v>0</v>
      </c>
      <c r="R61" s="122">
        <f>IF(L61&gt;0,K61*L61,0)</f>
        <v>0</v>
      </c>
      <c r="T61" s="174">
        <f>IF($L61&gt;0,$L61*$I61*'COVER PAGE'!#REF!,0)</f>
        <v>0</v>
      </c>
      <c r="U61" s="174">
        <f>IF($L61&gt;0,($E61*$R$9*$L61)-($E61*'COVER PAGE'!#REF!*$L61),0)</f>
        <v>0</v>
      </c>
      <c r="V61" s="174">
        <f t="shared" si="8"/>
        <v>0</v>
      </c>
      <c r="AD61" s="530" t="str">
        <f>IFERROR(VLOOKUP(D61,'Part Master'!A:E,5,FALSE)," ")</f>
        <v/>
      </c>
    </row>
    <row r="62" spans="2:30" s="5" customFormat="1">
      <c r="B62" s="811" t="s">
        <v>232</v>
      </c>
      <c r="C62" s="812"/>
      <c r="D62" s="812"/>
      <c r="E62" s="812"/>
      <c r="F62" s="812"/>
      <c r="G62" s="812"/>
      <c r="H62" s="812"/>
      <c r="I62" s="812"/>
      <c r="J62" s="812"/>
      <c r="K62" s="812"/>
      <c r="L62" s="812"/>
      <c r="M62" s="812"/>
      <c r="N62" s="812"/>
      <c r="O62" s="812"/>
      <c r="P62" s="812"/>
      <c r="Q62" s="812"/>
      <c r="R62" s="812"/>
      <c r="S62" s="812"/>
      <c r="T62" s="812"/>
      <c r="U62" s="812"/>
      <c r="V62" s="812"/>
      <c r="W62" s="812"/>
      <c r="X62" s="812"/>
      <c r="Y62" s="812"/>
      <c r="Z62" s="812"/>
      <c r="AA62" s="812"/>
      <c r="AB62" s="812"/>
      <c r="AC62" s="812"/>
      <c r="AD62" s="813" t="str">
        <f>IFERROR(VLOOKUP(D62,'Part Master'!A:E,5,FALSE)," ")</f>
        <v xml:space="preserve"> </v>
      </c>
    </row>
    <row r="63" spans="2:30" s="5" customFormat="1">
      <c r="B63" s="54" t="s">
        <v>1</v>
      </c>
      <c r="C63" s="54"/>
      <c r="D63" s="72" t="s">
        <v>70</v>
      </c>
      <c r="E63" s="45">
        <v>0</v>
      </c>
      <c r="F63" s="216">
        <f>VLOOKUP(D63,'Part Master'!A:R, 3,FALSE)</f>
        <v>57.85</v>
      </c>
      <c r="G63" s="216">
        <f>F63*1.1</f>
        <v>63.635000000000005</v>
      </c>
      <c r="H63" s="216">
        <f>G63+(E63*$O$9)</f>
        <v>63.635000000000005</v>
      </c>
      <c r="I63" s="181">
        <f>VLOOKUP(D63,'Part Master'!A:G,7,FALSE)</f>
        <v>48.015500000000003</v>
      </c>
      <c r="J63" s="181">
        <f>I63*1.1</f>
        <v>52.817050000000009</v>
      </c>
      <c r="K63" s="181">
        <f>J63+($R$9*E63)</f>
        <v>52.817050000000009</v>
      </c>
      <c r="L63" s="205"/>
      <c r="N63" s="122">
        <f>IF(L63&gt;0,G63*L63,0)</f>
        <v>0</v>
      </c>
      <c r="O63" s="122">
        <f>IF(L63&gt;0,H63*L63,0)</f>
        <v>0</v>
      </c>
      <c r="P63" s="339"/>
      <c r="Q63" s="122">
        <f>IF(L63&gt;0,J63*L63,0)</f>
        <v>0</v>
      </c>
      <c r="R63" s="122">
        <f>IF(L63&gt;0,K63*L63,0)</f>
        <v>0</v>
      </c>
      <c r="T63" s="174">
        <f>IF($L63&gt;0,$L63*$I63*'COVER PAGE'!#REF!,0)</f>
        <v>0</v>
      </c>
      <c r="U63" s="174">
        <f>IF($L63&gt;0,($E63*$R$9*$L63)-($E63*'COVER PAGE'!#REF!*$L63),0)</f>
        <v>0</v>
      </c>
      <c r="V63" s="174">
        <f t="shared" si="8"/>
        <v>0</v>
      </c>
      <c r="AD63" s="530" t="str">
        <f>IFERROR(VLOOKUP(D63,'Part Master'!A:E,5,FALSE)," ")</f>
        <v/>
      </c>
    </row>
    <row r="64" spans="2:30" s="5" customFormat="1">
      <c r="B64" s="54" t="s">
        <v>52</v>
      </c>
      <c r="C64" s="54"/>
      <c r="D64" s="65" t="s">
        <v>84</v>
      </c>
      <c r="E64" s="42">
        <v>0</v>
      </c>
      <c r="F64" s="216">
        <f>VLOOKUP(D64,'Part Master'!A:R, 3,FALSE)</f>
        <v>29.45</v>
      </c>
      <c r="G64" s="216">
        <f>F64*1.1</f>
        <v>32.395000000000003</v>
      </c>
      <c r="H64" s="216">
        <f>G64+(E64*$O$9)</f>
        <v>32.395000000000003</v>
      </c>
      <c r="I64" s="181">
        <f>VLOOKUP(D64,'Part Master'!A:G,7,FALSE)</f>
        <v>24.4435</v>
      </c>
      <c r="J64" s="181">
        <f>I64*1.1</f>
        <v>26.887850000000004</v>
      </c>
      <c r="K64" s="181">
        <f>J64+($R$9*E64)</f>
        <v>26.887850000000004</v>
      </c>
      <c r="L64" s="205"/>
      <c r="N64" s="122">
        <f>IF(L64&gt;0,G64*L64,0)</f>
        <v>0</v>
      </c>
      <c r="O64" s="122">
        <f>IF(L64&gt;0,H64*L64,0)</f>
        <v>0</v>
      </c>
      <c r="P64" s="339"/>
      <c r="Q64" s="122">
        <f>IF(L64&gt;0,J64*L64,0)</f>
        <v>0</v>
      </c>
      <c r="R64" s="122">
        <f>IF(L64&gt;0,K64*L64,0)</f>
        <v>0</v>
      </c>
      <c r="T64" s="174">
        <f>IF($L64&gt;0,$L64*$I64*'COVER PAGE'!#REF!,0)</f>
        <v>0</v>
      </c>
      <c r="U64" s="174">
        <f>IF($L64&gt;0,($E64*$R$9*$L64)-($E64*'COVER PAGE'!#REF!*$L64),0)</f>
        <v>0</v>
      </c>
      <c r="V64" s="174">
        <f t="shared" si="8"/>
        <v>0</v>
      </c>
      <c r="AD64" s="530" t="str">
        <f>IFERROR(VLOOKUP(D64,'Part Master'!A:E,5,FALSE)," ")</f>
        <v/>
      </c>
    </row>
    <row r="65" spans="1:30">
      <c r="A65" s="5"/>
      <c r="M65" s="4"/>
      <c r="N65" s="4"/>
      <c r="O65" s="4"/>
      <c r="P65" s="4"/>
      <c r="AD65" s="532" t="str">
        <f>IFERROR(VLOOKUP(D65,'Part Master'!A:E,5,FALSE)," ")</f>
        <v xml:space="preserve"> </v>
      </c>
    </row>
    <row r="66" spans="1:30" s="5" customFormat="1" ht="17.25">
      <c r="B66" s="907" t="s">
        <v>563</v>
      </c>
      <c r="C66" s="907"/>
      <c r="D66" s="907"/>
      <c r="E66" s="907"/>
      <c r="F66" s="907"/>
      <c r="G66" s="907"/>
      <c r="H66" s="907"/>
      <c r="I66" s="321"/>
      <c r="J66" s="321"/>
      <c r="K66" s="321"/>
      <c r="L66" s="273"/>
      <c r="M66" s="4"/>
      <c r="N66" s="4"/>
      <c r="O66" s="4"/>
      <c r="P66" s="4"/>
      <c r="AD66" s="532" t="str">
        <f>IFERROR(VLOOKUP(D66,'Part Master'!A:E,5,FALSE)," ")</f>
        <v xml:space="preserve"> </v>
      </c>
    </row>
    <row r="67" spans="1:30" s="5" customFormat="1" ht="17.25">
      <c r="B67" s="466" t="s">
        <v>565</v>
      </c>
      <c r="C67" s="466"/>
      <c r="D67" s="466"/>
      <c r="E67" s="466"/>
      <c r="F67" s="466"/>
      <c r="G67" s="466"/>
      <c r="H67" s="466"/>
      <c r="I67" s="299"/>
      <c r="J67" s="299"/>
      <c r="K67" s="299"/>
      <c r="L67" s="273"/>
      <c r="M67" s="4"/>
      <c r="N67" s="4"/>
      <c r="O67" s="4"/>
      <c r="P67" s="4"/>
      <c r="AD67" s="532" t="str">
        <f>IFERROR(VLOOKUP(D67,'Part Master'!A:E,5,FALSE)," ")</f>
        <v xml:space="preserve"> </v>
      </c>
    </row>
    <row r="68" spans="1:30">
      <c r="B68" s="4" t="s">
        <v>734</v>
      </c>
      <c r="M68" s="4"/>
      <c r="N68" s="4"/>
      <c r="O68" s="4"/>
      <c r="P68" s="4"/>
      <c r="AD68" s="532" t="str">
        <f>IFERROR(VLOOKUP(D68,'Part Master'!A:E,5,FALSE)," ")</f>
        <v xml:space="preserve"> </v>
      </c>
    </row>
    <row r="69" spans="1:30">
      <c r="B69" s="471" t="s">
        <v>1214</v>
      </c>
      <c r="M69" s="4"/>
      <c r="N69" s="4"/>
      <c r="O69" s="4"/>
      <c r="P69" s="4"/>
      <c r="AD69" s="532" t="str">
        <f>IFERROR(VLOOKUP(D69,'Part Master'!A:E,5,FALSE)," ")</f>
        <v xml:space="preserve"> </v>
      </c>
    </row>
    <row r="70" spans="1:30">
      <c r="B70" s="763" t="s">
        <v>1395</v>
      </c>
      <c r="C70" s="763"/>
      <c r="D70" s="763"/>
      <c r="E70" s="763"/>
      <c r="F70" s="763"/>
      <c r="G70" s="763"/>
      <c r="H70" s="763"/>
      <c r="I70" s="763"/>
      <c r="J70" s="763"/>
      <c r="K70" s="763"/>
      <c r="L70" s="763"/>
      <c r="M70" s="4"/>
      <c r="N70" s="4"/>
      <c r="O70" s="4"/>
      <c r="P70" s="4"/>
      <c r="AD70" s="532" t="str">
        <f>IFERROR(VLOOKUP(D70,'Part Master'!A:E,5,FALSE)," ")</f>
        <v xml:space="preserve"> </v>
      </c>
    </row>
    <row r="71" spans="1:30">
      <c r="B71" s="763"/>
      <c r="C71" s="763"/>
      <c r="D71" s="763"/>
      <c r="E71" s="763"/>
      <c r="F71" s="763"/>
      <c r="G71" s="763"/>
      <c r="H71" s="763"/>
      <c r="I71" s="763"/>
      <c r="J71" s="763"/>
      <c r="K71" s="763"/>
      <c r="L71" s="763"/>
      <c r="M71" s="4"/>
      <c r="N71" s="4"/>
      <c r="O71" s="4"/>
      <c r="P71" s="4"/>
      <c r="AD71" s="532" t="str">
        <f>IFERROR(VLOOKUP(D71,'Part Master'!A:E,5,FALSE)," ")</f>
        <v xml:space="preserve"> </v>
      </c>
    </row>
    <row r="72" spans="1:30">
      <c r="B72" s="763"/>
      <c r="C72" s="763"/>
      <c r="D72" s="763"/>
      <c r="E72" s="763"/>
      <c r="F72" s="763"/>
      <c r="G72" s="763"/>
      <c r="H72" s="763"/>
      <c r="I72" s="763"/>
      <c r="J72" s="763"/>
      <c r="K72" s="763"/>
      <c r="L72" s="763"/>
      <c r="M72" s="4"/>
      <c r="N72" s="4"/>
      <c r="O72" s="4"/>
      <c r="P72" s="4"/>
      <c r="AD72" s="532" t="str">
        <f>IFERROR(VLOOKUP(D72,'Part Master'!A:E,5,FALSE)," ")</f>
        <v xml:space="preserve"> </v>
      </c>
    </row>
    <row r="73" spans="1:30">
      <c r="M73" s="4"/>
      <c r="N73" s="4"/>
      <c r="O73" s="4"/>
      <c r="P73" s="4"/>
      <c r="AD73" s="532" t="str">
        <f>IFERROR(VLOOKUP(D73,'Part Master'!A:E,5,FALSE)," ")</f>
        <v xml:space="preserve"> </v>
      </c>
    </row>
    <row r="74" spans="1:30">
      <c r="M74" s="4"/>
      <c r="N74" s="4"/>
      <c r="O74" s="4"/>
      <c r="P74" s="4"/>
      <c r="AD74" s="532" t="str">
        <f>IFERROR(VLOOKUP(D74,'Part Master'!A:E,5,FALSE)," ")</f>
        <v xml:space="preserve"> </v>
      </c>
    </row>
    <row r="75" spans="1:30">
      <c r="M75" s="4"/>
      <c r="N75" s="4"/>
      <c r="O75" s="4"/>
      <c r="P75" s="4"/>
      <c r="AD75" s="532" t="str">
        <f>IFERROR(VLOOKUP(D75,'Part Master'!A:E,5,FALSE)," ")</f>
        <v xml:space="preserve"> </v>
      </c>
    </row>
    <row r="76" spans="1:30">
      <c r="M76" s="4"/>
      <c r="N76" s="4"/>
      <c r="O76" s="4"/>
      <c r="P76" s="4"/>
      <c r="AD76" s="532" t="str">
        <f>IFERROR(VLOOKUP(D76,'Part Master'!A:E,5,FALSE)," ")</f>
        <v xml:space="preserve"> </v>
      </c>
    </row>
    <row r="77" spans="1:30">
      <c r="M77" s="4"/>
      <c r="N77" s="4"/>
      <c r="O77" s="4"/>
      <c r="P77" s="4"/>
      <c r="AD77" s="532" t="str">
        <f>IFERROR(VLOOKUP(D77,'Part Master'!A:E,5,FALSE)," ")</f>
        <v xml:space="preserve"> </v>
      </c>
    </row>
    <row r="78" spans="1:30">
      <c r="M78" s="4"/>
      <c r="N78" s="4"/>
      <c r="O78" s="4"/>
      <c r="P78" s="4"/>
      <c r="AD78" s="532" t="str">
        <f>IFERROR(VLOOKUP(D78,'Part Master'!A:E,5,FALSE)," ")</f>
        <v xml:space="preserve"> </v>
      </c>
    </row>
    <row r="79" spans="1:30">
      <c r="M79" s="4"/>
      <c r="N79" s="4"/>
      <c r="O79" s="4"/>
      <c r="P79" s="4"/>
      <c r="AD79" s="532" t="str">
        <f>IFERROR(VLOOKUP(D79,'Part Master'!A:E,5,FALSE)," ")</f>
        <v xml:space="preserve"> </v>
      </c>
    </row>
    <row r="80" spans="1:30">
      <c r="M80" s="4"/>
      <c r="N80" s="4"/>
      <c r="O80" s="4"/>
      <c r="P80" s="4"/>
      <c r="AD80" s="532" t="str">
        <f>IFERROR(VLOOKUP(D80,'Part Master'!A:E,5,FALSE)," ")</f>
        <v xml:space="preserve"> </v>
      </c>
    </row>
    <row r="81" spans="2:30">
      <c r="M81" s="4"/>
      <c r="N81" s="4"/>
      <c r="O81" s="4"/>
      <c r="P81" s="4"/>
      <c r="AD81" s="532" t="str">
        <f>IFERROR(VLOOKUP(D81,'Part Master'!A:E,5,FALSE)," ")</f>
        <v xml:space="preserve"> </v>
      </c>
    </row>
    <row r="82" spans="2:30">
      <c r="M82" s="4"/>
      <c r="N82" s="4"/>
      <c r="O82" s="4"/>
      <c r="P82" s="4"/>
      <c r="AD82" s="532" t="str">
        <f>IFERROR(VLOOKUP(D82,'Part Master'!A:E,5,FALSE)," ")</f>
        <v xml:space="preserve"> </v>
      </c>
    </row>
    <row r="83" spans="2:30">
      <c r="M83" s="4"/>
      <c r="N83" s="4"/>
      <c r="O83" s="4"/>
      <c r="P83" s="4"/>
      <c r="AD83" s="532" t="str">
        <f>IFERROR(VLOOKUP(D83,'Part Master'!A:E,5,FALSE)," ")</f>
        <v xml:space="preserve"> </v>
      </c>
    </row>
    <row r="84" spans="2:30">
      <c r="M84" s="4"/>
      <c r="N84" s="4"/>
      <c r="O84" s="4"/>
      <c r="P84" s="4"/>
      <c r="AD84" s="532" t="str">
        <f>IFERROR(VLOOKUP(D84,'Part Master'!A:E,5,FALSE)," ")</f>
        <v xml:space="preserve"> </v>
      </c>
    </row>
    <row r="85" spans="2:30">
      <c r="M85" s="4"/>
      <c r="N85" s="4"/>
      <c r="O85" s="4"/>
      <c r="P85" s="4"/>
      <c r="AD85" s="532" t="str">
        <f>IFERROR(VLOOKUP(D85,'Part Master'!A:E,5,FALSE)," ")</f>
        <v xml:space="preserve"> </v>
      </c>
    </row>
    <row r="86" spans="2:30">
      <c r="M86" s="4"/>
      <c r="N86" s="4"/>
      <c r="O86" s="4"/>
      <c r="P86" s="4"/>
      <c r="AD86" s="532" t="str">
        <f>IFERROR(VLOOKUP(D86,'Part Master'!A:E,5,FALSE)," ")</f>
        <v xml:space="preserve"> </v>
      </c>
    </row>
    <row r="87" spans="2:30" ht="15.75" customHeight="1">
      <c r="M87" s="4"/>
      <c r="N87" s="4"/>
      <c r="O87" s="4"/>
      <c r="P87" s="4"/>
      <c r="AD87" s="532" t="str">
        <f>IFERROR(VLOOKUP(D87,'Part Master'!A:E,5,FALSE)," ")</f>
        <v xml:space="preserve"> </v>
      </c>
    </row>
    <row r="88" spans="2:30">
      <c r="M88" s="4"/>
      <c r="N88" s="4"/>
      <c r="O88" s="4"/>
      <c r="P88" s="4"/>
      <c r="AD88" s="532" t="str">
        <f>IFERROR(VLOOKUP(D88,'Part Master'!A:E,5,FALSE)," ")</f>
        <v xml:space="preserve"> </v>
      </c>
    </row>
    <row r="89" spans="2:30">
      <c r="B89" s="23"/>
      <c r="M89" s="4"/>
      <c r="N89" s="4"/>
      <c r="O89" s="4"/>
      <c r="P89" s="4"/>
      <c r="AD89" s="532" t="str">
        <f>IFERROR(VLOOKUP(D89,'Part Master'!A:E,5,FALSE)," ")</f>
        <v xml:space="preserve"> </v>
      </c>
    </row>
    <row r="90" spans="2:30">
      <c r="M90" s="4"/>
      <c r="N90" s="4"/>
      <c r="O90" s="4"/>
      <c r="P90" s="4"/>
      <c r="AD90" s="532" t="str">
        <f>IFERROR(VLOOKUP(D90,'Part Master'!A:E,5,FALSE)," ")</f>
        <v xml:space="preserve"> </v>
      </c>
    </row>
    <row r="91" spans="2:30">
      <c r="M91" s="4"/>
      <c r="N91" s="4"/>
      <c r="O91" s="4"/>
      <c r="P91" s="4"/>
      <c r="AD91" s="532" t="str">
        <f>IFERROR(VLOOKUP(D91,'Part Master'!A:E,5,FALSE)," ")</f>
        <v xml:space="preserve"> </v>
      </c>
    </row>
    <row r="92" spans="2:30">
      <c r="M92" s="4"/>
      <c r="N92" s="4"/>
      <c r="O92" s="4"/>
      <c r="P92" s="4"/>
      <c r="AD92" s="532" t="str">
        <f>IFERROR(VLOOKUP(D92,'Part Master'!A:E,5,FALSE)," ")</f>
        <v xml:space="preserve"> </v>
      </c>
    </row>
    <row r="93" spans="2:30">
      <c r="M93" s="4"/>
      <c r="N93" s="4"/>
      <c r="O93" s="4"/>
      <c r="P93" s="4"/>
      <c r="AD93" s="532" t="str">
        <f>IFERROR(VLOOKUP(D93,'Part Master'!A:E,5,FALSE)," ")</f>
        <v xml:space="preserve"> </v>
      </c>
    </row>
    <row r="94" spans="2:30">
      <c r="M94" s="4"/>
      <c r="N94" s="4"/>
      <c r="O94" s="4"/>
      <c r="P94" s="4"/>
      <c r="AD94" s="532" t="str">
        <f>IFERROR(VLOOKUP(D94,'Part Master'!A:E,5,FALSE)," ")</f>
        <v xml:space="preserve"> </v>
      </c>
    </row>
    <row r="95" spans="2:30">
      <c r="M95" s="4"/>
      <c r="N95" s="4"/>
      <c r="O95" s="4"/>
      <c r="P95" s="4"/>
      <c r="AD95" s="532" t="str">
        <f>IFERROR(VLOOKUP(D95,'Part Master'!A:E,5,FALSE)," ")</f>
        <v xml:space="preserve"> </v>
      </c>
    </row>
    <row r="96" spans="2:30">
      <c r="M96" s="4"/>
      <c r="N96" s="4"/>
      <c r="O96" s="4"/>
      <c r="P96" s="4"/>
      <c r="AD96" s="532" t="str">
        <f>IFERROR(VLOOKUP(D96,'Part Master'!A:E,5,FALSE)," ")</f>
        <v xml:space="preserve"> </v>
      </c>
    </row>
    <row r="97" spans="13:30">
      <c r="M97" s="4"/>
      <c r="N97" s="4"/>
      <c r="O97" s="4"/>
      <c r="P97" s="4"/>
      <c r="AD97" s="532" t="str">
        <f>IFERROR(VLOOKUP(D97,'Part Master'!A:E,5,FALSE)," ")</f>
        <v xml:space="preserve"> </v>
      </c>
    </row>
    <row r="98" spans="13:30">
      <c r="M98" s="4"/>
      <c r="N98" s="4"/>
      <c r="O98" s="4"/>
      <c r="P98" s="4"/>
      <c r="AD98" s="532" t="str">
        <f>IFERROR(VLOOKUP(D98,'Part Master'!A:E,5,FALSE)," ")</f>
        <v xml:space="preserve"> </v>
      </c>
    </row>
    <row r="99" spans="13:30">
      <c r="M99" s="4"/>
      <c r="N99" s="4"/>
      <c r="O99" s="4"/>
      <c r="P99" s="4"/>
      <c r="AD99" s="532" t="str">
        <f>IFERROR(VLOOKUP(D99,'Part Master'!A:E,5,FALSE)," ")</f>
        <v xml:space="preserve"> </v>
      </c>
    </row>
    <row r="100" spans="13:30">
      <c r="M100" s="4"/>
      <c r="N100" s="4"/>
      <c r="O100" s="4"/>
      <c r="P100" s="4"/>
      <c r="AD100" s="532" t="str">
        <f>IFERROR(VLOOKUP(D100,'Part Master'!A:E,5,FALSE)," ")</f>
        <v xml:space="preserve"> </v>
      </c>
    </row>
    <row r="101" spans="13:30">
      <c r="M101" s="4"/>
      <c r="N101" s="4"/>
      <c r="O101" s="4"/>
      <c r="P101" s="4"/>
      <c r="AD101" s="532" t="str">
        <f>IFERROR(VLOOKUP(D101,'Part Master'!A:E,5,FALSE)," ")</f>
        <v xml:space="preserve"> </v>
      </c>
    </row>
    <row r="102" spans="13:30">
      <c r="M102" s="4"/>
      <c r="N102" s="4"/>
      <c r="O102" s="4"/>
      <c r="P102" s="4"/>
      <c r="AD102" s="532" t="str">
        <f>IFERROR(VLOOKUP(D102,'Part Master'!A:E,5,FALSE)," ")</f>
        <v xml:space="preserve"> </v>
      </c>
    </row>
    <row r="103" spans="13:30">
      <c r="M103" s="4"/>
      <c r="N103" s="4"/>
      <c r="O103" s="4"/>
      <c r="P103" s="4"/>
      <c r="AD103" s="532" t="str">
        <f>IFERROR(VLOOKUP(D103,'Part Master'!A:E,5,FALSE)," ")</f>
        <v xml:space="preserve"> </v>
      </c>
    </row>
    <row r="104" spans="13:30">
      <c r="M104" s="4"/>
      <c r="N104" s="4"/>
      <c r="O104" s="4"/>
      <c r="P104" s="4"/>
      <c r="AD104" s="532" t="str">
        <f>IFERROR(VLOOKUP(D104,'Part Master'!A:E,5,FALSE)," ")</f>
        <v xml:space="preserve"> </v>
      </c>
    </row>
    <row r="105" spans="13:30">
      <c r="M105" s="4"/>
      <c r="N105" s="4"/>
      <c r="O105" s="4"/>
      <c r="P105" s="4"/>
      <c r="AD105" s="532" t="str">
        <f>IFERROR(VLOOKUP(D105,'Part Master'!A:E,5,FALSE)," ")</f>
        <v xml:space="preserve"> </v>
      </c>
    </row>
    <row r="106" spans="13:30">
      <c r="M106" s="4"/>
      <c r="N106" s="4"/>
      <c r="O106" s="4"/>
      <c r="P106" s="4"/>
      <c r="AD106" s="532" t="str">
        <f>IFERROR(VLOOKUP(D106,'Part Master'!A:E,5,FALSE)," ")</f>
        <v xml:space="preserve"> </v>
      </c>
    </row>
    <row r="107" spans="13:30">
      <c r="M107" s="4"/>
      <c r="N107" s="4"/>
      <c r="O107" s="4"/>
      <c r="P107" s="4"/>
      <c r="AD107" s="532" t="str">
        <f>IFERROR(VLOOKUP(D107,'Part Master'!A:E,5,FALSE)," ")</f>
        <v xml:space="preserve"> </v>
      </c>
    </row>
    <row r="108" spans="13:30">
      <c r="M108" s="4"/>
      <c r="N108" s="4"/>
      <c r="O108" s="4"/>
      <c r="P108" s="4"/>
      <c r="AD108" s="532" t="str">
        <f>IFERROR(VLOOKUP(D108,'Part Master'!A:E,5,FALSE)," ")</f>
        <v xml:space="preserve"> </v>
      </c>
    </row>
    <row r="109" spans="13:30">
      <c r="M109" s="4"/>
      <c r="N109" s="4"/>
      <c r="O109" s="4"/>
      <c r="P109" s="4"/>
      <c r="AD109" s="532" t="str">
        <f>IFERROR(VLOOKUP(D109,'Part Master'!A:E,5,FALSE)," ")</f>
        <v xml:space="preserve"> </v>
      </c>
    </row>
    <row r="110" spans="13:30">
      <c r="M110" s="4"/>
      <c r="N110" s="4"/>
      <c r="O110" s="4"/>
      <c r="P110" s="4"/>
      <c r="AD110" s="532" t="str">
        <f>IFERROR(VLOOKUP(D110,'Part Master'!A:E,5,FALSE)," ")</f>
        <v xml:space="preserve"> </v>
      </c>
    </row>
    <row r="111" spans="13:30">
      <c r="M111" s="4"/>
      <c r="N111" s="4"/>
      <c r="O111" s="4"/>
      <c r="P111" s="4"/>
      <c r="AD111" s="532" t="str">
        <f>IFERROR(VLOOKUP(D111,'Part Master'!A:E,5,FALSE)," ")</f>
        <v xml:space="preserve"> </v>
      </c>
    </row>
    <row r="112" spans="13:30">
      <c r="M112" s="4"/>
      <c r="N112" s="4"/>
      <c r="O112" s="4"/>
      <c r="P112" s="4"/>
      <c r="AD112" s="532" t="str">
        <f>IFERROR(VLOOKUP(D112,'Part Master'!A:E,5,FALSE)," ")</f>
        <v xml:space="preserve"> </v>
      </c>
    </row>
    <row r="113" spans="13:30">
      <c r="M113" s="4"/>
      <c r="N113" s="4"/>
      <c r="O113" s="4"/>
      <c r="P113" s="4"/>
      <c r="AD113" s="532" t="str">
        <f>IFERROR(VLOOKUP(D113,'Part Master'!A:E,5,FALSE)," ")</f>
        <v xml:space="preserve"> </v>
      </c>
    </row>
    <row r="114" spans="13:30">
      <c r="M114" s="4"/>
      <c r="N114" s="4"/>
      <c r="O114" s="4"/>
      <c r="P114" s="4"/>
      <c r="AD114" s="532" t="str">
        <f>IFERROR(VLOOKUP(D114,'Part Master'!A:E,5,FALSE)," ")</f>
        <v xml:space="preserve"> </v>
      </c>
    </row>
    <row r="115" spans="13:30">
      <c r="M115" s="4"/>
      <c r="N115" s="4"/>
      <c r="O115" s="4"/>
      <c r="P115" s="4"/>
      <c r="AD115" s="532" t="str">
        <f>IFERROR(VLOOKUP(D115,'Part Master'!A:E,5,FALSE)," ")</f>
        <v xml:space="preserve"> </v>
      </c>
    </row>
    <row r="116" spans="13:30">
      <c r="M116" s="4"/>
      <c r="N116" s="4"/>
      <c r="O116" s="4"/>
      <c r="P116" s="4"/>
      <c r="AD116" s="532" t="str">
        <f>IFERROR(VLOOKUP(D116,'Part Master'!A:E,5,FALSE)," ")</f>
        <v xml:space="preserve"> </v>
      </c>
    </row>
    <row r="117" spans="13:30">
      <c r="M117" s="4"/>
      <c r="N117" s="4"/>
      <c r="O117" s="4"/>
      <c r="P117" s="4"/>
      <c r="AD117" s="532" t="str">
        <f>IFERROR(VLOOKUP(D117,'Part Master'!A:E,5,FALSE)," ")</f>
        <v xml:space="preserve"> </v>
      </c>
    </row>
    <row r="118" spans="13:30">
      <c r="M118" s="4"/>
      <c r="N118" s="4"/>
      <c r="O118" s="4"/>
      <c r="P118" s="4"/>
      <c r="AD118" s="532" t="str">
        <f>IFERROR(VLOOKUP(D118,'Part Master'!A:E,5,FALSE)," ")</f>
        <v xml:space="preserve"> </v>
      </c>
    </row>
    <row r="119" spans="13:30">
      <c r="M119" s="4"/>
      <c r="N119" s="4"/>
      <c r="O119" s="4"/>
      <c r="P119" s="4"/>
      <c r="AD119" s="532" t="str">
        <f>IFERROR(VLOOKUP(D119,'Part Master'!A:E,5,FALSE)," ")</f>
        <v xml:space="preserve"> </v>
      </c>
    </row>
    <row r="120" spans="13:30">
      <c r="M120" s="4"/>
      <c r="N120" s="4"/>
      <c r="O120" s="4"/>
      <c r="P120" s="4"/>
      <c r="AD120" s="532" t="str">
        <f>IFERROR(VLOOKUP(D120,'Part Master'!A:E,5,FALSE)," ")</f>
        <v xml:space="preserve"> </v>
      </c>
    </row>
    <row r="121" spans="13:30">
      <c r="M121" s="4"/>
      <c r="N121" s="4"/>
      <c r="O121" s="4"/>
      <c r="P121" s="4"/>
      <c r="AD121" s="532" t="str">
        <f>IFERROR(VLOOKUP(D121,'Part Master'!A:E,5,FALSE)," ")</f>
        <v xml:space="preserve"> </v>
      </c>
    </row>
    <row r="122" spans="13:30">
      <c r="M122" s="4"/>
      <c r="N122" s="4"/>
      <c r="O122" s="4"/>
      <c r="P122" s="4"/>
      <c r="AD122" s="532" t="str">
        <f>IFERROR(VLOOKUP(D122,'Part Master'!A:E,5,FALSE)," ")</f>
        <v xml:space="preserve"> </v>
      </c>
    </row>
    <row r="123" spans="13:30">
      <c r="M123" s="4"/>
      <c r="N123" s="4"/>
      <c r="O123" s="4"/>
      <c r="P123" s="4"/>
      <c r="AD123" s="532" t="str">
        <f>IFERROR(VLOOKUP(D123,'Part Master'!A:E,5,FALSE)," ")</f>
        <v xml:space="preserve"> </v>
      </c>
    </row>
    <row r="124" spans="13:30">
      <c r="M124" s="4"/>
      <c r="N124" s="4"/>
      <c r="O124" s="4"/>
      <c r="P124" s="4"/>
      <c r="AD124" s="532" t="str">
        <f>IFERROR(VLOOKUP(D124,'Part Master'!A:E,5,FALSE)," ")</f>
        <v xml:space="preserve"> </v>
      </c>
    </row>
    <row r="125" spans="13:30">
      <c r="M125" s="4"/>
      <c r="N125" s="4"/>
      <c r="O125" s="4"/>
      <c r="P125" s="4"/>
      <c r="AD125" s="532" t="str">
        <f>IFERROR(VLOOKUP(D125,'Part Master'!A:E,5,FALSE)," ")</f>
        <v xml:space="preserve"> </v>
      </c>
    </row>
    <row r="126" spans="13:30">
      <c r="M126" s="4"/>
      <c r="N126" s="4"/>
      <c r="O126" s="4"/>
      <c r="P126" s="4"/>
      <c r="AD126" s="532" t="str">
        <f>IFERROR(VLOOKUP(D126,'Part Master'!A:E,5,FALSE)," ")</f>
        <v xml:space="preserve"> </v>
      </c>
    </row>
    <row r="127" spans="13:30">
      <c r="M127" s="4"/>
      <c r="N127" s="4"/>
      <c r="O127" s="4"/>
      <c r="P127" s="4"/>
      <c r="AD127" s="532" t="str">
        <f>IFERROR(VLOOKUP(D127,'Part Master'!A:E,5,FALSE)," ")</f>
        <v xml:space="preserve"> </v>
      </c>
    </row>
    <row r="128" spans="13:30">
      <c r="M128" s="4"/>
      <c r="N128" s="4"/>
      <c r="O128" s="4"/>
      <c r="P128" s="4"/>
      <c r="AD128" s="532" t="str">
        <f>IFERROR(VLOOKUP(D128,'Part Master'!A:E,5,FALSE)," ")</f>
        <v xml:space="preserve"> </v>
      </c>
    </row>
    <row r="129" spans="13:30">
      <c r="M129" s="4"/>
      <c r="N129" s="4"/>
      <c r="O129" s="4"/>
      <c r="P129" s="4"/>
      <c r="AD129" s="532" t="str">
        <f>IFERROR(VLOOKUP(D129,'Part Master'!A:E,5,FALSE)," ")</f>
        <v xml:space="preserve"> </v>
      </c>
    </row>
    <row r="130" spans="13:30">
      <c r="M130" s="129"/>
      <c r="N130" s="129"/>
      <c r="O130" s="129"/>
      <c r="P130" s="129"/>
      <c r="AD130" s="532" t="str">
        <f>IFERROR(VLOOKUP(D130,'Part Master'!A:E,5,FALSE)," ")</f>
        <v xml:space="preserve"> </v>
      </c>
    </row>
    <row r="131" spans="13:30">
      <c r="M131" s="129"/>
      <c r="N131" s="129"/>
      <c r="O131" s="129"/>
      <c r="P131" s="129"/>
      <c r="AD131" s="532" t="str">
        <f>IFERROR(VLOOKUP(D131,'Part Master'!A:E,5,FALSE)," ")</f>
        <v xml:space="preserve"> </v>
      </c>
    </row>
    <row r="132" spans="13:30">
      <c r="M132" s="129"/>
      <c r="N132" s="129"/>
      <c r="O132" s="129"/>
      <c r="P132" s="129"/>
      <c r="AD132" s="532" t="str">
        <f>IFERROR(VLOOKUP(D132,'Part Master'!A:E,5,FALSE)," ")</f>
        <v xml:space="preserve"> </v>
      </c>
    </row>
    <row r="133" spans="13:30">
      <c r="M133" s="129"/>
      <c r="N133" s="129"/>
      <c r="O133" s="129"/>
      <c r="P133" s="129"/>
      <c r="AD133" s="532" t="str">
        <f>IFERROR(VLOOKUP(D133,'Part Master'!A:E,5,FALSE)," ")</f>
        <v xml:space="preserve"> </v>
      </c>
    </row>
    <row r="134" spans="13:30">
      <c r="M134" s="129"/>
      <c r="N134" s="129"/>
      <c r="O134" s="129"/>
      <c r="P134" s="129"/>
      <c r="AD134" s="532" t="str">
        <f>IFERROR(VLOOKUP(D134,'Part Master'!A:E,5,FALSE)," ")</f>
        <v xml:space="preserve"> </v>
      </c>
    </row>
    <row r="135" spans="13:30">
      <c r="M135" s="129"/>
      <c r="N135" s="129"/>
      <c r="O135" s="129"/>
      <c r="P135" s="129"/>
      <c r="AD135" s="532" t="str">
        <f>IFERROR(VLOOKUP(D135,'Part Master'!A:E,5,FALSE)," ")</f>
        <v xml:space="preserve"> </v>
      </c>
    </row>
    <row r="136" spans="13:30">
      <c r="M136" s="129"/>
      <c r="N136" s="129"/>
      <c r="O136" s="129"/>
      <c r="P136" s="129"/>
      <c r="AD136" s="532" t="str">
        <f>IFERROR(VLOOKUP(D136,'Part Master'!A:E,5,FALSE)," ")</f>
        <v xml:space="preserve"> </v>
      </c>
    </row>
    <row r="137" spans="13:30">
      <c r="M137" s="129"/>
      <c r="N137" s="129"/>
      <c r="O137" s="129"/>
      <c r="P137" s="129"/>
      <c r="AD137" s="532" t="str">
        <f>IFERROR(VLOOKUP(D137,'Part Master'!A:E,5,FALSE)," ")</f>
        <v xml:space="preserve"> </v>
      </c>
    </row>
    <row r="138" spans="13:30">
      <c r="M138" s="129"/>
      <c r="N138" s="129"/>
      <c r="O138" s="129"/>
      <c r="P138" s="129"/>
      <c r="AD138" s="532" t="str">
        <f>IFERROR(VLOOKUP(D138,'Part Master'!A:E,5,FALSE)," ")</f>
        <v xml:space="preserve"> </v>
      </c>
    </row>
    <row r="139" spans="13:30">
      <c r="M139" s="129"/>
      <c r="N139" s="129"/>
      <c r="O139" s="129"/>
      <c r="P139" s="129"/>
      <c r="AD139" s="532" t="str">
        <f>IFERROR(VLOOKUP(D139,'Part Master'!A:E,5,FALSE)," ")</f>
        <v xml:space="preserve"> </v>
      </c>
    </row>
    <row r="140" spans="13:30">
      <c r="M140" s="129"/>
      <c r="N140" s="129"/>
      <c r="O140" s="129"/>
      <c r="P140" s="129"/>
      <c r="AD140" s="532" t="str">
        <f>IFERROR(VLOOKUP(D140,'Part Master'!A:E,5,FALSE)," ")</f>
        <v xml:space="preserve"> </v>
      </c>
    </row>
    <row r="141" spans="13:30">
      <c r="M141" s="129"/>
      <c r="N141" s="129"/>
      <c r="O141" s="129"/>
      <c r="P141" s="129"/>
      <c r="AD141" s="532" t="str">
        <f>IFERROR(VLOOKUP(D141,'Part Master'!A:E,5,FALSE)," ")</f>
        <v xml:space="preserve"> </v>
      </c>
    </row>
    <row r="142" spans="13:30">
      <c r="M142" s="129"/>
      <c r="N142" s="129"/>
      <c r="O142" s="129"/>
      <c r="P142" s="129"/>
      <c r="AD142" s="532" t="str">
        <f>IFERROR(VLOOKUP(D142,'Part Master'!A:E,5,FALSE)," ")</f>
        <v xml:space="preserve"> </v>
      </c>
    </row>
    <row r="143" spans="13:30">
      <c r="M143" s="129"/>
      <c r="N143" s="129"/>
      <c r="O143" s="129"/>
      <c r="P143" s="129"/>
      <c r="AD143" s="532" t="str">
        <f>IFERROR(VLOOKUP(D143,'Part Master'!A:E,5,FALSE)," ")</f>
        <v xml:space="preserve"> </v>
      </c>
    </row>
    <row r="144" spans="13:30">
      <c r="M144" s="129"/>
      <c r="N144" s="129"/>
      <c r="O144" s="129"/>
      <c r="P144" s="129"/>
      <c r="AD144" s="532" t="str">
        <f>IFERROR(VLOOKUP(D144,'Part Master'!A:E,5,FALSE)," ")</f>
        <v xml:space="preserve"> </v>
      </c>
    </row>
    <row r="145" spans="13:30">
      <c r="M145" s="129"/>
      <c r="N145" s="129"/>
      <c r="O145" s="129"/>
      <c r="P145" s="129"/>
      <c r="AD145" s="532" t="str">
        <f>IFERROR(VLOOKUP(D145,'Part Master'!A:E,5,FALSE)," ")</f>
        <v xml:space="preserve"> </v>
      </c>
    </row>
    <row r="146" spans="13:30">
      <c r="M146" s="129"/>
      <c r="N146" s="129"/>
      <c r="O146" s="129"/>
      <c r="P146" s="129"/>
      <c r="AD146" s="532" t="str">
        <f>IFERROR(VLOOKUP(D146,'Part Master'!A:E,5,FALSE)," ")</f>
        <v xml:space="preserve"> </v>
      </c>
    </row>
    <row r="147" spans="13:30">
      <c r="M147" s="129"/>
      <c r="N147" s="129"/>
      <c r="O147" s="129"/>
      <c r="P147" s="129"/>
      <c r="AD147" s="532" t="str">
        <f>IFERROR(VLOOKUP(D147,'Part Master'!A:E,5,FALSE)," ")</f>
        <v xml:space="preserve"> </v>
      </c>
    </row>
    <row r="148" spans="13:30">
      <c r="M148" s="129"/>
      <c r="N148" s="129"/>
      <c r="O148" s="129"/>
      <c r="P148" s="129"/>
      <c r="AD148" s="532" t="str">
        <f>IFERROR(VLOOKUP(D148,'Part Master'!A:E,5,FALSE)," ")</f>
        <v xml:space="preserve"> </v>
      </c>
    </row>
    <row r="149" spans="13:30">
      <c r="M149" s="129"/>
      <c r="N149" s="129"/>
      <c r="O149" s="129"/>
      <c r="P149" s="129"/>
      <c r="AD149" s="532" t="str">
        <f>IFERROR(VLOOKUP(D149,'Part Master'!A:E,5,FALSE)," ")</f>
        <v xml:space="preserve"> </v>
      </c>
    </row>
    <row r="150" spans="13:30">
      <c r="M150" s="129"/>
      <c r="N150" s="129"/>
      <c r="O150" s="129"/>
      <c r="P150" s="129"/>
      <c r="AD150" s="532" t="str">
        <f>IFERROR(VLOOKUP(D150,'Part Master'!A:E,5,FALSE)," ")</f>
        <v xml:space="preserve"> </v>
      </c>
    </row>
    <row r="151" spans="13:30">
      <c r="M151" s="129"/>
      <c r="N151" s="129"/>
      <c r="O151" s="129"/>
      <c r="P151" s="129"/>
      <c r="AD151" s="532" t="str">
        <f>IFERROR(VLOOKUP(D151,'Part Master'!A:E,5,FALSE)," ")</f>
        <v xml:space="preserve"> </v>
      </c>
    </row>
    <row r="152" spans="13:30">
      <c r="M152" s="129"/>
      <c r="N152" s="129"/>
      <c r="O152" s="129"/>
      <c r="P152" s="129"/>
      <c r="AD152" s="532" t="str">
        <f>IFERROR(VLOOKUP(D152,'Part Master'!A:E,5,FALSE)," ")</f>
        <v xml:space="preserve"> </v>
      </c>
    </row>
    <row r="153" spans="13:30">
      <c r="M153" s="129"/>
      <c r="N153" s="129"/>
      <c r="O153" s="129"/>
      <c r="P153" s="129"/>
      <c r="AD153" s="532" t="str">
        <f>IFERROR(VLOOKUP(D153,'Part Master'!A:E,5,FALSE)," ")</f>
        <v xml:space="preserve"> </v>
      </c>
    </row>
    <row r="154" spans="13:30">
      <c r="M154" s="129"/>
      <c r="N154" s="129"/>
      <c r="O154" s="129"/>
      <c r="P154" s="129"/>
      <c r="AD154" s="532" t="str">
        <f>IFERROR(VLOOKUP(D154,'Part Master'!A:E,5,FALSE)," ")</f>
        <v xml:space="preserve"> </v>
      </c>
    </row>
    <row r="155" spans="13:30">
      <c r="M155" s="129"/>
      <c r="N155" s="129"/>
      <c r="O155" s="129"/>
      <c r="P155" s="129"/>
      <c r="AD155" s="532" t="str">
        <f>IFERROR(VLOOKUP(D155,'Part Master'!A:E,5,FALSE)," ")</f>
        <v xml:space="preserve"> </v>
      </c>
    </row>
    <row r="156" spans="13:30">
      <c r="M156" s="129"/>
      <c r="N156" s="129"/>
      <c r="O156" s="129"/>
      <c r="P156" s="129"/>
      <c r="AD156" s="532" t="str">
        <f>IFERROR(VLOOKUP(D156,'Part Master'!A:E,5,FALSE)," ")</f>
        <v xml:space="preserve"> </v>
      </c>
    </row>
    <row r="157" spans="13:30">
      <c r="M157" s="129"/>
      <c r="N157" s="129"/>
      <c r="O157" s="129"/>
      <c r="P157" s="129"/>
      <c r="AD157" s="532" t="str">
        <f>IFERROR(VLOOKUP(D157,'Part Master'!A:E,5,FALSE)," ")</f>
        <v xml:space="preserve"> </v>
      </c>
    </row>
    <row r="158" spans="13:30">
      <c r="M158" s="129"/>
      <c r="N158" s="129"/>
      <c r="O158" s="129"/>
      <c r="P158" s="129"/>
      <c r="AD158" s="532" t="str">
        <f>IFERROR(VLOOKUP(D158,'Part Master'!A:E,5,FALSE)," ")</f>
        <v xml:space="preserve"> </v>
      </c>
    </row>
    <row r="159" spans="13:30">
      <c r="M159" s="129"/>
      <c r="N159" s="129"/>
      <c r="O159" s="129"/>
      <c r="P159" s="129"/>
      <c r="AD159" s="532" t="str">
        <f>IFERROR(VLOOKUP(D159,'Part Master'!A:E,5,FALSE)," ")</f>
        <v xml:space="preserve"> </v>
      </c>
    </row>
    <row r="160" spans="13:30">
      <c r="M160" s="129"/>
      <c r="N160" s="129"/>
      <c r="O160" s="129"/>
      <c r="P160" s="129"/>
      <c r="AD160" s="532" t="str">
        <f>IFERROR(VLOOKUP(D160,'Part Master'!A:E,5,FALSE)," ")</f>
        <v xml:space="preserve"> </v>
      </c>
    </row>
    <row r="161" spans="13:30">
      <c r="M161" s="129"/>
      <c r="N161" s="129"/>
      <c r="O161" s="129"/>
      <c r="P161" s="129"/>
      <c r="AD161" s="532" t="str">
        <f>IFERROR(VLOOKUP(D161,'Part Master'!A:E,5,FALSE)," ")</f>
        <v xml:space="preserve"> </v>
      </c>
    </row>
    <row r="162" spans="13:30">
      <c r="M162" s="129"/>
      <c r="N162" s="129"/>
      <c r="O162" s="129"/>
      <c r="P162" s="129"/>
      <c r="AD162" s="532" t="str">
        <f>IFERROR(VLOOKUP(D162,'Part Master'!A:E,5,FALSE)," ")</f>
        <v xml:space="preserve"> </v>
      </c>
    </row>
    <row r="163" spans="13:30">
      <c r="M163" s="129"/>
      <c r="N163" s="129"/>
      <c r="O163" s="129"/>
      <c r="P163" s="129"/>
      <c r="AD163" s="532" t="str">
        <f>IFERROR(VLOOKUP(D163,'Part Master'!A:E,5,FALSE)," ")</f>
        <v xml:space="preserve"> </v>
      </c>
    </row>
    <row r="164" spans="13:30">
      <c r="M164" s="129"/>
      <c r="N164" s="129"/>
      <c r="O164" s="129"/>
      <c r="P164" s="129"/>
      <c r="AD164" s="532" t="str">
        <f>IFERROR(VLOOKUP(D164,'Part Master'!A:E,5,FALSE)," ")</f>
        <v xml:space="preserve"> </v>
      </c>
    </row>
    <row r="165" spans="13:30">
      <c r="M165" s="129"/>
      <c r="N165" s="129"/>
      <c r="O165" s="129"/>
      <c r="P165" s="129"/>
      <c r="AD165" s="532" t="str">
        <f>IFERROR(VLOOKUP(D165,'Part Master'!A:E,5,FALSE)," ")</f>
        <v xml:space="preserve"> </v>
      </c>
    </row>
    <row r="166" spans="13:30">
      <c r="M166" s="129"/>
      <c r="N166" s="129"/>
      <c r="O166" s="129"/>
      <c r="P166" s="129"/>
      <c r="AD166" s="532" t="str">
        <f>IFERROR(VLOOKUP(D166,'Part Master'!A:E,5,FALSE)," ")</f>
        <v xml:space="preserve"> </v>
      </c>
    </row>
    <row r="167" spans="13:30">
      <c r="M167" s="129"/>
      <c r="N167" s="129"/>
      <c r="O167" s="129"/>
      <c r="P167" s="129"/>
      <c r="AD167" s="532" t="str">
        <f>IFERROR(VLOOKUP(D167,'Part Master'!A:E,5,FALSE)," ")</f>
        <v xml:space="preserve"> </v>
      </c>
    </row>
    <row r="168" spans="13:30">
      <c r="M168" s="129"/>
      <c r="N168" s="129"/>
      <c r="O168" s="129"/>
      <c r="P168" s="129"/>
      <c r="AD168" s="532" t="str">
        <f>IFERROR(VLOOKUP(D168,'Part Master'!A:E,5,FALSE)," ")</f>
        <v xml:space="preserve"> </v>
      </c>
    </row>
    <row r="169" spans="13:30">
      <c r="M169" s="129"/>
      <c r="N169" s="129"/>
      <c r="O169" s="129"/>
      <c r="P169" s="129"/>
      <c r="AD169" s="532" t="str">
        <f>IFERROR(VLOOKUP(D169,'Part Master'!A:E,5,FALSE)," ")</f>
        <v xml:space="preserve"> </v>
      </c>
    </row>
    <row r="170" spans="13:30">
      <c r="M170" s="129"/>
      <c r="N170" s="129"/>
      <c r="O170" s="129"/>
      <c r="P170" s="129"/>
      <c r="AD170" s="532" t="str">
        <f>IFERROR(VLOOKUP(D170,'Part Master'!A:E,5,FALSE)," ")</f>
        <v xml:space="preserve"> </v>
      </c>
    </row>
    <row r="171" spans="13:30">
      <c r="M171" s="129"/>
      <c r="N171" s="129"/>
      <c r="O171" s="129"/>
      <c r="P171" s="129"/>
      <c r="AD171" s="532" t="str">
        <f>IFERROR(VLOOKUP(D171,'Part Master'!A:E,5,FALSE)," ")</f>
        <v xml:space="preserve"> </v>
      </c>
    </row>
    <row r="172" spans="13:30">
      <c r="M172" s="129"/>
      <c r="N172" s="129"/>
      <c r="O172" s="129"/>
      <c r="P172" s="129"/>
      <c r="AD172" s="532" t="str">
        <f>IFERROR(VLOOKUP(D172,'Part Master'!A:E,5,FALSE)," ")</f>
        <v xml:space="preserve"> </v>
      </c>
    </row>
    <row r="173" spans="13:30">
      <c r="M173" s="129"/>
      <c r="N173" s="129"/>
      <c r="O173" s="129"/>
      <c r="P173" s="129"/>
      <c r="AD173" s="532" t="str">
        <f>IFERROR(VLOOKUP(D173,'Part Master'!A:E,5,FALSE)," ")</f>
        <v xml:space="preserve"> </v>
      </c>
    </row>
    <row r="174" spans="13:30">
      <c r="M174" s="129"/>
      <c r="N174" s="129"/>
      <c r="O174" s="129"/>
      <c r="P174" s="129"/>
      <c r="AD174" s="532" t="str">
        <f>IFERROR(VLOOKUP(D174,'Part Master'!A:E,5,FALSE)," ")</f>
        <v xml:space="preserve"> </v>
      </c>
    </row>
    <row r="175" spans="13:30">
      <c r="M175" s="129"/>
      <c r="N175" s="129"/>
      <c r="O175" s="129"/>
      <c r="P175" s="129"/>
      <c r="AD175" s="532" t="str">
        <f>IFERROR(VLOOKUP(D175,'Part Master'!A:E,5,FALSE)," ")</f>
        <v xml:space="preserve"> </v>
      </c>
    </row>
    <row r="176" spans="13:30">
      <c r="M176" s="129"/>
      <c r="N176" s="129"/>
      <c r="O176" s="129"/>
      <c r="P176" s="129"/>
      <c r="AD176" s="532" t="str">
        <f>IFERROR(VLOOKUP(D176,'Part Master'!A:E,5,FALSE)," ")</f>
        <v xml:space="preserve"> </v>
      </c>
    </row>
    <row r="177" spans="13:30">
      <c r="M177" s="129"/>
      <c r="N177" s="129"/>
      <c r="O177" s="129"/>
      <c r="P177" s="129"/>
      <c r="AD177" s="532" t="str">
        <f>IFERROR(VLOOKUP(D177,'Part Master'!A:E,5,FALSE)," ")</f>
        <v xml:space="preserve"> </v>
      </c>
    </row>
    <row r="178" spans="13:30">
      <c r="M178" s="129"/>
      <c r="N178" s="129"/>
      <c r="O178" s="129"/>
      <c r="P178" s="129"/>
      <c r="AD178" s="532" t="str">
        <f>IFERROR(VLOOKUP(D178,'Part Master'!A:E,5,FALSE)," ")</f>
        <v xml:space="preserve"> </v>
      </c>
    </row>
    <row r="179" spans="13:30">
      <c r="M179" s="129"/>
      <c r="N179" s="129"/>
      <c r="O179" s="129"/>
      <c r="P179" s="129"/>
      <c r="AD179" s="532" t="str">
        <f>IFERROR(VLOOKUP(D179,'Part Master'!A:E,5,FALSE)," ")</f>
        <v xml:space="preserve"> </v>
      </c>
    </row>
    <row r="180" spans="13:30">
      <c r="M180" s="129"/>
      <c r="N180" s="129"/>
      <c r="O180" s="129"/>
      <c r="P180" s="129"/>
      <c r="AD180" s="532" t="str">
        <f>IFERROR(VLOOKUP(D180,'Part Master'!A:E,5,FALSE)," ")</f>
        <v xml:space="preserve"> </v>
      </c>
    </row>
    <row r="181" spans="13:30">
      <c r="M181" s="129"/>
      <c r="N181" s="129"/>
      <c r="O181" s="129"/>
      <c r="P181" s="129"/>
      <c r="AD181" s="532" t="str">
        <f>IFERROR(VLOOKUP(D181,'Part Master'!A:E,5,FALSE)," ")</f>
        <v xml:space="preserve"> </v>
      </c>
    </row>
    <row r="182" spans="13:30">
      <c r="M182" s="129"/>
      <c r="N182" s="129"/>
      <c r="O182" s="129"/>
      <c r="P182" s="129"/>
      <c r="AD182" s="532" t="str">
        <f>IFERROR(VLOOKUP(D182,'Part Master'!A:E,5,FALSE)," ")</f>
        <v xml:space="preserve"> </v>
      </c>
    </row>
    <row r="183" spans="13:30">
      <c r="M183" s="129"/>
      <c r="N183" s="129"/>
      <c r="O183" s="129"/>
      <c r="P183" s="129"/>
      <c r="AD183" s="532" t="str">
        <f>IFERROR(VLOOKUP(D183,'Part Master'!A:E,5,FALSE)," ")</f>
        <v xml:space="preserve"> </v>
      </c>
    </row>
    <row r="184" spans="13:30">
      <c r="M184" s="11"/>
      <c r="N184" s="11"/>
      <c r="O184" s="11"/>
      <c r="P184" s="11"/>
      <c r="AD184" s="532" t="str">
        <f>IFERROR(VLOOKUP(D184,'Part Master'!A:E,5,FALSE)," ")</f>
        <v xml:space="preserve"> </v>
      </c>
    </row>
    <row r="185" spans="13:30">
      <c r="M185" s="11"/>
      <c r="N185" s="11"/>
      <c r="O185" s="11"/>
      <c r="P185" s="11"/>
      <c r="AD185" s="532" t="str">
        <f>IFERROR(VLOOKUP(D185,'Part Master'!A:E,5,FALSE)," ")</f>
        <v xml:space="preserve"> </v>
      </c>
    </row>
    <row r="186" spans="13:30">
      <c r="M186" s="129"/>
      <c r="N186" s="129"/>
      <c r="O186" s="129"/>
      <c r="P186" s="129"/>
      <c r="AD186" s="532" t="str">
        <f>IFERROR(VLOOKUP(D186,'Part Master'!A:E,5,FALSE)," ")</f>
        <v xml:space="preserve"> </v>
      </c>
    </row>
    <row r="187" spans="13:30">
      <c r="M187" s="129"/>
      <c r="N187" s="129"/>
      <c r="O187" s="129"/>
      <c r="P187" s="129"/>
      <c r="AD187" s="532" t="str">
        <f>IFERROR(VLOOKUP(D187,'Part Master'!A:E,5,FALSE)," ")</f>
        <v xml:space="preserve"> </v>
      </c>
    </row>
    <row r="188" spans="13:30">
      <c r="M188" s="129"/>
      <c r="N188" s="129"/>
      <c r="O188" s="129"/>
      <c r="P188" s="129"/>
      <c r="AD188" s="532" t="str">
        <f>IFERROR(VLOOKUP(D188,'Part Master'!A:E,5,FALSE)," ")</f>
        <v xml:space="preserve"> </v>
      </c>
    </row>
    <row r="189" spans="13:30">
      <c r="M189" s="129"/>
      <c r="N189" s="129"/>
      <c r="O189" s="129"/>
      <c r="P189" s="129"/>
      <c r="AD189" s="532" t="str">
        <f>IFERROR(VLOOKUP(D189,'Part Master'!A:E,5,FALSE)," ")</f>
        <v xml:space="preserve"> </v>
      </c>
    </row>
    <row r="190" spans="13:30">
      <c r="M190" s="129"/>
      <c r="N190" s="129"/>
      <c r="O190" s="129"/>
      <c r="P190" s="129"/>
      <c r="AD190" s="532" t="str">
        <f>IFERROR(VLOOKUP(D190,'Part Master'!A:E,5,FALSE)," ")</f>
        <v xml:space="preserve"> </v>
      </c>
    </row>
    <row r="191" spans="13:30">
      <c r="M191" s="129"/>
      <c r="N191" s="129"/>
      <c r="O191" s="129"/>
      <c r="P191" s="129"/>
      <c r="AD191" s="532" t="str">
        <f>IFERROR(VLOOKUP(D191,'Part Master'!A:E,5,FALSE)," ")</f>
        <v xml:space="preserve"> </v>
      </c>
    </row>
    <row r="192" spans="13:30">
      <c r="M192" s="129"/>
      <c r="N192" s="129"/>
      <c r="O192" s="129"/>
      <c r="P192" s="129"/>
      <c r="AD192" s="532" t="str">
        <f>IFERROR(VLOOKUP(D192,'Part Master'!A:E,5,FALSE)," ")</f>
        <v xml:space="preserve"> </v>
      </c>
    </row>
    <row r="193" spans="13:30">
      <c r="M193" s="129"/>
      <c r="N193" s="129"/>
      <c r="O193" s="129"/>
      <c r="P193" s="129"/>
      <c r="AD193" s="532" t="str">
        <f>IFERROR(VLOOKUP(D193,'Part Master'!A:E,5,FALSE)," ")</f>
        <v xml:space="preserve"> </v>
      </c>
    </row>
    <row r="194" spans="13:30">
      <c r="M194" s="129"/>
      <c r="N194" s="129"/>
      <c r="O194" s="129"/>
      <c r="P194" s="129"/>
      <c r="AD194" s="532" t="str">
        <f>IFERROR(VLOOKUP(D194,'Part Master'!A:E,5,FALSE)," ")</f>
        <v xml:space="preserve"> </v>
      </c>
    </row>
    <row r="195" spans="13:30">
      <c r="M195" s="129"/>
      <c r="N195" s="129"/>
      <c r="O195" s="129"/>
      <c r="P195" s="129"/>
      <c r="AD195" s="532" t="str">
        <f>IFERROR(VLOOKUP(D195,'Part Master'!A:E,5,FALSE)," ")</f>
        <v xml:space="preserve"> </v>
      </c>
    </row>
    <row r="196" spans="13:30">
      <c r="M196" s="129"/>
      <c r="N196" s="129"/>
      <c r="O196" s="129"/>
      <c r="P196" s="129"/>
      <c r="AD196" s="532" t="str">
        <f>IFERROR(VLOOKUP(D196,'Part Master'!A:E,5,FALSE)," ")</f>
        <v xml:space="preserve"> </v>
      </c>
    </row>
    <row r="197" spans="13:30">
      <c r="M197" s="129"/>
      <c r="N197" s="129"/>
      <c r="O197" s="129"/>
      <c r="P197" s="129"/>
      <c r="AD197" s="532" t="str">
        <f>IFERROR(VLOOKUP(D197,'Part Master'!A:E,5,FALSE)," ")</f>
        <v xml:space="preserve"> </v>
      </c>
    </row>
    <row r="198" spans="13:30">
      <c r="M198" s="5"/>
      <c r="N198" s="5"/>
      <c r="O198" s="5"/>
      <c r="P198" s="5"/>
      <c r="AD198" s="532" t="str">
        <f>IFERROR(VLOOKUP(D198,'Part Master'!A:E,5,FALSE)," ")</f>
        <v xml:space="preserve"> </v>
      </c>
    </row>
    <row r="199" spans="13:30">
      <c r="M199" s="5"/>
      <c r="N199" s="5"/>
      <c r="O199" s="5"/>
      <c r="P199" s="5"/>
      <c r="AD199" s="532" t="str">
        <f>IFERROR(VLOOKUP(D199,'Part Master'!A:E,5,FALSE)," ")</f>
        <v xml:space="preserve"> </v>
      </c>
    </row>
    <row r="200" spans="13:30">
      <c r="M200" s="5"/>
      <c r="N200" s="5"/>
      <c r="O200" s="5"/>
      <c r="P200" s="5"/>
      <c r="AD200" s="532" t="str">
        <f>IFERROR(VLOOKUP(D200,'Part Master'!A:E,5,FALSE)," ")</f>
        <v xml:space="preserve"> </v>
      </c>
    </row>
    <row r="201" spans="13:30">
      <c r="M201" s="5"/>
      <c r="N201" s="5"/>
      <c r="O201" s="5"/>
      <c r="P201" s="5"/>
      <c r="AD201" s="532" t="str">
        <f>IFERROR(VLOOKUP(D201,'Part Master'!A:E,5,FALSE)," ")</f>
        <v xml:space="preserve"> </v>
      </c>
    </row>
    <row r="202" spans="13:30">
      <c r="M202" s="5"/>
      <c r="N202" s="5"/>
      <c r="O202" s="5"/>
      <c r="P202" s="5"/>
      <c r="AD202" s="532" t="str">
        <f>IFERROR(VLOOKUP(D202,'Part Master'!A:E,5,FALSE)," ")</f>
        <v xml:space="preserve"> </v>
      </c>
    </row>
    <row r="203" spans="13:30">
      <c r="M203" s="5"/>
      <c r="N203" s="5"/>
      <c r="O203" s="5"/>
      <c r="P203" s="5"/>
      <c r="AD203" s="532" t="str">
        <f>IFERROR(VLOOKUP(D203,'Part Master'!A:E,5,FALSE)," ")</f>
        <v xml:space="preserve"> </v>
      </c>
    </row>
    <row r="204" spans="13:30">
      <c r="AD204" s="532" t="str">
        <f>IFERROR(VLOOKUP(D204,'Part Master'!A:E,5,FALSE)," ")</f>
        <v xml:space="preserve"> </v>
      </c>
    </row>
    <row r="205" spans="13:30">
      <c r="AD205" s="532" t="str">
        <f>IFERROR(VLOOKUP(D205,'Part Master'!A:E,5,FALSE)," ")</f>
        <v xml:space="preserve"> </v>
      </c>
    </row>
    <row r="206" spans="13:30">
      <c r="AD206" s="532" t="str">
        <f>IFERROR(VLOOKUP(D206,'Part Master'!A:E,5,FALSE)," ")</f>
        <v xml:space="preserve"> </v>
      </c>
    </row>
    <row r="207" spans="13:30">
      <c r="AD207" s="532" t="str">
        <f>IFERROR(VLOOKUP(D207,'Part Master'!A:E,5,FALSE)," ")</f>
        <v xml:space="preserve"> </v>
      </c>
    </row>
    <row r="208" spans="13:30">
      <c r="AD208" s="532" t="str">
        <f>IFERROR(VLOOKUP(D208,'Part Master'!A:E,5,FALSE)," ")</f>
        <v xml:space="preserve"> </v>
      </c>
    </row>
    <row r="209" spans="1:30">
      <c r="AD209" s="532" t="str">
        <f>IFERROR(VLOOKUP(D209,'Part Master'!A:E,5,FALSE)," ")</f>
        <v xml:space="preserve"> </v>
      </c>
    </row>
    <row r="210" spans="1:30">
      <c r="AD210" s="532" t="str">
        <f>IFERROR(VLOOKUP(D210,'Part Master'!A:E,5,FALSE)," ")</f>
        <v xml:space="preserve"> </v>
      </c>
    </row>
    <row r="211" spans="1:30">
      <c r="AD211" s="532" t="str">
        <f>IFERROR(VLOOKUP(D211,'Part Master'!A:E,5,FALSE)," ")</f>
        <v xml:space="preserve"> </v>
      </c>
    </row>
    <row r="212" spans="1:30">
      <c r="AD212" s="532" t="str">
        <f>IFERROR(VLOOKUP(D212,'Part Master'!A:E,5,FALSE)," ")</f>
        <v xml:space="preserve"> </v>
      </c>
    </row>
    <row r="213" spans="1:30">
      <c r="AD213" s="532" t="str">
        <f>IFERROR(VLOOKUP(D213,'Part Master'!A:E,5,FALSE)," ")</f>
        <v xml:space="preserve"> </v>
      </c>
    </row>
    <row r="214" spans="1:30">
      <c r="AD214" s="532" t="str">
        <f>IFERROR(VLOOKUP(D214,'Part Master'!A:E,5,FALSE)," ")</f>
        <v xml:space="preserve"> </v>
      </c>
    </row>
    <row r="215" spans="1:30">
      <c r="AD215" s="532" t="str">
        <f>IFERROR(VLOOKUP(D215,'Part Master'!A:E,5,FALSE)," ")</f>
        <v xml:space="preserve"> </v>
      </c>
    </row>
    <row r="216" spans="1:30">
      <c r="AD216" s="532" t="str">
        <f>IFERROR(VLOOKUP(D216,'Part Master'!A:E,5,FALSE)," ")</f>
        <v xml:space="preserve"> </v>
      </c>
    </row>
    <row r="217" spans="1:30" s="210" customFormat="1">
      <c r="A217" s="4"/>
      <c r="B217" s="4"/>
      <c r="C217" s="4"/>
      <c r="D217" s="9"/>
      <c r="E217" s="33"/>
      <c r="L217" s="273"/>
      <c r="M217" s="193"/>
      <c r="N217" s="131"/>
      <c r="O217" s="131"/>
      <c r="P217" s="195"/>
      <c r="Q217" s="4"/>
      <c r="R217" s="4"/>
      <c r="S217" s="4"/>
      <c r="T217" s="4"/>
      <c r="U217" s="4"/>
      <c r="V217" s="4"/>
      <c r="AD217" s="532" t="str">
        <f>IFERROR(VLOOKUP(D217,'Part Master'!A:E,5,FALSE)," ")</f>
        <v xml:space="preserve"> </v>
      </c>
    </row>
    <row r="218" spans="1:30">
      <c r="AD218" s="532" t="str">
        <f>IFERROR(VLOOKUP(D218,'Part Master'!A:E,5,FALSE)," ")</f>
        <v xml:space="preserve"> </v>
      </c>
    </row>
    <row r="219" spans="1:30">
      <c r="AD219" s="532" t="str">
        <f>IFERROR(VLOOKUP(D219,'Part Master'!A:E,5,FALSE)," ")</f>
        <v xml:space="preserve"> </v>
      </c>
    </row>
    <row r="220" spans="1:30">
      <c r="AD220" s="532" t="str">
        <f>IFERROR(VLOOKUP(D220,'Part Master'!A:E,5,FALSE)," ")</f>
        <v xml:space="preserve"> </v>
      </c>
    </row>
    <row r="221" spans="1:30">
      <c r="AD221" s="532" t="str">
        <f>IFERROR(VLOOKUP(D221,'Part Master'!A:E,5,FALSE)," ")</f>
        <v xml:space="preserve"> </v>
      </c>
    </row>
    <row r="222" spans="1:30">
      <c r="AD222" s="532" t="str">
        <f>IFERROR(VLOOKUP(D222,'Part Master'!A:E,5,FALSE)," ")</f>
        <v xml:space="preserve"> </v>
      </c>
    </row>
    <row r="223" spans="1:30">
      <c r="AD223" s="532" t="str">
        <f>IFERROR(VLOOKUP(D223,'Part Master'!A:E,5,FALSE)," ")</f>
        <v xml:space="preserve"> </v>
      </c>
    </row>
    <row r="224" spans="1:30">
      <c r="AD224" s="532" t="str">
        <f>IFERROR(VLOOKUP(D224,'Part Master'!A:E,5,FALSE)," ")</f>
        <v xml:space="preserve"> </v>
      </c>
    </row>
    <row r="225" spans="30:30">
      <c r="AD225" s="532" t="str">
        <f>IFERROR(VLOOKUP(D225,'Part Master'!A:E,5,FALSE)," ")</f>
        <v xml:space="preserve"> </v>
      </c>
    </row>
    <row r="226" spans="30:30">
      <c r="AD226" s="532" t="str">
        <f>IFERROR(VLOOKUP(D226,'Part Master'!A:E,5,FALSE)," ")</f>
        <v xml:space="preserve"> </v>
      </c>
    </row>
    <row r="227" spans="30:30">
      <c r="AD227" s="532" t="str">
        <f>IFERROR(VLOOKUP(D227,'Part Master'!A:E,5,FALSE)," ")</f>
        <v xml:space="preserve"> </v>
      </c>
    </row>
    <row r="228" spans="30:30">
      <c r="AD228" s="532" t="str">
        <f>IFERROR(VLOOKUP(D228,'Part Master'!A:E,5,FALSE)," ")</f>
        <v xml:space="preserve"> </v>
      </c>
    </row>
    <row r="229" spans="30:30">
      <c r="AD229" s="532" t="str">
        <f>IFERROR(VLOOKUP(D229,'Part Master'!A:E,5,FALSE)," ")</f>
        <v xml:space="preserve"> </v>
      </c>
    </row>
    <row r="230" spans="30:30">
      <c r="AD230" s="532" t="str">
        <f>IFERROR(VLOOKUP(D230,'Part Master'!A:E,5,FALSE)," ")</f>
        <v xml:space="preserve"> </v>
      </c>
    </row>
    <row r="231" spans="30:30">
      <c r="AD231" s="532" t="str">
        <f>IFERROR(VLOOKUP(D231,'Part Master'!A:E,5,FALSE)," ")</f>
        <v xml:space="preserve"> </v>
      </c>
    </row>
    <row r="232" spans="30:30">
      <c r="AD232" s="532" t="str">
        <f>IFERROR(VLOOKUP(D232,'Part Master'!A:E,5,FALSE)," ")</f>
        <v xml:space="preserve"> </v>
      </c>
    </row>
    <row r="233" spans="30:30">
      <c r="AD233" s="532" t="str">
        <f>IFERROR(VLOOKUP(D233,'Part Master'!A:E,5,FALSE)," ")</f>
        <v xml:space="preserve"> </v>
      </c>
    </row>
    <row r="234" spans="30:30">
      <c r="AD234" s="532" t="str">
        <f>IFERROR(VLOOKUP(D234,'Part Master'!A:E,5,FALSE)," ")</f>
        <v xml:space="preserve"> </v>
      </c>
    </row>
    <row r="235" spans="30:30">
      <c r="AD235" s="532" t="str">
        <f>IFERROR(VLOOKUP(D235,'Part Master'!A:E,5,FALSE)," ")</f>
        <v xml:space="preserve"> </v>
      </c>
    </row>
    <row r="236" spans="30:30">
      <c r="AD236" s="532" t="str">
        <f>IFERROR(VLOOKUP(D236,'Part Master'!A:E,5,FALSE)," ")</f>
        <v xml:space="preserve"> </v>
      </c>
    </row>
    <row r="237" spans="30:30">
      <c r="AD237" s="532" t="str">
        <f>IFERROR(VLOOKUP(D237,'Part Master'!A:E,5,FALSE)," ")</f>
        <v xml:space="preserve"> </v>
      </c>
    </row>
    <row r="238" spans="30:30">
      <c r="AD238" s="532" t="str">
        <f>IFERROR(VLOOKUP(D238,'Part Master'!A:E,5,FALSE)," ")</f>
        <v xml:space="preserve"> </v>
      </c>
    </row>
    <row r="239" spans="30:30">
      <c r="AD239" s="532" t="str">
        <f>IFERROR(VLOOKUP(D239,'Part Master'!A:E,5,FALSE)," ")</f>
        <v xml:space="preserve"> </v>
      </c>
    </row>
    <row r="240" spans="30:30">
      <c r="AD240" s="532" t="str">
        <f>IFERROR(VLOOKUP(D240,'Part Master'!A:E,5,FALSE)," ")</f>
        <v xml:space="preserve"> </v>
      </c>
    </row>
    <row r="241" spans="30:30">
      <c r="AD241" s="532" t="str">
        <f>IFERROR(VLOOKUP(D241,'Part Master'!A:E,5,FALSE)," ")</f>
        <v xml:space="preserve"> </v>
      </c>
    </row>
    <row r="242" spans="30:30">
      <c r="AD242" s="532" t="str">
        <f>IFERROR(VLOOKUP(D242,'Part Master'!A:E,5,FALSE)," ")</f>
        <v xml:space="preserve"> </v>
      </c>
    </row>
    <row r="243" spans="30:30">
      <c r="AD243" s="532" t="str">
        <f>IFERROR(VLOOKUP(D243,'Part Master'!A:E,5,FALSE)," ")</f>
        <v xml:space="preserve"> </v>
      </c>
    </row>
    <row r="244" spans="30:30">
      <c r="AD244" s="532" t="str">
        <f>IFERROR(VLOOKUP(D244,'Part Master'!A:E,5,FALSE)," ")</f>
        <v xml:space="preserve"> </v>
      </c>
    </row>
    <row r="245" spans="30:30">
      <c r="AD245" s="532" t="str">
        <f>IFERROR(VLOOKUP(D245,'Part Master'!A:E,5,FALSE)," ")</f>
        <v xml:space="preserve"> </v>
      </c>
    </row>
    <row r="246" spans="30:30">
      <c r="AD246" s="532" t="str">
        <f>IFERROR(VLOOKUP(D246,'Part Master'!A:E,5,FALSE)," ")</f>
        <v xml:space="preserve"> </v>
      </c>
    </row>
  </sheetData>
  <sheetProtection algorithmName="SHA-512" hashValue="vkwAIjjOyU37GScpGSZ9fsnqAnVAnB4GRwctjuK4nPu8sQV9MCGx4JL50wkX611M5MKsYGB+fDRQo/2E1J604w==" saltValue="0lBjYnKGujsqfFw52UuXyA==" spinCount="100000" sheet="1" objects="1" scenarios="1"/>
  <mergeCells count="21">
    <mergeCell ref="B12:AD12"/>
    <mergeCell ref="B21:AD21"/>
    <mergeCell ref="B32:AD32"/>
    <mergeCell ref="B34:AD34"/>
    <mergeCell ref="B62:AD62"/>
    <mergeCell ref="C3:L3"/>
    <mergeCell ref="C2:L2"/>
    <mergeCell ref="B70:L72"/>
    <mergeCell ref="D5:E5"/>
    <mergeCell ref="D6:E6"/>
    <mergeCell ref="D7:E7"/>
    <mergeCell ref="G9:H9"/>
    <mergeCell ref="J9:K9"/>
    <mergeCell ref="K53:L56"/>
    <mergeCell ref="B66:H66"/>
    <mergeCell ref="B11:C11"/>
    <mergeCell ref="B41:B44"/>
    <mergeCell ref="B46:B50"/>
    <mergeCell ref="B52:C52"/>
    <mergeCell ref="B53:B56"/>
    <mergeCell ref="H53:H56"/>
  </mergeCells>
  <conditionalFormatting sqref="G61 G22 G25 G28:G30 G13:G20 G49:G52 J46:J51">
    <cfRule type="cellIs" dxfId="190" priority="39" operator="equal">
      <formula>0</formula>
    </cfRule>
  </conditionalFormatting>
  <conditionalFormatting sqref="G33">
    <cfRule type="cellIs" dxfId="189" priority="38" operator="equal">
      <formula>0</formula>
    </cfRule>
  </conditionalFormatting>
  <conditionalFormatting sqref="G35:G39">
    <cfRule type="cellIs" dxfId="188" priority="37" operator="equal">
      <formula>0</formula>
    </cfRule>
  </conditionalFormatting>
  <conditionalFormatting sqref="G41:G44">
    <cfRule type="cellIs" dxfId="187" priority="36" operator="equal">
      <formula>0</formula>
    </cfRule>
  </conditionalFormatting>
  <conditionalFormatting sqref="G46">
    <cfRule type="cellIs" dxfId="186" priority="35" operator="equal">
      <formula>0</formula>
    </cfRule>
  </conditionalFormatting>
  <conditionalFormatting sqref="G57:G60">
    <cfRule type="cellIs" dxfId="185" priority="34" operator="equal">
      <formula>0</formula>
    </cfRule>
  </conditionalFormatting>
  <conditionalFormatting sqref="G63:G64">
    <cfRule type="cellIs" dxfId="184" priority="33" operator="equal">
      <formula>0</formula>
    </cfRule>
  </conditionalFormatting>
  <conditionalFormatting sqref="G53:G56">
    <cfRule type="cellIs" dxfId="183" priority="32" operator="equal">
      <formula>0</formula>
    </cfRule>
  </conditionalFormatting>
  <conditionalFormatting sqref="G47">
    <cfRule type="cellIs" dxfId="182" priority="31" operator="equal">
      <formula>0</formula>
    </cfRule>
  </conditionalFormatting>
  <conditionalFormatting sqref="D47">
    <cfRule type="duplicateValues" dxfId="181" priority="30"/>
  </conditionalFormatting>
  <conditionalFormatting sqref="G48">
    <cfRule type="cellIs" dxfId="180" priority="29" operator="equal">
      <formula>0</formula>
    </cfRule>
  </conditionalFormatting>
  <conditionalFormatting sqref="D48">
    <cfRule type="duplicateValues" dxfId="179" priority="28"/>
  </conditionalFormatting>
  <conditionalFormatting sqref="C234">
    <cfRule type="duplicateValues" dxfId="178" priority="27"/>
  </conditionalFormatting>
  <conditionalFormatting sqref="C235">
    <cfRule type="duplicateValues" dxfId="177" priority="26"/>
  </conditionalFormatting>
  <conditionalFormatting sqref="D63:D64 D35:D39 D86 D15:D18 D22 D33 D46 D41:D44 D49:D50 C92:C233 C236:C1048576 D59:D61 D28:D30 D52:D56">
    <cfRule type="duplicateValues" dxfId="176" priority="41"/>
  </conditionalFormatting>
  <conditionalFormatting sqref="G23">
    <cfRule type="cellIs" dxfId="175" priority="24" operator="equal">
      <formula>0</formula>
    </cfRule>
  </conditionalFormatting>
  <conditionalFormatting sqref="D23">
    <cfRule type="duplicateValues" dxfId="174" priority="25"/>
  </conditionalFormatting>
  <conditionalFormatting sqref="G24">
    <cfRule type="cellIs" dxfId="173" priority="22" operator="equal">
      <formula>0</formula>
    </cfRule>
  </conditionalFormatting>
  <conditionalFormatting sqref="D24">
    <cfRule type="duplicateValues" dxfId="172" priority="23"/>
  </conditionalFormatting>
  <conditionalFormatting sqref="G26:G27">
    <cfRule type="cellIs" dxfId="171" priority="20" operator="equal">
      <formula>0</formula>
    </cfRule>
  </conditionalFormatting>
  <conditionalFormatting sqref="D26">
    <cfRule type="duplicateValues" dxfId="170" priority="21"/>
  </conditionalFormatting>
  <conditionalFormatting sqref="G31">
    <cfRule type="cellIs" dxfId="169" priority="18" operator="equal">
      <formula>0</formula>
    </cfRule>
  </conditionalFormatting>
  <conditionalFormatting sqref="D31">
    <cfRule type="duplicateValues" dxfId="168" priority="19"/>
  </conditionalFormatting>
  <conditionalFormatting sqref="D57">
    <cfRule type="duplicateValues" dxfId="167" priority="17"/>
  </conditionalFormatting>
  <conditionalFormatting sqref="P6">
    <cfRule type="cellIs" dxfId="166" priority="14" operator="lessThan">
      <formula>0</formula>
    </cfRule>
    <cfRule type="cellIs" dxfId="165" priority="15" operator="greaterThanOrEqual">
      <formula>0</formula>
    </cfRule>
  </conditionalFormatting>
  <conditionalFormatting sqref="L13:L20 L22:L31 L33 L35:L39 L41:L44 L57:L61 L63:L64 L46:L52">
    <cfRule type="containsText" dxfId="164" priority="16" operator="containsText" text="n">
      <formula>NOT(ISERROR(SEARCH("n",L13)))</formula>
    </cfRule>
  </conditionalFormatting>
  <conditionalFormatting sqref="C11">
    <cfRule type="duplicateValues" dxfId="163" priority="13"/>
  </conditionalFormatting>
  <conditionalFormatting sqref="J13:J20">
    <cfRule type="cellIs" dxfId="162" priority="12" operator="equal">
      <formula>0</formula>
    </cfRule>
  </conditionalFormatting>
  <conditionalFormatting sqref="J22:J31">
    <cfRule type="cellIs" dxfId="161" priority="11" operator="equal">
      <formula>0</formula>
    </cfRule>
  </conditionalFormatting>
  <conditionalFormatting sqref="J33">
    <cfRule type="cellIs" dxfId="160" priority="10" operator="equal">
      <formula>0</formula>
    </cfRule>
  </conditionalFormatting>
  <conditionalFormatting sqref="J35:J39">
    <cfRule type="cellIs" dxfId="159" priority="9" operator="equal">
      <formula>0</formula>
    </cfRule>
  </conditionalFormatting>
  <conditionalFormatting sqref="J41:J44">
    <cfRule type="cellIs" dxfId="158" priority="8" operator="equal">
      <formula>0</formula>
    </cfRule>
  </conditionalFormatting>
  <conditionalFormatting sqref="J57:J61">
    <cfRule type="cellIs" dxfId="157" priority="6" operator="equal">
      <formula>0</formula>
    </cfRule>
  </conditionalFormatting>
  <conditionalFormatting sqref="J63:J64">
    <cfRule type="cellIs" dxfId="156" priority="5" operator="equal">
      <formula>0</formula>
    </cfRule>
  </conditionalFormatting>
  <conditionalFormatting sqref="J52">
    <cfRule type="cellIs" dxfId="155" priority="4" operator="equal">
      <formula>0</formula>
    </cfRule>
  </conditionalFormatting>
  <conditionalFormatting sqref="J53:J56">
    <cfRule type="cellIs" dxfId="154" priority="3" operator="equal">
      <formula>0</formula>
    </cfRule>
  </conditionalFormatting>
  <conditionalFormatting sqref="D25">
    <cfRule type="duplicateValues" dxfId="153" priority="1"/>
  </conditionalFormatting>
  <pageMargins left="0.70866141732283472" right="0.70866141732283472" top="0.74803149606299213" bottom="0.74803149606299213" header="0.31496062992125984" footer="0.31496062992125984"/>
  <pageSetup paperSize="9" scale="68" orientation="portrait" r:id="rId1"/>
  <headerFooter>
    <oddFooter>&amp;LDec 2017&amp;CThis guide is for Nissan Dealership internal use only.&amp;RPage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9" tint="-0.249977111117893"/>
    <pageSetUpPr autoPageBreaks="0" fitToPage="1"/>
  </sheetPr>
  <dimension ref="A1:AK246"/>
  <sheetViews>
    <sheetView showGridLines="0" topLeftCell="B1" zoomScaleNormal="100" workbookViewId="0">
      <selection activeCell="AF49" sqref="AF49"/>
    </sheetView>
  </sheetViews>
  <sheetFormatPr defaultColWidth="9.140625" defaultRowHeight="15"/>
  <cols>
    <col min="1" max="1" width="3.140625" style="94" hidden="1" customWidth="1"/>
    <col min="2" max="2" width="3.140625" style="94" customWidth="1"/>
    <col min="3" max="3" width="38.28515625" style="94" customWidth="1"/>
    <col min="4" max="4" width="18.42578125" style="89" customWidth="1"/>
    <col min="5" max="5" width="5.42578125" style="90" bestFit="1" customWidth="1"/>
    <col min="6" max="6" width="10.28515625" style="91" hidden="1" customWidth="1"/>
    <col min="7" max="7" width="9.42578125" style="180" bestFit="1" customWidth="1"/>
    <col min="8" max="8" width="10.140625" style="180" bestFit="1" customWidth="1"/>
    <col min="9" max="9" width="10.28515625" style="180" hidden="1" customWidth="1"/>
    <col min="10" max="10" width="9.42578125" style="180" hidden="1" customWidth="1"/>
    <col min="11" max="11" width="10.140625" style="180" hidden="1" customWidth="1"/>
    <col min="12" max="12" width="8.7109375" style="168" bestFit="1" customWidth="1"/>
    <col min="13" max="13" width="6.28515625" style="168" hidden="1" customWidth="1"/>
    <col min="14" max="14" width="17.5703125" style="131" hidden="1" customWidth="1"/>
    <col min="15" max="15" width="12.5703125" style="131" hidden="1" customWidth="1"/>
    <col min="16" max="16" width="4.140625" style="131" hidden="1" customWidth="1"/>
    <col min="17" max="17" width="17.5703125" style="131" hidden="1" customWidth="1"/>
    <col min="18" max="18" width="12.5703125" style="131" hidden="1" customWidth="1"/>
    <col min="19" max="19" width="1.7109375" style="131" hidden="1" customWidth="1"/>
    <col min="20" max="20" width="17.85546875" style="131" hidden="1" customWidth="1"/>
    <col min="21" max="21" width="18.7109375" style="131" hidden="1" customWidth="1"/>
    <col min="22" max="22" width="11.85546875" style="131" hidden="1" customWidth="1"/>
    <col min="23" max="29" width="9.140625" style="94" hidden="1" customWidth="1"/>
    <col min="30" max="30" width="19.140625" style="527" bestFit="1" customWidth="1"/>
    <col min="31" max="32" width="9.140625" style="94" customWidth="1"/>
    <col min="33" max="37" width="9.140625" style="94" hidden="1" customWidth="1"/>
    <col min="38" max="16384" width="9.140625" style="94"/>
  </cols>
  <sheetData>
    <row r="1" spans="2:30" ht="14.65" customHeight="1">
      <c r="D1" s="94"/>
      <c r="F1" s="123" t="s">
        <v>685</v>
      </c>
      <c r="I1" s="237" t="s">
        <v>685</v>
      </c>
      <c r="N1" s="168"/>
      <c r="O1" s="168"/>
      <c r="P1" s="249"/>
      <c r="Q1" s="247"/>
      <c r="R1" s="247"/>
      <c r="S1" s="248"/>
      <c r="T1" s="248"/>
      <c r="U1" s="248"/>
      <c r="V1" s="248"/>
      <c r="AD1" s="525"/>
    </row>
    <row r="2" spans="2:30" s="200" customFormat="1" ht="23.25">
      <c r="C2" s="759" t="s">
        <v>686</v>
      </c>
      <c r="D2" s="759"/>
      <c r="E2" s="759"/>
      <c r="F2" s="759"/>
      <c r="G2" s="759"/>
      <c r="H2" s="759"/>
      <c r="I2" s="759"/>
      <c r="J2" s="759"/>
      <c r="K2" s="759"/>
      <c r="L2" s="759"/>
      <c r="M2" s="263"/>
      <c r="N2" s="263"/>
      <c r="O2" s="263"/>
      <c r="P2" s="249"/>
      <c r="Q2" s="247"/>
      <c r="R2" s="247"/>
      <c r="S2" s="248"/>
      <c r="T2" s="248"/>
      <c r="U2" s="248"/>
      <c r="V2" s="248"/>
      <c r="AD2" s="526"/>
    </row>
    <row r="3" spans="2:30" s="200" customFormat="1" ht="23.25">
      <c r="C3" s="747" t="s">
        <v>0</v>
      </c>
      <c r="D3" s="747"/>
      <c r="E3" s="747"/>
      <c r="F3" s="747"/>
      <c r="G3" s="747"/>
      <c r="H3" s="747"/>
      <c r="I3" s="747"/>
      <c r="J3" s="747"/>
      <c r="K3" s="747"/>
      <c r="L3" s="747"/>
      <c r="M3" s="263"/>
      <c r="N3" s="263"/>
      <c r="O3" s="263"/>
      <c r="P3" s="249"/>
      <c r="Q3" s="247"/>
      <c r="R3" s="247"/>
      <c r="S3" s="248"/>
      <c r="T3" s="248"/>
      <c r="U3" s="248"/>
      <c r="V3" s="248"/>
      <c r="AD3" s="526"/>
    </row>
    <row r="4" spans="2:30" s="16" customFormat="1">
      <c r="B4" s="125"/>
      <c r="C4" s="125"/>
      <c r="D4" s="125"/>
      <c r="E4" s="126"/>
      <c r="F4" s="128"/>
      <c r="G4" s="187"/>
      <c r="H4" s="185"/>
      <c r="I4" s="238"/>
      <c r="J4" s="185"/>
      <c r="K4" s="185"/>
      <c r="L4" s="264"/>
      <c r="M4" s="264"/>
      <c r="N4" s="264"/>
      <c r="O4" s="264"/>
      <c r="P4" s="249"/>
      <c r="Q4" s="247"/>
      <c r="R4" s="247"/>
      <c r="S4" s="248"/>
      <c r="T4" s="248"/>
      <c r="U4" s="248"/>
      <c r="V4" s="248"/>
      <c r="AD4" s="527"/>
    </row>
    <row r="5" spans="2:30" s="16" customFormat="1">
      <c r="B5" s="125"/>
      <c r="C5" s="211" t="s">
        <v>1082</v>
      </c>
      <c r="D5" s="760">
        <f ca="1">TODAY()</f>
        <v>45015</v>
      </c>
      <c r="E5" s="761"/>
      <c r="F5" s="128"/>
      <c r="G5" s="187"/>
      <c r="H5" s="185"/>
      <c r="I5" s="238"/>
      <c r="J5" s="185"/>
      <c r="K5" s="185"/>
      <c r="L5" s="193"/>
      <c r="M5" s="124"/>
      <c r="N5" s="196"/>
      <c r="O5" s="196"/>
      <c r="P5" s="249"/>
      <c r="Q5" s="247"/>
      <c r="R5" s="247"/>
      <c r="S5" s="248"/>
      <c r="T5" s="248"/>
      <c r="U5" s="248"/>
      <c r="V5" s="248"/>
      <c r="AD5" s="527"/>
    </row>
    <row r="6" spans="2:30" s="16" customFormat="1">
      <c r="B6" s="125"/>
      <c r="C6" s="224" t="s">
        <v>1077</v>
      </c>
      <c r="D6" s="751"/>
      <c r="E6" s="752"/>
      <c r="F6" s="128"/>
      <c r="I6" s="238"/>
      <c r="L6" s="274"/>
      <c r="M6" s="124"/>
      <c r="N6" s="196" t="s">
        <v>1088</v>
      </c>
      <c r="O6" s="196"/>
      <c r="P6" s="249"/>
      <c r="Q6" s="247"/>
      <c r="R6" s="247"/>
      <c r="S6" s="248"/>
      <c r="T6" s="248"/>
      <c r="U6" s="248"/>
      <c r="V6" s="248"/>
      <c r="AD6" s="527"/>
    </row>
    <row r="7" spans="2:30" s="16" customFormat="1" ht="14.65" customHeight="1">
      <c r="B7" s="125"/>
      <c r="C7" s="224" t="s">
        <v>1078</v>
      </c>
      <c r="D7" s="753"/>
      <c r="E7" s="754"/>
      <c r="F7" s="128"/>
      <c r="G7" s="755" t="s">
        <v>1085</v>
      </c>
      <c r="H7" s="756"/>
      <c r="I7" s="243"/>
      <c r="J7" s="757" t="s">
        <v>1086</v>
      </c>
      <c r="K7" s="757"/>
      <c r="L7" s="265"/>
      <c r="M7" s="124"/>
      <c r="N7" s="223" t="s">
        <v>506</v>
      </c>
      <c r="O7" s="186">
        <f>'COVER PAGE'!$C$20</f>
        <v>154</v>
      </c>
      <c r="P7" s="249"/>
      <c r="Q7" s="223" t="s">
        <v>506</v>
      </c>
      <c r="R7" s="186">
        <f>'COVER PAGE'!$C$20</f>
        <v>154</v>
      </c>
      <c r="S7" s="175"/>
      <c r="T7" s="198"/>
      <c r="U7" s="198"/>
      <c r="V7" s="198"/>
      <c r="AD7" s="527"/>
    </row>
    <row r="8" spans="2:30" s="95" customFormat="1">
      <c r="D8" s="96"/>
      <c r="F8" s="240" t="s">
        <v>1088</v>
      </c>
      <c r="G8" s="245" t="s">
        <v>1081</v>
      </c>
      <c r="H8" s="246">
        <f>O8</f>
        <v>0</v>
      </c>
      <c r="I8" s="240" t="s">
        <v>1087</v>
      </c>
      <c r="J8" s="251" t="s">
        <v>1081</v>
      </c>
      <c r="K8" s="244">
        <f>R8</f>
        <v>0</v>
      </c>
      <c r="L8" s="225">
        <f>SUM(L10:L38)</f>
        <v>0</v>
      </c>
      <c r="N8" s="201">
        <f>SUM(N10:N38)</f>
        <v>0</v>
      </c>
      <c r="O8" s="201">
        <f>SUM(O10:O38)</f>
        <v>0</v>
      </c>
      <c r="P8" s="249"/>
      <c r="Q8" s="201">
        <f>SUM(Q10:Q38)</f>
        <v>0</v>
      </c>
      <c r="R8" s="201">
        <f>SUM(R10:R38)</f>
        <v>0</v>
      </c>
      <c r="S8" s="204"/>
      <c r="T8" s="204">
        <f>SUM(T10:T38)</f>
        <v>0</v>
      </c>
      <c r="U8" s="204">
        <f>SUM(U10:U38)</f>
        <v>0</v>
      </c>
      <c r="V8" s="204">
        <f>SUM(V10:V38)</f>
        <v>0</v>
      </c>
      <c r="AD8" s="527"/>
    </row>
    <row r="9" spans="2:30" s="255" customFormat="1" ht="45">
      <c r="B9" s="841" t="s">
        <v>242</v>
      </c>
      <c r="C9" s="842"/>
      <c r="D9" s="254" t="s">
        <v>243</v>
      </c>
      <c r="E9" s="34" t="s">
        <v>63</v>
      </c>
      <c r="F9" s="252" t="s">
        <v>455</v>
      </c>
      <c r="G9" s="252" t="s">
        <v>1070</v>
      </c>
      <c r="H9" s="252" t="s">
        <v>1066</v>
      </c>
      <c r="I9" s="252" t="s">
        <v>455</v>
      </c>
      <c r="J9" s="252" t="s">
        <v>1070</v>
      </c>
      <c r="K9" s="252" t="s">
        <v>1066</v>
      </c>
      <c r="L9" s="266" t="s">
        <v>1059</v>
      </c>
      <c r="N9" s="253" t="s">
        <v>684</v>
      </c>
      <c r="O9" s="253" t="s">
        <v>1076</v>
      </c>
      <c r="P9" s="249"/>
      <c r="Q9" s="253" t="s">
        <v>684</v>
      </c>
      <c r="R9" s="253" t="s">
        <v>1076</v>
      </c>
      <c r="S9" s="175"/>
      <c r="T9" s="256" t="s">
        <v>1067</v>
      </c>
      <c r="U9" s="256" t="s">
        <v>1068</v>
      </c>
      <c r="V9" s="257" t="s">
        <v>1069</v>
      </c>
      <c r="AD9" s="533" t="s">
        <v>1629</v>
      </c>
    </row>
    <row r="10" spans="2:30" s="95" customFormat="1" hidden="1">
      <c r="B10" s="48" t="s">
        <v>234</v>
      </c>
      <c r="C10" s="36"/>
      <c r="D10" s="36"/>
      <c r="E10" s="36"/>
      <c r="F10" s="6"/>
      <c r="G10" s="188"/>
      <c r="H10" s="188"/>
      <c r="I10" s="188"/>
      <c r="J10" s="188"/>
      <c r="K10" s="188"/>
      <c r="L10" s="275"/>
      <c r="AD10" s="532"/>
    </row>
    <row r="11" spans="2:30" s="95" customFormat="1" hidden="1">
      <c r="B11" s="46" t="s">
        <v>400</v>
      </c>
      <c r="C11" s="37"/>
      <c r="D11" s="38"/>
      <c r="E11" s="39"/>
      <c r="F11" s="30"/>
      <c r="G11" s="189"/>
      <c r="H11" s="239"/>
      <c r="I11" s="189"/>
      <c r="J11" s="189"/>
      <c r="K11" s="259"/>
      <c r="L11" s="276"/>
      <c r="N11" s="170"/>
      <c r="O11" s="170"/>
      <c r="P11" s="170"/>
      <c r="Q11" s="170"/>
      <c r="R11" s="170"/>
      <c r="S11" s="175"/>
      <c r="T11" s="170"/>
      <c r="U11" s="170"/>
      <c r="V11" s="170"/>
      <c r="AD11" s="533" t="s">
        <v>1629</v>
      </c>
    </row>
    <row r="12" spans="2:30" s="96" customFormat="1" hidden="1">
      <c r="B12" s="913"/>
      <c r="C12" s="41" t="s">
        <v>24</v>
      </c>
      <c r="D12" s="41" t="s">
        <v>73</v>
      </c>
      <c r="E12" s="42">
        <v>0.25</v>
      </c>
      <c r="F12" s="32" t="e">
        <f>VLOOKUP(D12,'Part Master'!A:R, 3,FALSE)</f>
        <v>#N/A</v>
      </c>
      <c r="G12" s="181" t="e">
        <f t="shared" ref="G12:G19" si="0">F12*1.1</f>
        <v>#N/A</v>
      </c>
      <c r="H12" s="181" t="e">
        <f>G12+($O$7*E12)</f>
        <v>#N/A</v>
      </c>
      <c r="I12" s="181" t="e">
        <f>VLOOKUP(D12,'Part Master'!A:G,5,FALSE)</f>
        <v>#N/A</v>
      </c>
      <c r="J12" s="181" t="e">
        <f>I12*1.1</f>
        <v>#N/A</v>
      </c>
      <c r="K12" s="181" t="e">
        <f t="shared" ref="K12:K19" si="1">J12+($R$7*E12)</f>
        <v>#N/A</v>
      </c>
      <c r="L12" s="166"/>
      <c r="N12" s="122">
        <f>IF(L12&gt;0,G12*L12,0)</f>
        <v>0</v>
      </c>
      <c r="O12" s="122">
        <f>IF(L12&gt;0,H12*L12,0)</f>
        <v>0</v>
      </c>
      <c r="P12" s="336"/>
      <c r="Q12" s="122">
        <f t="shared" ref="Q12:Q37" si="2">IF(L12&gt;0,J12*L12,0)</f>
        <v>0</v>
      </c>
      <c r="R12" s="122">
        <f t="shared" ref="R12:R37" si="3">IF(L12&gt;0,K12*L12,0)</f>
        <v>0</v>
      </c>
      <c r="S12" s="175"/>
      <c r="T12" s="174">
        <f>IF($L12&gt;0,$L12*$I12*'COVER PAGE'!#REF!,0)</f>
        <v>0</v>
      </c>
      <c r="U12" s="174">
        <f>IF($L12&gt;0,($E12*$O$7*$L12)-($E12*'COVER PAGE'!#REF!*$L12),0)</f>
        <v>0</v>
      </c>
      <c r="V12" s="174">
        <f>U12+T12</f>
        <v>0</v>
      </c>
      <c r="AD12" s="530" t="str">
        <f>IFERROR(VLOOKUP(D12,'Part Master'!A:E,5,FALSE)," ")</f>
        <v xml:space="preserve"> </v>
      </c>
    </row>
    <row r="13" spans="2:30" s="95" customFormat="1" hidden="1">
      <c r="B13" s="913"/>
      <c r="C13" s="41" t="s">
        <v>646</v>
      </c>
      <c r="D13" s="41" t="s">
        <v>1152</v>
      </c>
      <c r="E13" s="42">
        <v>0.25</v>
      </c>
      <c r="F13" s="32">
        <f>VLOOKUP(D13,'Part Master'!A:R, 3,FALSE)</f>
        <v>295.38</v>
      </c>
      <c r="G13" s="181">
        <f t="shared" si="0"/>
        <v>324.91800000000001</v>
      </c>
      <c r="H13" s="181">
        <f t="shared" ref="H13:H19" si="4">G13+($O$7*E13)</f>
        <v>363.41800000000001</v>
      </c>
      <c r="I13" s="181" t="str">
        <f>VLOOKUP(D13,'Part Master'!A:G,5,FALSE)</f>
        <v/>
      </c>
      <c r="J13" s="181" t="e">
        <f t="shared" ref="J13:J28" si="5">I13*1.1</f>
        <v>#VALUE!</v>
      </c>
      <c r="K13" s="181" t="e">
        <f t="shared" si="1"/>
        <v>#VALUE!</v>
      </c>
      <c r="L13" s="166"/>
      <c r="N13" s="122">
        <f t="shared" ref="N13:N19" si="6">IF(L13&gt;0,G13*L13,0)</f>
        <v>0</v>
      </c>
      <c r="O13" s="122">
        <f t="shared" ref="O13:O19" si="7">IF(L13&gt;0,H13*L13,0)</f>
        <v>0</v>
      </c>
      <c r="P13" s="336"/>
      <c r="Q13" s="122">
        <f t="shared" si="2"/>
        <v>0</v>
      </c>
      <c r="R13" s="122">
        <f t="shared" si="3"/>
        <v>0</v>
      </c>
      <c r="S13" s="170"/>
      <c r="T13" s="174">
        <f>IF($L13&gt;0,$L13*$I13*'COVER PAGE'!#REF!,0)</f>
        <v>0</v>
      </c>
      <c r="U13" s="174">
        <f>IF($L13&gt;0,($E13*$O$7*$L13)-($E13*'COVER PAGE'!#REF!*$L13),0)</f>
        <v>0</v>
      </c>
      <c r="V13" s="174">
        <f t="shared" ref="V13:V19" si="8">U13+T13</f>
        <v>0</v>
      </c>
      <c r="AD13" s="530" t="str">
        <f>IFERROR(VLOOKUP(D13,'Part Master'!A:E,5,FALSE)," ")</f>
        <v/>
      </c>
    </row>
    <row r="14" spans="2:30" s="95" customFormat="1" hidden="1">
      <c r="B14" s="913"/>
      <c r="C14" s="41" t="s">
        <v>647</v>
      </c>
      <c r="D14" s="41" t="s">
        <v>644</v>
      </c>
      <c r="E14" s="42">
        <v>0.25</v>
      </c>
      <c r="F14" s="32">
        <f>VLOOKUP(D14,'Part Master'!A:R, 3,FALSE)</f>
        <v>301.86</v>
      </c>
      <c r="G14" s="181">
        <f t="shared" si="0"/>
        <v>332.04600000000005</v>
      </c>
      <c r="H14" s="181">
        <f t="shared" si="4"/>
        <v>370.54600000000005</v>
      </c>
      <c r="I14" s="181" t="str">
        <f>VLOOKUP(D14,'Part Master'!A:G,5,FALSE)</f>
        <v/>
      </c>
      <c r="J14" s="181" t="e">
        <f t="shared" si="5"/>
        <v>#VALUE!</v>
      </c>
      <c r="K14" s="181" t="e">
        <f t="shared" si="1"/>
        <v>#VALUE!</v>
      </c>
      <c r="L14" s="166"/>
      <c r="N14" s="122">
        <f t="shared" si="6"/>
        <v>0</v>
      </c>
      <c r="O14" s="122">
        <f t="shared" si="7"/>
        <v>0</v>
      </c>
      <c r="P14" s="336"/>
      <c r="Q14" s="122">
        <f t="shared" si="2"/>
        <v>0</v>
      </c>
      <c r="R14" s="122">
        <f t="shared" si="3"/>
        <v>0</v>
      </c>
      <c r="S14" s="170"/>
      <c r="T14" s="174">
        <f>IF($L14&gt;0,$L14*$I14*'COVER PAGE'!#REF!,0)</f>
        <v>0</v>
      </c>
      <c r="U14" s="174">
        <f>IF($L14&gt;0,($E14*$O$7*$L14)-($E14*'COVER PAGE'!#REF!*$L14),0)</f>
        <v>0</v>
      </c>
      <c r="V14" s="174">
        <f t="shared" si="8"/>
        <v>0</v>
      </c>
      <c r="AD14" s="530" t="str">
        <f>IFERROR(VLOOKUP(D14,'Part Master'!A:E,5,FALSE)," ")</f>
        <v/>
      </c>
    </row>
    <row r="15" spans="2:30" s="96" customFormat="1" hidden="1">
      <c r="B15" s="913"/>
      <c r="C15" s="41" t="s">
        <v>237</v>
      </c>
      <c r="D15" s="41" t="s">
        <v>74</v>
      </c>
      <c r="E15" s="42">
        <v>0.25</v>
      </c>
      <c r="F15" s="32">
        <f>VLOOKUP(D15,'Part Master'!A:R, 3,FALSE)</f>
        <v>295.38</v>
      </c>
      <c r="G15" s="181">
        <f t="shared" si="0"/>
        <v>324.91800000000001</v>
      </c>
      <c r="H15" s="181">
        <f t="shared" si="4"/>
        <v>363.41800000000001</v>
      </c>
      <c r="I15" s="181" t="str">
        <f>VLOOKUP(D15,'Part Master'!A:G,5,FALSE)</f>
        <v/>
      </c>
      <c r="J15" s="181" t="e">
        <f t="shared" si="5"/>
        <v>#VALUE!</v>
      </c>
      <c r="K15" s="181" t="e">
        <f t="shared" si="1"/>
        <v>#VALUE!</v>
      </c>
      <c r="L15" s="166"/>
      <c r="N15" s="122">
        <f t="shared" si="6"/>
        <v>0</v>
      </c>
      <c r="O15" s="122">
        <f t="shared" si="7"/>
        <v>0</v>
      </c>
      <c r="P15" s="336"/>
      <c r="Q15" s="122">
        <f t="shared" si="2"/>
        <v>0</v>
      </c>
      <c r="R15" s="122">
        <f t="shared" si="3"/>
        <v>0</v>
      </c>
      <c r="S15" s="171"/>
      <c r="T15" s="174">
        <f>IF($L15&gt;0,$L15*$I15*'COVER PAGE'!#REF!,0)</f>
        <v>0</v>
      </c>
      <c r="U15" s="174">
        <f>IF($L15&gt;0,($E15*$O$7*$L15)-($E15*'COVER PAGE'!#REF!*$L15),0)</f>
        <v>0</v>
      </c>
      <c r="V15" s="174">
        <f t="shared" si="8"/>
        <v>0</v>
      </c>
      <c r="AD15" s="530" t="str">
        <f>IFERROR(VLOOKUP(D15,'Part Master'!A:E,5,FALSE)," ")</f>
        <v/>
      </c>
    </row>
    <row r="16" spans="2:30" s="96" customFormat="1" hidden="1">
      <c r="B16" s="913"/>
      <c r="C16" s="41" t="s">
        <v>238</v>
      </c>
      <c r="D16" s="41" t="s">
        <v>451</v>
      </c>
      <c r="E16" s="42">
        <v>0.25</v>
      </c>
      <c r="F16" s="32">
        <f>VLOOKUP(D16,'Part Master'!A:R, 3,FALSE)</f>
        <v>297.98</v>
      </c>
      <c r="G16" s="181">
        <f t="shared" si="0"/>
        <v>327.77800000000002</v>
      </c>
      <c r="H16" s="181">
        <f t="shared" si="4"/>
        <v>366.27800000000002</v>
      </c>
      <c r="I16" s="181" t="str">
        <f>VLOOKUP(D16,'Part Master'!A:G,5,FALSE)</f>
        <v/>
      </c>
      <c r="J16" s="181" t="e">
        <f t="shared" si="5"/>
        <v>#VALUE!</v>
      </c>
      <c r="K16" s="181" t="e">
        <f t="shared" si="1"/>
        <v>#VALUE!</v>
      </c>
      <c r="L16" s="166"/>
      <c r="N16" s="122">
        <f t="shared" si="6"/>
        <v>0</v>
      </c>
      <c r="O16" s="122">
        <f t="shared" si="7"/>
        <v>0</v>
      </c>
      <c r="P16" s="336"/>
      <c r="Q16" s="122">
        <f t="shared" si="2"/>
        <v>0</v>
      </c>
      <c r="R16" s="122">
        <f t="shared" si="3"/>
        <v>0</v>
      </c>
      <c r="S16" s="171"/>
      <c r="T16" s="174">
        <f>IF($L16&gt;0,$L16*$I16*'COVER PAGE'!#REF!,0)</f>
        <v>0</v>
      </c>
      <c r="U16" s="174">
        <f>IF($L16&gt;0,($E16*$O$7*$L16)-($E16*'COVER PAGE'!#REF!*$L16),0)</f>
        <v>0</v>
      </c>
      <c r="V16" s="174">
        <f t="shared" si="8"/>
        <v>0</v>
      </c>
      <c r="AD16" s="530" t="str">
        <f>IFERROR(VLOOKUP(D16,'Part Master'!A:E,5,FALSE)," ")</f>
        <v/>
      </c>
    </row>
    <row r="17" spans="2:30" s="96" customFormat="1" hidden="1">
      <c r="B17" s="913"/>
      <c r="C17" s="41" t="s">
        <v>239</v>
      </c>
      <c r="D17" s="41" t="s">
        <v>1156</v>
      </c>
      <c r="E17" s="42">
        <v>0.25</v>
      </c>
      <c r="F17" s="32">
        <f>VLOOKUP(D17,'Part Master'!A:R, 3,FALSE)</f>
        <v>295.38</v>
      </c>
      <c r="G17" s="181">
        <f t="shared" si="0"/>
        <v>324.91800000000001</v>
      </c>
      <c r="H17" s="181">
        <f t="shared" si="4"/>
        <v>363.41800000000001</v>
      </c>
      <c r="I17" s="181" t="str">
        <f>VLOOKUP(D17,'Part Master'!A:G,5,FALSE)</f>
        <v/>
      </c>
      <c r="J17" s="181" t="e">
        <f t="shared" si="5"/>
        <v>#VALUE!</v>
      </c>
      <c r="K17" s="181" t="e">
        <f t="shared" si="1"/>
        <v>#VALUE!</v>
      </c>
      <c r="L17" s="166"/>
      <c r="N17" s="122">
        <f t="shared" si="6"/>
        <v>0</v>
      </c>
      <c r="O17" s="122">
        <f t="shared" si="7"/>
        <v>0</v>
      </c>
      <c r="P17" s="336"/>
      <c r="Q17" s="122">
        <f t="shared" si="2"/>
        <v>0</v>
      </c>
      <c r="R17" s="122">
        <f t="shared" si="3"/>
        <v>0</v>
      </c>
      <c r="S17" s="171"/>
      <c r="T17" s="174">
        <f>IF($L17&gt;0,$L17*$I17*'COVER PAGE'!#REF!,0)</f>
        <v>0</v>
      </c>
      <c r="U17" s="174">
        <f>IF($L17&gt;0,($E17*$O$7*$L17)-($E17*'COVER PAGE'!#REF!*$L17),0)</f>
        <v>0</v>
      </c>
      <c r="V17" s="174">
        <f t="shared" si="8"/>
        <v>0</v>
      </c>
      <c r="AD17" s="530" t="str">
        <f>IFERROR(VLOOKUP(D17,'Part Master'!A:E,5,FALSE)," ")</f>
        <v/>
      </c>
    </row>
    <row r="18" spans="2:30" s="95" customFormat="1" hidden="1">
      <c r="B18" s="913"/>
      <c r="C18" s="41" t="s">
        <v>650</v>
      </c>
      <c r="D18" s="41" t="s">
        <v>1157</v>
      </c>
      <c r="E18" s="42">
        <v>0.25</v>
      </c>
      <c r="F18" s="32">
        <f>VLOOKUP(D18,'Part Master'!A:R, 3,FALSE)</f>
        <v>282.66000000000003</v>
      </c>
      <c r="G18" s="181">
        <f t="shared" si="0"/>
        <v>310.92600000000004</v>
      </c>
      <c r="H18" s="181">
        <f t="shared" si="4"/>
        <v>349.42600000000004</v>
      </c>
      <c r="I18" s="181" t="str">
        <f>VLOOKUP(D18,'Part Master'!A:G,5,FALSE)</f>
        <v/>
      </c>
      <c r="J18" s="181" t="e">
        <f t="shared" si="5"/>
        <v>#VALUE!</v>
      </c>
      <c r="K18" s="181" t="e">
        <f t="shared" si="1"/>
        <v>#VALUE!</v>
      </c>
      <c r="L18" s="166"/>
      <c r="M18" s="96"/>
      <c r="N18" s="122">
        <f t="shared" si="6"/>
        <v>0</v>
      </c>
      <c r="O18" s="122">
        <f t="shared" si="7"/>
        <v>0</v>
      </c>
      <c r="P18" s="336"/>
      <c r="Q18" s="122">
        <f t="shared" si="2"/>
        <v>0</v>
      </c>
      <c r="R18" s="122">
        <f t="shared" si="3"/>
        <v>0</v>
      </c>
      <c r="S18" s="170"/>
      <c r="T18" s="174">
        <f>IF($L18&gt;0,$L18*$I18*'COVER PAGE'!#REF!,0)</f>
        <v>0</v>
      </c>
      <c r="U18" s="174">
        <f>IF($L18&gt;0,($E18*$O$7*$L18)-($E18*'COVER PAGE'!#REF!*$L18),0)</f>
        <v>0</v>
      </c>
      <c r="V18" s="174">
        <f t="shared" si="8"/>
        <v>0</v>
      </c>
      <c r="AD18" s="530" t="str">
        <f>IFERROR(VLOOKUP(D18,'Part Master'!A:E,5,FALSE)," ")</f>
        <v/>
      </c>
    </row>
    <row r="19" spans="2:30" s="96" customFormat="1" hidden="1">
      <c r="B19" s="914"/>
      <c r="C19" s="41" t="s">
        <v>240</v>
      </c>
      <c r="D19" s="41" t="s">
        <v>1209</v>
      </c>
      <c r="E19" s="42">
        <v>0.25</v>
      </c>
      <c r="F19" s="32">
        <f>VLOOKUP(D19,'Part Master'!A:R, 3,FALSE)</f>
        <v>297.98</v>
      </c>
      <c r="G19" s="181">
        <f t="shared" si="0"/>
        <v>327.77800000000002</v>
      </c>
      <c r="H19" s="181">
        <f t="shared" si="4"/>
        <v>366.27800000000002</v>
      </c>
      <c r="I19" s="181" t="str">
        <f>VLOOKUP(D19,'Part Master'!A:G,5,FALSE)</f>
        <v/>
      </c>
      <c r="J19" s="181" t="e">
        <f t="shared" si="5"/>
        <v>#VALUE!</v>
      </c>
      <c r="K19" s="181" t="e">
        <f t="shared" si="1"/>
        <v>#VALUE!</v>
      </c>
      <c r="L19" s="166"/>
      <c r="N19" s="122">
        <f t="shared" si="6"/>
        <v>0</v>
      </c>
      <c r="O19" s="122">
        <f t="shared" si="7"/>
        <v>0</v>
      </c>
      <c r="P19" s="336"/>
      <c r="Q19" s="122">
        <f t="shared" si="2"/>
        <v>0</v>
      </c>
      <c r="R19" s="122">
        <f t="shared" si="3"/>
        <v>0</v>
      </c>
      <c r="S19" s="171"/>
      <c r="T19" s="174">
        <f>IF($L19&gt;0,$L19*$I19*'COVER PAGE'!#REF!,0)</f>
        <v>0</v>
      </c>
      <c r="U19" s="174">
        <f>IF($L19&gt;0,($E19*$O$7*$L19)-($E19*'COVER PAGE'!#REF!*$L19),0)</f>
        <v>0</v>
      </c>
      <c r="V19" s="174">
        <f t="shared" si="8"/>
        <v>0</v>
      </c>
      <c r="AD19" s="530" t="str">
        <f>IFERROR(VLOOKUP(D19,'Part Master'!A:E,5,FALSE)," ")</f>
        <v/>
      </c>
    </row>
    <row r="20" spans="2:30" s="95" customFormat="1" hidden="1">
      <c r="B20" s="46" t="s">
        <v>401</v>
      </c>
      <c r="C20" s="37"/>
      <c r="D20" s="38"/>
      <c r="E20" s="43"/>
      <c r="F20" s="31"/>
      <c r="G20" s="190"/>
      <c r="H20" s="190"/>
      <c r="I20" s="190"/>
      <c r="J20" s="190"/>
      <c r="K20" s="190"/>
      <c r="L20" s="277"/>
      <c r="M20" s="96"/>
      <c r="N20" s="165"/>
      <c r="O20" s="165"/>
      <c r="P20" s="170"/>
      <c r="Q20" s="122">
        <f t="shared" si="2"/>
        <v>0</v>
      </c>
      <c r="R20" s="122">
        <f t="shared" si="3"/>
        <v>0</v>
      </c>
      <c r="S20" s="165"/>
      <c r="T20" s="165"/>
      <c r="U20" s="165"/>
      <c r="V20" s="170"/>
      <c r="AD20" s="530" t="str">
        <f>IFERROR(VLOOKUP(D20,'Part Master'!A:E,5,FALSE)," ")</f>
        <v xml:space="preserve"> </v>
      </c>
    </row>
    <row r="21" spans="2:30" s="96" customFormat="1" hidden="1">
      <c r="B21" s="913"/>
      <c r="C21" s="41" t="s">
        <v>24</v>
      </c>
      <c r="D21" s="41" t="s">
        <v>1158</v>
      </c>
      <c r="E21" s="42">
        <v>0.25</v>
      </c>
      <c r="F21" s="32">
        <f>VLOOKUP(D21,'Part Master'!A:R, 3,FALSE)</f>
        <v>282.66000000000003</v>
      </c>
      <c r="G21" s="181">
        <f t="shared" ref="G21:G28" si="9">F21*1.1</f>
        <v>310.92600000000004</v>
      </c>
      <c r="H21" s="181">
        <f t="shared" ref="H21:H28" si="10">IF((G21+(E21*$O$7))&lt;100,ROUNDUP(((G21+(E21*$O$7))*2),-1)/2,IF((G21+(E21*$O$7))&gt;1000,ROUND((G21+(E21*$O$7)),-1),ROUND(((G21+(E21*$O$7))*2),-1)/2))</f>
        <v>350</v>
      </c>
      <c r="I21" s="181" t="str">
        <f>VLOOKUP(D21,'Part Master'!A:G,5,FALSE)</f>
        <v/>
      </c>
      <c r="J21" s="181" t="e">
        <f t="shared" si="5"/>
        <v>#VALUE!</v>
      </c>
      <c r="K21" s="181" t="e">
        <f t="shared" ref="K21:K28" si="11">J21+($R$7*E21)</f>
        <v>#VALUE!</v>
      </c>
      <c r="L21" s="166"/>
      <c r="N21" s="122">
        <f t="shared" ref="N21:N28" si="12">IF(L21&gt;0,G21*L21,0)</f>
        <v>0</v>
      </c>
      <c r="O21" s="122">
        <f t="shared" ref="O21:O28" si="13">IF(L21&gt;0,H21*L21,0)</f>
        <v>0</v>
      </c>
      <c r="P21" s="336"/>
      <c r="Q21" s="122">
        <f t="shared" si="2"/>
        <v>0</v>
      </c>
      <c r="R21" s="122">
        <f t="shared" si="3"/>
        <v>0</v>
      </c>
      <c r="S21" s="171"/>
      <c r="T21" s="174">
        <f>IF($L21&gt;0,$L21*$I21*'COVER PAGE'!#REF!,0)</f>
        <v>0</v>
      </c>
      <c r="U21" s="174">
        <f>IF($L21&gt;0,($E21*$O$7*$L21)-($E21*'COVER PAGE'!#REF!*$L21),0)</f>
        <v>0</v>
      </c>
      <c r="V21" s="174">
        <f t="shared" ref="V21:V28" si="14">U21+T21</f>
        <v>0</v>
      </c>
      <c r="AD21" s="530" t="str">
        <f>IFERROR(VLOOKUP(D21,'Part Master'!A:E,5,FALSE)," ")</f>
        <v/>
      </c>
    </row>
    <row r="22" spans="2:30" s="95" customFormat="1" hidden="1">
      <c r="B22" s="913"/>
      <c r="C22" s="41" t="s">
        <v>646</v>
      </c>
      <c r="D22" s="41" t="s">
        <v>1153</v>
      </c>
      <c r="E22" s="42">
        <v>0.25</v>
      </c>
      <c r="F22" s="32">
        <f>VLOOKUP(D22,'Part Master'!A:R, 3,FALSE)</f>
        <v>295.38</v>
      </c>
      <c r="G22" s="181">
        <f t="shared" si="9"/>
        <v>324.91800000000001</v>
      </c>
      <c r="H22" s="181">
        <f t="shared" si="10"/>
        <v>365</v>
      </c>
      <c r="I22" s="181" t="str">
        <f>VLOOKUP(D22,'Part Master'!A:G,5,FALSE)</f>
        <v/>
      </c>
      <c r="J22" s="181" t="e">
        <f t="shared" si="5"/>
        <v>#VALUE!</v>
      </c>
      <c r="K22" s="181" t="e">
        <f t="shared" si="11"/>
        <v>#VALUE!</v>
      </c>
      <c r="L22" s="394"/>
      <c r="M22" s="96"/>
      <c r="N22" s="122">
        <f t="shared" si="12"/>
        <v>0</v>
      </c>
      <c r="O22" s="122">
        <f t="shared" si="13"/>
        <v>0</v>
      </c>
      <c r="P22" s="336"/>
      <c r="Q22" s="122">
        <f t="shared" si="2"/>
        <v>0</v>
      </c>
      <c r="R22" s="122">
        <f t="shared" si="3"/>
        <v>0</v>
      </c>
      <c r="S22" s="170"/>
      <c r="T22" s="174">
        <f>IF($L22&gt;0,$L22*$I22*'COVER PAGE'!#REF!,0)</f>
        <v>0</v>
      </c>
      <c r="U22" s="174">
        <f>IF($L22&gt;0,($E22*$O$7*$L22)-($E22*'COVER PAGE'!#REF!*$L22),0)</f>
        <v>0</v>
      </c>
      <c r="V22" s="174">
        <f t="shared" si="14"/>
        <v>0</v>
      </c>
      <c r="AD22" s="530" t="str">
        <f>IFERROR(VLOOKUP(D22,'Part Master'!A:E,5,FALSE)," ")</f>
        <v/>
      </c>
    </row>
    <row r="23" spans="2:30" s="95" customFormat="1" hidden="1">
      <c r="B23" s="913"/>
      <c r="C23" s="41" t="s">
        <v>647</v>
      </c>
      <c r="D23" s="41" t="s">
        <v>197</v>
      </c>
      <c r="E23" s="42">
        <v>0.25</v>
      </c>
      <c r="F23" s="32">
        <f>VLOOKUP(D23,'Part Master'!A:R, 3,FALSE)</f>
        <v>99.66</v>
      </c>
      <c r="G23" s="181">
        <f t="shared" si="9"/>
        <v>109.626</v>
      </c>
      <c r="H23" s="181">
        <f t="shared" si="10"/>
        <v>150</v>
      </c>
      <c r="I23" s="181" t="str">
        <f>VLOOKUP(D23,'Part Master'!A:G,5,FALSE)</f>
        <v/>
      </c>
      <c r="J23" s="181" t="e">
        <f t="shared" si="5"/>
        <v>#VALUE!</v>
      </c>
      <c r="K23" s="181" t="e">
        <f t="shared" si="11"/>
        <v>#VALUE!</v>
      </c>
      <c r="L23" s="166"/>
      <c r="M23" s="96"/>
      <c r="N23" s="122">
        <f t="shared" si="12"/>
        <v>0</v>
      </c>
      <c r="O23" s="122">
        <f t="shared" si="13"/>
        <v>0</v>
      </c>
      <c r="P23" s="336"/>
      <c r="Q23" s="122">
        <f t="shared" si="2"/>
        <v>0</v>
      </c>
      <c r="R23" s="122">
        <f t="shared" si="3"/>
        <v>0</v>
      </c>
      <c r="S23" s="170"/>
      <c r="T23" s="174">
        <f>IF($L23&gt;0,$L23*$I23*'COVER PAGE'!#REF!,0)</f>
        <v>0</v>
      </c>
      <c r="U23" s="174">
        <f>IF($L23&gt;0,($E23*$O$7*$L23)-($E23*'COVER PAGE'!#REF!*$L23),0)</f>
        <v>0</v>
      </c>
      <c r="V23" s="174">
        <f t="shared" si="14"/>
        <v>0</v>
      </c>
      <c r="AD23" s="530" t="str">
        <f>IFERROR(VLOOKUP(D23,'Part Master'!A:E,5,FALSE)," ")</f>
        <v/>
      </c>
    </row>
    <row r="24" spans="2:30" s="96" customFormat="1" hidden="1">
      <c r="B24" s="913"/>
      <c r="C24" s="41" t="s">
        <v>237</v>
      </c>
      <c r="D24" s="41" t="s">
        <v>448</v>
      </c>
      <c r="E24" s="42">
        <v>0.25</v>
      </c>
      <c r="F24" s="32">
        <f>VLOOKUP(D24,'Part Master'!A:R, 3,FALSE)</f>
        <v>282.66000000000003</v>
      </c>
      <c r="G24" s="181">
        <f t="shared" si="9"/>
        <v>310.92600000000004</v>
      </c>
      <c r="H24" s="181">
        <f t="shared" si="10"/>
        <v>350</v>
      </c>
      <c r="I24" s="181" t="str">
        <f>VLOOKUP(D24,'Part Master'!A:G,5,FALSE)</f>
        <v/>
      </c>
      <c r="J24" s="181" t="e">
        <f t="shared" si="5"/>
        <v>#VALUE!</v>
      </c>
      <c r="K24" s="181" t="e">
        <f t="shared" si="11"/>
        <v>#VALUE!</v>
      </c>
      <c r="L24" s="166"/>
      <c r="N24" s="122">
        <f t="shared" si="12"/>
        <v>0</v>
      </c>
      <c r="O24" s="122">
        <f t="shared" si="13"/>
        <v>0</v>
      </c>
      <c r="P24" s="336"/>
      <c r="Q24" s="122">
        <f t="shared" si="2"/>
        <v>0</v>
      </c>
      <c r="R24" s="122">
        <f t="shared" si="3"/>
        <v>0</v>
      </c>
      <c r="S24" s="171"/>
      <c r="T24" s="174">
        <f>IF($L24&gt;0,$L24*$I24*'COVER PAGE'!#REF!,0)</f>
        <v>0</v>
      </c>
      <c r="U24" s="174">
        <f>IF($L24&gt;0,($E24*$O$7*$L24)-($E24*'COVER PAGE'!#REF!*$L24),0)</f>
        <v>0</v>
      </c>
      <c r="V24" s="174">
        <f t="shared" si="14"/>
        <v>0</v>
      </c>
      <c r="AD24" s="530" t="str">
        <f>IFERROR(VLOOKUP(D24,'Part Master'!A:E,5,FALSE)," ")</f>
        <v/>
      </c>
    </row>
    <row r="25" spans="2:30" s="96" customFormat="1" hidden="1">
      <c r="B25" s="913"/>
      <c r="C25" s="41" t="s">
        <v>238</v>
      </c>
      <c r="D25" s="41" t="s">
        <v>247</v>
      </c>
      <c r="E25" s="42">
        <v>0.25</v>
      </c>
      <c r="F25" s="32">
        <f>VLOOKUP(D25,'Part Master'!A:R, 3,FALSE)</f>
        <v>295.38</v>
      </c>
      <c r="G25" s="181">
        <f t="shared" si="9"/>
        <v>324.91800000000001</v>
      </c>
      <c r="H25" s="181">
        <f t="shared" si="10"/>
        <v>365</v>
      </c>
      <c r="I25" s="181" t="str">
        <f>VLOOKUP(D25,'Part Master'!A:G,5,FALSE)</f>
        <v/>
      </c>
      <c r="J25" s="181" t="e">
        <f t="shared" si="5"/>
        <v>#VALUE!</v>
      </c>
      <c r="K25" s="181" t="e">
        <f t="shared" si="11"/>
        <v>#VALUE!</v>
      </c>
      <c r="L25" s="166"/>
      <c r="N25" s="122">
        <f t="shared" si="12"/>
        <v>0</v>
      </c>
      <c r="O25" s="122">
        <f t="shared" si="13"/>
        <v>0</v>
      </c>
      <c r="P25" s="336"/>
      <c r="Q25" s="122">
        <f t="shared" si="2"/>
        <v>0</v>
      </c>
      <c r="R25" s="122">
        <f t="shared" si="3"/>
        <v>0</v>
      </c>
      <c r="S25" s="171"/>
      <c r="T25" s="174">
        <f>IF($L25&gt;0,$L25*$I25*'COVER PAGE'!#REF!,0)</f>
        <v>0</v>
      </c>
      <c r="U25" s="174">
        <f>IF($L25&gt;0,($E25*$O$7*$L25)-($E25*'COVER PAGE'!#REF!*$L25),0)</f>
        <v>0</v>
      </c>
      <c r="V25" s="174">
        <f t="shared" si="14"/>
        <v>0</v>
      </c>
      <c r="AD25" s="530" t="str">
        <f>IFERROR(VLOOKUP(D25,'Part Master'!A:E,5,FALSE)," ")</f>
        <v/>
      </c>
    </row>
    <row r="26" spans="2:30" s="96" customFormat="1" hidden="1">
      <c r="B26" s="913"/>
      <c r="C26" s="41" t="s">
        <v>239</v>
      </c>
      <c r="D26" s="41" t="s">
        <v>1159</v>
      </c>
      <c r="E26" s="42">
        <v>0.25</v>
      </c>
      <c r="F26" s="32">
        <f>VLOOKUP(D26,'Part Master'!A:R, 3,FALSE)</f>
        <v>297.83</v>
      </c>
      <c r="G26" s="181">
        <f t="shared" si="9"/>
        <v>327.613</v>
      </c>
      <c r="H26" s="181">
        <f t="shared" si="10"/>
        <v>365</v>
      </c>
      <c r="I26" s="181" t="str">
        <f>VLOOKUP(D26,'Part Master'!A:G,5,FALSE)</f>
        <v/>
      </c>
      <c r="J26" s="181" t="e">
        <f t="shared" si="5"/>
        <v>#VALUE!</v>
      </c>
      <c r="K26" s="181" t="e">
        <f t="shared" si="11"/>
        <v>#VALUE!</v>
      </c>
      <c r="L26" s="166"/>
      <c r="N26" s="122">
        <f t="shared" si="12"/>
        <v>0</v>
      </c>
      <c r="O26" s="122">
        <f t="shared" si="13"/>
        <v>0</v>
      </c>
      <c r="P26" s="336"/>
      <c r="Q26" s="122">
        <f t="shared" si="2"/>
        <v>0</v>
      </c>
      <c r="R26" s="122">
        <f t="shared" si="3"/>
        <v>0</v>
      </c>
      <c r="S26" s="171"/>
      <c r="T26" s="174">
        <f>IF($L26&gt;0,$L26*$I26*'COVER PAGE'!#REF!,0)</f>
        <v>0</v>
      </c>
      <c r="U26" s="174">
        <f>IF($L26&gt;0,($E26*$O$7*$L26)-($E26*'COVER PAGE'!#REF!*$L26),0)</f>
        <v>0</v>
      </c>
      <c r="V26" s="174">
        <f t="shared" si="14"/>
        <v>0</v>
      </c>
      <c r="AD26" s="530" t="str">
        <f>IFERROR(VLOOKUP(D26,'Part Master'!A:E,5,FALSE)," ")</f>
        <v/>
      </c>
    </row>
    <row r="27" spans="2:30" s="95" customFormat="1" hidden="1">
      <c r="B27" s="913"/>
      <c r="C27" s="41" t="s">
        <v>650</v>
      </c>
      <c r="D27" s="41" t="s">
        <v>649</v>
      </c>
      <c r="E27" s="42">
        <v>0.25</v>
      </c>
      <c r="F27" s="32">
        <f>VLOOKUP(D27,'Part Master'!A:R, 3,FALSE)</f>
        <v>282.66000000000003</v>
      </c>
      <c r="G27" s="181">
        <f>F27*1.1</f>
        <v>310.92600000000004</v>
      </c>
      <c r="H27" s="181">
        <f t="shared" si="10"/>
        <v>350</v>
      </c>
      <c r="I27" s="181" t="str">
        <f>VLOOKUP(D27,'Part Master'!A:G,5,FALSE)</f>
        <v/>
      </c>
      <c r="J27" s="181" t="e">
        <f t="shared" si="5"/>
        <v>#VALUE!</v>
      </c>
      <c r="K27" s="181" t="e">
        <f t="shared" si="11"/>
        <v>#VALUE!</v>
      </c>
      <c r="L27" s="166"/>
      <c r="N27" s="122">
        <f t="shared" si="12"/>
        <v>0</v>
      </c>
      <c r="O27" s="122">
        <f t="shared" si="13"/>
        <v>0</v>
      </c>
      <c r="P27" s="336"/>
      <c r="Q27" s="122">
        <f t="shared" si="2"/>
        <v>0</v>
      </c>
      <c r="R27" s="122">
        <f t="shared" si="3"/>
        <v>0</v>
      </c>
      <c r="S27" s="170"/>
      <c r="T27" s="174">
        <f>IF($L27&gt;0,$L27*$I27*'COVER PAGE'!#REF!,0)</f>
        <v>0</v>
      </c>
      <c r="U27" s="174">
        <f>IF($L27&gt;0,($E27*$O$7*$L27)-($E27*'COVER PAGE'!#REF!*$L27),0)</f>
        <v>0</v>
      </c>
      <c r="V27" s="174">
        <f t="shared" si="14"/>
        <v>0</v>
      </c>
      <c r="AD27" s="530" t="str">
        <f>IFERROR(VLOOKUP(D27,'Part Master'!A:E,5,FALSE)," ")</f>
        <v/>
      </c>
    </row>
    <row r="28" spans="2:30" s="96" customFormat="1" hidden="1">
      <c r="B28" s="914"/>
      <c r="C28" s="41" t="s">
        <v>241</v>
      </c>
      <c r="D28" s="41" t="s">
        <v>449</v>
      </c>
      <c r="E28" s="42">
        <v>0.25</v>
      </c>
      <c r="F28" s="32">
        <f>VLOOKUP(D28,'Part Master'!A:R, 3,FALSE)</f>
        <v>282.66000000000003</v>
      </c>
      <c r="G28" s="181">
        <f t="shared" si="9"/>
        <v>310.92600000000004</v>
      </c>
      <c r="H28" s="181">
        <f t="shared" si="10"/>
        <v>350</v>
      </c>
      <c r="I28" s="181" t="str">
        <f>VLOOKUP(D28,'Part Master'!A:G,5,FALSE)</f>
        <v/>
      </c>
      <c r="J28" s="181" t="e">
        <f t="shared" si="5"/>
        <v>#VALUE!</v>
      </c>
      <c r="K28" s="181" t="e">
        <f t="shared" si="11"/>
        <v>#VALUE!</v>
      </c>
      <c r="L28" s="166"/>
      <c r="N28" s="122">
        <f t="shared" si="12"/>
        <v>0</v>
      </c>
      <c r="O28" s="122">
        <f t="shared" si="13"/>
        <v>0</v>
      </c>
      <c r="P28" s="336"/>
      <c r="Q28" s="122">
        <f t="shared" si="2"/>
        <v>0</v>
      </c>
      <c r="R28" s="122">
        <f t="shared" si="3"/>
        <v>0</v>
      </c>
      <c r="S28" s="171"/>
      <c r="T28" s="174">
        <f>IF($L28&gt;0,$L28*$I28*'COVER PAGE'!#REF!,0)</f>
        <v>0</v>
      </c>
      <c r="U28" s="174">
        <f>IF($L28&gt;0,($E28*$O$7*$L28)-($E28*'COVER PAGE'!#REF!*$L28),0)</f>
        <v>0</v>
      </c>
      <c r="V28" s="174">
        <f t="shared" si="14"/>
        <v>0</v>
      </c>
      <c r="AD28" s="530" t="str">
        <f>IFERROR(VLOOKUP(D28,'Part Master'!A:E,5,FALSE)," ")</f>
        <v/>
      </c>
    </row>
    <row r="29" spans="2:30" s="95" customFormat="1">
      <c r="B29" s="838" t="s">
        <v>233</v>
      </c>
      <c r="C29" s="839"/>
      <c r="D29" s="839"/>
      <c r="E29" s="839"/>
      <c r="F29" s="839"/>
      <c r="G29" s="839"/>
      <c r="H29" s="839"/>
      <c r="I29" s="839"/>
      <c r="J29" s="839"/>
      <c r="K29" s="839"/>
      <c r="L29" s="839"/>
      <c r="M29" s="839"/>
      <c r="N29" s="839"/>
      <c r="O29" s="839"/>
      <c r="P29" s="839"/>
      <c r="Q29" s="839"/>
      <c r="R29" s="839"/>
      <c r="S29" s="839"/>
      <c r="T29" s="839"/>
      <c r="U29" s="839"/>
      <c r="V29" s="839"/>
      <c r="W29" s="839"/>
      <c r="X29" s="839"/>
      <c r="Y29" s="839"/>
      <c r="Z29" s="839"/>
      <c r="AA29" s="839"/>
      <c r="AB29" s="839"/>
      <c r="AC29" s="839"/>
      <c r="AD29" s="840"/>
    </row>
    <row r="30" spans="2:30" s="89" customFormat="1">
      <c r="B30" s="41" t="s">
        <v>4</v>
      </c>
      <c r="C30" s="41"/>
      <c r="D30" s="41" t="s">
        <v>83</v>
      </c>
      <c r="E30" s="42">
        <v>0.16666666666666666</v>
      </c>
      <c r="F30" s="32">
        <f>VLOOKUP(D30,'Part Master'!A:R, 3,FALSE)</f>
        <v>132.83000000000001</v>
      </c>
      <c r="G30" s="181">
        <f>F30*1.1</f>
        <v>146.11300000000003</v>
      </c>
      <c r="H30" s="181">
        <f>IF((G30+(E30*$O$7))&lt;100,ROUNDUP(((G30+(E30*$O$7))*2),-1)/2,IF((G30+(E30*$O$7))&gt;1000,ROUND((G30+(E30*$O$7)),-1),ROUND(((G30+(E30*$O$7))*2),-1)/2))</f>
        <v>170</v>
      </c>
      <c r="I30" s="181">
        <f>VLOOKUP(D30,'Part Master'!A:G,7,FALSE)</f>
        <v>110.24890000000001</v>
      </c>
      <c r="J30" s="181">
        <f t="shared" ref="J30:J37" si="15">I30*1.1</f>
        <v>121.27379000000002</v>
      </c>
      <c r="K30" s="181">
        <f>J30+($R$7*E30)</f>
        <v>146.94045666666668</v>
      </c>
      <c r="L30" s="166"/>
      <c r="N30" s="122">
        <f>IF(L30&gt;0,G30*L30,0)</f>
        <v>0</v>
      </c>
      <c r="O30" s="122">
        <f>IF(L30&gt;0,H30*L30,0)</f>
        <v>0</v>
      </c>
      <c r="P30" s="336"/>
      <c r="Q30" s="122">
        <f t="shared" si="2"/>
        <v>0</v>
      </c>
      <c r="R30" s="122">
        <f t="shared" si="3"/>
        <v>0</v>
      </c>
      <c r="S30" s="171"/>
      <c r="T30" s="174">
        <f>IF($L30&gt;0,$L30*$I30*'COVER PAGE'!#REF!,0)</f>
        <v>0</v>
      </c>
      <c r="U30" s="174">
        <f>IF($L30&gt;0,($E30*$O$7*$L30)-($E30*'COVER PAGE'!#REF!*$L30),0)</f>
        <v>0</v>
      </c>
      <c r="V30" s="174">
        <f>U30+T30</f>
        <v>0</v>
      </c>
      <c r="AD30" s="530" t="str">
        <f>IFERROR(VLOOKUP(D30,'Part Master'!A:E,5,FALSE)," ")</f>
        <v/>
      </c>
    </row>
    <row r="31" spans="2:30">
      <c r="B31" s="838" t="s">
        <v>236</v>
      </c>
      <c r="C31" s="839"/>
      <c r="D31" s="839"/>
      <c r="E31" s="839"/>
      <c r="F31" s="839"/>
      <c r="G31" s="839"/>
      <c r="H31" s="839"/>
      <c r="I31" s="839"/>
      <c r="J31" s="839"/>
      <c r="K31" s="839"/>
      <c r="L31" s="839"/>
      <c r="M31" s="839"/>
      <c r="N31" s="839"/>
      <c r="O31" s="839"/>
      <c r="P31" s="839"/>
      <c r="Q31" s="839">
        <f t="shared" si="2"/>
        <v>0</v>
      </c>
      <c r="R31" s="839">
        <f t="shared" si="3"/>
        <v>0</v>
      </c>
      <c r="S31" s="839"/>
      <c r="T31" s="839"/>
      <c r="U31" s="839"/>
      <c r="V31" s="839"/>
      <c r="W31" s="839"/>
      <c r="X31" s="839"/>
      <c r="Y31" s="839"/>
      <c r="Z31" s="839"/>
      <c r="AA31" s="839"/>
      <c r="AB31" s="839"/>
      <c r="AC31" s="839"/>
      <c r="AD31" s="840" t="str">
        <f>IFERROR(VLOOKUP(D31,'Part Master'!A:E,5,FALSE)," ")</f>
        <v xml:space="preserve"> </v>
      </c>
    </row>
    <row r="32" spans="2:30" s="89" customFormat="1">
      <c r="B32" s="41" t="s">
        <v>45</v>
      </c>
      <c r="C32" s="41"/>
      <c r="D32" s="41" t="s">
        <v>67</v>
      </c>
      <c r="E32" s="42">
        <v>0</v>
      </c>
      <c r="F32" s="32">
        <f>VLOOKUP(D32,'Part Master'!A:R, 3,FALSE)</f>
        <v>39.71</v>
      </c>
      <c r="G32" s="181">
        <f>F32*1.1</f>
        <v>43.681000000000004</v>
      </c>
      <c r="H32" s="181">
        <f>IF((G32+(E32*$O$7))&lt;100,ROUNDUP(((G32+(E32*$O$7))*2),-1)/2,IF((G32+(E32*$O$7))&gt;1000,ROUND((G32+(E32*$O$7)),-1),ROUND(((G32+(E32*$O$7))*2),-1)/2))</f>
        <v>45</v>
      </c>
      <c r="I32" s="181">
        <f>VLOOKUP(D32,'Part Master'!A:G,7,FALSE)</f>
        <v>32.959299999999999</v>
      </c>
      <c r="J32" s="181">
        <f t="shared" si="15"/>
        <v>36.255230000000005</v>
      </c>
      <c r="K32" s="181">
        <f>J32+($R$7*E32)</f>
        <v>36.255230000000005</v>
      </c>
      <c r="L32" s="166"/>
      <c r="N32" s="122">
        <f>IF(L32&gt;0,G32*L32,0)</f>
        <v>0</v>
      </c>
      <c r="O32" s="122">
        <f>IF(L32&gt;0,H32*L32,0)</f>
        <v>0</v>
      </c>
      <c r="P32" s="336"/>
      <c r="Q32" s="122">
        <f t="shared" si="2"/>
        <v>0</v>
      </c>
      <c r="R32" s="122">
        <f t="shared" si="3"/>
        <v>0</v>
      </c>
      <c r="S32" s="171"/>
      <c r="T32" s="174">
        <f>IF($L32&gt;0,$L32*$I32*'COVER PAGE'!#REF!,0)</f>
        <v>0</v>
      </c>
      <c r="U32" s="174">
        <f>IF($L32&gt;0,($E32*$O$7*$L32)-($E32*'COVER PAGE'!#REF!*$L32),0)</f>
        <v>0</v>
      </c>
      <c r="V32" s="174">
        <f>U32+T32</f>
        <v>0</v>
      </c>
      <c r="AD32" s="530" t="str">
        <f>IFERROR(VLOOKUP(D32,'Part Master'!A:E,5,FALSE)," ")</f>
        <v/>
      </c>
    </row>
    <row r="33" spans="2:32" s="89" customFormat="1">
      <c r="B33" s="41" t="s">
        <v>408</v>
      </c>
      <c r="C33" s="41"/>
      <c r="D33" s="41" t="s">
        <v>66</v>
      </c>
      <c r="E33" s="42">
        <v>0.04</v>
      </c>
      <c r="F33" s="32">
        <f>VLOOKUP(D33,'Part Master'!A:R, 3,FALSE)</f>
        <v>76.16</v>
      </c>
      <c r="G33" s="181">
        <f>F33*1.1</f>
        <v>83.775999999999996</v>
      </c>
      <c r="H33" s="181">
        <f>IF((G33+(E33*$O$7))&lt;100,ROUNDUP(((G33+(E33*$O$7))*2),-1)/2,IF((G33+(E33*$O$7))&gt;1000,ROUND((G33+(E33*$O$7)),-1),ROUND(((G33+(E33*$O$7))*2),-1)/2))</f>
        <v>90</v>
      </c>
      <c r="I33" s="181">
        <f>VLOOKUP(D33,'Part Master'!A:G,7,FALSE)</f>
        <v>63.212799999999994</v>
      </c>
      <c r="J33" s="181">
        <f t="shared" si="15"/>
        <v>69.534080000000003</v>
      </c>
      <c r="K33" s="181">
        <f>J33+($R$7*E33)</f>
        <v>75.69408</v>
      </c>
      <c r="L33" s="166"/>
      <c r="N33" s="122">
        <f>IF(L33&gt;0,G33*L33,0)</f>
        <v>0</v>
      </c>
      <c r="O33" s="122">
        <f>IF(L33&gt;0,H33*L33,0)</f>
        <v>0</v>
      </c>
      <c r="P33" s="336"/>
      <c r="Q33" s="122">
        <f t="shared" si="2"/>
        <v>0</v>
      </c>
      <c r="R33" s="122">
        <f t="shared" si="3"/>
        <v>0</v>
      </c>
      <c r="S33" s="171"/>
      <c r="T33" s="174">
        <f>IF($L33&gt;0,$L33*$I33*'COVER PAGE'!#REF!,0)</f>
        <v>0</v>
      </c>
      <c r="U33" s="174">
        <f>IF($L33&gt;0,($E33*$O$7*$L33)-($E33*'COVER PAGE'!#REF!*$L33),0)</f>
        <v>0</v>
      </c>
      <c r="V33" s="174">
        <f>U33+T33</f>
        <v>0</v>
      </c>
      <c r="AD33" s="530" t="str">
        <f>IFERROR(VLOOKUP(D33,'Part Master'!A:E,5,FALSE)," ")</f>
        <v/>
      </c>
    </row>
    <row r="34" spans="2:32" s="89" customFormat="1">
      <c r="B34" s="41" t="s">
        <v>2</v>
      </c>
      <c r="C34" s="41"/>
      <c r="D34" s="41" t="s">
        <v>71</v>
      </c>
      <c r="E34" s="42">
        <v>0.2</v>
      </c>
      <c r="F34" s="32">
        <f>VLOOKUP(D34,'Part Master'!A:R, 3,FALSE)</f>
        <v>301.8</v>
      </c>
      <c r="G34" s="181">
        <f>F34*1.1</f>
        <v>331.98</v>
      </c>
      <c r="H34" s="181">
        <f>IF((G34+(E34*$O$7))&lt;100,ROUNDUP(((G34+(E34*$O$7))*2),-1)/2,IF((G34+(E34*$O$7))&gt;1000,ROUND((G34+(E34*$O$7)),-1),ROUND(((G34+(E34*$O$7))*2),-1)/2))</f>
        <v>365</v>
      </c>
      <c r="I34" s="181">
        <f>VLOOKUP(D34,'Part Master'!A:G,7,FALSE)</f>
        <v>250.494</v>
      </c>
      <c r="J34" s="181">
        <f t="shared" si="15"/>
        <v>275.54340000000002</v>
      </c>
      <c r="K34" s="181">
        <f>J34+($R$7*E34)</f>
        <v>306.34340000000003</v>
      </c>
      <c r="L34" s="166"/>
      <c r="N34" s="122">
        <f>IF(L34&gt;0,G34*L34,0)</f>
        <v>0</v>
      </c>
      <c r="O34" s="122">
        <f>IF(L34&gt;0,H34*L34,0)</f>
        <v>0</v>
      </c>
      <c r="P34" s="336"/>
      <c r="Q34" s="122">
        <f t="shared" si="2"/>
        <v>0</v>
      </c>
      <c r="R34" s="122">
        <f t="shared" si="3"/>
        <v>0</v>
      </c>
      <c r="S34" s="171"/>
      <c r="T34" s="174">
        <f>IF($L34&gt;0,$L34*$I34*'COVER PAGE'!#REF!,0)</f>
        <v>0</v>
      </c>
      <c r="U34" s="174">
        <f>IF($L34&gt;0,($E34*$O$7*$L34)-($E34*'COVER PAGE'!#REF!*$L34),0)</f>
        <v>0</v>
      </c>
      <c r="V34" s="174">
        <f>U34+T34</f>
        <v>0</v>
      </c>
      <c r="AD34" s="530" t="str">
        <f>IFERROR(VLOOKUP(D34,'Part Master'!A:E,5,FALSE)," ")</f>
        <v/>
      </c>
    </row>
    <row r="35" spans="2:32">
      <c r="B35" s="838" t="s">
        <v>232</v>
      </c>
      <c r="C35" s="839"/>
      <c r="D35" s="839"/>
      <c r="E35" s="839"/>
      <c r="F35" s="839"/>
      <c r="G35" s="839"/>
      <c r="H35" s="839"/>
      <c r="I35" s="839"/>
      <c r="J35" s="839"/>
      <c r="K35" s="839"/>
      <c r="L35" s="839"/>
      <c r="M35" s="839"/>
      <c r="N35" s="839"/>
      <c r="O35" s="839"/>
      <c r="P35" s="839"/>
      <c r="Q35" s="839">
        <f t="shared" si="2"/>
        <v>0</v>
      </c>
      <c r="R35" s="839">
        <f t="shared" si="3"/>
        <v>0</v>
      </c>
      <c r="S35" s="839"/>
      <c r="T35" s="839"/>
      <c r="U35" s="839"/>
      <c r="V35" s="839"/>
      <c r="W35" s="839"/>
      <c r="X35" s="839"/>
      <c r="Y35" s="839"/>
      <c r="Z35" s="839"/>
      <c r="AA35" s="839"/>
      <c r="AB35" s="839"/>
      <c r="AC35" s="839"/>
      <c r="AD35" s="840" t="str">
        <f>IFERROR(VLOOKUP(D35,'Part Master'!A:E,5,FALSE)," ")</f>
        <v xml:space="preserve"> </v>
      </c>
    </row>
    <row r="36" spans="2:32" s="89" customFormat="1">
      <c r="B36" s="41" t="s">
        <v>1</v>
      </c>
      <c r="C36" s="41"/>
      <c r="D36" s="41" t="s">
        <v>70</v>
      </c>
      <c r="E36" s="42">
        <v>0</v>
      </c>
      <c r="F36" s="32">
        <f>VLOOKUP(D36,'Part Master'!A:R, 3,FALSE)</f>
        <v>57.85</v>
      </c>
      <c r="G36" s="181">
        <f>F36*1.1</f>
        <v>63.635000000000005</v>
      </c>
      <c r="H36" s="181">
        <f>G36+E36*$O$7</f>
        <v>63.635000000000005</v>
      </c>
      <c r="I36" s="181">
        <f>VLOOKUP(D36,'Part Master'!A:G,7,FALSE)</f>
        <v>48.015500000000003</v>
      </c>
      <c r="J36" s="181">
        <f t="shared" si="15"/>
        <v>52.817050000000009</v>
      </c>
      <c r="K36" s="181">
        <f>J36+($R$7*E36)</f>
        <v>52.817050000000009</v>
      </c>
      <c r="L36" s="166"/>
      <c r="N36" s="122">
        <f>IF(L36&gt;0,G36*L36,0)</f>
        <v>0</v>
      </c>
      <c r="O36" s="122">
        <f>IF(L36&gt;0,H36*L36,0)</f>
        <v>0</v>
      </c>
      <c r="P36" s="336"/>
      <c r="Q36" s="122">
        <f t="shared" si="2"/>
        <v>0</v>
      </c>
      <c r="R36" s="122">
        <f t="shared" si="3"/>
        <v>0</v>
      </c>
      <c r="S36" s="171"/>
      <c r="T36" s="174">
        <f>IF($L36&gt;0,$L36*$I36*'COVER PAGE'!#REF!,0)</f>
        <v>0</v>
      </c>
      <c r="U36" s="174">
        <f>IF($L36&gt;0,($E36*$O$7*$L36)-($E36*'COVER PAGE'!#REF!*$L36),0)</f>
        <v>0</v>
      </c>
      <c r="V36" s="174">
        <f>U36+T36</f>
        <v>0</v>
      </c>
      <c r="AD36" s="530" t="str">
        <f>IFERROR(VLOOKUP(D36,'Part Master'!A:E,5,FALSE)," ")</f>
        <v/>
      </c>
    </row>
    <row r="37" spans="2:32" s="89" customFormat="1">
      <c r="B37" s="41" t="s">
        <v>52</v>
      </c>
      <c r="C37" s="41"/>
      <c r="D37" s="41" t="s">
        <v>84</v>
      </c>
      <c r="E37" s="42">
        <v>0</v>
      </c>
      <c r="F37" s="32">
        <f>VLOOKUP(D37,'Part Master'!A:R, 3,FALSE)</f>
        <v>29.45</v>
      </c>
      <c r="G37" s="181">
        <f>F37*1.1</f>
        <v>32.395000000000003</v>
      </c>
      <c r="H37" s="181">
        <f>G37+E37*$O$7</f>
        <v>32.395000000000003</v>
      </c>
      <c r="I37" s="181">
        <f>VLOOKUP(D37,'Part Master'!A:G,7,FALSE)</f>
        <v>24.4435</v>
      </c>
      <c r="J37" s="181">
        <f t="shared" si="15"/>
        <v>26.887850000000004</v>
      </c>
      <c r="K37" s="181">
        <f>J37+($R$7*E37)</f>
        <v>26.887850000000004</v>
      </c>
      <c r="L37" s="166"/>
      <c r="N37" s="122">
        <f>IF(L37&gt;0,G37*L37,0)</f>
        <v>0</v>
      </c>
      <c r="O37" s="122">
        <f>IF(L37&gt;0,H37*L37,0)</f>
        <v>0</v>
      </c>
      <c r="P37" s="336"/>
      <c r="Q37" s="122">
        <f t="shared" si="2"/>
        <v>0</v>
      </c>
      <c r="R37" s="122">
        <f t="shared" si="3"/>
        <v>0</v>
      </c>
      <c r="S37" s="171"/>
      <c r="T37" s="174">
        <f>IF($L37&gt;0,$L37*$I37*'COVER PAGE'!#REF!,0)</f>
        <v>0</v>
      </c>
      <c r="U37" s="174">
        <f>IF($L37&gt;0,($E37*$O$7*$L37)-($E37*'COVER PAGE'!#REF!*$L37),0)</f>
        <v>0</v>
      </c>
      <c r="V37" s="174">
        <f>U37+T37</f>
        <v>0</v>
      </c>
      <c r="AD37" s="530" t="str">
        <f>IFERROR(VLOOKUP(D37,'Part Master'!A:E,5,FALSE)," ")</f>
        <v/>
      </c>
    </row>
    <row r="38" spans="2:32">
      <c r="B38" s="763" t="s">
        <v>1395</v>
      </c>
      <c r="C38" s="763"/>
      <c r="D38" s="763"/>
      <c r="E38" s="763"/>
      <c r="F38" s="763"/>
      <c r="G38" s="763"/>
      <c r="H38" s="763"/>
      <c r="I38" s="763"/>
      <c r="J38" s="763"/>
      <c r="K38" s="763"/>
      <c r="L38" s="763"/>
      <c r="M38" s="165"/>
      <c r="N38" s="170"/>
      <c r="O38" s="170"/>
      <c r="Q38" s="170"/>
      <c r="R38" s="170"/>
      <c r="S38" s="170"/>
      <c r="T38" s="169"/>
      <c r="AD38" s="532" t="str">
        <f>IFERROR(VLOOKUP(D38,'Part Master'!A:E,5,FALSE)," ")</f>
        <v xml:space="preserve"> </v>
      </c>
      <c r="AE38" s="534"/>
      <c r="AF38" s="534"/>
    </row>
    <row r="39" spans="2:32" ht="15" customHeight="1">
      <c r="B39" s="763"/>
      <c r="C39" s="763"/>
      <c r="D39" s="763"/>
      <c r="E39" s="763"/>
      <c r="F39" s="763"/>
      <c r="G39" s="763"/>
      <c r="H39" s="763"/>
      <c r="I39" s="763"/>
      <c r="J39" s="763"/>
      <c r="K39" s="763"/>
      <c r="L39" s="763"/>
      <c r="M39" s="165"/>
      <c r="N39" s="170"/>
      <c r="O39" s="170"/>
      <c r="Q39" s="170"/>
      <c r="R39" s="170"/>
      <c r="S39" s="170"/>
      <c r="AD39" s="532" t="str">
        <f>IFERROR(VLOOKUP(D39,'Part Master'!A:E,5,FALSE)," ")</f>
        <v xml:space="preserve"> </v>
      </c>
      <c r="AE39" s="534"/>
      <c r="AF39" s="534"/>
    </row>
    <row r="40" spans="2:32">
      <c r="B40" s="763"/>
      <c r="C40" s="763"/>
      <c r="D40" s="763"/>
      <c r="E40" s="763"/>
      <c r="F40" s="763"/>
      <c r="G40" s="763"/>
      <c r="H40" s="763"/>
      <c r="I40" s="763"/>
      <c r="J40" s="763"/>
      <c r="K40" s="763"/>
      <c r="L40" s="763"/>
      <c r="AD40" s="532" t="str">
        <f>IFERROR(VLOOKUP(D40,'Part Master'!A:E,5,FALSE)," ")</f>
        <v xml:space="preserve"> </v>
      </c>
      <c r="AE40" s="534"/>
      <c r="AF40" s="534"/>
    </row>
    <row r="41" spans="2:32">
      <c r="L41" s="193"/>
      <c r="AD41" s="532" t="str">
        <f>IFERROR(VLOOKUP(D41,'Part Master'!A:E,5,FALSE)," ")</f>
        <v xml:space="preserve"> </v>
      </c>
      <c r="AE41" s="534"/>
      <c r="AF41" s="534"/>
    </row>
    <row r="42" spans="2:32">
      <c r="L42" s="193"/>
      <c r="AD42" s="532" t="str">
        <f>IFERROR(VLOOKUP(D42,'Part Master'!A:E,5,FALSE)," ")</f>
        <v xml:space="preserve"> </v>
      </c>
      <c r="AE42" s="534"/>
      <c r="AF42" s="534"/>
    </row>
    <row r="43" spans="2:32">
      <c r="L43" s="193"/>
      <c r="AD43" s="532" t="str">
        <f>IFERROR(VLOOKUP(D43,'Part Master'!A:E,5,FALSE)," ")</f>
        <v xml:space="preserve"> </v>
      </c>
      <c r="AE43" s="534"/>
      <c r="AF43" s="534"/>
    </row>
    <row r="44" spans="2:32">
      <c r="L44" s="193"/>
      <c r="AD44" s="532" t="str">
        <f>IFERROR(VLOOKUP(D44,'Part Master'!A:E,5,FALSE)," ")</f>
        <v xml:space="preserve"> </v>
      </c>
      <c r="AE44" s="534"/>
      <c r="AF44" s="534"/>
    </row>
    <row r="45" spans="2:32">
      <c r="L45" s="193"/>
      <c r="AD45" s="532" t="str">
        <f>IFERROR(VLOOKUP(D45,'Part Master'!A:E,5,FALSE)," ")</f>
        <v xml:space="preserve"> </v>
      </c>
      <c r="AE45" s="534"/>
      <c r="AF45" s="534"/>
    </row>
    <row r="46" spans="2:32">
      <c r="L46" s="193"/>
      <c r="AD46" s="532" t="str">
        <f>IFERROR(VLOOKUP(D46,'Part Master'!A:E,5,FALSE)," ")</f>
        <v xml:space="preserve"> </v>
      </c>
      <c r="AE46" s="534"/>
      <c r="AF46" s="534"/>
    </row>
    <row r="47" spans="2:32">
      <c r="L47" s="193"/>
      <c r="AD47" s="532" t="str">
        <f>IFERROR(VLOOKUP(D47,'Part Master'!A:E,5,FALSE)," ")</f>
        <v xml:space="preserve"> </v>
      </c>
      <c r="AE47" s="534"/>
      <c r="AF47" s="534"/>
    </row>
    <row r="48" spans="2:32">
      <c r="L48" s="193"/>
      <c r="AD48" s="532" t="str">
        <f>IFERROR(VLOOKUP(D48,'Part Master'!A:E,5,FALSE)," ")</f>
        <v xml:space="preserve"> </v>
      </c>
      <c r="AE48" s="534"/>
      <c r="AF48" s="534"/>
    </row>
    <row r="49" spans="12:32">
      <c r="L49" s="193"/>
      <c r="AD49" s="532" t="str">
        <f>IFERROR(VLOOKUP(D49,'Part Master'!A:E,5,FALSE)," ")</f>
        <v xml:space="preserve"> </v>
      </c>
      <c r="AE49" s="534"/>
      <c r="AF49" s="534"/>
    </row>
    <row r="50" spans="12:32">
      <c r="L50" s="193"/>
      <c r="AD50" s="532" t="str">
        <f>IFERROR(VLOOKUP(D50,'Part Master'!A:E,5,FALSE)," ")</f>
        <v xml:space="preserve"> </v>
      </c>
      <c r="AE50" s="534"/>
      <c r="AF50" s="534"/>
    </row>
    <row r="51" spans="12:32">
      <c r="L51" s="193"/>
      <c r="AD51" s="532" t="str">
        <f>IFERROR(VLOOKUP(D51,'Part Master'!A:E,5,FALSE)," ")</f>
        <v xml:space="preserve"> </v>
      </c>
      <c r="AE51" s="534"/>
      <c r="AF51" s="534"/>
    </row>
    <row r="52" spans="12:32">
      <c r="L52" s="193"/>
      <c r="AD52" s="532" t="str">
        <f>IFERROR(VLOOKUP(D52,'Part Master'!A:E,5,FALSE)," ")</f>
        <v xml:space="preserve"> </v>
      </c>
      <c r="AE52" s="534"/>
      <c r="AF52" s="534"/>
    </row>
    <row r="53" spans="12:32">
      <c r="L53" s="193"/>
      <c r="AD53" s="532" t="str">
        <f>IFERROR(VLOOKUP(D53,'Part Master'!A:E,5,FALSE)," ")</f>
        <v xml:space="preserve"> </v>
      </c>
      <c r="AE53" s="534"/>
      <c r="AF53" s="534"/>
    </row>
    <row r="54" spans="12:32">
      <c r="L54" s="193"/>
      <c r="AD54" s="532" t="str">
        <f>IFERROR(VLOOKUP(D54,'Part Master'!A:E,5,FALSE)," ")</f>
        <v xml:space="preserve"> </v>
      </c>
      <c r="AE54" s="534"/>
      <c r="AF54" s="534"/>
    </row>
    <row r="55" spans="12:32">
      <c r="L55" s="193"/>
      <c r="AD55" s="532" t="str">
        <f>IFERROR(VLOOKUP(D55,'Part Master'!A:E,5,FALSE)," ")</f>
        <v xml:space="preserve"> </v>
      </c>
      <c r="AE55" s="534"/>
      <c r="AF55" s="534"/>
    </row>
    <row r="56" spans="12:32">
      <c r="L56" s="193"/>
      <c r="AD56" s="532" t="str">
        <f>IFERROR(VLOOKUP(D56,'Part Master'!A:E,5,FALSE)," ")</f>
        <v xml:space="preserve"> </v>
      </c>
      <c r="AE56" s="534"/>
      <c r="AF56" s="534"/>
    </row>
    <row r="57" spans="12:32">
      <c r="L57" s="193"/>
      <c r="AD57" s="532" t="str">
        <f>IFERROR(VLOOKUP(D57,'Part Master'!A:E,5,FALSE)," ")</f>
        <v xml:space="preserve"> </v>
      </c>
      <c r="AE57" s="534"/>
      <c r="AF57" s="534"/>
    </row>
    <row r="58" spans="12:32">
      <c r="L58" s="193"/>
      <c r="AD58" s="532" t="str">
        <f>IFERROR(VLOOKUP(D58,'Part Master'!A:E,5,FALSE)," ")</f>
        <v xml:space="preserve"> </v>
      </c>
      <c r="AE58" s="534"/>
      <c r="AF58" s="534"/>
    </row>
    <row r="59" spans="12:32">
      <c r="L59" s="193"/>
      <c r="AD59" s="532" t="str">
        <f>IFERROR(VLOOKUP(D59,'Part Master'!A:E,5,FALSE)," ")</f>
        <v xml:space="preserve"> </v>
      </c>
      <c r="AE59" s="534"/>
      <c r="AF59" s="534"/>
    </row>
    <row r="60" spans="12:32">
      <c r="L60" s="193"/>
      <c r="AD60" s="532" t="str">
        <f>IFERROR(VLOOKUP(D60,'Part Master'!A:E,5,FALSE)," ")</f>
        <v xml:space="preserve"> </v>
      </c>
      <c r="AE60" s="534"/>
      <c r="AF60" s="534"/>
    </row>
    <row r="61" spans="12:32">
      <c r="L61" s="193"/>
      <c r="AD61" s="532" t="str">
        <f>IFERROR(VLOOKUP(D61,'Part Master'!A:E,5,FALSE)," ")</f>
        <v xml:space="preserve"> </v>
      </c>
      <c r="AE61" s="534"/>
      <c r="AF61" s="534"/>
    </row>
    <row r="62" spans="12:32">
      <c r="L62" s="193"/>
      <c r="AD62" s="532" t="str">
        <f>IFERROR(VLOOKUP(D62,'Part Master'!A:E,5,FALSE)," ")</f>
        <v xml:space="preserve"> </v>
      </c>
      <c r="AE62" s="534"/>
      <c r="AF62" s="534"/>
    </row>
    <row r="63" spans="12:32">
      <c r="L63" s="193"/>
      <c r="AD63" s="532" t="str">
        <f>IFERROR(VLOOKUP(D63,'Part Master'!A:E,5,FALSE)," ")</f>
        <v xml:space="preserve"> </v>
      </c>
      <c r="AE63" s="534"/>
      <c r="AF63" s="534"/>
    </row>
    <row r="64" spans="12:32">
      <c r="L64" s="193"/>
      <c r="AD64" s="532" t="str">
        <f>IFERROR(VLOOKUP(D64,'Part Master'!A:E,5,FALSE)," ")</f>
        <v xml:space="preserve"> </v>
      </c>
      <c r="AE64" s="534"/>
      <c r="AF64" s="534"/>
    </row>
    <row r="65" spans="12:32">
      <c r="L65" s="193"/>
      <c r="AD65" s="532" t="str">
        <f>IFERROR(VLOOKUP(D65,'Part Master'!A:E,5,FALSE)," ")</f>
        <v xml:space="preserve"> </v>
      </c>
      <c r="AE65" s="534"/>
      <c r="AF65" s="534"/>
    </row>
    <row r="66" spans="12:32">
      <c r="L66" s="193"/>
      <c r="AD66" s="532" t="str">
        <f>IFERROR(VLOOKUP(D66,'Part Master'!A:E,5,FALSE)," ")</f>
        <v xml:space="preserve"> </v>
      </c>
      <c r="AE66" s="534"/>
      <c r="AF66" s="534"/>
    </row>
    <row r="67" spans="12:32">
      <c r="L67" s="193"/>
      <c r="AD67" s="532" t="str">
        <f>IFERROR(VLOOKUP(D67,'Part Master'!A:E,5,FALSE)," ")</f>
        <v xml:space="preserve"> </v>
      </c>
      <c r="AE67" s="534"/>
      <c r="AF67" s="534"/>
    </row>
    <row r="68" spans="12:32">
      <c r="L68" s="193"/>
      <c r="AD68" s="532" t="str">
        <f>IFERROR(VLOOKUP(D68,'Part Master'!A:E,5,FALSE)," ")</f>
        <v xml:space="preserve"> </v>
      </c>
      <c r="AE68" s="534"/>
      <c r="AF68" s="534"/>
    </row>
    <row r="69" spans="12:32">
      <c r="L69" s="193"/>
      <c r="AD69" s="532" t="str">
        <f>IFERROR(VLOOKUP(D69,'Part Master'!A:E,5,FALSE)," ")</f>
        <v xml:space="preserve"> </v>
      </c>
      <c r="AE69" s="534"/>
      <c r="AF69" s="534"/>
    </row>
    <row r="70" spans="12:32">
      <c r="L70" s="193"/>
      <c r="AD70" s="532" t="str">
        <f>IFERROR(VLOOKUP(D70,'Part Master'!A:E,5,FALSE)," ")</f>
        <v xml:space="preserve"> </v>
      </c>
      <c r="AE70" s="534"/>
      <c r="AF70" s="534"/>
    </row>
    <row r="71" spans="12:32">
      <c r="L71" s="193"/>
      <c r="AD71" s="532" t="str">
        <f>IFERROR(VLOOKUP(D71,'Part Master'!A:E,5,FALSE)," ")</f>
        <v xml:space="preserve"> </v>
      </c>
      <c r="AE71" s="534"/>
      <c r="AF71" s="534"/>
    </row>
    <row r="72" spans="12:32">
      <c r="L72" s="193"/>
      <c r="AD72" s="532" t="str">
        <f>IFERROR(VLOOKUP(D72,'Part Master'!A:E,5,FALSE)," ")</f>
        <v xml:space="preserve"> </v>
      </c>
      <c r="AE72" s="534"/>
      <c r="AF72" s="534"/>
    </row>
    <row r="73" spans="12:32">
      <c r="L73" s="193"/>
      <c r="AD73" s="532" t="str">
        <f>IFERROR(VLOOKUP(D73,'Part Master'!A:E,5,FALSE)," ")</f>
        <v xml:space="preserve"> </v>
      </c>
      <c r="AE73" s="534"/>
      <c r="AF73" s="534"/>
    </row>
    <row r="74" spans="12:32">
      <c r="L74" s="193"/>
      <c r="AD74" s="532" t="str">
        <f>IFERROR(VLOOKUP(D74,'Part Master'!A:E,5,FALSE)," ")</f>
        <v xml:space="preserve"> </v>
      </c>
      <c r="AE74" s="534"/>
      <c r="AF74" s="534"/>
    </row>
    <row r="75" spans="12:32">
      <c r="L75" s="193"/>
      <c r="AD75" s="532" t="str">
        <f>IFERROR(VLOOKUP(D75,'Part Master'!A:E,5,FALSE)," ")</f>
        <v xml:space="preserve"> </v>
      </c>
      <c r="AE75" s="534"/>
      <c r="AF75" s="534"/>
    </row>
    <row r="76" spans="12:32">
      <c r="L76" s="193"/>
      <c r="AD76" s="532" t="str">
        <f>IFERROR(VLOOKUP(D76,'Part Master'!A:E,5,FALSE)," ")</f>
        <v xml:space="preserve"> </v>
      </c>
      <c r="AE76" s="534"/>
      <c r="AF76" s="534"/>
    </row>
    <row r="77" spans="12:32">
      <c r="L77" s="193"/>
      <c r="AD77" s="532" t="str">
        <f>IFERROR(VLOOKUP(D77,'Part Master'!A:E,5,FALSE)," ")</f>
        <v xml:space="preserve"> </v>
      </c>
      <c r="AE77" s="534"/>
      <c r="AF77" s="534"/>
    </row>
    <row r="78" spans="12:32">
      <c r="L78" s="193"/>
      <c r="AD78" s="532" t="str">
        <f>IFERROR(VLOOKUP(D78,'Part Master'!A:E,5,FALSE)," ")</f>
        <v xml:space="preserve"> </v>
      </c>
      <c r="AE78" s="534"/>
      <c r="AF78" s="534"/>
    </row>
    <row r="79" spans="12:32">
      <c r="L79" s="193"/>
      <c r="AD79" s="532" t="str">
        <f>IFERROR(VLOOKUP(D79,'Part Master'!A:E,5,FALSE)," ")</f>
        <v xml:space="preserve"> </v>
      </c>
      <c r="AE79" s="534"/>
      <c r="AF79" s="534"/>
    </row>
    <row r="80" spans="12:32">
      <c r="L80" s="193"/>
      <c r="AD80" s="532" t="str">
        <f>IFERROR(VLOOKUP(D80,'Part Master'!A:E,5,FALSE)," ")</f>
        <v xml:space="preserve"> </v>
      </c>
      <c r="AE80" s="534"/>
      <c r="AF80" s="534"/>
    </row>
    <row r="81" spans="12:32">
      <c r="L81" s="193"/>
      <c r="AD81" s="532" t="str">
        <f>IFERROR(VLOOKUP(D81,'Part Master'!A:E,5,FALSE)," ")</f>
        <v xml:space="preserve"> </v>
      </c>
      <c r="AE81" s="534"/>
      <c r="AF81" s="534"/>
    </row>
    <row r="82" spans="12:32">
      <c r="L82" s="193"/>
      <c r="AD82" s="532" t="str">
        <f>IFERROR(VLOOKUP(D82,'Part Master'!A:E,5,FALSE)," ")</f>
        <v xml:space="preserve"> </v>
      </c>
      <c r="AE82" s="534"/>
      <c r="AF82" s="534"/>
    </row>
    <row r="83" spans="12:32">
      <c r="L83" s="193"/>
      <c r="AD83" s="532" t="str">
        <f>IFERROR(VLOOKUP(D83,'Part Master'!A:E,5,FALSE)," ")</f>
        <v xml:space="preserve"> </v>
      </c>
      <c r="AE83" s="534"/>
      <c r="AF83" s="534"/>
    </row>
    <row r="84" spans="12:32">
      <c r="L84" s="193"/>
      <c r="AD84" s="532" t="str">
        <f>IFERROR(VLOOKUP(D84,'Part Master'!A:E,5,FALSE)," ")</f>
        <v xml:space="preserve"> </v>
      </c>
      <c r="AE84" s="534"/>
      <c r="AF84" s="534"/>
    </row>
    <row r="85" spans="12:32">
      <c r="L85" s="193"/>
      <c r="AD85" s="532" t="str">
        <f>IFERROR(VLOOKUP(D85,'Part Master'!A:E,5,FALSE)," ")</f>
        <v xml:space="preserve"> </v>
      </c>
      <c r="AE85" s="534"/>
      <c r="AF85" s="534"/>
    </row>
    <row r="86" spans="12:32">
      <c r="L86" s="193"/>
      <c r="AD86" s="532" t="str">
        <f>IFERROR(VLOOKUP(D86,'Part Master'!A:E,5,FALSE)," ")</f>
        <v xml:space="preserve"> </v>
      </c>
      <c r="AE86" s="534"/>
      <c r="AF86" s="534"/>
    </row>
    <row r="87" spans="12:32">
      <c r="L87" s="193"/>
      <c r="AD87" s="532" t="str">
        <f>IFERROR(VLOOKUP(D87,'Part Master'!A:E,5,FALSE)," ")</f>
        <v xml:space="preserve"> </v>
      </c>
      <c r="AE87" s="534"/>
      <c r="AF87" s="534"/>
    </row>
    <row r="88" spans="12:32">
      <c r="L88" s="193"/>
      <c r="AD88" s="532" t="str">
        <f>IFERROR(VLOOKUP(D88,'Part Master'!A:E,5,FALSE)," ")</f>
        <v xml:space="preserve"> </v>
      </c>
      <c r="AE88" s="534"/>
      <c r="AF88" s="534"/>
    </row>
    <row r="89" spans="12:32">
      <c r="L89" s="193"/>
      <c r="AD89" s="532" t="str">
        <f>IFERROR(VLOOKUP(D89,'Part Master'!A:E,5,FALSE)," ")</f>
        <v xml:space="preserve"> </v>
      </c>
      <c r="AE89" s="534"/>
      <c r="AF89" s="534"/>
    </row>
    <row r="90" spans="12:32">
      <c r="L90" s="193"/>
      <c r="AD90" s="532" t="str">
        <f>IFERROR(VLOOKUP(D90,'Part Master'!A:E,5,FALSE)," ")</f>
        <v xml:space="preserve"> </v>
      </c>
      <c r="AE90" s="534"/>
      <c r="AF90" s="534"/>
    </row>
    <row r="91" spans="12:32">
      <c r="L91" s="193"/>
      <c r="AD91" s="532" t="str">
        <f>IFERROR(VLOOKUP(D91,'Part Master'!A:E,5,FALSE)," ")</f>
        <v xml:space="preserve"> </v>
      </c>
      <c r="AE91" s="534"/>
      <c r="AF91" s="534"/>
    </row>
    <row r="92" spans="12:32">
      <c r="L92" s="193"/>
      <c r="AD92" s="532" t="str">
        <f>IFERROR(VLOOKUP(D92,'Part Master'!A:E,5,FALSE)," ")</f>
        <v xml:space="preserve"> </v>
      </c>
      <c r="AE92" s="534"/>
      <c r="AF92" s="534"/>
    </row>
    <row r="93" spans="12:32">
      <c r="L93" s="193"/>
      <c r="AD93" s="532" t="str">
        <f>IFERROR(VLOOKUP(D93,'Part Master'!A:E,5,FALSE)," ")</f>
        <v xml:space="preserve"> </v>
      </c>
      <c r="AE93" s="534"/>
      <c r="AF93" s="534"/>
    </row>
    <row r="94" spans="12:32">
      <c r="L94" s="193"/>
      <c r="AD94" s="532" t="str">
        <f>IFERROR(VLOOKUP(D94,'Part Master'!A:E,5,FALSE)," ")</f>
        <v xml:space="preserve"> </v>
      </c>
      <c r="AE94" s="534"/>
      <c r="AF94" s="534"/>
    </row>
    <row r="95" spans="12:32">
      <c r="L95" s="193"/>
      <c r="AD95" s="532" t="str">
        <f>IFERROR(VLOOKUP(D95,'Part Master'!A:E,5,FALSE)," ")</f>
        <v xml:space="preserve"> </v>
      </c>
      <c r="AE95" s="534"/>
      <c r="AF95" s="534"/>
    </row>
    <row r="96" spans="12:32">
      <c r="L96" s="193"/>
      <c r="AD96" s="532" t="str">
        <f>IFERROR(VLOOKUP(D96,'Part Master'!A:E,5,FALSE)," ")</f>
        <v xml:space="preserve"> </v>
      </c>
      <c r="AE96" s="534"/>
      <c r="AF96" s="534"/>
    </row>
    <row r="97" spans="12:32">
      <c r="L97" s="193"/>
      <c r="AD97" s="532" t="str">
        <f>IFERROR(VLOOKUP(D97,'Part Master'!A:E,5,FALSE)," ")</f>
        <v xml:space="preserve"> </v>
      </c>
      <c r="AE97" s="534"/>
      <c r="AF97" s="534"/>
    </row>
    <row r="98" spans="12:32">
      <c r="L98" s="193"/>
      <c r="AD98" s="532" t="str">
        <f>IFERROR(VLOOKUP(D98,'Part Master'!A:E,5,FALSE)," ")</f>
        <v xml:space="preserve"> </v>
      </c>
      <c r="AE98" s="534"/>
      <c r="AF98" s="534"/>
    </row>
    <row r="99" spans="12:32">
      <c r="L99" s="193"/>
      <c r="AD99" s="532" t="str">
        <f>IFERROR(VLOOKUP(D99,'Part Master'!A:E,5,FALSE)," ")</f>
        <v xml:space="preserve"> </v>
      </c>
      <c r="AE99" s="534"/>
      <c r="AF99" s="534"/>
    </row>
    <row r="100" spans="12:32">
      <c r="L100" s="193"/>
      <c r="AD100" s="532" t="str">
        <f>IFERROR(VLOOKUP(D100,'Part Master'!A:E,5,FALSE)," ")</f>
        <v xml:space="preserve"> </v>
      </c>
      <c r="AE100" s="534"/>
      <c r="AF100" s="534"/>
    </row>
    <row r="101" spans="12:32">
      <c r="L101" s="193"/>
      <c r="AD101" s="532" t="str">
        <f>IFERROR(VLOOKUP(D101,'Part Master'!A:E,5,FALSE)," ")</f>
        <v xml:space="preserve"> </v>
      </c>
      <c r="AE101" s="534"/>
      <c r="AF101" s="534"/>
    </row>
    <row r="102" spans="12:32">
      <c r="L102" s="193"/>
      <c r="AD102" s="532" t="str">
        <f>IFERROR(VLOOKUP(D102,'Part Master'!A:E,5,FALSE)," ")</f>
        <v xml:space="preserve"> </v>
      </c>
      <c r="AE102" s="534"/>
      <c r="AF102" s="534"/>
    </row>
    <row r="103" spans="12:32">
      <c r="L103" s="193"/>
      <c r="AD103" s="532" t="str">
        <f>IFERROR(VLOOKUP(D103,'Part Master'!A:E,5,FALSE)," ")</f>
        <v xml:space="preserve"> </v>
      </c>
      <c r="AE103" s="534"/>
      <c r="AF103" s="534"/>
    </row>
    <row r="104" spans="12:32">
      <c r="L104" s="193"/>
      <c r="AD104" s="532" t="str">
        <f>IFERROR(VLOOKUP(D104,'Part Master'!A:E,5,FALSE)," ")</f>
        <v xml:space="preserve"> </v>
      </c>
      <c r="AE104" s="534"/>
      <c r="AF104" s="534"/>
    </row>
    <row r="105" spans="12:32">
      <c r="L105" s="193"/>
      <c r="AD105" s="532" t="str">
        <f>IFERROR(VLOOKUP(D105,'Part Master'!A:E,5,FALSE)," ")</f>
        <v xml:space="preserve"> </v>
      </c>
      <c r="AE105" s="534"/>
      <c r="AF105" s="534"/>
    </row>
    <row r="106" spans="12:32">
      <c r="L106" s="193"/>
      <c r="AD106" s="532" t="str">
        <f>IFERROR(VLOOKUP(D106,'Part Master'!A:E,5,FALSE)," ")</f>
        <v xml:space="preserve"> </v>
      </c>
      <c r="AE106" s="534"/>
      <c r="AF106" s="534"/>
    </row>
    <row r="107" spans="12:32">
      <c r="L107" s="193"/>
      <c r="AD107" s="532" t="str">
        <f>IFERROR(VLOOKUP(D107,'Part Master'!A:E,5,FALSE)," ")</f>
        <v xml:space="preserve"> </v>
      </c>
      <c r="AE107" s="534"/>
      <c r="AF107" s="534"/>
    </row>
    <row r="108" spans="12:32">
      <c r="L108" s="193"/>
      <c r="AD108" s="532" t="str">
        <f>IFERROR(VLOOKUP(D108,'Part Master'!A:E,5,FALSE)," ")</f>
        <v xml:space="preserve"> </v>
      </c>
      <c r="AE108" s="534"/>
      <c r="AF108" s="534"/>
    </row>
    <row r="109" spans="12:32">
      <c r="L109" s="193"/>
      <c r="AD109" s="532" t="str">
        <f>IFERROR(VLOOKUP(D109,'Part Master'!A:E,5,FALSE)," ")</f>
        <v xml:space="preserve"> </v>
      </c>
      <c r="AE109" s="534"/>
      <c r="AF109" s="534"/>
    </row>
    <row r="110" spans="12:32">
      <c r="L110" s="193"/>
      <c r="AD110" s="532" t="str">
        <f>IFERROR(VLOOKUP(D110,'Part Master'!A:E,5,FALSE)," ")</f>
        <v xml:space="preserve"> </v>
      </c>
      <c r="AE110" s="534"/>
      <c r="AF110" s="534"/>
    </row>
    <row r="111" spans="12:32">
      <c r="L111" s="193"/>
      <c r="AD111" s="532" t="str">
        <f>IFERROR(VLOOKUP(D111,'Part Master'!A:E,5,FALSE)," ")</f>
        <v xml:space="preserve"> </v>
      </c>
      <c r="AE111" s="534"/>
      <c r="AF111" s="534"/>
    </row>
    <row r="112" spans="12:32">
      <c r="L112" s="193"/>
      <c r="AD112" s="532" t="str">
        <f>IFERROR(VLOOKUP(D112,'Part Master'!A:E,5,FALSE)," ")</f>
        <v xml:space="preserve"> </v>
      </c>
      <c r="AE112" s="534"/>
      <c r="AF112" s="534"/>
    </row>
    <row r="113" spans="12:32">
      <c r="L113" s="193"/>
      <c r="AD113" s="532" t="str">
        <f>IFERROR(VLOOKUP(D113,'Part Master'!A:E,5,FALSE)," ")</f>
        <v xml:space="preserve"> </v>
      </c>
      <c r="AE113" s="534"/>
      <c r="AF113" s="534"/>
    </row>
    <row r="114" spans="12:32">
      <c r="L114" s="193"/>
      <c r="AD114" s="532" t="str">
        <f>IFERROR(VLOOKUP(D114,'Part Master'!A:E,5,FALSE)," ")</f>
        <v xml:space="preserve"> </v>
      </c>
      <c r="AE114" s="534"/>
      <c r="AF114" s="534"/>
    </row>
    <row r="115" spans="12:32">
      <c r="L115" s="193"/>
      <c r="AD115" s="532" t="str">
        <f>IFERROR(VLOOKUP(D115,'Part Master'!A:E,5,FALSE)," ")</f>
        <v xml:space="preserve"> </v>
      </c>
      <c r="AE115" s="534"/>
      <c r="AF115" s="534"/>
    </row>
    <row r="116" spans="12:32">
      <c r="L116" s="193"/>
      <c r="AD116" s="532" t="str">
        <f>IFERROR(VLOOKUP(D116,'Part Master'!A:E,5,FALSE)," ")</f>
        <v xml:space="preserve"> </v>
      </c>
      <c r="AE116" s="534"/>
      <c r="AF116" s="534"/>
    </row>
    <row r="117" spans="12:32">
      <c r="L117" s="193"/>
      <c r="AD117" s="532" t="str">
        <f>IFERROR(VLOOKUP(D117,'Part Master'!A:E,5,FALSE)," ")</f>
        <v xml:space="preserve"> </v>
      </c>
      <c r="AE117" s="534"/>
      <c r="AF117" s="534"/>
    </row>
    <row r="118" spans="12:32">
      <c r="L118" s="193"/>
      <c r="AD118" s="532" t="str">
        <f>IFERROR(VLOOKUP(D118,'Part Master'!A:E,5,FALSE)," ")</f>
        <v xml:space="preserve"> </v>
      </c>
      <c r="AE118" s="534"/>
      <c r="AF118" s="534"/>
    </row>
    <row r="119" spans="12:32">
      <c r="L119" s="193"/>
      <c r="AD119" s="532" t="str">
        <f>IFERROR(VLOOKUP(D119,'Part Master'!A:E,5,FALSE)," ")</f>
        <v xml:space="preserve"> </v>
      </c>
      <c r="AE119" s="534"/>
      <c r="AF119" s="534"/>
    </row>
    <row r="120" spans="12:32">
      <c r="L120" s="193"/>
      <c r="AD120" s="532" t="str">
        <f>IFERROR(VLOOKUP(D120,'Part Master'!A:E,5,FALSE)," ")</f>
        <v xml:space="preserve"> </v>
      </c>
      <c r="AE120" s="534"/>
      <c r="AF120" s="534"/>
    </row>
    <row r="121" spans="12:32">
      <c r="L121" s="193"/>
      <c r="AD121" s="532" t="str">
        <f>IFERROR(VLOOKUP(D121,'Part Master'!A:E,5,FALSE)," ")</f>
        <v xml:space="preserve"> </v>
      </c>
      <c r="AE121" s="534"/>
      <c r="AF121" s="534"/>
    </row>
    <row r="122" spans="12:32">
      <c r="L122" s="193"/>
      <c r="AD122" s="532" t="str">
        <f>IFERROR(VLOOKUP(D122,'Part Master'!A:E,5,FALSE)," ")</f>
        <v xml:space="preserve"> </v>
      </c>
      <c r="AE122" s="534"/>
      <c r="AF122" s="534"/>
    </row>
    <row r="123" spans="12:32">
      <c r="L123" s="193"/>
      <c r="AD123" s="532" t="str">
        <f>IFERROR(VLOOKUP(D123,'Part Master'!A:E,5,FALSE)," ")</f>
        <v xml:space="preserve"> </v>
      </c>
      <c r="AE123" s="534"/>
      <c r="AF123" s="534"/>
    </row>
    <row r="124" spans="12:32">
      <c r="L124" s="193"/>
      <c r="AD124" s="532" t="str">
        <f>IFERROR(VLOOKUP(D124,'Part Master'!A:E,5,FALSE)," ")</f>
        <v xml:space="preserve"> </v>
      </c>
      <c r="AE124" s="534"/>
      <c r="AF124" s="534"/>
    </row>
    <row r="125" spans="12:32">
      <c r="AD125" s="532" t="str">
        <f>IFERROR(VLOOKUP(D125,'Part Master'!A:E,5,FALSE)," ")</f>
        <v xml:space="preserve"> </v>
      </c>
      <c r="AE125" s="534"/>
      <c r="AF125" s="534"/>
    </row>
    <row r="126" spans="12:32">
      <c r="AD126" s="532" t="str">
        <f>IFERROR(VLOOKUP(D126,'Part Master'!A:E,5,FALSE)," ")</f>
        <v xml:space="preserve"> </v>
      </c>
      <c r="AE126" s="534"/>
      <c r="AF126" s="534"/>
    </row>
    <row r="127" spans="12:32">
      <c r="AD127" s="532" t="str">
        <f>IFERROR(VLOOKUP(D127,'Part Master'!A:E,5,FALSE)," ")</f>
        <v xml:space="preserve"> </v>
      </c>
      <c r="AE127" s="534"/>
      <c r="AF127" s="534"/>
    </row>
    <row r="128" spans="12:32">
      <c r="AD128" s="532" t="str">
        <f>IFERROR(VLOOKUP(D128,'Part Master'!A:E,5,FALSE)," ")</f>
        <v xml:space="preserve"> </v>
      </c>
      <c r="AE128" s="534"/>
      <c r="AF128" s="534"/>
    </row>
    <row r="129" spans="30:32">
      <c r="AD129" s="532" t="str">
        <f>IFERROR(VLOOKUP(D129,'Part Master'!A:E,5,FALSE)," ")</f>
        <v xml:space="preserve"> </v>
      </c>
      <c r="AE129" s="534"/>
      <c r="AF129" s="534"/>
    </row>
    <row r="130" spans="30:32">
      <c r="AD130" s="532" t="str">
        <f>IFERROR(VLOOKUP(D130,'Part Master'!A:E,5,FALSE)," ")</f>
        <v xml:space="preserve"> </v>
      </c>
      <c r="AE130" s="534"/>
      <c r="AF130" s="534"/>
    </row>
    <row r="131" spans="30:32">
      <c r="AD131" s="532" t="str">
        <f>IFERROR(VLOOKUP(D131,'Part Master'!A:E,5,FALSE)," ")</f>
        <v xml:space="preserve"> </v>
      </c>
      <c r="AE131" s="534"/>
      <c r="AF131" s="534"/>
    </row>
    <row r="132" spans="30:32">
      <c r="AD132" s="532" t="str">
        <f>IFERROR(VLOOKUP(D132,'Part Master'!A:E,5,FALSE)," ")</f>
        <v xml:space="preserve"> </v>
      </c>
      <c r="AE132" s="534"/>
      <c r="AF132" s="534"/>
    </row>
    <row r="133" spans="30:32">
      <c r="AD133" s="532" t="str">
        <f>IFERROR(VLOOKUP(D133,'Part Master'!A:E,5,FALSE)," ")</f>
        <v xml:space="preserve"> </v>
      </c>
      <c r="AE133" s="534"/>
      <c r="AF133" s="534"/>
    </row>
    <row r="134" spans="30:32">
      <c r="AD134" s="532" t="str">
        <f>IFERROR(VLOOKUP(D134,'Part Master'!A:E,5,FALSE)," ")</f>
        <v xml:space="preserve"> </v>
      </c>
      <c r="AE134" s="534"/>
      <c r="AF134" s="534"/>
    </row>
    <row r="135" spans="30:32">
      <c r="AD135" s="532" t="str">
        <f>IFERROR(VLOOKUP(D135,'Part Master'!A:E,5,FALSE)," ")</f>
        <v xml:space="preserve"> </v>
      </c>
      <c r="AE135" s="534"/>
      <c r="AF135" s="534"/>
    </row>
    <row r="136" spans="30:32">
      <c r="AD136" s="532" t="str">
        <f>IFERROR(VLOOKUP(D136,'Part Master'!A:E,5,FALSE)," ")</f>
        <v xml:space="preserve"> </v>
      </c>
      <c r="AE136" s="534"/>
      <c r="AF136" s="534"/>
    </row>
    <row r="137" spans="30:32">
      <c r="AD137" s="532" t="str">
        <f>IFERROR(VLOOKUP(D137,'Part Master'!A:E,5,FALSE)," ")</f>
        <v xml:space="preserve"> </v>
      </c>
      <c r="AE137" s="534"/>
      <c r="AF137" s="534"/>
    </row>
    <row r="138" spans="30:32">
      <c r="AD138" s="532" t="str">
        <f>IFERROR(VLOOKUP(D138,'Part Master'!A:E,5,FALSE)," ")</f>
        <v xml:space="preserve"> </v>
      </c>
      <c r="AE138" s="534"/>
      <c r="AF138" s="534"/>
    </row>
    <row r="139" spans="30:32">
      <c r="AD139" s="532" t="str">
        <f>IFERROR(VLOOKUP(D139,'Part Master'!A:E,5,FALSE)," ")</f>
        <v xml:space="preserve"> </v>
      </c>
      <c r="AE139" s="534"/>
      <c r="AF139" s="534"/>
    </row>
    <row r="140" spans="30:32">
      <c r="AD140" s="532" t="str">
        <f>IFERROR(VLOOKUP(D140,'Part Master'!A:E,5,FALSE)," ")</f>
        <v xml:space="preserve"> </v>
      </c>
      <c r="AE140" s="534"/>
      <c r="AF140" s="534"/>
    </row>
    <row r="141" spans="30:32">
      <c r="AD141" s="532" t="str">
        <f>IFERROR(VLOOKUP(D141,'Part Master'!A:E,5,FALSE)," ")</f>
        <v xml:space="preserve"> </v>
      </c>
      <c r="AE141" s="534"/>
      <c r="AF141" s="534"/>
    </row>
    <row r="142" spans="30:32">
      <c r="AD142" s="532" t="str">
        <f>IFERROR(VLOOKUP(D142,'Part Master'!A:E,5,FALSE)," ")</f>
        <v xml:space="preserve"> </v>
      </c>
      <c r="AE142" s="534"/>
      <c r="AF142" s="534"/>
    </row>
    <row r="143" spans="30:32">
      <c r="AD143" s="532" t="str">
        <f>IFERROR(VLOOKUP(D143,'Part Master'!A:E,5,FALSE)," ")</f>
        <v xml:space="preserve"> </v>
      </c>
      <c r="AE143" s="534"/>
      <c r="AF143" s="534"/>
    </row>
    <row r="144" spans="30:32">
      <c r="AD144" s="532" t="str">
        <f>IFERROR(VLOOKUP(D144,'Part Master'!A:E,5,FALSE)," ")</f>
        <v xml:space="preserve"> </v>
      </c>
      <c r="AE144" s="534"/>
      <c r="AF144" s="534"/>
    </row>
    <row r="145" spans="30:32">
      <c r="AD145" s="532" t="str">
        <f>IFERROR(VLOOKUP(D145,'Part Master'!A:E,5,FALSE)," ")</f>
        <v xml:space="preserve"> </v>
      </c>
      <c r="AE145" s="534"/>
      <c r="AF145" s="534"/>
    </row>
    <row r="146" spans="30:32">
      <c r="AD146" s="532" t="str">
        <f>IFERROR(VLOOKUP(D146,'Part Master'!A:E,5,FALSE)," ")</f>
        <v xml:space="preserve"> </v>
      </c>
      <c r="AE146" s="534"/>
      <c r="AF146" s="534"/>
    </row>
    <row r="147" spans="30:32">
      <c r="AD147" s="532" t="str">
        <f>IFERROR(VLOOKUP(D147,'Part Master'!A:E,5,FALSE)," ")</f>
        <v xml:space="preserve"> </v>
      </c>
      <c r="AE147" s="534"/>
      <c r="AF147" s="534"/>
    </row>
    <row r="148" spans="30:32">
      <c r="AD148" s="532" t="str">
        <f>IFERROR(VLOOKUP(D148,'Part Master'!A:E,5,FALSE)," ")</f>
        <v xml:space="preserve"> </v>
      </c>
      <c r="AE148" s="534"/>
      <c r="AF148" s="534"/>
    </row>
    <row r="149" spans="30:32">
      <c r="AD149" s="532" t="str">
        <f>IFERROR(VLOOKUP(D149,'Part Master'!A:E,5,FALSE)," ")</f>
        <v xml:space="preserve"> </v>
      </c>
      <c r="AE149" s="534"/>
      <c r="AF149" s="534"/>
    </row>
    <row r="150" spans="30:32">
      <c r="AD150" s="532" t="str">
        <f>IFERROR(VLOOKUP(D150,'Part Master'!A:E,5,FALSE)," ")</f>
        <v xml:space="preserve"> </v>
      </c>
      <c r="AE150" s="534"/>
      <c r="AF150" s="534"/>
    </row>
    <row r="151" spans="30:32">
      <c r="AD151" s="532" t="str">
        <f>IFERROR(VLOOKUP(D151,'Part Master'!A:E,5,FALSE)," ")</f>
        <v xml:space="preserve"> </v>
      </c>
      <c r="AE151" s="534"/>
      <c r="AF151" s="534"/>
    </row>
    <row r="152" spans="30:32">
      <c r="AD152" s="532" t="str">
        <f>IFERROR(VLOOKUP(D152,'Part Master'!A:E,5,FALSE)," ")</f>
        <v xml:space="preserve"> </v>
      </c>
      <c r="AE152" s="534"/>
      <c r="AF152" s="534"/>
    </row>
    <row r="153" spans="30:32">
      <c r="AD153" s="532" t="str">
        <f>IFERROR(VLOOKUP(D153,'Part Master'!A:E,5,FALSE)," ")</f>
        <v xml:space="preserve"> </v>
      </c>
      <c r="AE153" s="534"/>
      <c r="AF153" s="534"/>
    </row>
    <row r="154" spans="30:32">
      <c r="AD154" s="532" t="str">
        <f>IFERROR(VLOOKUP(D154,'Part Master'!A:E,5,FALSE)," ")</f>
        <v xml:space="preserve"> </v>
      </c>
      <c r="AE154" s="534"/>
      <c r="AF154" s="534"/>
    </row>
    <row r="155" spans="30:32">
      <c r="AD155" s="532" t="str">
        <f>IFERROR(VLOOKUP(D155,'Part Master'!A:E,5,FALSE)," ")</f>
        <v xml:space="preserve"> </v>
      </c>
      <c r="AE155" s="534"/>
      <c r="AF155" s="534"/>
    </row>
    <row r="156" spans="30:32">
      <c r="AD156" s="532" t="str">
        <f>IFERROR(VLOOKUP(D156,'Part Master'!A:E,5,FALSE)," ")</f>
        <v xml:space="preserve"> </v>
      </c>
      <c r="AE156" s="534"/>
      <c r="AF156" s="534"/>
    </row>
    <row r="157" spans="30:32">
      <c r="AD157" s="532" t="str">
        <f>IFERROR(VLOOKUP(D157,'Part Master'!A:E,5,FALSE)," ")</f>
        <v xml:space="preserve"> </v>
      </c>
      <c r="AE157" s="534"/>
      <c r="AF157" s="534"/>
    </row>
    <row r="158" spans="30:32">
      <c r="AD158" s="532" t="str">
        <f>IFERROR(VLOOKUP(D158,'Part Master'!A:E,5,FALSE)," ")</f>
        <v xml:space="preserve"> </v>
      </c>
      <c r="AE158" s="534"/>
      <c r="AF158" s="534"/>
    </row>
    <row r="159" spans="30:32">
      <c r="AD159" s="532" t="str">
        <f>IFERROR(VLOOKUP(D159,'Part Master'!A:E,5,FALSE)," ")</f>
        <v xml:space="preserve"> </v>
      </c>
      <c r="AE159" s="534"/>
      <c r="AF159" s="534"/>
    </row>
    <row r="160" spans="30:32">
      <c r="AD160" s="532" t="str">
        <f>IFERROR(VLOOKUP(D160,'Part Master'!A:E,5,FALSE)," ")</f>
        <v xml:space="preserve"> </v>
      </c>
      <c r="AE160" s="534"/>
      <c r="AF160" s="534"/>
    </row>
    <row r="161" spans="30:32">
      <c r="AD161" s="532" t="str">
        <f>IFERROR(VLOOKUP(D161,'Part Master'!A:E,5,FALSE)," ")</f>
        <v xml:space="preserve"> </v>
      </c>
      <c r="AE161" s="534"/>
      <c r="AF161" s="534"/>
    </row>
    <row r="162" spans="30:32">
      <c r="AD162" s="532" t="str">
        <f>IFERROR(VLOOKUP(D162,'Part Master'!A:E,5,FALSE)," ")</f>
        <v xml:space="preserve"> </v>
      </c>
      <c r="AE162" s="534"/>
      <c r="AF162" s="534"/>
    </row>
    <row r="163" spans="30:32">
      <c r="AD163" s="532" t="str">
        <f>IFERROR(VLOOKUP(D163,'Part Master'!A:E,5,FALSE)," ")</f>
        <v xml:space="preserve"> </v>
      </c>
      <c r="AE163" s="534"/>
      <c r="AF163" s="534"/>
    </row>
    <row r="164" spans="30:32">
      <c r="AD164" s="532" t="str">
        <f>IFERROR(VLOOKUP(D164,'Part Master'!A:E,5,FALSE)," ")</f>
        <v xml:space="preserve"> </v>
      </c>
      <c r="AE164" s="534"/>
      <c r="AF164" s="534"/>
    </row>
    <row r="165" spans="30:32">
      <c r="AD165" s="532" t="str">
        <f>IFERROR(VLOOKUP(D165,'Part Master'!A:E,5,FALSE)," ")</f>
        <v xml:space="preserve"> </v>
      </c>
      <c r="AE165" s="534"/>
      <c r="AF165" s="534"/>
    </row>
    <row r="166" spans="30:32">
      <c r="AD166" s="532" t="str">
        <f>IFERROR(VLOOKUP(D166,'Part Master'!A:E,5,FALSE)," ")</f>
        <v xml:space="preserve"> </v>
      </c>
      <c r="AE166" s="534"/>
      <c r="AF166" s="534"/>
    </row>
    <row r="167" spans="30:32">
      <c r="AD167" s="532" t="str">
        <f>IFERROR(VLOOKUP(D167,'Part Master'!A:E,5,FALSE)," ")</f>
        <v xml:space="preserve"> </v>
      </c>
      <c r="AE167" s="534"/>
      <c r="AF167" s="534"/>
    </row>
    <row r="168" spans="30:32">
      <c r="AD168" s="532" t="str">
        <f>IFERROR(VLOOKUP(D168,'Part Master'!A:E,5,FALSE)," ")</f>
        <v xml:space="preserve"> </v>
      </c>
      <c r="AE168" s="534"/>
      <c r="AF168" s="534"/>
    </row>
    <row r="169" spans="30:32">
      <c r="AD169" s="532" t="str">
        <f>IFERROR(VLOOKUP(D169,'Part Master'!A:E,5,FALSE)," ")</f>
        <v xml:space="preserve"> </v>
      </c>
      <c r="AE169" s="534"/>
      <c r="AF169" s="534"/>
    </row>
    <row r="170" spans="30:32">
      <c r="AD170" s="532" t="str">
        <f>IFERROR(VLOOKUP(D170,'Part Master'!A:E,5,FALSE)," ")</f>
        <v xml:space="preserve"> </v>
      </c>
      <c r="AE170" s="534"/>
      <c r="AF170" s="534"/>
    </row>
    <row r="171" spans="30:32">
      <c r="AD171" s="532" t="str">
        <f>IFERROR(VLOOKUP(D171,'Part Master'!A:E,5,FALSE)," ")</f>
        <v xml:space="preserve"> </v>
      </c>
      <c r="AE171" s="534"/>
      <c r="AF171" s="534"/>
    </row>
    <row r="172" spans="30:32">
      <c r="AD172" s="532" t="str">
        <f>IFERROR(VLOOKUP(D172,'Part Master'!A:E,5,FALSE)," ")</f>
        <v xml:space="preserve"> </v>
      </c>
      <c r="AE172" s="534"/>
      <c r="AF172" s="534"/>
    </row>
    <row r="173" spans="30:32">
      <c r="AD173" s="532" t="str">
        <f>IFERROR(VLOOKUP(D173,'Part Master'!A:E,5,FALSE)," ")</f>
        <v xml:space="preserve"> </v>
      </c>
      <c r="AE173" s="534"/>
      <c r="AF173" s="534"/>
    </row>
    <row r="174" spans="30:32">
      <c r="AD174" s="532" t="str">
        <f>IFERROR(VLOOKUP(D174,'Part Master'!A:E,5,FALSE)," ")</f>
        <v xml:space="preserve"> </v>
      </c>
      <c r="AE174" s="534"/>
      <c r="AF174" s="534"/>
    </row>
    <row r="175" spans="30:32">
      <c r="AD175" s="532" t="str">
        <f>IFERROR(VLOOKUP(D175,'Part Master'!A:E,5,FALSE)," ")</f>
        <v xml:space="preserve"> </v>
      </c>
      <c r="AE175" s="534"/>
      <c r="AF175" s="534"/>
    </row>
    <row r="176" spans="30:32">
      <c r="AD176" s="532" t="str">
        <f>IFERROR(VLOOKUP(D176,'Part Master'!A:E,5,FALSE)," ")</f>
        <v xml:space="preserve"> </v>
      </c>
      <c r="AE176" s="534"/>
      <c r="AF176" s="534"/>
    </row>
    <row r="177" spans="30:32">
      <c r="AD177" s="532" t="str">
        <f>IFERROR(VLOOKUP(D177,'Part Master'!A:E,5,FALSE)," ")</f>
        <v xml:space="preserve"> </v>
      </c>
      <c r="AE177" s="534"/>
      <c r="AF177" s="534"/>
    </row>
    <row r="178" spans="30:32">
      <c r="AD178" s="532" t="str">
        <f>IFERROR(VLOOKUP(D178,'Part Master'!A:E,5,FALSE)," ")</f>
        <v xml:space="preserve"> </v>
      </c>
      <c r="AE178" s="534"/>
      <c r="AF178" s="534"/>
    </row>
    <row r="179" spans="30:32">
      <c r="AD179" s="532" t="str">
        <f>IFERROR(VLOOKUP(D179,'Part Master'!A:E,5,FALSE)," ")</f>
        <v xml:space="preserve"> </v>
      </c>
      <c r="AE179" s="534"/>
      <c r="AF179" s="534"/>
    </row>
    <row r="180" spans="30:32">
      <c r="AD180" s="532" t="str">
        <f>IFERROR(VLOOKUP(D180,'Part Master'!A:E,5,FALSE)," ")</f>
        <v xml:space="preserve"> </v>
      </c>
      <c r="AE180" s="534"/>
      <c r="AF180" s="534"/>
    </row>
    <row r="181" spans="30:32">
      <c r="AD181" s="532" t="str">
        <f>IFERROR(VLOOKUP(D181,'Part Master'!A:E,5,FALSE)," ")</f>
        <v xml:space="preserve"> </v>
      </c>
      <c r="AE181" s="534"/>
      <c r="AF181" s="534"/>
    </row>
    <row r="182" spans="30:32">
      <c r="AD182" s="532" t="str">
        <f>IFERROR(VLOOKUP(D182,'Part Master'!A:E,5,FALSE)," ")</f>
        <v xml:space="preserve"> </v>
      </c>
      <c r="AE182" s="534"/>
      <c r="AF182" s="534"/>
    </row>
    <row r="183" spans="30:32">
      <c r="AD183" s="532" t="str">
        <f>IFERROR(VLOOKUP(D183,'Part Master'!A:E,5,FALSE)," ")</f>
        <v xml:space="preserve"> </v>
      </c>
      <c r="AE183" s="534"/>
      <c r="AF183" s="534"/>
    </row>
    <row r="184" spans="30:32">
      <c r="AD184" s="532" t="str">
        <f>IFERROR(VLOOKUP(D184,'Part Master'!A:E,5,FALSE)," ")</f>
        <v xml:space="preserve"> </v>
      </c>
      <c r="AE184" s="534"/>
      <c r="AF184" s="534"/>
    </row>
    <row r="185" spans="30:32">
      <c r="AD185" s="532" t="str">
        <f>IFERROR(VLOOKUP(D185,'Part Master'!A:E,5,FALSE)," ")</f>
        <v xml:space="preserve"> </v>
      </c>
      <c r="AE185" s="534"/>
      <c r="AF185" s="534"/>
    </row>
    <row r="186" spans="30:32">
      <c r="AD186" s="532" t="str">
        <f>IFERROR(VLOOKUP(D186,'Part Master'!A:E,5,FALSE)," ")</f>
        <v xml:space="preserve"> </v>
      </c>
      <c r="AE186" s="534"/>
      <c r="AF186" s="534"/>
    </row>
    <row r="187" spans="30:32">
      <c r="AD187" s="532" t="str">
        <f>IFERROR(VLOOKUP(D187,'Part Master'!A:E,5,FALSE)," ")</f>
        <v xml:space="preserve"> </v>
      </c>
      <c r="AE187" s="534"/>
      <c r="AF187" s="534"/>
    </row>
    <row r="188" spans="30:32">
      <c r="AD188" s="532" t="str">
        <f>IFERROR(VLOOKUP(D188,'Part Master'!A:E,5,FALSE)," ")</f>
        <v xml:space="preserve"> </v>
      </c>
      <c r="AE188" s="534"/>
      <c r="AF188" s="534"/>
    </row>
    <row r="189" spans="30:32">
      <c r="AD189" s="532" t="str">
        <f>IFERROR(VLOOKUP(D189,'Part Master'!A:E,5,FALSE)," ")</f>
        <v xml:space="preserve"> </v>
      </c>
      <c r="AE189" s="534"/>
      <c r="AF189" s="534"/>
    </row>
    <row r="190" spans="30:32">
      <c r="AD190" s="532" t="str">
        <f>IFERROR(VLOOKUP(D190,'Part Master'!A:E,5,FALSE)," ")</f>
        <v xml:space="preserve"> </v>
      </c>
      <c r="AE190" s="534"/>
      <c r="AF190" s="534"/>
    </row>
    <row r="191" spans="30:32">
      <c r="AD191" s="532" t="str">
        <f>IFERROR(VLOOKUP(D191,'Part Master'!A:E,5,FALSE)," ")</f>
        <v xml:space="preserve"> </v>
      </c>
      <c r="AE191" s="534"/>
      <c r="AF191" s="534"/>
    </row>
    <row r="192" spans="30:32">
      <c r="AD192" s="532" t="str">
        <f>IFERROR(VLOOKUP(D192,'Part Master'!A:E,5,FALSE)," ")</f>
        <v xml:space="preserve"> </v>
      </c>
      <c r="AE192" s="534"/>
      <c r="AF192" s="534"/>
    </row>
    <row r="193" spans="5:32">
      <c r="AD193" s="532" t="str">
        <f>IFERROR(VLOOKUP(D193,'Part Master'!A:E,5,FALSE)," ")</f>
        <v xml:space="preserve"> </v>
      </c>
      <c r="AE193" s="534"/>
      <c r="AF193" s="534"/>
    </row>
    <row r="194" spans="5:32">
      <c r="AD194" s="532" t="str">
        <f>IFERROR(VLOOKUP(D194,'Part Master'!A:E,5,FALSE)," ")</f>
        <v xml:space="preserve"> </v>
      </c>
      <c r="AE194" s="534"/>
      <c r="AF194" s="534"/>
    </row>
    <row r="195" spans="5:32">
      <c r="AD195" s="532" t="str">
        <f>IFERROR(VLOOKUP(D195,'Part Master'!A:E,5,FALSE)," ")</f>
        <v xml:space="preserve"> </v>
      </c>
      <c r="AE195" s="534"/>
      <c r="AF195" s="534"/>
    </row>
    <row r="196" spans="5:32">
      <c r="AD196" s="532" t="str">
        <f>IFERROR(VLOOKUP(D196,'Part Master'!A:E,5,FALSE)," ")</f>
        <v xml:space="preserve"> </v>
      </c>
      <c r="AE196" s="534"/>
      <c r="AF196" s="534"/>
    </row>
    <row r="197" spans="5:32">
      <c r="AD197" s="532" t="str">
        <f>IFERROR(VLOOKUP(D197,'Part Master'!A:E,5,FALSE)," ")</f>
        <v xml:space="preserve"> </v>
      </c>
      <c r="AE197" s="534"/>
      <c r="AF197" s="534"/>
    </row>
    <row r="198" spans="5:32">
      <c r="AD198" s="532" t="str">
        <f>IFERROR(VLOOKUP(D198,'Part Master'!A:E,5,FALSE)," ")</f>
        <v xml:space="preserve"> </v>
      </c>
      <c r="AE198" s="534"/>
      <c r="AF198" s="534"/>
    </row>
    <row r="199" spans="5:32">
      <c r="AD199" s="532" t="str">
        <f>IFERROR(VLOOKUP(D199,'Part Master'!A:E,5,FALSE)," ")</f>
        <v xml:space="preserve"> </v>
      </c>
      <c r="AE199" s="534"/>
      <c r="AF199" s="534"/>
    </row>
    <row r="200" spans="5:32">
      <c r="AD200" s="532" t="str">
        <f>IFERROR(VLOOKUP(D200,'Part Master'!A:E,5,FALSE)," ")</f>
        <v xml:space="preserve"> </v>
      </c>
      <c r="AE200" s="534"/>
      <c r="AF200" s="534"/>
    </row>
    <row r="201" spans="5:32">
      <c r="E201" s="89"/>
      <c r="F201" s="89"/>
      <c r="AD201" s="532" t="str">
        <f>IFERROR(VLOOKUP(D201,'Part Master'!A:E,5,FALSE)," ")</f>
        <v xml:space="preserve"> </v>
      </c>
      <c r="AE201" s="534"/>
      <c r="AF201" s="534"/>
    </row>
    <row r="202" spans="5:32">
      <c r="AD202" s="532" t="str">
        <f>IFERROR(VLOOKUP(D202,'Part Master'!A:E,5,FALSE)," ")</f>
        <v xml:space="preserve"> </v>
      </c>
      <c r="AE202" s="534"/>
      <c r="AF202" s="534"/>
    </row>
    <row r="203" spans="5:32">
      <c r="AD203" s="532" t="str">
        <f>IFERROR(VLOOKUP(D203,'Part Master'!A:E,5,FALSE)," ")</f>
        <v xml:space="preserve"> </v>
      </c>
      <c r="AE203" s="534"/>
      <c r="AF203" s="534"/>
    </row>
    <row r="204" spans="5:32">
      <c r="AD204" s="532" t="str">
        <f>IFERROR(VLOOKUP(D204,'Part Master'!A:E,5,FALSE)," ")</f>
        <v xml:space="preserve"> </v>
      </c>
      <c r="AE204" s="534"/>
      <c r="AF204" s="534"/>
    </row>
    <row r="205" spans="5:32">
      <c r="AD205" s="532" t="str">
        <f>IFERROR(VLOOKUP(D205,'Part Master'!A:E,5,FALSE)," ")</f>
        <v xml:space="preserve"> </v>
      </c>
      <c r="AE205" s="534"/>
      <c r="AF205" s="534"/>
    </row>
    <row r="206" spans="5:32">
      <c r="AD206" s="532" t="str">
        <f>IFERROR(VLOOKUP(D206,'Part Master'!A:E,5,FALSE)," ")</f>
        <v xml:space="preserve"> </v>
      </c>
      <c r="AE206" s="534"/>
      <c r="AF206" s="534"/>
    </row>
    <row r="207" spans="5:32">
      <c r="AD207" s="532" t="str">
        <f>IFERROR(VLOOKUP(D207,'Part Master'!A:E,5,FALSE)," ")</f>
        <v xml:space="preserve"> </v>
      </c>
      <c r="AE207" s="534"/>
      <c r="AF207" s="534"/>
    </row>
    <row r="208" spans="5:32">
      <c r="AD208" s="532" t="str">
        <f>IFERROR(VLOOKUP(D208,'Part Master'!A:E,5,FALSE)," ")</f>
        <v xml:space="preserve"> </v>
      </c>
      <c r="AE208" s="534"/>
      <c r="AF208" s="534"/>
    </row>
    <row r="209" spans="30:32">
      <c r="AD209" s="532" t="str">
        <f>IFERROR(VLOOKUP(D209,'Part Master'!A:E,5,FALSE)," ")</f>
        <v xml:space="preserve"> </v>
      </c>
      <c r="AE209" s="534"/>
      <c r="AF209" s="534"/>
    </row>
    <row r="210" spans="30:32">
      <c r="AD210" s="532" t="str">
        <f>IFERROR(VLOOKUP(D210,'Part Master'!A:E,5,FALSE)," ")</f>
        <v xml:space="preserve"> </v>
      </c>
      <c r="AE210" s="534"/>
      <c r="AF210" s="534"/>
    </row>
    <row r="211" spans="30:32">
      <c r="AD211" s="532" t="str">
        <f>IFERROR(VLOOKUP(D211,'Part Master'!A:E,5,FALSE)," ")</f>
        <v xml:space="preserve"> </v>
      </c>
      <c r="AE211" s="534"/>
      <c r="AF211" s="534"/>
    </row>
    <row r="212" spans="30:32">
      <c r="AD212" s="532" t="str">
        <f>IFERROR(VLOOKUP(D212,'Part Master'!A:E,5,FALSE)," ")</f>
        <v xml:space="preserve"> </v>
      </c>
      <c r="AE212" s="534"/>
      <c r="AF212" s="534"/>
    </row>
    <row r="213" spans="30:32">
      <c r="AD213" s="532" t="str">
        <f>IFERROR(VLOOKUP(D213,'Part Master'!A:E,5,FALSE)," ")</f>
        <v xml:space="preserve"> </v>
      </c>
      <c r="AE213" s="534"/>
      <c r="AF213" s="534"/>
    </row>
    <row r="214" spans="30:32">
      <c r="AD214" s="532" t="str">
        <f>IFERROR(VLOOKUP(D214,'Part Master'!A:E,5,FALSE)," ")</f>
        <v xml:space="preserve"> </v>
      </c>
      <c r="AE214" s="534"/>
      <c r="AF214" s="534"/>
    </row>
    <row r="215" spans="30:32">
      <c r="AD215" s="532" t="str">
        <f>IFERROR(VLOOKUP(D215,'Part Master'!A:E,5,FALSE)," ")</f>
        <v xml:space="preserve"> </v>
      </c>
      <c r="AE215" s="534"/>
      <c r="AF215" s="534"/>
    </row>
    <row r="216" spans="30:32">
      <c r="AD216" s="532" t="str">
        <f>IFERROR(VLOOKUP(D216,'Part Master'!A:E,5,FALSE)," ")</f>
        <v xml:space="preserve"> </v>
      </c>
      <c r="AE216" s="534"/>
      <c r="AF216" s="534"/>
    </row>
    <row r="217" spans="30:32">
      <c r="AD217" s="532" t="str">
        <f>IFERROR(VLOOKUP(D217,'Part Master'!A:E,5,FALSE)," ")</f>
        <v xml:space="preserve"> </v>
      </c>
      <c r="AE217" s="534"/>
      <c r="AF217" s="534"/>
    </row>
    <row r="218" spans="30:32">
      <c r="AD218" s="532" t="str">
        <f>IFERROR(VLOOKUP(D218,'Part Master'!A:E,5,FALSE)," ")</f>
        <v xml:space="preserve"> </v>
      </c>
      <c r="AE218" s="534"/>
      <c r="AF218" s="534"/>
    </row>
    <row r="219" spans="30:32">
      <c r="AD219" s="532" t="str">
        <f>IFERROR(VLOOKUP(D219,'Part Master'!A:E,5,FALSE)," ")</f>
        <v xml:space="preserve"> </v>
      </c>
      <c r="AE219" s="534"/>
      <c r="AF219" s="534"/>
    </row>
    <row r="220" spans="30:32">
      <c r="AD220" s="532" t="str">
        <f>IFERROR(VLOOKUP(D220,'Part Master'!A:E,5,FALSE)," ")</f>
        <v xml:space="preserve"> </v>
      </c>
      <c r="AE220" s="534"/>
      <c r="AF220" s="534"/>
    </row>
    <row r="221" spans="30:32">
      <c r="AD221" s="532" t="str">
        <f>IFERROR(VLOOKUP(D221,'Part Master'!A:E,5,FALSE)," ")</f>
        <v xml:space="preserve"> </v>
      </c>
      <c r="AE221" s="534"/>
      <c r="AF221" s="534"/>
    </row>
    <row r="222" spans="30:32">
      <c r="AD222" s="532" t="str">
        <f>IFERROR(VLOOKUP(D222,'Part Master'!A:E,5,FALSE)," ")</f>
        <v xml:space="preserve"> </v>
      </c>
      <c r="AE222" s="534"/>
      <c r="AF222" s="534"/>
    </row>
    <row r="223" spans="30:32">
      <c r="AD223" s="532" t="str">
        <f>IFERROR(VLOOKUP(D223,'Part Master'!A:E,5,FALSE)," ")</f>
        <v xml:space="preserve"> </v>
      </c>
      <c r="AE223" s="534"/>
      <c r="AF223" s="534"/>
    </row>
    <row r="224" spans="30:32">
      <c r="AD224" s="532" t="str">
        <f>IFERROR(VLOOKUP(D224,'Part Master'!A:E,5,FALSE)," ")</f>
        <v xml:space="preserve"> </v>
      </c>
      <c r="AE224" s="534"/>
      <c r="AF224" s="534"/>
    </row>
    <row r="225" spans="30:32">
      <c r="AD225" s="532" t="str">
        <f>IFERROR(VLOOKUP(D225,'Part Master'!A:E,5,FALSE)," ")</f>
        <v xml:space="preserve"> </v>
      </c>
      <c r="AE225" s="534"/>
      <c r="AF225" s="534"/>
    </row>
    <row r="226" spans="30:32">
      <c r="AD226" s="532" t="str">
        <f>IFERROR(VLOOKUP(D226,'Part Master'!A:E,5,FALSE)," ")</f>
        <v xml:space="preserve"> </v>
      </c>
      <c r="AE226" s="534"/>
      <c r="AF226" s="534"/>
    </row>
    <row r="227" spans="30:32">
      <c r="AD227" s="532" t="str">
        <f>IFERROR(VLOOKUP(D227,'Part Master'!A:E,5,FALSE)," ")</f>
        <v xml:space="preserve"> </v>
      </c>
      <c r="AE227" s="534"/>
      <c r="AF227" s="534"/>
    </row>
    <row r="228" spans="30:32">
      <c r="AD228" s="532" t="str">
        <f>IFERROR(VLOOKUP(D228,'Part Master'!A:E,5,FALSE)," ")</f>
        <v xml:space="preserve"> </v>
      </c>
      <c r="AE228" s="534"/>
      <c r="AF228" s="534"/>
    </row>
    <row r="229" spans="30:32">
      <c r="AD229" s="532" t="str">
        <f>IFERROR(VLOOKUP(D229,'Part Master'!A:E,5,FALSE)," ")</f>
        <v xml:space="preserve"> </v>
      </c>
      <c r="AE229" s="534"/>
      <c r="AF229" s="534"/>
    </row>
    <row r="230" spans="30:32">
      <c r="AD230" s="532" t="str">
        <f>IFERROR(VLOOKUP(D230,'Part Master'!A:E,5,FALSE)," ")</f>
        <v xml:space="preserve"> </v>
      </c>
      <c r="AE230" s="534"/>
      <c r="AF230" s="534"/>
    </row>
    <row r="231" spans="30:32">
      <c r="AD231" s="532" t="str">
        <f>IFERROR(VLOOKUP(D231,'Part Master'!A:E,5,FALSE)," ")</f>
        <v xml:space="preserve"> </v>
      </c>
    </row>
    <row r="232" spans="30:32">
      <c r="AD232" s="532" t="str">
        <f>IFERROR(VLOOKUP(D232,'Part Master'!A:E,5,FALSE)," ")</f>
        <v xml:space="preserve"> </v>
      </c>
    </row>
    <row r="233" spans="30:32">
      <c r="AD233" s="532" t="str">
        <f>IFERROR(VLOOKUP(D233,'Part Master'!A:E,5,FALSE)," ")</f>
        <v xml:space="preserve"> </v>
      </c>
    </row>
    <row r="234" spans="30:32">
      <c r="AD234" s="532" t="str">
        <f>IFERROR(VLOOKUP(D234,'Part Master'!A:E,5,FALSE)," ")</f>
        <v xml:space="preserve"> </v>
      </c>
    </row>
    <row r="235" spans="30:32">
      <c r="AD235" s="532" t="str">
        <f>IFERROR(VLOOKUP(D235,'Part Master'!A:E,5,FALSE)," ")</f>
        <v xml:space="preserve"> </v>
      </c>
    </row>
    <row r="236" spans="30:32">
      <c r="AD236" s="532" t="str">
        <f>IFERROR(VLOOKUP(D236,'Part Master'!A:E,5,FALSE)," ")</f>
        <v xml:space="preserve"> </v>
      </c>
    </row>
    <row r="237" spans="30:32">
      <c r="AD237" s="532" t="str">
        <f>IFERROR(VLOOKUP(D237,'Part Master'!A:E,5,FALSE)," ")</f>
        <v xml:space="preserve"> </v>
      </c>
    </row>
    <row r="238" spans="30:32">
      <c r="AD238" s="532" t="str">
        <f>IFERROR(VLOOKUP(D238,'Part Master'!A:E,5,FALSE)," ")</f>
        <v xml:space="preserve"> </v>
      </c>
    </row>
    <row r="239" spans="30:32">
      <c r="AD239" s="532" t="str">
        <f>IFERROR(VLOOKUP(D239,'Part Master'!A:E,5,FALSE)," ")</f>
        <v xml:space="preserve"> </v>
      </c>
    </row>
    <row r="240" spans="30:32">
      <c r="AD240" s="532" t="str">
        <f>IFERROR(VLOOKUP(D240,'Part Master'!A:E,5,FALSE)," ")</f>
        <v xml:space="preserve"> </v>
      </c>
    </row>
    <row r="241" spans="30:30">
      <c r="AD241" s="532" t="str">
        <f>IFERROR(VLOOKUP(D241,'Part Master'!A:E,5,FALSE)," ")</f>
        <v xml:space="preserve"> </v>
      </c>
    </row>
    <row r="242" spans="30:30">
      <c r="AD242" s="532" t="str">
        <f>IFERROR(VLOOKUP(D242,'Part Master'!A:E,5,FALSE)," ")</f>
        <v xml:space="preserve"> </v>
      </c>
    </row>
    <row r="243" spans="30:30">
      <c r="AD243" s="532" t="str">
        <f>IFERROR(VLOOKUP(D243,'Part Master'!A:E,5,FALSE)," ")</f>
        <v xml:space="preserve"> </v>
      </c>
    </row>
    <row r="244" spans="30:30">
      <c r="AD244" s="532" t="str">
        <f>IFERROR(VLOOKUP(D244,'Part Master'!A:E,5,FALSE)," ")</f>
        <v xml:space="preserve"> </v>
      </c>
    </row>
    <row r="245" spans="30:30">
      <c r="AD245" s="532" t="str">
        <f>IFERROR(VLOOKUP(D245,'Part Master'!A:E,5,FALSE)," ")</f>
        <v xml:space="preserve"> </v>
      </c>
    </row>
    <row r="246" spans="30:30">
      <c r="AD246" s="532" t="str">
        <f>IFERROR(VLOOKUP(D246,'Part Master'!A:E,5,FALSE)," ")</f>
        <v xml:space="preserve"> </v>
      </c>
    </row>
  </sheetData>
  <sheetProtection algorithmName="SHA-512" hashValue="a99m5k1oViedxcKXZ2T2c/wvynt54FoO8zrRiP8Y7/DttmNJh59kwnXeoA9fDpqP8ccuFi/buF4zDN51f9qoNQ==" saltValue="sEgZh+zI3g9dh8thYPghDA==" spinCount="100000" sheet="1" objects="1" scenarios="1"/>
  <sortState ref="L22:M29">
    <sortCondition ref="L22:L29"/>
  </sortState>
  <mergeCells count="14">
    <mergeCell ref="D5:E5"/>
    <mergeCell ref="G7:H7"/>
    <mergeCell ref="C3:L3"/>
    <mergeCell ref="C2:L2"/>
    <mergeCell ref="B38:L40"/>
    <mergeCell ref="J7:K7"/>
    <mergeCell ref="B9:C9"/>
    <mergeCell ref="B12:B19"/>
    <mergeCell ref="B21:B28"/>
    <mergeCell ref="D6:E6"/>
    <mergeCell ref="D7:E7"/>
    <mergeCell ref="B29:AD29"/>
    <mergeCell ref="B31:AD31"/>
    <mergeCell ref="B35:AD35"/>
  </mergeCells>
  <conditionalFormatting sqref="N11:O11 N20 P20">
    <cfRule type="containsText" dxfId="152" priority="43" operator="containsText" text="n">
      <formula>NOT(ISERROR(SEARCH("n",N11)))</formula>
    </cfRule>
  </conditionalFormatting>
  <conditionalFormatting sqref="G12 G21:G28 J21:J28 G30 J30">
    <cfRule type="cellIs" dxfId="151" priority="42" operator="equal">
      <formula>0</formula>
    </cfRule>
  </conditionalFormatting>
  <conditionalFormatting sqref="G32:G34 AG32:AG34">
    <cfRule type="cellIs" dxfId="150" priority="37" operator="equal">
      <formula>0</formula>
    </cfRule>
  </conditionalFormatting>
  <conditionalFormatting sqref="G36:G37 AG36:AG37">
    <cfRule type="cellIs" dxfId="149" priority="36" operator="equal">
      <formula>0</formula>
    </cfRule>
  </conditionalFormatting>
  <conditionalFormatting sqref="G13:G19 AG13:AG19">
    <cfRule type="cellIs" dxfId="148" priority="35" operator="equal">
      <formula>0</formula>
    </cfRule>
  </conditionalFormatting>
  <conditionalFormatting sqref="O20">
    <cfRule type="containsText" dxfId="147" priority="26" operator="containsText" text="n">
      <formula>NOT(ISERROR(SEARCH("n",O20)))</formula>
    </cfRule>
  </conditionalFormatting>
  <conditionalFormatting sqref="Q11:R11 AQ11:AR11">
    <cfRule type="containsText" dxfId="146" priority="18" operator="containsText" text="n">
      <formula>NOT(ISERROR(SEARCH("n",Q11)))</formula>
    </cfRule>
  </conditionalFormatting>
  <conditionalFormatting sqref="J12:J19">
    <cfRule type="cellIs" dxfId="145" priority="12" operator="equal">
      <formula>0</formula>
    </cfRule>
  </conditionalFormatting>
  <conditionalFormatting sqref="J36:J37 AJ36:AJ37">
    <cfRule type="cellIs" dxfId="144" priority="8" operator="equal">
      <formula>0</formula>
    </cfRule>
  </conditionalFormatting>
  <conditionalFormatting sqref="S20:U20">
    <cfRule type="containsText" dxfId="143" priority="7" operator="containsText" text="n">
      <formula>NOT(ISERROR(SEARCH("n",S20)))</formula>
    </cfRule>
  </conditionalFormatting>
  <conditionalFormatting sqref="V20 AV20">
    <cfRule type="containsText" dxfId="142" priority="5" operator="containsText" text="n">
      <formula>NOT(ISERROR(SEARCH("n",V20)))</formula>
    </cfRule>
  </conditionalFormatting>
  <conditionalFormatting sqref="J32:J34">
    <cfRule type="cellIs" dxfId="141" priority="1" operator="equal">
      <formula>0</formula>
    </cfRule>
  </conditionalFormatting>
  <pageMargins left="0.70866141732283472" right="0.70866141732283472" top="0.74803149606299213" bottom="0.74803149606299213" header="0.31496062992125984" footer="0.31496062992125984"/>
  <pageSetup paperSize="9" scale="79" fitToHeight="0" orientation="portrait" r:id="rId1"/>
  <headerFooter>
    <oddFooter>&amp;RPage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9" tint="-0.249977111117893"/>
    <pageSetUpPr autoPageBreaks="0"/>
  </sheetPr>
  <dimension ref="A1:AD246"/>
  <sheetViews>
    <sheetView showGridLines="0" topLeftCell="B1" zoomScaleNormal="100" workbookViewId="0">
      <selection activeCell="AG34" sqref="AG34"/>
    </sheetView>
  </sheetViews>
  <sheetFormatPr defaultColWidth="9.140625" defaultRowHeight="15"/>
  <cols>
    <col min="1" max="1" width="3.140625" style="4" hidden="1" customWidth="1"/>
    <col min="2" max="2" width="3.140625" style="4" customWidth="1"/>
    <col min="3" max="3" width="51.5703125" style="4" customWidth="1"/>
    <col min="4" max="4" width="18.42578125" style="4" customWidth="1"/>
    <col min="5" max="5" width="8.140625" style="4" bestFit="1" customWidth="1"/>
    <col min="6" max="6" width="14.140625" style="210" hidden="1" customWidth="1"/>
    <col min="7" max="7" width="9.42578125" style="210" bestFit="1" customWidth="1"/>
    <col min="8" max="8" width="10.140625" style="210" bestFit="1" customWidth="1"/>
    <col min="9" max="9" width="10.28515625" style="210" hidden="1" customWidth="1"/>
    <col min="10" max="10" width="9.42578125" style="210" hidden="1" customWidth="1"/>
    <col min="11" max="11" width="10.140625" style="210" hidden="1" customWidth="1"/>
    <col min="12" max="12" width="8.7109375" style="5" customWidth="1"/>
    <col min="13" max="13" width="44.5703125" style="193" hidden="1" customWidth="1"/>
    <col min="14" max="14" width="12.42578125" style="131" hidden="1" customWidth="1"/>
    <col min="15" max="15" width="10.7109375" style="131" hidden="1" customWidth="1"/>
    <col min="16" max="16" width="4.140625" style="195" hidden="1" customWidth="1"/>
    <col min="17" max="17" width="17.5703125" style="4" hidden="1" customWidth="1"/>
    <col min="18" max="18" width="12.5703125" style="4" hidden="1" customWidth="1"/>
    <col min="19" max="19" width="2.85546875" style="4" hidden="1" customWidth="1"/>
    <col min="20" max="20" width="17.85546875" style="4" hidden="1" customWidth="1"/>
    <col min="21" max="21" width="18.7109375" style="4" hidden="1" customWidth="1"/>
    <col min="22" max="22" width="11.85546875" style="4" hidden="1" customWidth="1"/>
    <col min="23" max="29" width="0" style="4" hidden="1" customWidth="1"/>
    <col min="30" max="30" width="19.140625" style="527" bestFit="1" customWidth="1"/>
    <col min="31" max="16384" width="9.140625" style="4"/>
  </cols>
  <sheetData>
    <row r="1" spans="2:30" ht="15" customHeight="1">
      <c r="F1" s="287" t="s">
        <v>685</v>
      </c>
      <c r="I1" s="287" t="s">
        <v>685</v>
      </c>
      <c r="J1" s="288"/>
      <c r="K1" s="288"/>
      <c r="M1" s="898" t="s">
        <v>1060</v>
      </c>
      <c r="N1" s="898"/>
      <c r="O1" s="898"/>
      <c r="P1" s="249"/>
      <c r="Q1" s="247"/>
      <c r="R1" s="247"/>
      <c r="S1" s="248"/>
      <c r="T1" s="248"/>
      <c r="U1" s="248"/>
      <c r="V1" s="248"/>
      <c r="AD1" s="525"/>
    </row>
    <row r="2" spans="2:30" ht="23.25">
      <c r="C2" s="747" t="s">
        <v>686</v>
      </c>
      <c r="D2" s="747"/>
      <c r="E2" s="747"/>
      <c r="F2" s="747"/>
      <c r="G2" s="747"/>
      <c r="H2" s="747"/>
      <c r="I2" s="747"/>
      <c r="J2" s="747"/>
      <c r="K2" s="747"/>
      <c r="L2" s="747"/>
      <c r="M2" s="898"/>
      <c r="N2" s="898"/>
      <c r="O2" s="898"/>
      <c r="P2" s="249"/>
      <c r="Q2" s="247"/>
      <c r="R2" s="247"/>
      <c r="S2" s="248"/>
      <c r="T2" s="248"/>
      <c r="U2" s="248"/>
      <c r="V2" s="248"/>
      <c r="AD2" s="526"/>
    </row>
    <row r="3" spans="2:30" ht="24" thickBot="1">
      <c r="C3" s="748" t="s">
        <v>330</v>
      </c>
      <c r="D3" s="748"/>
      <c r="E3" s="748"/>
      <c r="F3" s="748"/>
      <c r="G3" s="748"/>
      <c r="H3" s="748"/>
      <c r="I3" s="748"/>
      <c r="J3" s="748"/>
      <c r="K3" s="748"/>
      <c r="L3" s="748"/>
      <c r="M3" s="899"/>
      <c r="N3" s="899"/>
      <c r="O3" s="899"/>
      <c r="P3" s="249"/>
      <c r="Q3" s="247"/>
      <c r="R3" s="247"/>
      <c r="S3" s="248"/>
      <c r="T3" s="248"/>
      <c r="U3" s="248"/>
      <c r="V3" s="248"/>
      <c r="AD3" s="526"/>
    </row>
    <row r="4" spans="2:30" s="16" customFormat="1" ht="15" customHeight="1" thickTop="1">
      <c r="E4" s="126"/>
      <c r="F4" s="287"/>
      <c r="G4" s="320"/>
      <c r="H4" s="320"/>
      <c r="I4" s="289"/>
      <c r="J4" s="194"/>
      <c r="K4" s="194"/>
      <c r="L4" s="206"/>
      <c r="M4" s="124" t="s">
        <v>1062</v>
      </c>
      <c r="N4" s="196"/>
      <c r="O4" s="196"/>
      <c r="P4" s="176"/>
      <c r="Q4" s="247"/>
      <c r="R4" s="247"/>
      <c r="S4" s="248"/>
      <c r="T4" s="248"/>
      <c r="U4" s="248"/>
      <c r="V4" s="248"/>
      <c r="AD4" s="527"/>
    </row>
    <row r="5" spans="2:30" s="16" customFormat="1">
      <c r="C5" s="211" t="s">
        <v>1082</v>
      </c>
      <c r="D5" s="749">
        <f ca="1">TODAY()</f>
        <v>45015</v>
      </c>
      <c r="E5" s="750"/>
      <c r="F5" s="287"/>
      <c r="G5" s="320"/>
      <c r="H5" s="320"/>
      <c r="I5" s="289"/>
      <c r="J5" s="194"/>
      <c r="K5" s="194"/>
      <c r="L5" s="206"/>
      <c r="M5" s="124" t="s">
        <v>1061</v>
      </c>
      <c r="N5" s="196"/>
      <c r="O5" s="196"/>
      <c r="P5" s="177"/>
      <c r="Q5" s="247"/>
      <c r="R5" s="247"/>
      <c r="S5" s="248"/>
      <c r="T5" s="248"/>
      <c r="U5" s="248"/>
      <c r="V5" s="248"/>
      <c r="AD5" s="527"/>
    </row>
    <row r="6" spans="2:30" s="16" customFormat="1" ht="15.75" thickBot="1">
      <c r="C6" s="224" t="s">
        <v>1077</v>
      </c>
      <c r="D6" s="751"/>
      <c r="E6" s="752"/>
      <c r="F6" s="287"/>
      <c r="G6" s="320"/>
      <c r="H6" s="320"/>
      <c r="I6" s="289"/>
      <c r="J6" s="194"/>
      <c r="K6" s="194"/>
      <c r="L6" s="206"/>
      <c r="M6" s="178" t="s">
        <v>687</v>
      </c>
      <c r="N6" s="197"/>
      <c r="O6" s="197"/>
      <c r="P6" s="337"/>
      <c r="Q6" s="247"/>
      <c r="R6" s="247"/>
      <c r="S6" s="248"/>
      <c r="T6" s="248"/>
      <c r="U6" s="248"/>
      <c r="V6" s="248"/>
      <c r="AD6" s="527"/>
    </row>
    <row r="7" spans="2:30" s="16" customFormat="1" ht="15.75" thickTop="1">
      <c r="C7" s="224" t="s">
        <v>1078</v>
      </c>
      <c r="D7" s="753"/>
      <c r="E7" s="754"/>
      <c r="F7" s="301"/>
      <c r="G7" s="176"/>
      <c r="H7" s="194"/>
      <c r="I7" s="289"/>
      <c r="J7" s="194"/>
      <c r="K7" s="194"/>
      <c r="L7" s="206"/>
      <c r="M7" s="124"/>
      <c r="N7" s="196"/>
      <c r="O7" s="196"/>
      <c r="P7" s="194"/>
      <c r="Q7" s="247"/>
      <c r="R7" s="247"/>
      <c r="S7" s="248"/>
      <c r="T7" s="248"/>
      <c r="U7" s="248"/>
      <c r="V7" s="248"/>
      <c r="AD7" s="527"/>
    </row>
    <row r="8" spans="2:30" s="16" customFormat="1">
      <c r="F8" s="301"/>
      <c r="G8" s="176"/>
      <c r="H8" s="194"/>
      <c r="I8" s="289"/>
      <c r="J8" s="194"/>
      <c r="K8" s="194"/>
      <c r="M8" s="124"/>
      <c r="N8" s="196" t="s">
        <v>1088</v>
      </c>
      <c r="O8" s="196"/>
      <c r="P8" s="194"/>
      <c r="Q8" s="196" t="s">
        <v>1087</v>
      </c>
      <c r="R8" s="196"/>
      <c r="AD8" s="527"/>
    </row>
    <row r="9" spans="2:30" s="16" customFormat="1" ht="14.65" customHeight="1">
      <c r="F9" s="301"/>
      <c r="G9" s="827" t="s">
        <v>1085</v>
      </c>
      <c r="H9" s="828"/>
      <c r="I9" s="292"/>
      <c r="J9" s="829" t="s">
        <v>1086</v>
      </c>
      <c r="K9" s="829"/>
      <c r="M9" s="124"/>
      <c r="N9" s="226" t="s">
        <v>506</v>
      </c>
      <c r="O9" s="212">
        <f>'COVER PAGE'!$C$20</f>
        <v>154</v>
      </c>
      <c r="P9" s="198"/>
      <c r="Q9" s="223" t="s">
        <v>506</v>
      </c>
      <c r="R9" s="186">
        <f>'COVER PAGE'!$C$20</f>
        <v>154</v>
      </c>
      <c r="S9" s="175"/>
      <c r="T9" s="198"/>
      <c r="U9" s="198"/>
      <c r="V9" s="198"/>
    </row>
    <row r="10" spans="2:30" ht="15" customHeight="1">
      <c r="C10" s="95"/>
      <c r="D10" s="96"/>
      <c r="E10" s="95"/>
      <c r="F10" s="204" t="s">
        <v>1088</v>
      </c>
      <c r="G10" s="293" t="s">
        <v>1081</v>
      </c>
      <c r="H10" s="302">
        <f>O10</f>
        <v>0</v>
      </c>
      <c r="I10" s="204" t="s">
        <v>1087</v>
      </c>
      <c r="J10" s="295" t="s">
        <v>1081</v>
      </c>
      <c r="K10" s="303">
        <f>R10</f>
        <v>0</v>
      </c>
      <c r="L10" s="225">
        <f>SUM(L12:L55)</f>
        <v>0</v>
      </c>
      <c r="M10" s="124"/>
      <c r="N10" s="202">
        <f>SUM(N12:N70)</f>
        <v>0</v>
      </c>
      <c r="O10" s="202">
        <f>SUM(O12:O70)</f>
        <v>0</v>
      </c>
      <c r="P10" s="338"/>
      <c r="Q10" s="201">
        <f>SUM(Q12:Q57)</f>
        <v>0</v>
      </c>
      <c r="R10" s="201">
        <f>SUM(R12:R57)</f>
        <v>0</v>
      </c>
      <c r="S10" s="204"/>
      <c r="T10" s="203">
        <f>SUM(T12:T55)</f>
        <v>0</v>
      </c>
      <c r="U10" s="203">
        <f>SUM(U12:U55)</f>
        <v>0</v>
      </c>
      <c r="V10" s="203">
        <f>SUM(V12:V55)</f>
        <v>0</v>
      </c>
      <c r="AD10" s="532"/>
    </row>
    <row r="11" spans="2:30" s="12" customFormat="1" ht="45">
      <c r="B11" s="764" t="s">
        <v>242</v>
      </c>
      <c r="C11" s="764"/>
      <c r="D11" s="230" t="s">
        <v>243</v>
      </c>
      <c r="E11" s="34" t="s">
        <v>63</v>
      </c>
      <c r="F11" s="296" t="s">
        <v>455</v>
      </c>
      <c r="G11" s="296" t="s">
        <v>1070</v>
      </c>
      <c r="H11" s="296" t="s">
        <v>1066</v>
      </c>
      <c r="I11" s="297" t="s">
        <v>455</v>
      </c>
      <c r="J11" s="297" t="s">
        <v>1070</v>
      </c>
      <c r="K11" s="297" t="s">
        <v>1066</v>
      </c>
      <c r="L11" s="34" t="s">
        <v>1059</v>
      </c>
      <c r="M11" s="193"/>
      <c r="N11" s="253" t="s">
        <v>684</v>
      </c>
      <c r="O11" s="253" t="s">
        <v>1083</v>
      </c>
      <c r="P11" s="341"/>
      <c r="Q11" s="253" t="s">
        <v>684</v>
      </c>
      <c r="R11" s="253" t="s">
        <v>1076</v>
      </c>
      <c r="S11" s="175"/>
      <c r="T11" s="256" t="s">
        <v>1067</v>
      </c>
      <c r="U11" s="256" t="s">
        <v>1068</v>
      </c>
      <c r="V11" s="257" t="s">
        <v>1069</v>
      </c>
      <c r="AD11" s="535" t="s">
        <v>1629</v>
      </c>
    </row>
    <row r="12" spans="2:30">
      <c r="B12" s="811" t="s">
        <v>234</v>
      </c>
      <c r="C12" s="812"/>
      <c r="D12" s="812"/>
      <c r="E12" s="812"/>
      <c r="F12" s="812"/>
      <c r="G12" s="812"/>
      <c r="H12" s="812"/>
      <c r="I12" s="812"/>
      <c r="J12" s="812"/>
      <c r="K12" s="812"/>
      <c r="L12" s="812"/>
      <c r="M12" s="812"/>
      <c r="N12" s="812"/>
      <c r="O12" s="812"/>
      <c r="P12" s="812"/>
      <c r="Q12" s="812"/>
      <c r="R12" s="812"/>
      <c r="S12" s="812"/>
      <c r="T12" s="812"/>
      <c r="U12" s="812"/>
      <c r="V12" s="812"/>
      <c r="W12" s="812"/>
      <c r="X12" s="812"/>
      <c r="Y12" s="812"/>
      <c r="Z12" s="812"/>
      <c r="AA12" s="812"/>
      <c r="AB12" s="812"/>
      <c r="AC12" s="812"/>
      <c r="AD12" s="813"/>
    </row>
    <row r="13" spans="2:30">
      <c r="B13" s="54" t="s">
        <v>424</v>
      </c>
      <c r="C13" s="40"/>
      <c r="D13" s="41" t="s">
        <v>165</v>
      </c>
      <c r="E13" s="42">
        <v>0.33333333333333331</v>
      </c>
      <c r="F13" s="216">
        <f>VLOOKUP(D13,'Part Master'!A:R, 3,FALSE)</f>
        <v>69.739999999999995</v>
      </c>
      <c r="G13" s="216">
        <f>F13*1.1</f>
        <v>76.713999999999999</v>
      </c>
      <c r="H13" s="216">
        <f>G13+($O$9*E13)</f>
        <v>128.04733333333331</v>
      </c>
      <c r="I13" s="181">
        <f>VLOOKUP(D13,'Part Master'!A:G,7,FALSE)</f>
        <v>57.884199999999993</v>
      </c>
      <c r="J13" s="181">
        <f>I13*1.1</f>
        <v>63.672619999999995</v>
      </c>
      <c r="K13" s="181">
        <f>J13+($R$9*E13)</f>
        <v>115.00595333333332</v>
      </c>
      <c r="L13" s="205"/>
      <c r="N13" s="122">
        <f>IF(L13&gt;0,G13*L13,0)</f>
        <v>0</v>
      </c>
      <c r="O13" s="122">
        <f>IF(L13&gt;0,H13*L13,0)</f>
        <v>0</v>
      </c>
      <c r="P13" s="339"/>
      <c r="Q13" s="122">
        <f>IF(L13&gt;0,J13*L13,0)</f>
        <v>0</v>
      </c>
      <c r="R13" s="122">
        <f>IF(L13&gt;0,K13*L13,0)</f>
        <v>0</v>
      </c>
      <c r="S13" s="175"/>
      <c r="T13" s="174">
        <f>IF($L13&gt;0,$L13*$I13*'COVER PAGE'!#REF!,0)</f>
        <v>0</v>
      </c>
      <c r="U13" s="174">
        <f>IF($L13&gt;0,($E13*$R$9*$L13)-($E13*'COVER PAGE'!#REF!*$L13),0)</f>
        <v>0</v>
      </c>
      <c r="V13" s="174">
        <f>U13+T13</f>
        <v>0</v>
      </c>
      <c r="AD13" s="530" t="str">
        <f>IFERROR(VLOOKUP(D13,'Part Master'!A:E,5,FALSE)," ")</f>
        <v/>
      </c>
    </row>
    <row r="14" spans="2:30">
      <c r="B14" s="54" t="s">
        <v>402</v>
      </c>
      <c r="C14" s="40"/>
      <c r="D14" s="41" t="s">
        <v>166</v>
      </c>
      <c r="E14" s="42">
        <v>0.33333333333333331</v>
      </c>
      <c r="F14" s="216">
        <f>VLOOKUP(D14,'Part Master'!A:R, 3,FALSE)</f>
        <v>96.86</v>
      </c>
      <c r="G14" s="216">
        <f>F14*1.1</f>
        <v>106.54600000000001</v>
      </c>
      <c r="H14" s="216">
        <f>G14+($O$9*E14)</f>
        <v>157.87933333333334</v>
      </c>
      <c r="I14" s="181">
        <f>VLOOKUP(D14,'Part Master'!A:G,7,FALSE)</f>
        <v>80.393799999999999</v>
      </c>
      <c r="J14" s="181">
        <f>I14*1.1</f>
        <v>88.433180000000007</v>
      </c>
      <c r="K14" s="181">
        <f>J14+($R$9*E14)</f>
        <v>139.76651333333334</v>
      </c>
      <c r="L14" s="205"/>
      <c r="N14" s="122">
        <f>IF(L14&gt;0,G14*L14,0)</f>
        <v>0</v>
      </c>
      <c r="O14" s="122">
        <f>IF(L14&gt;0,H14*L14,0)</f>
        <v>0</v>
      </c>
      <c r="P14" s="339"/>
      <c r="Q14" s="122">
        <f>IF(L14&gt;0,J14*L14,0)</f>
        <v>0</v>
      </c>
      <c r="R14" s="122">
        <f>IF(L14&gt;0,K14*L14,0)</f>
        <v>0</v>
      </c>
      <c r="S14" s="175"/>
      <c r="T14" s="174">
        <f>IF($L14&gt;0,$L14*$I14*'COVER PAGE'!#REF!,0)</f>
        <v>0</v>
      </c>
      <c r="U14" s="174">
        <f>IF($L14&gt;0,($E14*$R$9*$L14)-($E14*'COVER PAGE'!#REF!*$L14),0)</f>
        <v>0</v>
      </c>
      <c r="V14" s="174">
        <f t="shared" ref="V14:V55" si="0">U14+T14</f>
        <v>0</v>
      </c>
      <c r="AD14" s="530" t="str">
        <f>IFERROR(VLOOKUP(D14,'Part Master'!A:E,5,FALSE)," ")</f>
        <v/>
      </c>
    </row>
    <row r="15" spans="2:30">
      <c r="B15" s="40" t="s">
        <v>9</v>
      </c>
      <c r="C15" s="40"/>
      <c r="D15" s="41" t="s">
        <v>168</v>
      </c>
      <c r="E15" s="42">
        <v>0.25</v>
      </c>
      <c r="F15" s="216">
        <f>VLOOKUP(D15,'Part Master'!A:R, 3,FALSE)</f>
        <v>92.2</v>
      </c>
      <c r="G15" s="216">
        <f>F15*1.1</f>
        <v>101.42000000000002</v>
      </c>
      <c r="H15" s="216">
        <f>G15+($O$9*E15)</f>
        <v>139.92000000000002</v>
      </c>
      <c r="I15" s="181">
        <f>VLOOKUP(D15,'Part Master'!A:G,7,FALSE)</f>
        <v>76.525999999999996</v>
      </c>
      <c r="J15" s="181">
        <f>I15*1.1</f>
        <v>84.178600000000003</v>
      </c>
      <c r="K15" s="181">
        <f>J15+($R$9*E15)</f>
        <v>122.6786</v>
      </c>
      <c r="L15" s="205"/>
      <c r="N15" s="122">
        <f>IF(L15&gt;0,G15*L15,0)</f>
        <v>0</v>
      </c>
      <c r="O15" s="122">
        <f>IF(L15&gt;0,H15*L15,0)</f>
        <v>0</v>
      </c>
      <c r="P15" s="339"/>
      <c r="Q15" s="122">
        <f>IF(L15&gt;0,J15*L15,0)</f>
        <v>0</v>
      </c>
      <c r="R15" s="122">
        <f>IF(L15&gt;0,K15*L15,0)</f>
        <v>0</v>
      </c>
      <c r="S15" s="170"/>
      <c r="T15" s="174">
        <f>IF($L15&gt;0,$L15*$I15*'COVER PAGE'!#REF!,0)</f>
        <v>0</v>
      </c>
      <c r="U15" s="174">
        <f>IF($L15&gt;0,($E15*$R$9*$L15)-($E15*'COVER PAGE'!#REF!*$L15),0)</f>
        <v>0</v>
      </c>
      <c r="V15" s="174">
        <f t="shared" si="0"/>
        <v>0</v>
      </c>
      <c r="AD15" s="530" t="str">
        <f>IFERROR(VLOOKUP(D15,'Part Master'!A:E,5,FALSE)," ")</f>
        <v/>
      </c>
    </row>
    <row r="16" spans="2:30">
      <c r="B16" s="40" t="s">
        <v>407</v>
      </c>
      <c r="C16" s="40"/>
      <c r="D16" s="41" t="s">
        <v>171</v>
      </c>
      <c r="E16" s="42">
        <v>0.25</v>
      </c>
      <c r="F16" s="216">
        <f>VLOOKUP(D16,'Part Master'!A:R, 3,FALSE)</f>
        <v>216.14</v>
      </c>
      <c r="G16" s="216">
        <f>F16*1.1</f>
        <v>237.75399999999999</v>
      </c>
      <c r="H16" s="216">
        <f>G16+($O$9*E16)</f>
        <v>276.25400000000002</v>
      </c>
      <c r="I16" s="181">
        <f>VLOOKUP(D16,'Part Master'!A:G,7,FALSE)</f>
        <v>179.39619999999999</v>
      </c>
      <c r="J16" s="181">
        <f>I16*1.1</f>
        <v>197.33582000000001</v>
      </c>
      <c r="K16" s="181">
        <f>J16+($R$9*E16)</f>
        <v>235.83582000000001</v>
      </c>
      <c r="L16" s="205"/>
      <c r="N16" s="122">
        <f>IF(L16&gt;0,G16*L16,0)</f>
        <v>0</v>
      </c>
      <c r="O16" s="122">
        <f>IF(L16&gt;0,H16*L16,0)</f>
        <v>0</v>
      </c>
      <c r="P16" s="339"/>
      <c r="Q16" s="122">
        <f>IF(L16&gt;0,J16*L16,0)</f>
        <v>0</v>
      </c>
      <c r="R16" s="122">
        <f>IF(L16&gt;0,K16*L16,0)</f>
        <v>0</v>
      </c>
      <c r="S16" s="170"/>
      <c r="T16" s="174">
        <f>IF($L16&gt;0,$L16*$I16*'COVER PAGE'!#REF!,0)</f>
        <v>0</v>
      </c>
      <c r="U16" s="174">
        <f>IF($L16&gt;0,($E16*$R$9*$L16)-($E16*'COVER PAGE'!#REF!*$L16),0)</f>
        <v>0</v>
      </c>
      <c r="V16" s="174">
        <f t="shared" si="0"/>
        <v>0</v>
      </c>
      <c r="AD16" s="530" t="str">
        <f>IFERROR(VLOOKUP(D16,'Part Master'!A:E,5,FALSE)," ")</f>
        <v/>
      </c>
    </row>
    <row r="17" spans="2:30">
      <c r="B17" s="54" t="s">
        <v>423</v>
      </c>
      <c r="C17" s="40"/>
      <c r="D17" s="41" t="s">
        <v>1167</v>
      </c>
      <c r="E17" s="42">
        <v>0.33333333333333331</v>
      </c>
      <c r="F17" s="216">
        <f>VLOOKUP(D17,'Part Master'!A:R, 3,FALSE)</f>
        <v>93.75</v>
      </c>
      <c r="G17" s="216">
        <f>F17*1.1</f>
        <v>103.12500000000001</v>
      </c>
      <c r="H17" s="216">
        <f>G17+($O$9*E17)</f>
        <v>154.45833333333334</v>
      </c>
      <c r="I17" s="181">
        <f>VLOOKUP(D17,'Part Master'!A:G,7,FALSE)</f>
        <v>77.8125</v>
      </c>
      <c r="J17" s="181">
        <f>I17*1.1</f>
        <v>85.59375</v>
      </c>
      <c r="K17" s="181">
        <f>J17+($R$9*E17)</f>
        <v>136.92708333333331</v>
      </c>
      <c r="L17" s="205"/>
      <c r="N17" s="122">
        <f>IF(L17&gt;0,G17*L17,0)</f>
        <v>0</v>
      </c>
      <c r="O17" s="122">
        <f>IF(L17&gt;0,H17*L17,0)</f>
        <v>0</v>
      </c>
      <c r="P17" s="339"/>
      <c r="Q17" s="122">
        <f>IF(L17&gt;0,J17*L17,0)</f>
        <v>0</v>
      </c>
      <c r="R17" s="122">
        <f>IF(L17&gt;0,K17*L17,0)</f>
        <v>0</v>
      </c>
      <c r="T17" s="174">
        <f>IF($L17&gt;0,$L17*$I17*'COVER PAGE'!#REF!,0)</f>
        <v>0</v>
      </c>
      <c r="U17" s="174">
        <f>IF($L17&gt;0,($E17*$R$9*$L17)-($E17*'COVER PAGE'!#REF!*$L17),0)</f>
        <v>0</v>
      </c>
      <c r="V17" s="174">
        <f t="shared" si="0"/>
        <v>0</v>
      </c>
      <c r="AD17" s="530" t="str">
        <f>IFERROR(VLOOKUP(D17,'Part Master'!A:E,5,FALSE)," ")</f>
        <v>Price Update</v>
      </c>
    </row>
    <row r="18" spans="2:30">
      <c r="B18" s="811" t="s">
        <v>233</v>
      </c>
      <c r="C18" s="812"/>
      <c r="D18" s="812"/>
      <c r="E18" s="812"/>
      <c r="F18" s="812"/>
      <c r="G18" s="812"/>
      <c r="H18" s="812"/>
      <c r="I18" s="812"/>
      <c r="J18" s="812"/>
      <c r="K18" s="812"/>
      <c r="L18" s="812"/>
      <c r="M18" s="812"/>
      <c r="N18" s="812"/>
      <c r="O18" s="812"/>
      <c r="P18" s="812"/>
      <c r="Q18" s="812"/>
      <c r="R18" s="812"/>
      <c r="S18" s="812"/>
      <c r="T18" s="812"/>
      <c r="U18" s="812"/>
      <c r="V18" s="812"/>
      <c r="W18" s="812"/>
      <c r="X18" s="812"/>
      <c r="Y18" s="812"/>
      <c r="Z18" s="812"/>
      <c r="AA18" s="812"/>
      <c r="AB18" s="812"/>
      <c r="AC18" s="812"/>
      <c r="AD18" s="813" t="str">
        <f>IFERROR(VLOOKUP(D18,'Part Master'!A:E,5,FALSE)," ")</f>
        <v xml:space="preserve"> </v>
      </c>
    </row>
    <row r="19" spans="2:30">
      <c r="B19" s="56" t="s">
        <v>433</v>
      </c>
      <c r="C19" s="57"/>
      <c r="D19" s="68"/>
      <c r="E19" s="43"/>
      <c r="F19" s="304"/>
      <c r="G19" s="304"/>
      <c r="H19" s="304"/>
      <c r="I19" s="304"/>
      <c r="J19" s="304"/>
      <c r="K19" s="304"/>
      <c r="L19" s="213"/>
      <c r="N19" s="5"/>
      <c r="O19" s="5"/>
      <c r="P19" s="5"/>
      <c r="Q19" s="5"/>
      <c r="R19" s="5"/>
      <c r="S19" s="5"/>
      <c r="T19" s="5"/>
      <c r="U19" s="5"/>
      <c r="V19" s="5"/>
      <c r="AD19" s="530" t="str">
        <f>IFERROR(VLOOKUP(D19,'Part Master'!A:E,5,FALSE)," ")</f>
        <v xml:space="preserve"> </v>
      </c>
    </row>
    <row r="20" spans="2:30">
      <c r="B20" s="830"/>
      <c r="C20" s="40" t="s">
        <v>434</v>
      </c>
      <c r="D20" s="41" t="s">
        <v>177</v>
      </c>
      <c r="E20" s="42">
        <v>0.16</v>
      </c>
      <c r="F20" s="216">
        <f>VLOOKUP(D20,'Part Master'!A:R, 3,FALSE)</f>
        <v>77.849999999999994</v>
      </c>
      <c r="G20" s="216">
        <f>F20*1.1</f>
        <v>85.635000000000005</v>
      </c>
      <c r="H20" s="216">
        <f>G20+($O$9*E20)</f>
        <v>110.27500000000001</v>
      </c>
      <c r="I20" s="181">
        <f>VLOOKUP(D20,'Part Master'!A:G,7,FALSE)</f>
        <v>64.615499999999997</v>
      </c>
      <c r="J20" s="181">
        <f>I20*1.1</f>
        <v>71.07705</v>
      </c>
      <c r="K20" s="181">
        <f>J20+($R$9*E20)</f>
        <v>95.71705</v>
      </c>
      <c r="L20" s="205"/>
      <c r="N20" s="122">
        <f>IF(L20&gt;0,G20*L20,0)</f>
        <v>0</v>
      </c>
      <c r="O20" s="122">
        <f>IF(L20&gt;0,H20*L20,0)</f>
        <v>0</v>
      </c>
      <c r="P20" s="339"/>
      <c r="Q20" s="122">
        <f>IF(L20&gt;0,J20*L20,0)</f>
        <v>0</v>
      </c>
      <c r="R20" s="122">
        <f>IF(L20&gt;0,K20*L20,0)</f>
        <v>0</v>
      </c>
      <c r="T20" s="174">
        <f>IF($L20&gt;0,$L20*$I20*'COVER PAGE'!#REF!,0)</f>
        <v>0</v>
      </c>
      <c r="U20" s="174">
        <f>IF($L20&gt;0,($E20*$R$9*$L20)-($E20*'COVER PAGE'!#REF!*$L20),0)</f>
        <v>0</v>
      </c>
      <c r="V20" s="174">
        <f t="shared" si="0"/>
        <v>0</v>
      </c>
      <c r="AD20" s="530" t="str">
        <f>IFERROR(VLOOKUP(D20,'Part Master'!A:E,5,FALSE)," ")</f>
        <v/>
      </c>
    </row>
    <row r="21" spans="2:30">
      <c r="B21" s="831"/>
      <c r="C21" s="40" t="s">
        <v>436</v>
      </c>
      <c r="D21" s="41" t="s">
        <v>178</v>
      </c>
      <c r="E21" s="42">
        <v>0.16</v>
      </c>
      <c r="F21" s="216">
        <f>VLOOKUP(D21,'Part Master'!A:R, 3,FALSE)</f>
        <v>86.22</v>
      </c>
      <c r="G21" s="216">
        <f>F21*1.1</f>
        <v>94.842000000000013</v>
      </c>
      <c r="H21" s="216">
        <f>G21+($O$9*E21)</f>
        <v>119.48200000000001</v>
      </c>
      <c r="I21" s="181">
        <f>VLOOKUP(D21,'Part Master'!A:G,7,FALSE)</f>
        <v>71.562600000000003</v>
      </c>
      <c r="J21" s="181">
        <f>I21*1.1</f>
        <v>78.718860000000006</v>
      </c>
      <c r="K21" s="181">
        <f>J21+($R$9*E21)</f>
        <v>103.35886000000001</v>
      </c>
      <c r="L21" s="205"/>
      <c r="N21" s="122">
        <f>IF(L21&gt;0,G21*L21,0)</f>
        <v>0</v>
      </c>
      <c r="O21" s="122">
        <f>IF(L21&gt;0,H21*L21,0)</f>
        <v>0</v>
      </c>
      <c r="P21" s="339"/>
      <c r="Q21" s="122">
        <f>IF(L21&gt;0,J21*L21,0)</f>
        <v>0</v>
      </c>
      <c r="R21" s="122">
        <f>IF(L21&gt;0,K21*L21,0)</f>
        <v>0</v>
      </c>
      <c r="T21" s="174">
        <f>IF($L21&gt;0,$L21*$I21*'COVER PAGE'!#REF!,0)</f>
        <v>0</v>
      </c>
      <c r="U21" s="174">
        <f>IF($L21&gt;0,($E21*$R$9*$L21)-($E21*'COVER PAGE'!#REF!*$L21),0)</f>
        <v>0</v>
      </c>
      <c r="V21" s="174">
        <f t="shared" si="0"/>
        <v>0</v>
      </c>
      <c r="AD21" s="530" t="str">
        <f>IFERROR(VLOOKUP(D21,'Part Master'!A:E,5,FALSE)," ")</f>
        <v/>
      </c>
    </row>
    <row r="22" spans="2:30">
      <c r="B22" s="235"/>
      <c r="C22" s="40" t="s">
        <v>711</v>
      </c>
      <c r="D22" s="41" t="s">
        <v>655</v>
      </c>
      <c r="E22" s="42">
        <v>0.3</v>
      </c>
      <c r="F22" s="216">
        <f>VLOOKUP(D22,'Part Master'!A:R, 3,FALSE)</f>
        <v>170.84</v>
      </c>
      <c r="G22" s="216">
        <f>F22*1.1</f>
        <v>187.92400000000001</v>
      </c>
      <c r="H22" s="216">
        <f>G22+($O$9*E22)</f>
        <v>234.124</v>
      </c>
      <c r="I22" s="181">
        <f>VLOOKUP(D22,'Part Master'!A:G,7,FALSE)</f>
        <v>141.7972</v>
      </c>
      <c r="J22" s="181">
        <f>I22*1.1</f>
        <v>155.97692000000001</v>
      </c>
      <c r="K22" s="181">
        <f>J22+($R$9*E22)</f>
        <v>202.17692</v>
      </c>
      <c r="L22" s="205"/>
      <c r="N22" s="122">
        <f>IF(L22&gt;0,G22*L22,0)</f>
        <v>0</v>
      </c>
      <c r="O22" s="122">
        <f>IF(L22&gt;0,H22*L22,0)</f>
        <v>0</v>
      </c>
      <c r="P22" s="339"/>
      <c r="Q22" s="122">
        <f>IF(L22&gt;0,J22*L22,0)</f>
        <v>0</v>
      </c>
      <c r="R22" s="122">
        <f>IF(L22&gt;0,K22*L22,0)</f>
        <v>0</v>
      </c>
      <c r="T22" s="174">
        <f>IF($L22&gt;0,$L22*$I22*'COVER PAGE'!#REF!,0)</f>
        <v>0</v>
      </c>
      <c r="U22" s="174">
        <f>IF($L22&gt;0,($E22*$R$9*$L22)-($E22*'COVER PAGE'!#REF!*$L22),0)</f>
        <v>0</v>
      </c>
      <c r="V22" s="174">
        <f t="shared" si="0"/>
        <v>0</v>
      </c>
      <c r="AD22" s="530" t="str">
        <f>IFERROR(VLOOKUP(D22,'Part Master'!A:E,5,FALSE)," ")</f>
        <v/>
      </c>
    </row>
    <row r="23" spans="2:30">
      <c r="B23" s="40" t="s">
        <v>420</v>
      </c>
      <c r="C23" s="40"/>
      <c r="D23" s="41" t="s">
        <v>169</v>
      </c>
      <c r="E23" s="42">
        <v>0.75</v>
      </c>
      <c r="F23" s="216">
        <f>VLOOKUP(D23,'Part Master'!A:R, 3,FALSE)</f>
        <v>875.1</v>
      </c>
      <c r="G23" s="216">
        <f>F23*1.1</f>
        <v>962.61000000000013</v>
      </c>
      <c r="H23" s="216">
        <f>G23+($O$9*E23)</f>
        <v>1078.1100000000001</v>
      </c>
      <c r="I23" s="181">
        <f>VLOOKUP(D23,'Part Master'!A:G,7,FALSE)</f>
        <v>726.33299999999997</v>
      </c>
      <c r="J23" s="181">
        <f>I23*1.1</f>
        <v>798.96630000000005</v>
      </c>
      <c r="K23" s="181">
        <f>J23+($R$9*E23)</f>
        <v>914.46630000000005</v>
      </c>
      <c r="L23" s="205"/>
      <c r="N23" s="122">
        <f>IF(L23&gt;0,G23*L23,0)</f>
        <v>0</v>
      </c>
      <c r="O23" s="122">
        <f>IF(L23&gt;0,H23*L23,0)</f>
        <v>0</v>
      </c>
      <c r="P23" s="339"/>
      <c r="Q23" s="122">
        <f>IF(L23&gt;0,J23*L23,0)</f>
        <v>0</v>
      </c>
      <c r="R23" s="122">
        <f>IF(L23&gt;0,K23*L23,0)</f>
        <v>0</v>
      </c>
      <c r="T23" s="174">
        <f>IF($L23&gt;0,$L23*$I23*'COVER PAGE'!#REF!,0)</f>
        <v>0</v>
      </c>
      <c r="U23" s="174">
        <f>IF($L23&gt;0,($E23*$R$9*$L23)-($E23*'COVER PAGE'!#REF!*$L23),0)</f>
        <v>0</v>
      </c>
      <c r="V23" s="174">
        <f t="shared" si="0"/>
        <v>0</v>
      </c>
      <c r="AD23" s="530" t="str">
        <f>IFERROR(VLOOKUP(D23,'Part Master'!A:E,5,FALSE)," ")</f>
        <v/>
      </c>
    </row>
    <row r="24" spans="2:30">
      <c r="B24" s="40" t="s">
        <v>44</v>
      </c>
      <c r="C24" s="40"/>
      <c r="D24" s="41" t="s">
        <v>170</v>
      </c>
      <c r="E24" s="42">
        <v>0.1</v>
      </c>
      <c r="F24" s="216">
        <f>VLOOKUP(D24,'Part Master'!A:R, 3,FALSE)</f>
        <v>161.69999999999999</v>
      </c>
      <c r="G24" s="216">
        <f>F24*1.1</f>
        <v>177.87</v>
      </c>
      <c r="H24" s="216">
        <f>G24+($O$9*E24)</f>
        <v>193.27</v>
      </c>
      <c r="I24" s="181">
        <f>VLOOKUP(D24,'Part Master'!A:G,7,FALSE)</f>
        <v>134.21099999999998</v>
      </c>
      <c r="J24" s="181">
        <f>I24*1.1</f>
        <v>147.63210000000001</v>
      </c>
      <c r="K24" s="181">
        <f>J24+($R$9*E24)</f>
        <v>163.03210000000001</v>
      </c>
      <c r="L24" s="205"/>
      <c r="N24" s="122">
        <f>IF(L24&gt;0,G24*L24,0)</f>
        <v>0</v>
      </c>
      <c r="O24" s="122">
        <f>IF(L24&gt;0,H24*L24,0)</f>
        <v>0</v>
      </c>
      <c r="P24" s="339"/>
      <c r="Q24" s="122">
        <f>IF(L24&gt;0,J24*L24,0)</f>
        <v>0</v>
      </c>
      <c r="R24" s="122">
        <f>IF(L24&gt;0,K24*L24,0)</f>
        <v>0</v>
      </c>
      <c r="T24" s="174">
        <f>IF($L24&gt;0,$L24*$I24*'COVER PAGE'!#REF!,0)</f>
        <v>0</v>
      </c>
      <c r="U24" s="174">
        <f>IF($L24&gt;0,($E24*$R$9*$L24)-($E24*'COVER PAGE'!#REF!*$L24),0)</f>
        <v>0</v>
      </c>
      <c r="V24" s="174">
        <f t="shared" si="0"/>
        <v>0</v>
      </c>
      <c r="AD24" s="530" t="str">
        <f>IFERROR(VLOOKUP(D24,'Part Master'!A:E,5,FALSE)," ")</f>
        <v/>
      </c>
    </row>
    <row r="25" spans="2:30">
      <c r="B25" s="811" t="s">
        <v>235</v>
      </c>
      <c r="C25" s="812"/>
      <c r="D25" s="812"/>
      <c r="E25" s="812"/>
      <c r="F25" s="812"/>
      <c r="G25" s="812"/>
      <c r="H25" s="812"/>
      <c r="I25" s="812"/>
      <c r="J25" s="812"/>
      <c r="K25" s="812"/>
      <c r="L25" s="812"/>
      <c r="M25" s="812"/>
      <c r="N25" s="812"/>
      <c r="O25" s="812"/>
      <c r="P25" s="812"/>
      <c r="Q25" s="812"/>
      <c r="R25" s="812"/>
      <c r="S25" s="812"/>
      <c r="T25" s="812"/>
      <c r="U25" s="812"/>
      <c r="V25" s="812"/>
      <c r="W25" s="812"/>
      <c r="X25" s="812"/>
      <c r="Y25" s="812"/>
      <c r="Z25" s="812"/>
      <c r="AA25" s="812"/>
      <c r="AB25" s="812"/>
      <c r="AC25" s="812"/>
      <c r="AD25" s="813" t="str">
        <f>IFERROR(VLOOKUP(D25,'Part Master'!A:E,5,FALSE)," ")</f>
        <v xml:space="preserve"> </v>
      </c>
    </row>
    <row r="26" spans="2:30">
      <c r="B26" s="40" t="s">
        <v>3</v>
      </c>
      <c r="C26" s="40"/>
      <c r="D26" s="41" t="s">
        <v>79</v>
      </c>
      <c r="E26" s="42">
        <v>0</v>
      </c>
      <c r="F26" s="216">
        <f>VLOOKUP(D26,'Part Master'!A:R, 3,FALSE)</f>
        <v>18.59</v>
      </c>
      <c r="G26" s="216">
        <f>F26*1.1</f>
        <v>20.449000000000002</v>
      </c>
      <c r="H26" s="216">
        <f>G26+($O$9*E26)</f>
        <v>20.449000000000002</v>
      </c>
      <c r="I26" s="181">
        <f>VLOOKUP(D26,'Part Master'!A:G,7,FALSE)</f>
        <v>15.4297</v>
      </c>
      <c r="J26" s="181">
        <f>I26*1.1</f>
        <v>16.972670000000001</v>
      </c>
      <c r="K26" s="181">
        <f>J26+($R$9*E26)</f>
        <v>16.972670000000001</v>
      </c>
      <c r="L26" s="205"/>
      <c r="N26" s="122">
        <f>IF(L26&gt;0,G26*L26,0)</f>
        <v>0</v>
      </c>
      <c r="O26" s="122">
        <f>IF(L26&gt;0,H26*L26,0)</f>
        <v>0</v>
      </c>
      <c r="P26" s="339"/>
      <c r="Q26" s="122">
        <f>IF(L26&gt;0,J26*L26,0)</f>
        <v>0</v>
      </c>
      <c r="R26" s="122">
        <f>IF(L26&gt;0,K26*L26,0)</f>
        <v>0</v>
      </c>
      <c r="T26" s="174">
        <f>IF($L26&gt;0,$L26*$I26*'COVER PAGE'!#REF!,0)</f>
        <v>0</v>
      </c>
      <c r="U26" s="174">
        <f>IF($L26&gt;0,($E26*$R$9*$L26)-($E26*'COVER PAGE'!#REF!*$L26),0)</f>
        <v>0</v>
      </c>
      <c r="V26" s="174">
        <f t="shared" si="0"/>
        <v>0</v>
      </c>
      <c r="AD26" s="530" t="str">
        <f>IFERROR(VLOOKUP(D26,'Part Master'!A:E,5,FALSE)," ")</f>
        <v/>
      </c>
    </row>
    <row r="27" spans="2:30">
      <c r="B27" s="811" t="s">
        <v>236</v>
      </c>
      <c r="C27" s="812"/>
      <c r="D27" s="812"/>
      <c r="E27" s="812"/>
      <c r="F27" s="812"/>
      <c r="G27" s="812"/>
      <c r="H27" s="812"/>
      <c r="I27" s="812"/>
      <c r="J27" s="812"/>
      <c r="K27" s="812"/>
      <c r="L27" s="812"/>
      <c r="M27" s="812"/>
      <c r="N27" s="812"/>
      <c r="O27" s="812"/>
      <c r="P27" s="812"/>
      <c r="Q27" s="812"/>
      <c r="R27" s="812"/>
      <c r="S27" s="812"/>
      <c r="T27" s="812"/>
      <c r="U27" s="812"/>
      <c r="V27" s="812"/>
      <c r="W27" s="812"/>
      <c r="X27" s="812"/>
      <c r="Y27" s="812"/>
      <c r="Z27" s="812"/>
      <c r="AA27" s="812"/>
      <c r="AB27" s="812"/>
      <c r="AC27" s="812"/>
      <c r="AD27" s="813" t="str">
        <f>IFERROR(VLOOKUP(D27,'Part Master'!A:E,5,FALSE)," ")</f>
        <v xml:space="preserve"> </v>
      </c>
    </row>
    <row r="28" spans="2:30">
      <c r="B28" s="54" t="s">
        <v>45</v>
      </c>
      <c r="C28" s="40"/>
      <c r="D28" s="41" t="s">
        <v>67</v>
      </c>
      <c r="E28" s="42">
        <v>0</v>
      </c>
      <c r="F28" s="216">
        <f>VLOOKUP(D28,'Part Master'!A:R, 3,FALSE)</f>
        <v>39.71</v>
      </c>
      <c r="G28" s="216">
        <f>F28*1.1</f>
        <v>43.681000000000004</v>
      </c>
      <c r="H28" s="216">
        <f>G28+($O$9*E28)</f>
        <v>43.681000000000004</v>
      </c>
      <c r="I28" s="181">
        <f>VLOOKUP(D28,'Part Master'!A:G,7,FALSE)</f>
        <v>32.959299999999999</v>
      </c>
      <c r="J28" s="181">
        <f>I28*1.1</f>
        <v>36.255230000000005</v>
      </c>
      <c r="K28" s="181">
        <f>J28+($R$9*E28)</f>
        <v>36.255230000000005</v>
      </c>
      <c r="L28" s="205"/>
      <c r="N28" s="122">
        <f>IF(L28&gt;0,G28*L28,0)</f>
        <v>0</v>
      </c>
      <c r="O28" s="122">
        <f>IF(L28&gt;0,H28*L28,0)</f>
        <v>0</v>
      </c>
      <c r="P28" s="339"/>
      <c r="Q28" s="122">
        <f>IF(L28&gt;0,J28*L28,0)</f>
        <v>0</v>
      </c>
      <c r="R28" s="122">
        <f>IF(L28&gt;0,K28*L28,0)</f>
        <v>0</v>
      </c>
      <c r="T28" s="174">
        <f>IF($L28&gt;0,$L28*$I28*'COVER PAGE'!#REF!,0)</f>
        <v>0</v>
      </c>
      <c r="U28" s="174">
        <f>IF($L28&gt;0,($E28*$R$9*$L28)-($E28*'COVER PAGE'!#REF!*$L28),0)</f>
        <v>0</v>
      </c>
      <c r="V28" s="174">
        <f t="shared" si="0"/>
        <v>0</v>
      </c>
      <c r="AD28" s="530" t="str">
        <f>IFERROR(VLOOKUP(D28,'Part Master'!A:E,5,FALSE)," ")</f>
        <v/>
      </c>
    </row>
    <row r="29" spans="2:30">
      <c r="B29" s="40" t="s">
        <v>12</v>
      </c>
      <c r="C29" s="40"/>
      <c r="D29" s="41" t="s">
        <v>92</v>
      </c>
      <c r="E29" s="42">
        <v>0.2</v>
      </c>
      <c r="F29" s="216">
        <f>VLOOKUP(D29,'Part Master'!A:R, 3,FALSE)</f>
        <v>201.9</v>
      </c>
      <c r="G29" s="216">
        <f>F29*1.1</f>
        <v>222.09000000000003</v>
      </c>
      <c r="H29" s="216">
        <f>G29+($O$9*E29)</f>
        <v>252.89000000000004</v>
      </c>
      <c r="I29" s="181">
        <f>VLOOKUP(D29,'Part Master'!A:G,7,FALSE)</f>
        <v>167.577</v>
      </c>
      <c r="J29" s="181">
        <f>I29*1.1</f>
        <v>184.33470000000003</v>
      </c>
      <c r="K29" s="181">
        <f>J29+($R$9*E29)</f>
        <v>215.13470000000004</v>
      </c>
      <c r="L29" s="205"/>
      <c r="N29" s="122">
        <f>IF(L29&gt;0,G29*L29,0)</f>
        <v>0</v>
      </c>
      <c r="O29" s="122">
        <f>IF(L29&gt;0,H29*L29,0)</f>
        <v>0</v>
      </c>
      <c r="P29" s="339"/>
      <c r="Q29" s="122">
        <f>IF(L29&gt;0,J29*L29,0)</f>
        <v>0</v>
      </c>
      <c r="R29" s="122">
        <f>IF(L29&gt;0,K29*L29,0)</f>
        <v>0</v>
      </c>
      <c r="T29" s="174">
        <f>IF($L29&gt;0,$L29*$I29*'COVER PAGE'!#REF!,0)</f>
        <v>0</v>
      </c>
      <c r="U29" s="174">
        <f>IF($L29&gt;0,($E29*$R$9*$L29)-($E29*'COVER PAGE'!#REF!*$L29),0)</f>
        <v>0</v>
      </c>
      <c r="V29" s="174">
        <f t="shared" si="0"/>
        <v>0</v>
      </c>
      <c r="AD29" s="530" t="str">
        <f>IFERROR(VLOOKUP(D29,'Part Master'!A:E,5,FALSE)," ")</f>
        <v/>
      </c>
    </row>
    <row r="30" spans="2:30">
      <c r="B30" s="40" t="s">
        <v>13</v>
      </c>
      <c r="C30" s="40"/>
      <c r="D30" s="41" t="s">
        <v>167</v>
      </c>
      <c r="E30" s="42">
        <v>0.67</v>
      </c>
      <c r="F30" s="216">
        <f>VLOOKUP(D30,'Part Master'!A:R, 3,FALSE)</f>
        <v>929.75</v>
      </c>
      <c r="G30" s="216">
        <f>F30*1.1</f>
        <v>1022.7250000000001</v>
      </c>
      <c r="H30" s="216">
        <f>G30+($O$9*E30)</f>
        <v>1125.9050000000002</v>
      </c>
      <c r="I30" s="181">
        <f>VLOOKUP(D30,'Part Master'!A:G,7,FALSE)</f>
        <v>771.6925</v>
      </c>
      <c r="J30" s="181">
        <f>I30*1.1</f>
        <v>848.86175000000003</v>
      </c>
      <c r="K30" s="181">
        <f>J30+($R$9*E30)</f>
        <v>952.04175000000009</v>
      </c>
      <c r="L30" s="205"/>
      <c r="N30" s="122">
        <f>IF(L30&gt;0,G30*L30,0)</f>
        <v>0</v>
      </c>
      <c r="O30" s="122">
        <f>IF(L30&gt;0,H30*L30,0)</f>
        <v>0</v>
      </c>
      <c r="P30" s="339"/>
      <c r="Q30" s="122">
        <f>IF(L30&gt;0,J30*L30,0)</f>
        <v>0</v>
      </c>
      <c r="R30" s="122">
        <f>IF(L30&gt;0,K30*L30,0)</f>
        <v>0</v>
      </c>
      <c r="T30" s="174">
        <f>IF($L30&gt;0,$L30*$I30*'COVER PAGE'!#REF!,0)</f>
        <v>0</v>
      </c>
      <c r="U30" s="174">
        <f>IF($L30&gt;0,($E30*$R$9*$L30)-($E30*'COVER PAGE'!#REF!*$L30),0)</f>
        <v>0</v>
      </c>
      <c r="V30" s="174">
        <f t="shared" si="0"/>
        <v>0</v>
      </c>
      <c r="AD30" s="530" t="str">
        <f>IFERROR(VLOOKUP(D30,'Part Master'!A:E,5,FALSE)," ")</f>
        <v/>
      </c>
    </row>
    <row r="31" spans="2:30">
      <c r="B31" s="40" t="s">
        <v>2</v>
      </c>
      <c r="C31" s="40"/>
      <c r="D31" s="41" t="s">
        <v>71</v>
      </c>
      <c r="E31" s="42">
        <v>0.2</v>
      </c>
      <c r="F31" s="216">
        <f>VLOOKUP(D31,'Part Master'!A:R, 3,FALSE)</f>
        <v>301.8</v>
      </c>
      <c r="G31" s="216">
        <f>F31*1.1</f>
        <v>331.98</v>
      </c>
      <c r="H31" s="216">
        <f>G31+($O$9*E31)</f>
        <v>362.78000000000003</v>
      </c>
      <c r="I31" s="181">
        <f>VLOOKUP(D31,'Part Master'!A:G,7,FALSE)</f>
        <v>250.494</v>
      </c>
      <c r="J31" s="181">
        <f>I31*1.1</f>
        <v>275.54340000000002</v>
      </c>
      <c r="K31" s="181">
        <f>J31+($R$9*E31)</f>
        <v>306.34340000000003</v>
      </c>
      <c r="L31" s="205"/>
      <c r="N31" s="122">
        <f>IF(L31&gt;0,G31*L31,0)</f>
        <v>0</v>
      </c>
      <c r="O31" s="122">
        <f>IF(L31&gt;0,H31*L31,0)</f>
        <v>0</v>
      </c>
      <c r="P31" s="339"/>
      <c r="Q31" s="122">
        <f>IF(L31&gt;0,J31*L31,0)</f>
        <v>0</v>
      </c>
      <c r="R31" s="122">
        <f>IF(L31&gt;0,K31*L31,0)</f>
        <v>0</v>
      </c>
      <c r="T31" s="174">
        <f>IF($L31&gt;0,$L31*$I31*'COVER PAGE'!#REF!,0)</f>
        <v>0</v>
      </c>
      <c r="U31" s="174">
        <f>IF($L31&gt;0,($E31*$R$9*$L31)-($E31*'COVER PAGE'!#REF!*$L31),0)</f>
        <v>0</v>
      </c>
      <c r="V31" s="174">
        <f t="shared" si="0"/>
        <v>0</v>
      </c>
      <c r="AD31" s="530" t="str">
        <f>IFERROR(VLOOKUP(D31,'Part Master'!A:E,5,FALSE)," ")</f>
        <v/>
      </c>
    </row>
    <row r="32" spans="2:30">
      <c r="B32" s="56" t="s">
        <v>409</v>
      </c>
      <c r="C32" s="57"/>
      <c r="D32" s="68"/>
      <c r="E32" s="43"/>
      <c r="F32" s="304"/>
      <c r="G32" s="304"/>
      <c r="H32" s="304"/>
      <c r="I32" s="304"/>
      <c r="J32" s="304"/>
      <c r="K32" s="304"/>
      <c r="L32" s="213"/>
      <c r="M32" s="5"/>
      <c r="N32" s="5"/>
      <c r="O32" s="5"/>
      <c r="P32" s="5"/>
      <c r="Q32" s="5"/>
      <c r="R32" s="5"/>
      <c r="T32" s="5"/>
      <c r="U32" s="5"/>
      <c r="V32" s="5"/>
      <c r="AD32" s="530" t="str">
        <f>IFERROR(VLOOKUP(D32,'Part Master'!A:E,5,FALSE)," ")</f>
        <v xml:space="preserve"> </v>
      </c>
    </row>
    <row r="33" spans="2:30">
      <c r="B33" s="830"/>
      <c r="C33" s="41" t="s">
        <v>414</v>
      </c>
      <c r="D33" s="41" t="s">
        <v>172</v>
      </c>
      <c r="E33" s="42">
        <v>0.33</v>
      </c>
      <c r="F33" s="216">
        <f>VLOOKUP(D33,'Part Master'!A:R, 3,FALSE)</f>
        <v>320.08999999999997</v>
      </c>
      <c r="G33" s="216">
        <f>F33*1.1</f>
        <v>352.09899999999999</v>
      </c>
      <c r="H33" s="216">
        <f>G33+($O$9*E33)</f>
        <v>402.91899999999998</v>
      </c>
      <c r="I33" s="181">
        <f>VLOOKUP(D33,'Part Master'!A:G,7,FALSE)</f>
        <v>265.67469999999997</v>
      </c>
      <c r="J33" s="181">
        <f>I33*1.1</f>
        <v>292.24216999999999</v>
      </c>
      <c r="K33" s="181">
        <f>J33+($R$9*E33)</f>
        <v>343.06216999999998</v>
      </c>
      <c r="L33" s="205"/>
      <c r="N33" s="122">
        <f>IF(L33&gt;0,G33*L33,0)</f>
        <v>0</v>
      </c>
      <c r="O33" s="122">
        <f>IF(L33&gt;0,H33*L33,0)</f>
        <v>0</v>
      </c>
      <c r="P33" s="339"/>
      <c r="Q33" s="122">
        <f>IF(L33&gt;0,J33*L33,0)</f>
        <v>0</v>
      </c>
      <c r="R33" s="122">
        <f>IF(L33&gt;0,K33*L33,0)</f>
        <v>0</v>
      </c>
      <c r="T33" s="174">
        <f>IF($L33&gt;0,$L33*$I33*'COVER PAGE'!#REF!,0)</f>
        <v>0</v>
      </c>
      <c r="U33" s="174">
        <f>IF($L33&gt;0,($E33*$R$9*$L33)-($E33*'COVER PAGE'!#REF!*$L33),0)</f>
        <v>0</v>
      </c>
      <c r="V33" s="174">
        <f t="shared" si="0"/>
        <v>0</v>
      </c>
      <c r="AD33" s="530" t="str">
        <f>IFERROR(VLOOKUP(D33,'Part Master'!A:E,5,FALSE)," ")</f>
        <v/>
      </c>
    </row>
    <row r="34" spans="2:30">
      <c r="B34" s="832"/>
      <c r="C34" s="41" t="s">
        <v>438</v>
      </c>
      <c r="D34" s="41" t="s">
        <v>173</v>
      </c>
      <c r="E34" s="42">
        <v>0.17</v>
      </c>
      <c r="F34" s="216">
        <f>VLOOKUP(D34,'Part Master'!A:R, 3,FALSE)</f>
        <v>159.34</v>
      </c>
      <c r="G34" s="216">
        <f>F34*1.1</f>
        <v>175.27400000000003</v>
      </c>
      <c r="H34" s="216">
        <f>G34+($O$9*E34)</f>
        <v>201.45400000000004</v>
      </c>
      <c r="I34" s="181">
        <f>VLOOKUP(D34,'Part Master'!A:G,7,FALSE)</f>
        <v>132.25220000000002</v>
      </c>
      <c r="J34" s="181">
        <f>I34*1.1</f>
        <v>145.47742000000002</v>
      </c>
      <c r="K34" s="181">
        <f>J34+($R$9*E34)</f>
        <v>171.65742000000003</v>
      </c>
      <c r="L34" s="205"/>
      <c r="N34" s="122">
        <f>IF(L34&gt;0,G34*L34,0)</f>
        <v>0</v>
      </c>
      <c r="O34" s="122">
        <f>IF(L34&gt;0,H34*L34,0)</f>
        <v>0</v>
      </c>
      <c r="P34" s="339"/>
      <c r="Q34" s="122">
        <f>IF(L34&gt;0,J34*L34,0)</f>
        <v>0</v>
      </c>
      <c r="R34" s="122">
        <f>IF(L34&gt;0,K34*L34,0)</f>
        <v>0</v>
      </c>
      <c r="T34" s="174">
        <f>IF($L34&gt;0,$L34*$I34*'COVER PAGE'!#REF!,0)</f>
        <v>0</v>
      </c>
      <c r="U34" s="174">
        <f>IF($L34&gt;0,($E34*$R$9*$L34)-($E34*'COVER PAGE'!#REF!*$L34),0)</f>
        <v>0</v>
      </c>
      <c r="V34" s="174">
        <f t="shared" si="0"/>
        <v>0</v>
      </c>
      <c r="AD34" s="530" t="str">
        <f>IFERROR(VLOOKUP(D34,'Part Master'!A:E,5,FALSE)," ")</f>
        <v/>
      </c>
    </row>
    <row r="35" spans="2:30">
      <c r="B35" s="832"/>
      <c r="C35" s="41" t="s">
        <v>415</v>
      </c>
      <c r="D35" s="41" t="s">
        <v>174</v>
      </c>
      <c r="E35" s="42">
        <v>0.33</v>
      </c>
      <c r="F35" s="216">
        <f>VLOOKUP(D35,'Part Master'!A:R, 3,FALSE)</f>
        <v>220.25</v>
      </c>
      <c r="G35" s="216">
        <f>F35*1.1</f>
        <v>242.27500000000001</v>
      </c>
      <c r="H35" s="216">
        <f>G35+($O$9*E35)</f>
        <v>293.09500000000003</v>
      </c>
      <c r="I35" s="181">
        <f>VLOOKUP(D35,'Part Master'!A:G,7,FALSE)</f>
        <v>182.8075</v>
      </c>
      <c r="J35" s="181">
        <f>I35*1.1</f>
        <v>201.08825000000002</v>
      </c>
      <c r="K35" s="181">
        <f>J35+($R$9*E35)</f>
        <v>251.90825000000001</v>
      </c>
      <c r="L35" s="205"/>
      <c r="N35" s="122">
        <f>IF(L35&gt;0,G35*L35,0)</f>
        <v>0</v>
      </c>
      <c r="O35" s="122">
        <f>IF(L35&gt;0,H35*L35,0)</f>
        <v>0</v>
      </c>
      <c r="P35" s="339"/>
      <c r="Q35" s="122">
        <f>IF(L35&gt;0,J35*L35,0)</f>
        <v>0</v>
      </c>
      <c r="R35" s="122">
        <f>IF(L35&gt;0,K35*L35,0)</f>
        <v>0</v>
      </c>
      <c r="T35" s="174">
        <f>IF($L35&gt;0,$L35*$I35*'COVER PAGE'!#REF!,0)</f>
        <v>0</v>
      </c>
      <c r="U35" s="174">
        <f>IF($L35&gt;0,($E35*$R$9*$L35)-($E35*'COVER PAGE'!#REF!*$L35),0)</f>
        <v>0</v>
      </c>
      <c r="V35" s="174">
        <f t="shared" si="0"/>
        <v>0</v>
      </c>
      <c r="AD35" s="530" t="str">
        <f>IFERROR(VLOOKUP(D35,'Part Master'!A:E,5,FALSE)," ")</f>
        <v/>
      </c>
    </row>
    <row r="36" spans="2:30">
      <c r="B36" s="831"/>
      <c r="C36" s="41" t="s">
        <v>439</v>
      </c>
      <c r="D36" s="41" t="s">
        <v>175</v>
      </c>
      <c r="E36" s="42">
        <v>0.17</v>
      </c>
      <c r="F36" s="216">
        <f>VLOOKUP(D36,'Part Master'!A:R, 3,FALSE)</f>
        <v>159.34</v>
      </c>
      <c r="G36" s="216">
        <f>F36*1.1</f>
        <v>175.27400000000003</v>
      </c>
      <c r="H36" s="216">
        <f>G36+($O$9*E36)</f>
        <v>201.45400000000004</v>
      </c>
      <c r="I36" s="181">
        <f>VLOOKUP(D36,'Part Master'!A:G,7,FALSE)</f>
        <v>132.25220000000002</v>
      </c>
      <c r="J36" s="181">
        <f>I36*1.1</f>
        <v>145.47742000000002</v>
      </c>
      <c r="K36" s="181">
        <f>J36+($R$9*E36)</f>
        <v>171.65742000000003</v>
      </c>
      <c r="L36" s="205"/>
      <c r="N36" s="122">
        <f>IF(L36&gt;0,G36*L36,0)</f>
        <v>0</v>
      </c>
      <c r="O36" s="122">
        <f>IF(L36&gt;0,H36*L36,0)</f>
        <v>0</v>
      </c>
      <c r="P36" s="339"/>
      <c r="Q36" s="122">
        <f>IF(L36&gt;0,J36*L36,0)</f>
        <v>0</v>
      </c>
      <c r="R36" s="122">
        <f>IF(L36&gt;0,K36*L36,0)</f>
        <v>0</v>
      </c>
      <c r="T36" s="174">
        <f>IF($L36&gt;0,$L36*$I36*'COVER PAGE'!#REF!,0)</f>
        <v>0</v>
      </c>
      <c r="U36" s="174">
        <f>IF($L36&gt;0,($E36*$R$9*$L36)-($E36*'COVER PAGE'!#REF!*$L36),0)</f>
        <v>0</v>
      </c>
      <c r="V36" s="174">
        <f t="shared" si="0"/>
        <v>0</v>
      </c>
      <c r="AD36" s="530" t="str">
        <f>IFERROR(VLOOKUP(D36,'Part Master'!A:E,5,FALSE)," ")</f>
        <v/>
      </c>
    </row>
    <row r="37" spans="2:30">
      <c r="B37" s="56" t="s">
        <v>8</v>
      </c>
      <c r="C37" s="57"/>
      <c r="D37" s="68"/>
      <c r="E37" s="43"/>
      <c r="F37" s="304"/>
      <c r="G37" s="304"/>
      <c r="H37" s="304"/>
      <c r="I37" s="304"/>
      <c r="J37" s="304"/>
      <c r="K37" s="304"/>
      <c r="L37" s="213"/>
      <c r="N37" s="5"/>
      <c r="O37" s="5"/>
      <c r="P37" s="5"/>
      <c r="Q37" s="5"/>
      <c r="R37" s="5"/>
      <c r="S37" s="5"/>
      <c r="T37" s="5"/>
      <c r="U37" s="5"/>
      <c r="V37" s="5"/>
      <c r="AD37" s="530" t="str">
        <f>IFERROR(VLOOKUP(D37,'Part Master'!A:E,5,FALSE)," ")</f>
        <v xml:space="preserve"> </v>
      </c>
    </row>
    <row r="38" spans="2:30">
      <c r="B38" s="817"/>
      <c r="C38" s="41" t="s">
        <v>34</v>
      </c>
      <c r="D38" s="41" t="s">
        <v>516</v>
      </c>
      <c r="E38" s="42">
        <v>0.5</v>
      </c>
      <c r="F38" s="216">
        <f>VLOOKUP(D38,'Part Master'!A:R, 3,FALSE)</f>
        <v>367.62</v>
      </c>
      <c r="G38" s="216">
        <f t="shared" ref="G38:G50" si="1">F38*1.1</f>
        <v>404.38200000000006</v>
      </c>
      <c r="H38" s="216">
        <f t="shared" ref="H38:H42" si="2">G38+($O$9*E38)</f>
        <v>481.38200000000006</v>
      </c>
      <c r="I38" s="181">
        <f>VLOOKUP(D38,'Part Master'!A:G,7,FALSE)</f>
        <v>305.12459999999999</v>
      </c>
      <c r="J38" s="181">
        <f t="shared" ref="J38:J46" si="3">I38*1.1</f>
        <v>335.63706000000002</v>
      </c>
      <c r="K38" s="181">
        <f t="shared" ref="K38:K42" si="4">J38+($R$9*E38)</f>
        <v>412.63706000000002</v>
      </c>
      <c r="L38" s="205"/>
      <c r="N38" s="122">
        <f t="shared" ref="N38:N42" si="5">IF(L38&gt;0,G38*L38,0)</f>
        <v>0</v>
      </c>
      <c r="O38" s="122">
        <f t="shared" ref="O38:O42" si="6">IF(L38&gt;0,H38*L38,0)</f>
        <v>0</v>
      </c>
      <c r="P38" s="339"/>
      <c r="Q38" s="122">
        <f t="shared" ref="Q38:Q42" si="7">IF(L38&gt;0,J38*L38,0)</f>
        <v>0</v>
      </c>
      <c r="R38" s="122">
        <f t="shared" ref="R38:R42" si="8">IF(L38&gt;0,K38*L38,0)</f>
        <v>0</v>
      </c>
      <c r="T38" s="174">
        <f>IF($L38&gt;0,$L38*$I38*'COVER PAGE'!#REF!,0)</f>
        <v>0</v>
      </c>
      <c r="U38" s="174">
        <f>IF($L38&gt;0,($E38*$R$9*$L38)-($E38*'COVER PAGE'!#REF!*$L38),0)</f>
        <v>0</v>
      </c>
      <c r="V38" s="174">
        <f t="shared" si="0"/>
        <v>0</v>
      </c>
      <c r="AD38" s="530" t="str">
        <f>IFERROR(VLOOKUP(D38,'Part Master'!A:E,5,FALSE)," ")</f>
        <v/>
      </c>
    </row>
    <row r="39" spans="2:30" s="12" customFormat="1">
      <c r="B39" s="818"/>
      <c r="C39" s="49" t="s">
        <v>510</v>
      </c>
      <c r="D39" s="228" t="s">
        <v>509</v>
      </c>
      <c r="E39" s="42">
        <v>0.25</v>
      </c>
      <c r="F39" s="216">
        <f>VLOOKUP(D39,'Part Master'!A:R, 3,FALSE)</f>
        <v>214.31</v>
      </c>
      <c r="G39" s="216">
        <f t="shared" si="1"/>
        <v>235.74100000000001</v>
      </c>
      <c r="H39" s="216">
        <f t="shared" si="2"/>
        <v>274.24099999999999</v>
      </c>
      <c r="I39" s="181">
        <f>VLOOKUP(D39,'Part Master'!A:G,7,FALSE)</f>
        <v>177.87729999999999</v>
      </c>
      <c r="J39" s="181">
        <f t="shared" si="3"/>
        <v>195.66503</v>
      </c>
      <c r="K39" s="181">
        <f t="shared" si="4"/>
        <v>234.16503</v>
      </c>
      <c r="L39" s="205"/>
      <c r="N39" s="122">
        <f t="shared" si="5"/>
        <v>0</v>
      </c>
      <c r="O39" s="122">
        <f t="shared" si="6"/>
        <v>0</v>
      </c>
      <c r="P39" s="339"/>
      <c r="Q39" s="122">
        <f t="shared" si="7"/>
        <v>0</v>
      </c>
      <c r="R39" s="122">
        <f t="shared" si="8"/>
        <v>0</v>
      </c>
      <c r="T39" s="174">
        <f>IF($L39&gt;0,$L39*$I39*'COVER PAGE'!#REF!,0)</f>
        <v>0</v>
      </c>
      <c r="U39" s="174">
        <f>IF($L39&gt;0,($E39*$R$9*$L39)-($E39*'COVER PAGE'!#REF!*$L39),0)</f>
        <v>0</v>
      </c>
      <c r="V39" s="174">
        <f t="shared" si="0"/>
        <v>0</v>
      </c>
      <c r="AD39" s="530" t="str">
        <f>IFERROR(VLOOKUP(D39,'Part Master'!A:E,5,FALSE)," ")</f>
        <v/>
      </c>
    </row>
    <row r="40" spans="2:30" s="12" customFormat="1">
      <c r="B40" s="818"/>
      <c r="C40" s="236" t="s">
        <v>518</v>
      </c>
      <c r="D40" s="65" t="s">
        <v>512</v>
      </c>
      <c r="E40" s="42">
        <v>0</v>
      </c>
      <c r="F40" s="216">
        <f>VLOOKUP(D40,'Part Master'!A:R, 3,FALSE)</f>
        <v>23.28</v>
      </c>
      <c r="G40" s="216">
        <f>F40*1.1</f>
        <v>25.608000000000004</v>
      </c>
      <c r="H40" s="216">
        <f t="shared" si="2"/>
        <v>25.608000000000004</v>
      </c>
      <c r="I40" s="181">
        <f>VLOOKUP(D40,'Part Master'!A:G,7,FALSE)</f>
        <v>19.322400000000002</v>
      </c>
      <c r="J40" s="181">
        <f t="shared" si="3"/>
        <v>21.254640000000002</v>
      </c>
      <c r="K40" s="181">
        <f t="shared" si="4"/>
        <v>21.254640000000002</v>
      </c>
      <c r="L40" s="205"/>
      <c r="N40" s="122">
        <f t="shared" si="5"/>
        <v>0</v>
      </c>
      <c r="O40" s="122">
        <f t="shared" si="6"/>
        <v>0</v>
      </c>
      <c r="P40" s="339"/>
      <c r="Q40" s="122">
        <f t="shared" si="7"/>
        <v>0</v>
      </c>
      <c r="R40" s="122">
        <f t="shared" si="8"/>
        <v>0</v>
      </c>
      <c r="T40" s="174">
        <f>IF($L40&gt;0,$L40*$I40*'COVER PAGE'!#REF!,0)</f>
        <v>0</v>
      </c>
      <c r="U40" s="174">
        <f>IF($L40&gt;0,($E40*$R$9*$L40)-($E40*'COVER PAGE'!#REF!*$L40),0)</f>
        <v>0</v>
      </c>
      <c r="V40" s="174">
        <f t="shared" si="0"/>
        <v>0</v>
      </c>
      <c r="AD40" s="530" t="str">
        <f>IFERROR(VLOOKUP(D40,'Part Master'!A:E,5,FALSE)," ")</f>
        <v/>
      </c>
    </row>
    <row r="41" spans="2:30">
      <c r="B41" s="819"/>
      <c r="C41" s="41" t="s">
        <v>339</v>
      </c>
      <c r="D41" s="41" t="s">
        <v>94</v>
      </c>
      <c r="E41" s="42">
        <v>0.17</v>
      </c>
      <c r="F41" s="216">
        <f>VLOOKUP(D41,'Part Master'!A:R, 3,FALSE)</f>
        <v>16.59</v>
      </c>
      <c r="G41" s="216">
        <f t="shared" si="1"/>
        <v>18.249000000000002</v>
      </c>
      <c r="H41" s="216">
        <f t="shared" si="2"/>
        <v>44.429000000000002</v>
      </c>
      <c r="I41" s="181">
        <f>VLOOKUP(D41,'Part Master'!A:G,7,FALSE)</f>
        <v>13.7697</v>
      </c>
      <c r="J41" s="181">
        <f t="shared" si="3"/>
        <v>15.146670000000002</v>
      </c>
      <c r="K41" s="181">
        <f t="shared" si="4"/>
        <v>41.326670000000007</v>
      </c>
      <c r="L41" s="205"/>
      <c r="N41" s="122">
        <f t="shared" si="5"/>
        <v>0</v>
      </c>
      <c r="O41" s="122">
        <f t="shared" si="6"/>
        <v>0</v>
      </c>
      <c r="P41" s="339"/>
      <c r="Q41" s="122">
        <f t="shared" si="7"/>
        <v>0</v>
      </c>
      <c r="R41" s="122">
        <f t="shared" si="8"/>
        <v>0</v>
      </c>
      <c r="T41" s="174">
        <f>IF($L41&gt;0,$L41*$I41*'COVER PAGE'!#REF!,0)</f>
        <v>0</v>
      </c>
      <c r="U41" s="174">
        <f>IF($L41&gt;0,($E41*$R$9*$L41)-($E41*'COVER PAGE'!#REF!*$L41),0)</f>
        <v>0</v>
      </c>
      <c r="V41" s="174">
        <f t="shared" si="0"/>
        <v>0</v>
      </c>
      <c r="AD41" s="530" t="str">
        <f>IFERROR(VLOOKUP(D41,'Part Master'!A:E,5,FALSE)," ")</f>
        <v/>
      </c>
    </row>
    <row r="42" spans="2:30" ht="17.25">
      <c r="B42" s="833" t="s">
        <v>486</v>
      </c>
      <c r="C42" s="834"/>
      <c r="D42" s="41" t="s">
        <v>72</v>
      </c>
      <c r="E42" s="42">
        <f>SUM(E43:E46)</f>
        <v>1.3000000000000003</v>
      </c>
      <c r="F42" s="216">
        <f>SUM(F43:F46)</f>
        <v>1371.41</v>
      </c>
      <c r="G42" s="216">
        <f>F42*1.1</f>
        <v>1508.5510000000002</v>
      </c>
      <c r="H42" s="216">
        <f t="shared" si="2"/>
        <v>1708.7510000000002</v>
      </c>
      <c r="I42" s="216">
        <f>SUM(I43:I46)</f>
        <v>1138.2702999999999</v>
      </c>
      <c r="J42" s="181">
        <f>I42*1.1</f>
        <v>1252.0973300000001</v>
      </c>
      <c r="K42" s="181">
        <f t="shared" si="4"/>
        <v>1452.2973300000001</v>
      </c>
      <c r="L42" s="205"/>
      <c r="N42" s="122">
        <f t="shared" si="5"/>
        <v>0</v>
      </c>
      <c r="O42" s="122">
        <f t="shared" si="6"/>
        <v>0</v>
      </c>
      <c r="P42" s="339"/>
      <c r="Q42" s="122">
        <f t="shared" si="7"/>
        <v>0</v>
      </c>
      <c r="R42" s="122">
        <f t="shared" si="8"/>
        <v>0</v>
      </c>
      <c r="T42" s="174">
        <f>IF($L42&gt;0,$L42*$I42*'COVER PAGE'!#REF!,0)</f>
        <v>0</v>
      </c>
      <c r="U42" s="174">
        <f>IF($L42&gt;0,($E42*$R$9*$L42)-($E42*'COVER PAGE'!#REF!*$L42),0)</f>
        <v>0</v>
      </c>
      <c r="V42" s="174">
        <f t="shared" si="0"/>
        <v>0</v>
      </c>
      <c r="AD42" s="530" t="str">
        <f>IFERROR(VLOOKUP(D42,'Part Master'!A:E,5,FALSE)," ")</f>
        <v xml:space="preserve"> </v>
      </c>
    </row>
    <row r="43" spans="2:30" ht="30">
      <c r="B43" s="835"/>
      <c r="C43" s="81" t="s">
        <v>349</v>
      </c>
      <c r="D43" s="373" t="s">
        <v>1216</v>
      </c>
      <c r="E43" s="53">
        <v>1</v>
      </c>
      <c r="F43" s="218">
        <f>VLOOKUP(D43,'Part Master'!A:R, 3,FALSE)</f>
        <v>1301.1400000000001</v>
      </c>
      <c r="G43" s="218">
        <f t="shared" si="1"/>
        <v>1431.2540000000001</v>
      </c>
      <c r="H43" s="921"/>
      <c r="I43" s="181">
        <f>VLOOKUP(D43,'Part Master'!A:G,7,FALSE)</f>
        <v>1079.9462000000001</v>
      </c>
      <c r="J43" s="218">
        <f t="shared" si="3"/>
        <v>1187.9408200000003</v>
      </c>
      <c r="K43" s="915"/>
      <c r="L43" s="916"/>
      <c r="N43" s="5"/>
      <c r="O43" s="5"/>
      <c r="P43" s="5"/>
      <c r="Q43" s="5"/>
      <c r="R43" s="5"/>
      <c r="S43" s="5"/>
      <c r="T43" s="5"/>
      <c r="U43" s="5"/>
      <c r="V43" s="5"/>
      <c r="AD43" s="530" t="str">
        <f>IFERROR(VLOOKUP(D43,'Part Master'!A:E,5,FALSE)," ")</f>
        <v/>
      </c>
    </row>
    <row r="44" spans="2:30">
      <c r="B44" s="836"/>
      <c r="C44" s="82" t="s">
        <v>61</v>
      </c>
      <c r="D44" s="60" t="s">
        <v>89</v>
      </c>
      <c r="E44" s="53">
        <v>0.1</v>
      </c>
      <c r="F44" s="218">
        <f>VLOOKUP(D44,'Part Master'!A:R, 3,FALSE)</f>
        <v>19.02</v>
      </c>
      <c r="G44" s="218">
        <f t="shared" si="1"/>
        <v>20.922000000000001</v>
      </c>
      <c r="H44" s="922"/>
      <c r="I44" s="181">
        <f>VLOOKUP(D44,'Part Master'!A:G,7,FALSE)</f>
        <v>15.7866</v>
      </c>
      <c r="J44" s="218">
        <f t="shared" si="3"/>
        <v>17.365260000000003</v>
      </c>
      <c r="K44" s="917"/>
      <c r="L44" s="918"/>
      <c r="N44" s="5"/>
      <c r="O44" s="5"/>
      <c r="P44" s="5"/>
      <c r="Q44" s="5"/>
      <c r="R44" s="5"/>
      <c r="S44" s="5"/>
      <c r="T44" s="5"/>
      <c r="U44" s="5"/>
      <c r="V44" s="5"/>
      <c r="AD44" s="530" t="str">
        <f>IFERROR(VLOOKUP(D44,'Part Master'!A:E,5,FALSE)," ")</f>
        <v/>
      </c>
    </row>
    <row r="45" spans="2:30">
      <c r="B45" s="836"/>
      <c r="C45" s="82" t="s">
        <v>40</v>
      </c>
      <c r="D45" s="60" t="s">
        <v>90</v>
      </c>
      <c r="E45" s="53">
        <v>0.1</v>
      </c>
      <c r="F45" s="218">
        <f>VLOOKUP(D45,'Part Master'!A:R, 3,FALSE)</f>
        <v>11.77</v>
      </c>
      <c r="G45" s="218">
        <f t="shared" si="1"/>
        <v>12.947000000000001</v>
      </c>
      <c r="H45" s="922"/>
      <c r="I45" s="181">
        <f>VLOOKUP(D45,'Part Master'!A:G,7,FALSE)</f>
        <v>9.7690999999999999</v>
      </c>
      <c r="J45" s="218">
        <f t="shared" si="3"/>
        <v>10.74601</v>
      </c>
      <c r="K45" s="917"/>
      <c r="L45" s="918"/>
      <c r="N45" s="5"/>
      <c r="O45" s="5"/>
      <c r="P45" s="5"/>
      <c r="Q45" s="5"/>
      <c r="R45" s="5"/>
      <c r="S45" s="5"/>
      <c r="T45" s="5"/>
      <c r="U45" s="5"/>
      <c r="V45" s="5"/>
      <c r="AD45" s="530" t="str">
        <f>IFERROR(VLOOKUP(D45,'Part Master'!A:E,5,FALSE)," ")</f>
        <v/>
      </c>
    </row>
    <row r="46" spans="2:30">
      <c r="B46" s="837"/>
      <c r="C46" s="82" t="s">
        <v>21</v>
      </c>
      <c r="D46" s="60" t="s">
        <v>91</v>
      </c>
      <c r="E46" s="53">
        <v>0.1</v>
      </c>
      <c r="F46" s="218">
        <f>VLOOKUP(D46,'Part Master'!A:R, 3,FALSE)</f>
        <v>39.479999999999997</v>
      </c>
      <c r="G46" s="218">
        <f t="shared" si="1"/>
        <v>43.427999999999997</v>
      </c>
      <c r="H46" s="923"/>
      <c r="I46" s="181">
        <f>VLOOKUP(D46,'Part Master'!A:G,7,FALSE)</f>
        <v>32.7684</v>
      </c>
      <c r="J46" s="218">
        <f t="shared" si="3"/>
        <v>36.04524</v>
      </c>
      <c r="K46" s="919"/>
      <c r="L46" s="920"/>
      <c r="N46" s="5"/>
      <c r="O46" s="5"/>
      <c r="P46" s="5"/>
      <c r="Q46" s="5"/>
      <c r="R46" s="5"/>
      <c r="S46" s="5"/>
      <c r="T46" s="5"/>
      <c r="U46" s="5"/>
      <c r="V46" s="5"/>
      <c r="AD46" s="530" t="str">
        <f>IFERROR(VLOOKUP(D46,'Part Master'!A:E,5,FALSE)," ")</f>
        <v/>
      </c>
    </row>
    <row r="47" spans="2:30">
      <c r="B47" s="40" t="s">
        <v>712</v>
      </c>
      <c r="C47" s="40"/>
      <c r="D47" s="41" t="s">
        <v>657</v>
      </c>
      <c r="E47" s="42">
        <v>0.5</v>
      </c>
      <c r="F47" s="216">
        <f>VLOOKUP(D47,'Part Master'!A:R, 3,FALSE)</f>
        <v>288.68</v>
      </c>
      <c r="G47" s="216">
        <f>F47*1.1</f>
        <v>317.54800000000006</v>
      </c>
      <c r="H47" s="216">
        <f>G47+($O$9*E47)</f>
        <v>394.54800000000006</v>
      </c>
      <c r="I47" s="181">
        <f>VLOOKUP(D47,'Part Master'!A:G,7,FALSE)</f>
        <v>239.6044</v>
      </c>
      <c r="J47" s="181">
        <f>I47*1.1</f>
        <v>263.56484</v>
      </c>
      <c r="K47" s="181">
        <f>J47+($R$9*E47)</f>
        <v>340.56484</v>
      </c>
      <c r="L47" s="205"/>
      <c r="N47" s="122">
        <f>IF(L47&gt;0,G47*L47,0)</f>
        <v>0</v>
      </c>
      <c r="O47" s="122">
        <f>IF(L47&gt;0,H47*L47,0)</f>
        <v>0</v>
      </c>
      <c r="P47" s="339"/>
      <c r="Q47" s="122">
        <f>IF(L47&gt;0,J47*L47,0)</f>
        <v>0</v>
      </c>
      <c r="R47" s="122">
        <f>IF(L47&gt;0,K47*L47,0)</f>
        <v>0</v>
      </c>
      <c r="T47" s="174">
        <f>IF($L47&gt;0,$L47*$I47*'COVER PAGE'!#REF!,0)</f>
        <v>0</v>
      </c>
      <c r="U47" s="174">
        <f>IF($L47&gt;0,($E47*$R$9*$L47)-($E47*'COVER PAGE'!#REF!*$L47),0)</f>
        <v>0</v>
      </c>
      <c r="V47" s="174">
        <f t="shared" si="0"/>
        <v>0</v>
      </c>
      <c r="AD47" s="530" t="str">
        <f>IFERROR(VLOOKUP(D47,'Part Master'!A:E,5,FALSE)," ")</f>
        <v/>
      </c>
    </row>
    <row r="48" spans="2:30">
      <c r="B48" s="40" t="s">
        <v>713</v>
      </c>
      <c r="C48" s="40"/>
      <c r="D48" s="41" t="s">
        <v>112</v>
      </c>
      <c r="E48" s="42">
        <v>0.1</v>
      </c>
      <c r="F48" s="216">
        <f>VLOOKUP(D48,'Part Master'!A:R, 3,FALSE)</f>
        <v>18.41</v>
      </c>
      <c r="G48" s="216">
        <f>F48*1.1</f>
        <v>20.251000000000001</v>
      </c>
      <c r="H48" s="216">
        <f>G48+($O$9*E48)</f>
        <v>35.651000000000003</v>
      </c>
      <c r="I48" s="181">
        <f>VLOOKUP(D48,'Part Master'!A:G,7,FALSE)</f>
        <v>15.2803</v>
      </c>
      <c r="J48" s="181">
        <f>I48*1.1</f>
        <v>16.808330000000002</v>
      </c>
      <c r="K48" s="181">
        <f>J48+($R$9*E48)</f>
        <v>32.208330000000004</v>
      </c>
      <c r="L48" s="205"/>
      <c r="N48" s="122">
        <f>IF(L48&gt;0,G48*L48,0)</f>
        <v>0</v>
      </c>
      <c r="O48" s="122">
        <f>IF(L48&gt;0,H48*L48,0)</f>
        <v>0</v>
      </c>
      <c r="P48" s="339"/>
      <c r="Q48" s="122">
        <f>IF(L48&gt;0,J48*L48,0)</f>
        <v>0</v>
      </c>
      <c r="R48" s="122">
        <f>IF(L48&gt;0,K48*L48,0)</f>
        <v>0</v>
      </c>
      <c r="T48" s="174">
        <f>IF($L48&gt;0,$L48*$I48*'COVER PAGE'!#REF!,0)</f>
        <v>0</v>
      </c>
      <c r="U48" s="174">
        <f>IF($L48&gt;0,($E48*$R$9*$L48)-($E48*'COVER PAGE'!#REF!*$L48),0)</f>
        <v>0</v>
      </c>
      <c r="V48" s="174">
        <f t="shared" si="0"/>
        <v>0</v>
      </c>
      <c r="AD48" s="530" t="str">
        <f>IFERROR(VLOOKUP(D48,'Part Master'!A:E,5,FALSE)," ")</f>
        <v/>
      </c>
    </row>
    <row r="49" spans="2:30">
      <c r="B49" s="40" t="s">
        <v>417</v>
      </c>
      <c r="C49" s="40"/>
      <c r="D49" s="41" t="s">
        <v>95</v>
      </c>
      <c r="E49" s="42">
        <v>0.17</v>
      </c>
      <c r="F49" s="216">
        <f>VLOOKUP(D49,'Part Master'!A:R, 3,FALSE)</f>
        <v>29.81</v>
      </c>
      <c r="G49" s="216">
        <f t="shared" si="1"/>
        <v>32.791000000000004</v>
      </c>
      <c r="H49" s="216">
        <f>G49+($O$9*E49)</f>
        <v>58.971000000000004</v>
      </c>
      <c r="I49" s="181">
        <f>VLOOKUP(D49,'Part Master'!A:G,7,FALSE)</f>
        <v>24.7423</v>
      </c>
      <c r="J49" s="181">
        <f>I49*1.1</f>
        <v>27.216530000000002</v>
      </c>
      <c r="K49" s="181">
        <f>J49+($R$9*E49)</f>
        <v>53.396530000000006</v>
      </c>
      <c r="L49" s="205"/>
      <c r="N49" s="122">
        <f>IF(L49&gt;0,G49*L49,0)</f>
        <v>0</v>
      </c>
      <c r="O49" s="122">
        <f>IF(L49&gt;0,H49*L49,0)</f>
        <v>0</v>
      </c>
      <c r="P49" s="339"/>
      <c r="Q49" s="122">
        <f>IF(L49&gt;0,J49*L49,0)</f>
        <v>0</v>
      </c>
      <c r="R49" s="122">
        <f>IF(L49&gt;0,K49*L49,0)</f>
        <v>0</v>
      </c>
      <c r="T49" s="174">
        <f>IF($L49&gt;0,$L49*$I49*'COVER PAGE'!#REF!,0)</f>
        <v>0</v>
      </c>
      <c r="U49" s="174">
        <f>IF($L49&gt;0,($E49*$R$9*$L49)-($E49*'COVER PAGE'!#REF!*$L49),0)</f>
        <v>0</v>
      </c>
      <c r="V49" s="174">
        <f t="shared" si="0"/>
        <v>0</v>
      </c>
      <c r="AD49" s="530" t="str">
        <f>IFERROR(VLOOKUP(D49,'Part Master'!A:E,5,FALSE)," ")</f>
        <v/>
      </c>
    </row>
    <row r="50" spans="2:30">
      <c r="B50" s="40" t="s">
        <v>418</v>
      </c>
      <c r="C50" s="40"/>
      <c r="D50" s="41" t="s">
        <v>96</v>
      </c>
      <c r="E50" s="42">
        <v>0.17</v>
      </c>
      <c r="F50" s="216">
        <f>VLOOKUP(D50,'Part Master'!A:R, 3,FALSE)</f>
        <v>29.81</v>
      </c>
      <c r="G50" s="216">
        <f t="shared" si="1"/>
        <v>32.791000000000004</v>
      </c>
      <c r="H50" s="216">
        <f>G50+($O$9*E50)</f>
        <v>58.971000000000004</v>
      </c>
      <c r="I50" s="181">
        <f>VLOOKUP(D50,'Part Master'!A:G,7,FALSE)</f>
        <v>24.7423</v>
      </c>
      <c r="J50" s="181">
        <f>I50*1.1</f>
        <v>27.216530000000002</v>
      </c>
      <c r="K50" s="181">
        <f>J50+($R$9*E50)</f>
        <v>53.396530000000006</v>
      </c>
      <c r="L50" s="205"/>
      <c r="N50" s="122">
        <f>IF(L50&gt;0,G50*L50,0)</f>
        <v>0</v>
      </c>
      <c r="O50" s="122">
        <f>IF(L50&gt;0,H50*L50,0)</f>
        <v>0</v>
      </c>
      <c r="P50" s="339"/>
      <c r="Q50" s="122">
        <f>IF(L50&gt;0,J50*L50,0)</f>
        <v>0</v>
      </c>
      <c r="R50" s="122">
        <f>IF(L50&gt;0,K50*L50,0)</f>
        <v>0</v>
      </c>
      <c r="T50" s="174">
        <f>IF($L50&gt;0,$L50*$I50*'COVER PAGE'!#REF!,0)</f>
        <v>0</v>
      </c>
      <c r="U50" s="174">
        <f>IF($L50&gt;0,($E50*$R$9*$L50)-($E50*'COVER PAGE'!#REF!*$L50),0)</f>
        <v>0</v>
      </c>
      <c r="V50" s="174">
        <f t="shared" si="0"/>
        <v>0</v>
      </c>
      <c r="AD50" s="530" t="str">
        <f>IFERROR(VLOOKUP(D50,'Part Master'!A:E,5,FALSE)," ")</f>
        <v/>
      </c>
    </row>
    <row r="51" spans="2:30">
      <c r="B51" s="40" t="s">
        <v>10</v>
      </c>
      <c r="C51" s="40"/>
      <c r="D51" s="41" t="s">
        <v>39</v>
      </c>
      <c r="E51" s="42">
        <v>0</v>
      </c>
      <c r="F51" s="216">
        <f>VLOOKUP(D51,'Part Master'!A:R, 3,FALSE)</f>
        <v>31.2</v>
      </c>
      <c r="G51" s="216">
        <f>F51*1.1</f>
        <v>34.32</v>
      </c>
      <c r="H51" s="216">
        <f>G51+($O$9*E51)</f>
        <v>34.32</v>
      </c>
      <c r="I51" s="181">
        <f>VLOOKUP(D51,'Part Master'!A:G,7,FALSE)</f>
        <v>25.896000000000001</v>
      </c>
      <c r="J51" s="181">
        <f>I51*1.1</f>
        <v>28.485600000000002</v>
      </c>
      <c r="K51" s="181">
        <f>J51+($R$9*E51)</f>
        <v>28.485600000000002</v>
      </c>
      <c r="L51" s="205"/>
      <c r="N51" s="122">
        <f>IF(L51&gt;0,G51*L51,0)</f>
        <v>0</v>
      </c>
      <c r="O51" s="122">
        <f>IF(L51&gt;0,H51*L51,0)</f>
        <v>0</v>
      </c>
      <c r="P51" s="339"/>
      <c r="Q51" s="122">
        <f>IF(L51&gt;0,J51*L51,0)</f>
        <v>0</v>
      </c>
      <c r="R51" s="122">
        <f>IF(L51&gt;0,K51*L51,0)</f>
        <v>0</v>
      </c>
      <c r="T51" s="174">
        <f>IF($L51&gt;0,$L51*$I51*'COVER PAGE'!#REF!,0)</f>
        <v>0</v>
      </c>
      <c r="U51" s="174">
        <f>IF($L51&gt;0,($E51*$R$9*$L51)-($E51*'COVER PAGE'!#REF!*$L51),0)</f>
        <v>0</v>
      </c>
      <c r="V51" s="174">
        <f t="shared" si="0"/>
        <v>0</v>
      </c>
      <c r="AD51" s="530" t="str">
        <f>IFERROR(VLOOKUP(D51,'Part Master'!A:E,5,FALSE)," ")</f>
        <v/>
      </c>
    </row>
    <row r="52" spans="2:30">
      <c r="B52" s="811" t="s">
        <v>232</v>
      </c>
      <c r="C52" s="812"/>
      <c r="D52" s="812"/>
      <c r="E52" s="812"/>
      <c r="F52" s="812"/>
      <c r="G52" s="812"/>
      <c r="H52" s="812"/>
      <c r="I52" s="812"/>
      <c r="J52" s="812"/>
      <c r="K52" s="812"/>
      <c r="L52" s="812"/>
      <c r="M52" s="812"/>
      <c r="N52" s="812"/>
      <c r="O52" s="812"/>
      <c r="P52" s="812"/>
      <c r="Q52" s="812"/>
      <c r="R52" s="812"/>
      <c r="S52" s="812"/>
      <c r="T52" s="812"/>
      <c r="U52" s="812"/>
      <c r="V52" s="812"/>
      <c r="W52" s="812"/>
      <c r="X52" s="812"/>
      <c r="Y52" s="812"/>
      <c r="Z52" s="812"/>
      <c r="AA52" s="812"/>
      <c r="AB52" s="812"/>
      <c r="AC52" s="812"/>
      <c r="AD52" s="813" t="str">
        <f>IFERROR(VLOOKUP(D52,'Part Master'!A:E,5,FALSE)," ")</f>
        <v xml:space="preserve"> </v>
      </c>
    </row>
    <row r="53" spans="2:30">
      <c r="B53" s="40" t="s">
        <v>1</v>
      </c>
      <c r="C53" s="40"/>
      <c r="D53" s="41" t="s">
        <v>70</v>
      </c>
      <c r="E53" s="42">
        <v>0</v>
      </c>
      <c r="F53" s="216">
        <f>VLOOKUP(D53,'Part Master'!A:R, 3,FALSE)</f>
        <v>57.85</v>
      </c>
      <c r="G53" s="216">
        <f>F53*1.1</f>
        <v>63.635000000000005</v>
      </c>
      <c r="H53" s="216">
        <f>G53+($O$9*E53)</f>
        <v>63.635000000000005</v>
      </c>
      <c r="I53" s="181">
        <f>VLOOKUP(D53,'Part Master'!A:G,7,FALSE)</f>
        <v>48.015500000000003</v>
      </c>
      <c r="J53" s="181">
        <f>I53*1.1</f>
        <v>52.817050000000009</v>
      </c>
      <c r="K53" s="181">
        <f>J53+($R$9*E53)</f>
        <v>52.817050000000009</v>
      </c>
      <c r="L53" s="205"/>
      <c r="N53" s="122">
        <f>IF(L53&gt;0,G53*L53,0)</f>
        <v>0</v>
      </c>
      <c r="O53" s="122">
        <f>IF(L53&gt;0,H53*L53,0)</f>
        <v>0</v>
      </c>
      <c r="P53" s="339"/>
      <c r="Q53" s="122">
        <f>IF(L53&gt;0,J53*L53,0)</f>
        <v>0</v>
      </c>
      <c r="R53" s="122">
        <f>IF(L53&gt;0,K53*L53,0)</f>
        <v>0</v>
      </c>
      <c r="T53" s="174">
        <f>IF($L53&gt;0,$L53*$I53*'COVER PAGE'!#REF!,0)</f>
        <v>0</v>
      </c>
      <c r="U53" s="174">
        <f>IF($L53&gt;0,($E53*$R$9*$L53)-($E53*'COVER PAGE'!#REF!*$L53),0)</f>
        <v>0</v>
      </c>
      <c r="V53" s="174">
        <f t="shared" si="0"/>
        <v>0</v>
      </c>
      <c r="AD53" s="530" t="str">
        <f>IFERROR(VLOOKUP(D53,'Part Master'!A:E,5,FALSE)," ")</f>
        <v/>
      </c>
    </row>
    <row r="54" spans="2:30">
      <c r="B54" s="54" t="s">
        <v>52</v>
      </c>
      <c r="C54" s="40"/>
      <c r="D54" s="41" t="s">
        <v>84</v>
      </c>
      <c r="E54" s="42">
        <v>0</v>
      </c>
      <c r="F54" s="216">
        <f>VLOOKUP(D54,'Part Master'!A:R, 3,FALSE)</f>
        <v>29.45</v>
      </c>
      <c r="G54" s="216">
        <f>F54*1.1</f>
        <v>32.395000000000003</v>
      </c>
      <c r="H54" s="216">
        <f>G54+($O$9*E54)</f>
        <v>32.395000000000003</v>
      </c>
      <c r="I54" s="181">
        <f>VLOOKUP(D54,'Part Master'!A:G,7,FALSE)</f>
        <v>24.4435</v>
      </c>
      <c r="J54" s="181">
        <f>I54*1.1</f>
        <v>26.887850000000004</v>
      </c>
      <c r="K54" s="181">
        <f>J54+($R$9*E54)</f>
        <v>26.887850000000004</v>
      </c>
      <c r="L54" s="205"/>
      <c r="N54" s="122">
        <f>IF(L54&gt;0,G54*L54,0)</f>
        <v>0</v>
      </c>
      <c r="O54" s="122">
        <f>IF(L54&gt;0,H54*L54,0)</f>
        <v>0</v>
      </c>
      <c r="P54" s="339"/>
      <c r="Q54" s="122">
        <f>IF(L54&gt;0,J54*L54,0)</f>
        <v>0</v>
      </c>
      <c r="R54" s="122">
        <f>IF(L54&gt;0,K54*L54,0)</f>
        <v>0</v>
      </c>
      <c r="T54" s="174">
        <f>IF($L54&gt;0,$L54*$I54*'COVER PAGE'!#REF!,0)</f>
        <v>0</v>
      </c>
      <c r="U54" s="174">
        <f>IF($L54&gt;0,($E54*$R$9*$L54)-($E54*'COVER PAGE'!#REF!*$L54),0)</f>
        <v>0</v>
      </c>
      <c r="V54" s="174">
        <f t="shared" si="0"/>
        <v>0</v>
      </c>
      <c r="AD54" s="530" t="str">
        <f>IFERROR(VLOOKUP(D54,'Part Master'!A:E,5,FALSE)," ")</f>
        <v/>
      </c>
    </row>
    <row r="55" spans="2:30">
      <c r="B55" s="40" t="s">
        <v>11</v>
      </c>
      <c r="C55" s="40"/>
      <c r="D55" s="41" t="s">
        <v>181</v>
      </c>
      <c r="E55" s="42">
        <v>0.16666666666666666</v>
      </c>
      <c r="F55" s="216">
        <f>VLOOKUP(D55,'Part Master'!A:R, 3,FALSE)</f>
        <v>162.65</v>
      </c>
      <c r="G55" s="216">
        <f>F55*1.1</f>
        <v>178.91500000000002</v>
      </c>
      <c r="H55" s="216">
        <f>G55+($O$9*E55)</f>
        <v>204.58166666666668</v>
      </c>
      <c r="I55" s="181">
        <f>VLOOKUP(D55,'Part Master'!A:G,7,FALSE)</f>
        <v>134.99950000000001</v>
      </c>
      <c r="J55" s="181">
        <f>I55*1.1</f>
        <v>148.49945000000002</v>
      </c>
      <c r="K55" s="181">
        <f>J55+($R$9*E55)</f>
        <v>174.16611666666668</v>
      </c>
      <c r="L55" s="205"/>
      <c r="N55" s="122">
        <f>IF(L55&gt;0,G55*L55,0)</f>
        <v>0</v>
      </c>
      <c r="O55" s="122">
        <f>IF(L55&gt;0,H55*L55,0)</f>
        <v>0</v>
      </c>
      <c r="P55" s="339"/>
      <c r="Q55" s="122">
        <f>IF(L55&gt;0,J55*L55,0)</f>
        <v>0</v>
      </c>
      <c r="R55" s="122">
        <f>IF(L55&gt;0,K55*L55,0)</f>
        <v>0</v>
      </c>
      <c r="T55" s="174">
        <f>IF($L55&gt;0,$L55*$I55*'COVER PAGE'!#REF!,0)</f>
        <v>0</v>
      </c>
      <c r="U55" s="174">
        <f>IF($L55&gt;0,($E55*$R$9*$L55)-($E55*'COVER PAGE'!#REF!*$L55),0)</f>
        <v>0</v>
      </c>
      <c r="V55" s="174">
        <f t="shared" si="0"/>
        <v>0</v>
      </c>
      <c r="AD55" s="530" t="str">
        <f>IFERROR(VLOOKUP(D55,'Part Master'!A:E,5,FALSE)," ")</f>
        <v/>
      </c>
    </row>
    <row r="56" spans="2:30">
      <c r="L56" s="4"/>
      <c r="M56" s="4"/>
      <c r="N56" s="4"/>
      <c r="O56" s="4"/>
      <c r="P56" s="4"/>
      <c r="AD56" s="532" t="str">
        <f>IFERROR(VLOOKUP(D56,'Part Master'!A:E,5,FALSE)," ")</f>
        <v xml:space="preserve"> </v>
      </c>
    </row>
    <row r="57" spans="2:30" ht="17.25">
      <c r="B57" s="466" t="s">
        <v>487</v>
      </c>
      <c r="C57" s="466"/>
      <c r="D57" s="466"/>
      <c r="E57" s="466"/>
      <c r="F57" s="466"/>
      <c r="G57" s="466"/>
      <c r="H57" s="466"/>
      <c r="I57" s="311"/>
      <c r="J57" s="311"/>
      <c r="K57" s="311"/>
      <c r="M57" s="4"/>
      <c r="N57" s="4"/>
      <c r="O57" s="4"/>
      <c r="P57" s="4"/>
      <c r="AD57" s="532" t="str">
        <f>IFERROR(VLOOKUP(D57,'Part Master'!A:E,5,FALSE)," ")</f>
        <v xml:space="preserve"> </v>
      </c>
    </row>
    <row r="58" spans="2:30">
      <c r="B58" s="763" t="s">
        <v>1395</v>
      </c>
      <c r="C58" s="763"/>
      <c r="D58" s="763"/>
      <c r="E58" s="763"/>
      <c r="F58" s="763"/>
      <c r="G58" s="763"/>
      <c r="H58" s="763"/>
      <c r="I58" s="763"/>
      <c r="J58" s="763"/>
      <c r="K58" s="763"/>
      <c r="L58" s="763"/>
      <c r="M58" s="4"/>
      <c r="N58" s="4"/>
      <c r="O58" s="4"/>
      <c r="P58" s="4"/>
      <c r="AD58" s="532" t="str">
        <f>IFERROR(VLOOKUP(D58,'Part Master'!A:E,5,FALSE)," ")</f>
        <v xml:space="preserve"> </v>
      </c>
    </row>
    <row r="59" spans="2:30">
      <c r="B59" s="763"/>
      <c r="C59" s="763"/>
      <c r="D59" s="763"/>
      <c r="E59" s="763"/>
      <c r="F59" s="763"/>
      <c r="G59" s="763"/>
      <c r="H59" s="763"/>
      <c r="I59" s="763"/>
      <c r="J59" s="763"/>
      <c r="K59" s="763"/>
      <c r="L59" s="763"/>
      <c r="M59" s="4"/>
      <c r="N59" s="4"/>
      <c r="O59" s="4"/>
      <c r="P59" s="4"/>
      <c r="AD59" s="532" t="str">
        <f>IFERROR(VLOOKUP(D59,'Part Master'!A:E,5,FALSE)," ")</f>
        <v xml:space="preserve"> </v>
      </c>
    </row>
    <row r="60" spans="2:30">
      <c r="B60" s="763"/>
      <c r="C60" s="763"/>
      <c r="D60" s="763"/>
      <c r="E60" s="763"/>
      <c r="F60" s="763"/>
      <c r="G60" s="763"/>
      <c r="H60" s="763"/>
      <c r="I60" s="763"/>
      <c r="J60" s="763"/>
      <c r="K60" s="763"/>
      <c r="L60" s="763"/>
      <c r="M60" s="4"/>
      <c r="N60" s="4"/>
      <c r="O60" s="4"/>
      <c r="P60" s="4"/>
      <c r="AD60" s="532" t="str">
        <f>IFERROR(VLOOKUP(D60,'Part Master'!A:E,5,FALSE)," ")</f>
        <v xml:space="preserve"> </v>
      </c>
    </row>
    <row r="61" spans="2:30">
      <c r="M61" s="4"/>
      <c r="N61" s="4"/>
      <c r="O61" s="4"/>
      <c r="P61" s="4"/>
      <c r="AD61" s="532" t="str">
        <f>IFERROR(VLOOKUP(D61,'Part Master'!A:E,5,FALSE)," ")</f>
        <v xml:space="preserve"> </v>
      </c>
    </row>
    <row r="62" spans="2:30">
      <c r="M62" s="4"/>
      <c r="N62" s="4"/>
      <c r="O62" s="4"/>
      <c r="P62" s="4"/>
      <c r="AD62" s="532" t="str">
        <f>IFERROR(VLOOKUP(D62,'Part Master'!A:E,5,FALSE)," ")</f>
        <v xml:space="preserve"> </v>
      </c>
    </row>
    <row r="63" spans="2:30">
      <c r="M63" s="4"/>
      <c r="N63" s="4"/>
      <c r="O63" s="4"/>
      <c r="P63" s="4"/>
      <c r="AD63" s="532" t="str">
        <f>IFERROR(VLOOKUP(D63,'Part Master'!A:E,5,FALSE)," ")</f>
        <v xml:space="preserve"> </v>
      </c>
    </row>
    <row r="64" spans="2:30">
      <c r="M64" s="4"/>
      <c r="N64" s="4"/>
      <c r="O64" s="4"/>
      <c r="P64" s="4"/>
      <c r="AD64" s="532" t="str">
        <f>IFERROR(VLOOKUP(D64,'Part Master'!A:E,5,FALSE)," ")</f>
        <v xml:space="preserve"> </v>
      </c>
    </row>
    <row r="65" spans="13:30">
      <c r="M65" s="4"/>
      <c r="N65" s="4"/>
      <c r="O65" s="4"/>
      <c r="P65" s="4"/>
      <c r="AD65" s="532" t="str">
        <f>IFERROR(VLOOKUP(D65,'Part Master'!A:E,5,FALSE)," ")</f>
        <v xml:space="preserve"> </v>
      </c>
    </row>
    <row r="66" spans="13:30">
      <c r="M66" s="4"/>
      <c r="N66" s="4"/>
      <c r="O66" s="4"/>
      <c r="P66" s="4"/>
      <c r="AD66" s="532" t="str">
        <f>IFERROR(VLOOKUP(D66,'Part Master'!A:E,5,FALSE)," ")</f>
        <v xml:space="preserve"> </v>
      </c>
    </row>
    <row r="67" spans="13:30">
      <c r="M67" s="4"/>
      <c r="N67" s="4"/>
      <c r="O67" s="4"/>
      <c r="P67" s="4"/>
      <c r="AD67" s="532" t="str">
        <f>IFERROR(VLOOKUP(D67,'Part Master'!A:E,5,FALSE)," ")</f>
        <v xml:space="preserve"> </v>
      </c>
    </row>
    <row r="68" spans="13:30">
      <c r="M68" s="4"/>
      <c r="N68" s="4"/>
      <c r="O68" s="4"/>
      <c r="P68" s="4"/>
      <c r="AD68" s="532" t="str">
        <f>IFERROR(VLOOKUP(D68,'Part Master'!A:E,5,FALSE)," ")</f>
        <v xml:space="preserve"> </v>
      </c>
    </row>
    <row r="69" spans="13:30">
      <c r="M69" s="4"/>
      <c r="N69" s="4"/>
      <c r="O69" s="4"/>
      <c r="P69" s="4"/>
      <c r="AD69" s="532" t="str">
        <f>IFERROR(VLOOKUP(D69,'Part Master'!A:E,5,FALSE)," ")</f>
        <v xml:space="preserve"> </v>
      </c>
    </row>
    <row r="70" spans="13:30">
      <c r="M70" s="4"/>
      <c r="N70" s="4"/>
      <c r="O70" s="4"/>
      <c r="P70" s="4"/>
      <c r="AD70" s="532" t="str">
        <f>IFERROR(VLOOKUP(D70,'Part Master'!A:E,5,FALSE)," ")</f>
        <v xml:space="preserve"> </v>
      </c>
    </row>
    <row r="71" spans="13:30">
      <c r="M71" s="4"/>
      <c r="N71" s="4"/>
      <c r="O71" s="4"/>
      <c r="P71" s="4"/>
      <c r="AD71" s="532" t="str">
        <f>IFERROR(VLOOKUP(D71,'Part Master'!A:E,5,FALSE)," ")</f>
        <v xml:space="preserve"> </v>
      </c>
    </row>
    <row r="72" spans="13:30">
      <c r="M72" s="4"/>
      <c r="N72" s="4"/>
      <c r="O72" s="4"/>
      <c r="P72" s="4"/>
      <c r="AD72" s="532" t="str">
        <f>IFERROR(VLOOKUP(D72,'Part Master'!A:E,5,FALSE)," ")</f>
        <v xml:space="preserve"> </v>
      </c>
    </row>
    <row r="73" spans="13:30">
      <c r="M73" s="4"/>
      <c r="N73" s="4"/>
      <c r="O73" s="4"/>
      <c r="P73" s="4"/>
      <c r="AD73" s="532" t="str">
        <f>IFERROR(VLOOKUP(D73,'Part Master'!A:E,5,FALSE)," ")</f>
        <v xml:space="preserve"> </v>
      </c>
    </row>
    <row r="74" spans="13:30">
      <c r="M74" s="4"/>
      <c r="N74" s="4"/>
      <c r="O74" s="4"/>
      <c r="P74" s="4"/>
      <c r="AD74" s="532" t="str">
        <f>IFERROR(VLOOKUP(D74,'Part Master'!A:E,5,FALSE)," ")</f>
        <v xml:space="preserve"> </v>
      </c>
    </row>
    <row r="75" spans="13:30">
      <c r="M75" s="4"/>
      <c r="N75" s="4"/>
      <c r="O75" s="4"/>
      <c r="P75" s="4"/>
      <c r="AD75" s="532" t="str">
        <f>IFERROR(VLOOKUP(D75,'Part Master'!A:E,5,FALSE)," ")</f>
        <v xml:space="preserve"> </v>
      </c>
    </row>
    <row r="76" spans="13:30">
      <c r="M76" s="4"/>
      <c r="N76" s="4"/>
      <c r="O76" s="4"/>
      <c r="P76" s="4"/>
      <c r="AD76" s="532" t="str">
        <f>IFERROR(VLOOKUP(D76,'Part Master'!A:E,5,FALSE)," ")</f>
        <v xml:space="preserve"> </v>
      </c>
    </row>
    <row r="77" spans="13:30">
      <c r="M77" s="4"/>
      <c r="N77" s="4"/>
      <c r="O77" s="4"/>
      <c r="P77" s="4"/>
      <c r="AD77" s="532" t="str">
        <f>IFERROR(VLOOKUP(D77,'Part Master'!A:E,5,FALSE)," ")</f>
        <v xml:space="preserve"> </v>
      </c>
    </row>
    <row r="78" spans="13:30">
      <c r="M78" s="4"/>
      <c r="N78" s="4"/>
      <c r="O78" s="4"/>
      <c r="P78" s="4"/>
      <c r="AD78" s="532" t="str">
        <f>IFERROR(VLOOKUP(D78,'Part Master'!A:E,5,FALSE)," ")</f>
        <v xml:space="preserve"> </v>
      </c>
    </row>
    <row r="79" spans="13:30">
      <c r="M79" s="4"/>
      <c r="N79" s="4"/>
      <c r="O79" s="4"/>
      <c r="P79" s="4"/>
      <c r="AD79" s="532" t="str">
        <f>IFERROR(VLOOKUP(D79,'Part Master'!A:E,5,FALSE)," ")</f>
        <v xml:space="preserve"> </v>
      </c>
    </row>
    <row r="80" spans="13:30">
      <c r="M80" s="4"/>
      <c r="N80" s="4"/>
      <c r="O80" s="4"/>
      <c r="P80" s="4"/>
      <c r="AD80" s="532" t="str">
        <f>IFERROR(VLOOKUP(D80,'Part Master'!A:E,5,FALSE)," ")</f>
        <v xml:space="preserve"> </v>
      </c>
    </row>
    <row r="81" spans="13:30">
      <c r="M81" s="4"/>
      <c r="N81" s="4"/>
      <c r="O81" s="4"/>
      <c r="P81" s="4"/>
      <c r="AD81" s="532" t="str">
        <f>IFERROR(VLOOKUP(D81,'Part Master'!A:E,5,FALSE)," ")</f>
        <v xml:space="preserve"> </v>
      </c>
    </row>
    <row r="82" spans="13:30">
      <c r="M82" s="4"/>
      <c r="N82" s="4"/>
      <c r="O82" s="4"/>
      <c r="P82" s="4"/>
      <c r="AD82" s="532" t="str">
        <f>IFERROR(VLOOKUP(D82,'Part Master'!A:E,5,FALSE)," ")</f>
        <v xml:space="preserve"> </v>
      </c>
    </row>
    <row r="83" spans="13:30">
      <c r="M83" s="4"/>
      <c r="N83" s="4"/>
      <c r="O83" s="4"/>
      <c r="P83" s="4"/>
      <c r="AD83" s="532" t="str">
        <f>IFERROR(VLOOKUP(D83,'Part Master'!A:E,5,FALSE)," ")</f>
        <v xml:space="preserve"> </v>
      </c>
    </row>
    <row r="84" spans="13:30">
      <c r="M84" s="4"/>
      <c r="N84" s="4"/>
      <c r="O84" s="4"/>
      <c r="P84" s="4"/>
      <c r="AD84" s="532" t="str">
        <f>IFERROR(VLOOKUP(D84,'Part Master'!A:E,5,FALSE)," ")</f>
        <v xml:space="preserve"> </v>
      </c>
    </row>
    <row r="85" spans="13:30">
      <c r="M85" s="4"/>
      <c r="N85" s="4"/>
      <c r="O85" s="4"/>
      <c r="P85" s="4"/>
      <c r="AD85" s="532" t="str">
        <f>IFERROR(VLOOKUP(D85,'Part Master'!A:E,5,FALSE)," ")</f>
        <v xml:space="preserve"> </v>
      </c>
    </row>
    <row r="86" spans="13:30">
      <c r="M86" s="4"/>
      <c r="N86" s="4"/>
      <c r="O86" s="4"/>
      <c r="P86" s="4"/>
      <c r="AD86" s="532" t="str">
        <f>IFERROR(VLOOKUP(D86,'Part Master'!A:E,5,FALSE)," ")</f>
        <v xml:space="preserve"> </v>
      </c>
    </row>
    <row r="87" spans="13:30">
      <c r="M87" s="4"/>
      <c r="N87" s="4"/>
      <c r="O87" s="4"/>
      <c r="P87" s="4"/>
      <c r="AD87" s="532" t="str">
        <f>IFERROR(VLOOKUP(D87,'Part Master'!A:E,5,FALSE)," ")</f>
        <v xml:space="preserve"> </v>
      </c>
    </row>
    <row r="88" spans="13:30">
      <c r="M88" s="4"/>
      <c r="N88" s="4"/>
      <c r="O88" s="4"/>
      <c r="P88" s="4"/>
      <c r="AD88" s="532" t="str">
        <f>IFERROR(VLOOKUP(D88,'Part Master'!A:E,5,FALSE)," ")</f>
        <v xml:space="preserve"> </v>
      </c>
    </row>
    <row r="89" spans="13:30">
      <c r="M89" s="4"/>
      <c r="N89" s="4"/>
      <c r="O89" s="4"/>
      <c r="P89" s="4"/>
      <c r="AD89" s="532" t="str">
        <f>IFERROR(VLOOKUP(D89,'Part Master'!A:E,5,FALSE)," ")</f>
        <v xml:space="preserve"> </v>
      </c>
    </row>
    <row r="90" spans="13:30">
      <c r="M90" s="4"/>
      <c r="N90" s="4"/>
      <c r="O90" s="4"/>
      <c r="P90" s="4"/>
      <c r="AD90" s="532" t="str">
        <f>IFERROR(VLOOKUP(D90,'Part Master'!A:E,5,FALSE)," ")</f>
        <v xml:space="preserve"> </v>
      </c>
    </row>
    <row r="91" spans="13:30">
      <c r="M91" s="4"/>
      <c r="N91" s="4"/>
      <c r="O91" s="4"/>
      <c r="P91" s="4"/>
      <c r="AD91" s="532" t="str">
        <f>IFERROR(VLOOKUP(D91,'Part Master'!A:E,5,FALSE)," ")</f>
        <v xml:space="preserve"> </v>
      </c>
    </row>
    <row r="92" spans="13:30">
      <c r="M92" s="4"/>
      <c r="N92" s="4"/>
      <c r="O92" s="4"/>
      <c r="P92" s="4"/>
      <c r="AD92" s="532" t="str">
        <f>IFERROR(VLOOKUP(D92,'Part Master'!A:E,5,FALSE)," ")</f>
        <v xml:space="preserve"> </v>
      </c>
    </row>
    <row r="93" spans="13:30">
      <c r="M93" s="4"/>
      <c r="N93" s="4"/>
      <c r="O93" s="4"/>
      <c r="P93" s="4"/>
      <c r="AD93" s="532" t="str">
        <f>IFERROR(VLOOKUP(D93,'Part Master'!A:E,5,FALSE)," ")</f>
        <v xml:space="preserve"> </v>
      </c>
    </row>
    <row r="94" spans="13:30">
      <c r="M94" s="4"/>
      <c r="N94" s="4"/>
      <c r="O94" s="4"/>
      <c r="P94" s="4"/>
      <c r="AD94" s="532" t="str">
        <f>IFERROR(VLOOKUP(D94,'Part Master'!A:E,5,FALSE)," ")</f>
        <v xml:space="preserve"> </v>
      </c>
    </row>
    <row r="95" spans="13:30">
      <c r="M95" s="4"/>
      <c r="N95" s="4"/>
      <c r="O95" s="4"/>
      <c r="P95" s="4"/>
      <c r="AD95" s="532" t="str">
        <f>IFERROR(VLOOKUP(D95,'Part Master'!A:E,5,FALSE)," ")</f>
        <v xml:space="preserve"> </v>
      </c>
    </row>
    <row r="96" spans="13:30">
      <c r="M96" s="4"/>
      <c r="N96" s="4"/>
      <c r="O96" s="4"/>
      <c r="P96" s="4"/>
      <c r="AD96" s="532" t="str">
        <f>IFERROR(VLOOKUP(D96,'Part Master'!A:E,5,FALSE)," ")</f>
        <v xml:space="preserve"> </v>
      </c>
    </row>
    <row r="97" spans="13:30">
      <c r="M97" s="4"/>
      <c r="N97" s="4"/>
      <c r="O97" s="4"/>
      <c r="P97" s="4"/>
      <c r="AD97" s="532" t="str">
        <f>IFERROR(VLOOKUP(D97,'Part Master'!A:E,5,FALSE)," ")</f>
        <v xml:space="preserve"> </v>
      </c>
    </row>
    <row r="98" spans="13:30">
      <c r="M98" s="4"/>
      <c r="N98" s="4"/>
      <c r="O98" s="4"/>
      <c r="P98" s="4"/>
      <c r="AD98" s="532" t="str">
        <f>IFERROR(VLOOKUP(D98,'Part Master'!A:E,5,FALSE)," ")</f>
        <v xml:space="preserve"> </v>
      </c>
    </row>
    <row r="99" spans="13:30">
      <c r="M99" s="4"/>
      <c r="N99" s="4"/>
      <c r="O99" s="4"/>
      <c r="P99" s="4"/>
      <c r="AD99" s="532" t="str">
        <f>IFERROR(VLOOKUP(D99,'Part Master'!A:E,5,FALSE)," ")</f>
        <v xml:space="preserve"> </v>
      </c>
    </row>
    <row r="100" spans="13:30">
      <c r="M100" s="4"/>
      <c r="N100" s="4"/>
      <c r="O100" s="4"/>
      <c r="P100" s="4"/>
      <c r="AD100" s="532" t="str">
        <f>IFERROR(VLOOKUP(D100,'Part Master'!A:E,5,FALSE)," ")</f>
        <v xml:space="preserve"> </v>
      </c>
    </row>
    <row r="101" spans="13:30">
      <c r="M101" s="4"/>
      <c r="N101" s="4"/>
      <c r="O101" s="4"/>
      <c r="P101" s="4"/>
      <c r="AD101" s="532" t="str">
        <f>IFERROR(VLOOKUP(D101,'Part Master'!A:E,5,FALSE)," ")</f>
        <v xml:space="preserve"> </v>
      </c>
    </row>
    <row r="102" spans="13:30">
      <c r="M102" s="4"/>
      <c r="N102" s="4"/>
      <c r="O102" s="4"/>
      <c r="P102" s="4"/>
      <c r="AD102" s="532" t="str">
        <f>IFERROR(VLOOKUP(D102,'Part Master'!A:E,5,FALSE)," ")</f>
        <v xml:space="preserve"> </v>
      </c>
    </row>
    <row r="103" spans="13:30">
      <c r="M103" s="4"/>
      <c r="N103" s="4"/>
      <c r="O103" s="4"/>
      <c r="P103" s="4"/>
      <c r="AD103" s="532" t="str">
        <f>IFERROR(VLOOKUP(D103,'Part Master'!A:E,5,FALSE)," ")</f>
        <v xml:space="preserve"> </v>
      </c>
    </row>
    <row r="104" spans="13:30">
      <c r="M104" s="4"/>
      <c r="N104" s="4"/>
      <c r="O104" s="4"/>
      <c r="P104" s="4"/>
      <c r="AD104" s="532" t="str">
        <f>IFERROR(VLOOKUP(D104,'Part Master'!A:E,5,FALSE)," ")</f>
        <v xml:space="preserve"> </v>
      </c>
    </row>
    <row r="105" spans="13:30">
      <c r="M105" s="4"/>
      <c r="N105" s="4"/>
      <c r="O105" s="4"/>
      <c r="P105" s="4"/>
      <c r="AD105" s="532" t="str">
        <f>IFERROR(VLOOKUP(D105,'Part Master'!A:E,5,FALSE)," ")</f>
        <v xml:space="preserve"> </v>
      </c>
    </row>
    <row r="106" spans="13:30">
      <c r="M106" s="4"/>
      <c r="N106" s="4"/>
      <c r="O106" s="4"/>
      <c r="P106" s="4"/>
      <c r="AD106" s="532" t="str">
        <f>IFERROR(VLOOKUP(D106,'Part Master'!A:E,5,FALSE)," ")</f>
        <v xml:space="preserve"> </v>
      </c>
    </row>
    <row r="107" spans="13:30">
      <c r="M107" s="5"/>
      <c r="N107" s="5"/>
      <c r="O107" s="5"/>
      <c r="P107" s="5"/>
      <c r="AD107" s="532" t="str">
        <f>IFERROR(VLOOKUP(D107,'Part Master'!A:E,5,FALSE)," ")</f>
        <v xml:space="preserve"> </v>
      </c>
    </row>
    <row r="108" spans="13:30">
      <c r="M108" s="4"/>
      <c r="N108" s="4"/>
      <c r="O108" s="4"/>
      <c r="P108" s="4"/>
      <c r="AD108" s="532" t="str">
        <f>IFERROR(VLOOKUP(D108,'Part Master'!A:E,5,FALSE)," ")</f>
        <v xml:space="preserve"> </v>
      </c>
    </row>
    <row r="109" spans="13:30">
      <c r="M109" s="5"/>
      <c r="N109" s="5"/>
      <c r="O109" s="5"/>
      <c r="P109" s="5"/>
      <c r="AD109" s="532" t="str">
        <f>IFERROR(VLOOKUP(D109,'Part Master'!A:E,5,FALSE)," ")</f>
        <v xml:space="preserve"> </v>
      </c>
    </row>
    <row r="110" spans="13:30">
      <c r="M110" s="4"/>
      <c r="N110" s="4"/>
      <c r="O110" s="4"/>
      <c r="P110" s="4"/>
      <c r="AD110" s="532" t="str">
        <f>IFERROR(VLOOKUP(D110,'Part Master'!A:E,5,FALSE)," ")</f>
        <v xml:space="preserve"> </v>
      </c>
    </row>
    <row r="111" spans="13:30">
      <c r="M111" s="5"/>
      <c r="N111" s="5"/>
      <c r="O111" s="5"/>
      <c r="P111" s="5"/>
      <c r="AD111" s="532" t="str">
        <f>IFERROR(VLOOKUP(D111,'Part Master'!A:E,5,FALSE)," ")</f>
        <v xml:space="preserve"> </v>
      </c>
    </row>
    <row r="112" spans="13:30">
      <c r="M112" s="4"/>
      <c r="N112" s="4"/>
      <c r="O112" s="4"/>
      <c r="P112" s="4"/>
      <c r="AD112" s="532" t="str">
        <f>IFERROR(VLOOKUP(D112,'Part Master'!A:E,5,FALSE)," ")</f>
        <v xml:space="preserve"> </v>
      </c>
    </row>
    <row r="113" spans="13:30">
      <c r="M113" s="5"/>
      <c r="N113" s="5"/>
      <c r="O113" s="5"/>
      <c r="P113" s="5"/>
      <c r="AD113" s="532" t="str">
        <f>IFERROR(VLOOKUP(D113,'Part Master'!A:E,5,FALSE)," ")</f>
        <v xml:space="preserve"> </v>
      </c>
    </row>
    <row r="114" spans="13:30">
      <c r="M114" s="4"/>
      <c r="N114" s="4"/>
      <c r="O114" s="4"/>
      <c r="P114" s="4"/>
      <c r="AD114" s="532" t="str">
        <f>IFERROR(VLOOKUP(D114,'Part Master'!A:E,5,FALSE)," ")</f>
        <v xml:space="preserve"> </v>
      </c>
    </row>
    <row r="115" spans="13:30">
      <c r="M115" s="5"/>
      <c r="N115" s="5"/>
      <c r="O115" s="5"/>
      <c r="P115" s="5"/>
      <c r="AD115" s="532" t="str">
        <f>IFERROR(VLOOKUP(D115,'Part Master'!A:E,5,FALSE)," ")</f>
        <v xml:space="preserve"> </v>
      </c>
    </row>
    <row r="116" spans="13:30">
      <c r="M116" s="4"/>
      <c r="N116" s="4"/>
      <c r="O116" s="4"/>
      <c r="P116" s="4"/>
      <c r="AD116" s="532" t="str">
        <f>IFERROR(VLOOKUP(D116,'Part Master'!A:E,5,FALSE)," ")</f>
        <v xml:space="preserve"> </v>
      </c>
    </row>
    <row r="117" spans="13:30">
      <c r="M117" s="5"/>
      <c r="N117" s="5"/>
      <c r="O117" s="5"/>
      <c r="P117" s="5"/>
      <c r="AD117" s="532" t="str">
        <f>IFERROR(VLOOKUP(D117,'Part Master'!A:E,5,FALSE)," ")</f>
        <v xml:space="preserve"> </v>
      </c>
    </row>
    <row r="118" spans="13:30">
      <c r="M118" s="4"/>
      <c r="N118" s="4"/>
      <c r="O118" s="4"/>
      <c r="P118" s="4"/>
      <c r="AD118" s="532" t="str">
        <f>IFERROR(VLOOKUP(D118,'Part Master'!A:E,5,FALSE)," ")</f>
        <v xml:space="preserve"> </v>
      </c>
    </row>
    <row r="119" spans="13:30">
      <c r="M119" s="5"/>
      <c r="N119" s="5"/>
      <c r="O119" s="5"/>
      <c r="P119" s="5"/>
      <c r="AD119" s="532" t="str">
        <f>IFERROR(VLOOKUP(D119,'Part Master'!A:E,5,FALSE)," ")</f>
        <v xml:space="preserve"> </v>
      </c>
    </row>
    <row r="120" spans="13:30">
      <c r="M120" s="4"/>
      <c r="N120" s="4"/>
      <c r="O120" s="4"/>
      <c r="P120" s="4"/>
      <c r="AD120" s="532" t="str">
        <f>IFERROR(VLOOKUP(D120,'Part Master'!A:E,5,FALSE)," ")</f>
        <v xml:space="preserve"> </v>
      </c>
    </row>
    <row r="121" spans="13:30">
      <c r="M121" s="5"/>
      <c r="N121" s="5"/>
      <c r="O121" s="5"/>
      <c r="P121" s="5"/>
      <c r="AD121" s="532" t="str">
        <f>IFERROR(VLOOKUP(D121,'Part Master'!A:E,5,FALSE)," ")</f>
        <v xml:space="preserve"> </v>
      </c>
    </row>
    <row r="122" spans="13:30">
      <c r="M122" s="4"/>
      <c r="N122" s="4"/>
      <c r="O122" s="4"/>
      <c r="P122" s="4"/>
      <c r="AD122" s="532" t="str">
        <f>IFERROR(VLOOKUP(D122,'Part Master'!A:E,5,FALSE)," ")</f>
        <v xml:space="preserve"> </v>
      </c>
    </row>
    <row r="123" spans="13:30">
      <c r="M123" s="5"/>
      <c r="N123" s="5"/>
      <c r="O123" s="5"/>
      <c r="P123" s="5"/>
      <c r="AD123" s="532" t="str">
        <f>IFERROR(VLOOKUP(D123,'Part Master'!A:E,5,FALSE)," ")</f>
        <v xml:space="preserve"> </v>
      </c>
    </row>
    <row r="124" spans="13:30">
      <c r="M124" s="4"/>
      <c r="N124" s="4"/>
      <c r="O124" s="4"/>
      <c r="P124" s="4"/>
      <c r="AD124" s="532" t="str">
        <f>IFERROR(VLOOKUP(D124,'Part Master'!A:E,5,FALSE)," ")</f>
        <v xml:space="preserve"> </v>
      </c>
    </row>
    <row r="125" spans="13:30">
      <c r="M125" s="5"/>
      <c r="N125" s="5"/>
      <c r="O125" s="5"/>
      <c r="P125" s="5"/>
      <c r="AD125" s="532" t="str">
        <f>IFERROR(VLOOKUP(D125,'Part Master'!A:E,5,FALSE)," ")</f>
        <v xml:space="preserve"> </v>
      </c>
    </row>
    <row r="126" spans="13:30">
      <c r="M126" s="4"/>
      <c r="N126" s="4"/>
      <c r="O126" s="4"/>
      <c r="P126" s="4"/>
      <c r="AD126" s="532" t="str">
        <f>IFERROR(VLOOKUP(D126,'Part Master'!A:E,5,FALSE)," ")</f>
        <v xml:space="preserve"> </v>
      </c>
    </row>
    <row r="127" spans="13:30">
      <c r="M127" s="5"/>
      <c r="N127" s="5"/>
      <c r="O127" s="5"/>
      <c r="P127" s="5"/>
      <c r="AD127" s="532" t="str">
        <f>IFERROR(VLOOKUP(D127,'Part Master'!A:E,5,FALSE)," ")</f>
        <v xml:space="preserve"> </v>
      </c>
    </row>
    <row r="128" spans="13:30">
      <c r="M128" s="4"/>
      <c r="N128" s="4"/>
      <c r="O128" s="4"/>
      <c r="P128" s="4"/>
      <c r="AD128" s="532" t="str">
        <f>IFERROR(VLOOKUP(D128,'Part Master'!A:E,5,FALSE)," ")</f>
        <v xml:space="preserve"> </v>
      </c>
    </row>
    <row r="129" spans="13:30">
      <c r="M129" s="5"/>
      <c r="N129" s="5"/>
      <c r="O129" s="5"/>
      <c r="P129" s="5"/>
      <c r="AD129" s="532" t="str">
        <f>IFERROR(VLOOKUP(D129,'Part Master'!A:E,5,FALSE)," ")</f>
        <v xml:space="preserve"> </v>
      </c>
    </row>
    <row r="130" spans="13:30">
      <c r="M130" s="4"/>
      <c r="N130" s="4"/>
      <c r="O130" s="4"/>
      <c r="P130" s="4"/>
      <c r="AD130" s="532" t="str">
        <f>IFERROR(VLOOKUP(D130,'Part Master'!A:E,5,FALSE)," ")</f>
        <v xml:space="preserve"> </v>
      </c>
    </row>
    <row r="131" spans="13:30">
      <c r="M131" s="5"/>
      <c r="N131" s="5"/>
      <c r="O131" s="5"/>
      <c r="P131" s="5"/>
      <c r="AD131" s="532" t="str">
        <f>IFERROR(VLOOKUP(D131,'Part Master'!A:E,5,FALSE)," ")</f>
        <v xml:space="preserve"> </v>
      </c>
    </row>
    <row r="132" spans="13:30">
      <c r="M132" s="4"/>
      <c r="N132" s="4"/>
      <c r="O132" s="4"/>
      <c r="P132" s="4"/>
      <c r="AD132" s="532" t="str">
        <f>IFERROR(VLOOKUP(D132,'Part Master'!A:E,5,FALSE)," ")</f>
        <v xml:space="preserve"> </v>
      </c>
    </row>
    <row r="133" spans="13:30">
      <c r="M133" s="5"/>
      <c r="N133" s="5"/>
      <c r="O133" s="5"/>
      <c r="P133" s="5"/>
      <c r="AD133" s="532" t="str">
        <f>IFERROR(VLOOKUP(D133,'Part Master'!A:E,5,FALSE)," ")</f>
        <v xml:space="preserve"> </v>
      </c>
    </row>
    <row r="134" spans="13:30">
      <c r="M134" s="4"/>
      <c r="N134" s="4"/>
      <c r="O134" s="4"/>
      <c r="P134" s="4"/>
      <c r="AD134" s="532" t="str">
        <f>IFERROR(VLOOKUP(D134,'Part Master'!A:E,5,FALSE)," ")</f>
        <v xml:space="preserve"> </v>
      </c>
    </row>
    <row r="135" spans="13:30">
      <c r="M135" s="5"/>
      <c r="N135" s="5"/>
      <c r="O135" s="5"/>
      <c r="P135" s="5"/>
      <c r="AD135" s="532" t="str">
        <f>IFERROR(VLOOKUP(D135,'Part Master'!A:E,5,FALSE)," ")</f>
        <v xml:space="preserve"> </v>
      </c>
    </row>
    <row r="136" spans="13:30">
      <c r="M136" s="4"/>
      <c r="N136" s="4"/>
      <c r="O136" s="4"/>
      <c r="P136" s="4"/>
      <c r="AD136" s="532" t="str">
        <f>IFERROR(VLOOKUP(D136,'Part Master'!A:E,5,FALSE)," ")</f>
        <v xml:space="preserve"> </v>
      </c>
    </row>
    <row r="137" spans="13:30">
      <c r="M137" s="5"/>
      <c r="N137" s="5"/>
      <c r="O137" s="5"/>
      <c r="P137" s="5"/>
      <c r="AD137" s="532" t="str">
        <f>IFERROR(VLOOKUP(D137,'Part Master'!A:E,5,FALSE)," ")</f>
        <v xml:space="preserve"> </v>
      </c>
    </row>
    <row r="138" spans="13:30">
      <c r="M138" s="4"/>
      <c r="N138" s="4"/>
      <c r="O138" s="4"/>
      <c r="P138" s="4"/>
      <c r="AD138" s="532" t="str">
        <f>IFERROR(VLOOKUP(D138,'Part Master'!A:E,5,FALSE)," ")</f>
        <v xml:space="preserve"> </v>
      </c>
    </row>
    <row r="139" spans="13:30">
      <c r="M139" s="5"/>
      <c r="N139" s="5"/>
      <c r="O139" s="5"/>
      <c r="P139" s="5"/>
      <c r="AD139" s="532" t="str">
        <f>IFERROR(VLOOKUP(D139,'Part Master'!A:E,5,FALSE)," ")</f>
        <v xml:space="preserve"> </v>
      </c>
    </row>
    <row r="140" spans="13:30">
      <c r="M140" s="4"/>
      <c r="N140" s="4"/>
      <c r="O140" s="4"/>
      <c r="P140" s="4"/>
      <c r="AD140" s="532" t="str">
        <f>IFERROR(VLOOKUP(D140,'Part Master'!A:E,5,FALSE)," ")</f>
        <v xml:space="preserve"> </v>
      </c>
    </row>
    <row r="141" spans="13:30">
      <c r="M141" s="5"/>
      <c r="N141" s="5"/>
      <c r="O141" s="5"/>
      <c r="P141" s="5"/>
      <c r="AD141" s="532" t="str">
        <f>IFERROR(VLOOKUP(D141,'Part Master'!A:E,5,FALSE)," ")</f>
        <v xml:space="preserve"> </v>
      </c>
    </row>
    <row r="142" spans="13:30">
      <c r="M142" s="4"/>
      <c r="N142" s="4"/>
      <c r="O142" s="4"/>
      <c r="P142" s="4"/>
      <c r="AD142" s="532" t="str">
        <f>IFERROR(VLOOKUP(D142,'Part Master'!A:E,5,FALSE)," ")</f>
        <v xml:space="preserve"> </v>
      </c>
    </row>
    <row r="143" spans="13:30">
      <c r="M143" s="5"/>
      <c r="N143" s="5"/>
      <c r="O143" s="5"/>
      <c r="P143" s="5"/>
      <c r="AD143" s="532" t="str">
        <f>IFERROR(VLOOKUP(D143,'Part Master'!A:E,5,FALSE)," ")</f>
        <v xml:space="preserve"> </v>
      </c>
    </row>
    <row r="144" spans="13:30">
      <c r="M144" s="4"/>
      <c r="N144" s="4"/>
      <c r="O144" s="4"/>
      <c r="P144" s="4"/>
      <c r="AD144" s="532" t="str">
        <f>IFERROR(VLOOKUP(D144,'Part Master'!A:E,5,FALSE)," ")</f>
        <v xml:space="preserve"> </v>
      </c>
    </row>
    <row r="145" spans="13:30">
      <c r="M145" s="5"/>
      <c r="N145" s="5"/>
      <c r="O145" s="5"/>
      <c r="P145" s="5"/>
      <c r="AD145" s="532" t="str">
        <f>IFERROR(VLOOKUP(D145,'Part Master'!A:E,5,FALSE)," ")</f>
        <v xml:space="preserve"> </v>
      </c>
    </row>
    <row r="146" spans="13:30">
      <c r="M146" s="4"/>
      <c r="N146" s="4"/>
      <c r="O146" s="4"/>
      <c r="P146" s="4"/>
      <c r="AD146" s="532" t="str">
        <f>IFERROR(VLOOKUP(D146,'Part Master'!A:E,5,FALSE)," ")</f>
        <v xml:space="preserve"> </v>
      </c>
    </row>
    <row r="147" spans="13:30">
      <c r="M147" s="5"/>
      <c r="N147" s="5"/>
      <c r="O147" s="5"/>
      <c r="P147" s="5"/>
      <c r="AD147" s="532" t="str">
        <f>IFERROR(VLOOKUP(D147,'Part Master'!A:E,5,FALSE)," ")</f>
        <v xml:space="preserve"> </v>
      </c>
    </row>
    <row r="148" spans="13:30">
      <c r="M148" s="4"/>
      <c r="N148" s="4"/>
      <c r="O148" s="4"/>
      <c r="P148" s="4"/>
      <c r="AD148" s="532" t="str">
        <f>IFERROR(VLOOKUP(D148,'Part Master'!A:E,5,FALSE)," ")</f>
        <v xml:space="preserve"> </v>
      </c>
    </row>
    <row r="149" spans="13:30">
      <c r="M149" s="5"/>
      <c r="N149" s="5"/>
      <c r="O149" s="5"/>
      <c r="P149" s="5"/>
      <c r="AD149" s="532" t="str">
        <f>IFERROR(VLOOKUP(D149,'Part Master'!A:E,5,FALSE)," ")</f>
        <v xml:space="preserve"> </v>
      </c>
    </row>
    <row r="150" spans="13:30">
      <c r="M150" s="129"/>
      <c r="N150" s="129"/>
      <c r="O150" s="129"/>
      <c r="P150" s="129"/>
      <c r="AD150" s="532" t="str">
        <f>IFERROR(VLOOKUP(D150,'Part Master'!A:E,5,FALSE)," ")</f>
        <v xml:space="preserve"> </v>
      </c>
    </row>
    <row r="151" spans="13:30">
      <c r="M151" s="129"/>
      <c r="N151" s="129"/>
      <c r="O151" s="129"/>
      <c r="P151" s="129"/>
      <c r="AD151" s="532" t="str">
        <f>IFERROR(VLOOKUP(D151,'Part Master'!A:E,5,FALSE)," ")</f>
        <v xml:space="preserve"> </v>
      </c>
    </row>
    <row r="152" spans="13:30">
      <c r="M152" s="129"/>
      <c r="N152" s="129"/>
      <c r="O152" s="129"/>
      <c r="P152" s="129"/>
      <c r="AD152" s="532" t="str">
        <f>IFERROR(VLOOKUP(D152,'Part Master'!A:E,5,FALSE)," ")</f>
        <v xml:space="preserve"> </v>
      </c>
    </row>
    <row r="153" spans="13:30">
      <c r="M153" s="129"/>
      <c r="N153" s="129"/>
      <c r="O153" s="129"/>
      <c r="P153" s="129"/>
      <c r="AD153" s="532" t="str">
        <f>IFERROR(VLOOKUP(D153,'Part Master'!A:E,5,FALSE)," ")</f>
        <v xml:space="preserve"> </v>
      </c>
    </row>
    <row r="154" spans="13:30">
      <c r="M154" s="129"/>
      <c r="N154" s="129"/>
      <c r="O154" s="129"/>
      <c r="P154" s="129"/>
      <c r="AD154" s="532" t="str">
        <f>IFERROR(VLOOKUP(D154,'Part Master'!A:E,5,FALSE)," ")</f>
        <v xml:space="preserve"> </v>
      </c>
    </row>
    <row r="155" spans="13:30">
      <c r="M155" s="129"/>
      <c r="N155" s="129"/>
      <c r="O155" s="129"/>
      <c r="P155" s="129"/>
      <c r="AD155" s="532" t="str">
        <f>IFERROR(VLOOKUP(D155,'Part Master'!A:E,5,FALSE)," ")</f>
        <v xml:space="preserve"> </v>
      </c>
    </row>
    <row r="156" spans="13:30">
      <c r="M156" s="129"/>
      <c r="N156" s="129"/>
      <c r="O156" s="129"/>
      <c r="P156" s="129"/>
      <c r="AD156" s="532" t="str">
        <f>IFERROR(VLOOKUP(D156,'Part Master'!A:E,5,FALSE)," ")</f>
        <v xml:space="preserve"> </v>
      </c>
    </row>
    <row r="157" spans="13:30">
      <c r="M157" s="129"/>
      <c r="N157" s="129"/>
      <c r="O157" s="129"/>
      <c r="P157" s="129"/>
      <c r="AD157" s="532" t="str">
        <f>IFERROR(VLOOKUP(D157,'Part Master'!A:E,5,FALSE)," ")</f>
        <v xml:space="preserve"> </v>
      </c>
    </row>
    <row r="158" spans="13:30">
      <c r="M158" s="129"/>
      <c r="N158" s="129"/>
      <c r="O158" s="129"/>
      <c r="P158" s="129"/>
      <c r="AD158" s="532" t="str">
        <f>IFERROR(VLOOKUP(D158,'Part Master'!A:E,5,FALSE)," ")</f>
        <v xml:space="preserve"> </v>
      </c>
    </row>
    <row r="159" spans="13:30">
      <c r="M159" s="129"/>
      <c r="N159" s="129"/>
      <c r="O159" s="129"/>
      <c r="P159" s="129"/>
      <c r="AD159" s="532" t="str">
        <f>IFERROR(VLOOKUP(D159,'Part Master'!A:E,5,FALSE)," ")</f>
        <v xml:space="preserve"> </v>
      </c>
    </row>
    <row r="160" spans="13:30">
      <c r="M160" s="129"/>
      <c r="N160" s="129"/>
      <c r="O160" s="129"/>
      <c r="P160" s="129"/>
      <c r="AD160" s="532" t="str">
        <f>IFERROR(VLOOKUP(D160,'Part Master'!A:E,5,FALSE)," ")</f>
        <v xml:space="preserve"> </v>
      </c>
    </row>
    <row r="161" spans="13:30">
      <c r="M161" s="129"/>
      <c r="N161" s="129"/>
      <c r="O161" s="129"/>
      <c r="P161" s="129"/>
      <c r="AD161" s="532" t="str">
        <f>IFERROR(VLOOKUP(D161,'Part Master'!A:E,5,FALSE)," ")</f>
        <v xml:space="preserve"> </v>
      </c>
    </row>
    <row r="162" spans="13:30">
      <c r="M162" s="129"/>
      <c r="N162" s="129"/>
      <c r="O162" s="129"/>
      <c r="P162" s="129"/>
      <c r="AD162" s="532" t="str">
        <f>IFERROR(VLOOKUP(D162,'Part Master'!A:E,5,FALSE)," ")</f>
        <v xml:space="preserve"> </v>
      </c>
    </row>
    <row r="163" spans="13:30">
      <c r="M163" s="129"/>
      <c r="N163" s="129"/>
      <c r="O163" s="129"/>
      <c r="P163" s="129"/>
      <c r="AD163" s="532" t="str">
        <f>IFERROR(VLOOKUP(D163,'Part Master'!A:E,5,FALSE)," ")</f>
        <v xml:space="preserve"> </v>
      </c>
    </row>
    <row r="164" spans="13:30">
      <c r="M164" s="129"/>
      <c r="N164" s="129"/>
      <c r="O164" s="129"/>
      <c r="P164" s="129"/>
      <c r="AD164" s="532" t="str">
        <f>IFERROR(VLOOKUP(D164,'Part Master'!A:E,5,FALSE)," ")</f>
        <v xml:space="preserve"> </v>
      </c>
    </row>
    <row r="165" spans="13:30">
      <c r="M165" s="129"/>
      <c r="N165" s="129"/>
      <c r="O165" s="129"/>
      <c r="P165" s="129"/>
      <c r="AD165" s="532" t="str">
        <f>IFERROR(VLOOKUP(D165,'Part Master'!A:E,5,FALSE)," ")</f>
        <v xml:space="preserve"> </v>
      </c>
    </row>
    <row r="166" spans="13:30">
      <c r="M166" s="129"/>
      <c r="N166" s="129"/>
      <c r="O166" s="129"/>
      <c r="P166" s="129"/>
      <c r="AD166" s="532" t="str">
        <f>IFERROR(VLOOKUP(D166,'Part Master'!A:E,5,FALSE)," ")</f>
        <v xml:space="preserve"> </v>
      </c>
    </row>
    <row r="167" spans="13:30">
      <c r="M167" s="129"/>
      <c r="N167" s="129"/>
      <c r="O167" s="129"/>
      <c r="P167" s="129"/>
      <c r="AD167" s="532" t="str">
        <f>IFERROR(VLOOKUP(D167,'Part Master'!A:E,5,FALSE)," ")</f>
        <v xml:space="preserve"> </v>
      </c>
    </row>
    <row r="168" spans="13:30">
      <c r="M168" s="129"/>
      <c r="N168" s="129"/>
      <c r="O168" s="129"/>
      <c r="P168" s="129"/>
      <c r="AD168" s="532" t="str">
        <f>IFERROR(VLOOKUP(D168,'Part Master'!A:E,5,FALSE)," ")</f>
        <v xml:space="preserve"> </v>
      </c>
    </row>
    <row r="169" spans="13:30">
      <c r="M169" s="129"/>
      <c r="N169" s="129"/>
      <c r="O169" s="129"/>
      <c r="P169" s="129"/>
      <c r="AD169" s="532" t="str">
        <f>IFERROR(VLOOKUP(D169,'Part Master'!A:E,5,FALSE)," ")</f>
        <v xml:space="preserve"> </v>
      </c>
    </row>
    <row r="170" spans="13:30">
      <c r="M170" s="129"/>
      <c r="N170" s="129"/>
      <c r="O170" s="129"/>
      <c r="P170" s="129"/>
      <c r="AD170" s="532" t="str">
        <f>IFERROR(VLOOKUP(D170,'Part Master'!A:E,5,FALSE)," ")</f>
        <v xml:space="preserve"> </v>
      </c>
    </row>
    <row r="171" spans="13:30">
      <c r="M171" s="129"/>
      <c r="N171" s="129"/>
      <c r="O171" s="129"/>
      <c r="P171" s="129"/>
      <c r="AD171" s="532" t="str">
        <f>IFERROR(VLOOKUP(D171,'Part Master'!A:E,5,FALSE)," ")</f>
        <v xml:space="preserve"> </v>
      </c>
    </row>
    <row r="172" spans="13:30">
      <c r="M172" s="129"/>
      <c r="N172" s="129"/>
      <c r="O172" s="129"/>
      <c r="P172" s="129"/>
      <c r="AD172" s="532" t="str">
        <f>IFERROR(VLOOKUP(D172,'Part Master'!A:E,5,FALSE)," ")</f>
        <v xml:space="preserve"> </v>
      </c>
    </row>
    <row r="173" spans="13:30">
      <c r="M173" s="129"/>
      <c r="N173" s="129"/>
      <c r="O173" s="129"/>
      <c r="P173" s="129"/>
      <c r="AD173" s="532" t="str">
        <f>IFERROR(VLOOKUP(D173,'Part Master'!A:E,5,FALSE)," ")</f>
        <v xml:space="preserve"> </v>
      </c>
    </row>
    <row r="174" spans="13:30">
      <c r="M174" s="129"/>
      <c r="N174" s="129"/>
      <c r="O174" s="129"/>
      <c r="P174" s="129"/>
      <c r="AD174" s="532" t="str">
        <f>IFERROR(VLOOKUP(D174,'Part Master'!A:E,5,FALSE)," ")</f>
        <v xml:space="preserve"> </v>
      </c>
    </row>
    <row r="175" spans="13:30">
      <c r="M175" s="129"/>
      <c r="N175" s="129"/>
      <c r="O175" s="129"/>
      <c r="P175" s="129"/>
      <c r="AD175" s="532" t="str">
        <f>IFERROR(VLOOKUP(D175,'Part Master'!A:E,5,FALSE)," ")</f>
        <v xml:space="preserve"> </v>
      </c>
    </row>
    <row r="176" spans="13:30">
      <c r="M176" s="129"/>
      <c r="N176" s="129"/>
      <c r="O176" s="129"/>
      <c r="P176" s="129"/>
      <c r="AD176" s="532" t="str">
        <f>IFERROR(VLOOKUP(D176,'Part Master'!A:E,5,FALSE)," ")</f>
        <v xml:space="preserve"> </v>
      </c>
    </row>
    <row r="177" spans="13:30">
      <c r="M177" s="129"/>
      <c r="N177" s="129"/>
      <c r="O177" s="129"/>
      <c r="P177" s="129"/>
      <c r="AD177" s="532" t="str">
        <f>IFERROR(VLOOKUP(D177,'Part Master'!A:E,5,FALSE)," ")</f>
        <v xml:space="preserve"> </v>
      </c>
    </row>
    <row r="178" spans="13:30">
      <c r="M178" s="129"/>
      <c r="N178" s="129"/>
      <c r="O178" s="129"/>
      <c r="P178" s="129"/>
      <c r="AD178" s="532" t="str">
        <f>IFERROR(VLOOKUP(D178,'Part Master'!A:E,5,FALSE)," ")</f>
        <v xml:space="preserve"> </v>
      </c>
    </row>
    <row r="179" spans="13:30">
      <c r="M179" s="129"/>
      <c r="N179" s="129"/>
      <c r="O179" s="129"/>
      <c r="P179" s="129"/>
      <c r="AD179" s="532" t="str">
        <f>IFERROR(VLOOKUP(D179,'Part Master'!A:E,5,FALSE)," ")</f>
        <v xml:space="preserve"> </v>
      </c>
    </row>
    <row r="180" spans="13:30">
      <c r="M180" s="11"/>
      <c r="N180" s="11"/>
      <c r="O180" s="11"/>
      <c r="P180" s="11"/>
      <c r="AD180" s="532" t="str">
        <f>IFERROR(VLOOKUP(D180,'Part Master'!A:E,5,FALSE)," ")</f>
        <v xml:space="preserve"> </v>
      </c>
    </row>
    <row r="181" spans="13:30">
      <c r="M181" s="11"/>
      <c r="N181" s="11"/>
      <c r="O181" s="11"/>
      <c r="P181" s="11"/>
      <c r="AD181" s="532" t="str">
        <f>IFERROR(VLOOKUP(D181,'Part Master'!A:E,5,FALSE)," ")</f>
        <v xml:space="preserve"> </v>
      </c>
    </row>
    <row r="182" spans="13:30">
      <c r="M182" s="129"/>
      <c r="N182" s="129"/>
      <c r="O182" s="129"/>
      <c r="P182" s="129"/>
      <c r="AD182" s="532" t="str">
        <f>IFERROR(VLOOKUP(D182,'Part Master'!A:E,5,FALSE)," ")</f>
        <v xml:space="preserve"> </v>
      </c>
    </row>
    <row r="183" spans="13:30">
      <c r="M183" s="129"/>
      <c r="N183" s="129"/>
      <c r="O183" s="129"/>
      <c r="P183" s="129"/>
      <c r="AD183" s="532" t="str">
        <f>IFERROR(VLOOKUP(D183,'Part Master'!A:E,5,FALSE)," ")</f>
        <v xml:space="preserve"> </v>
      </c>
    </row>
    <row r="184" spans="13:30">
      <c r="M184" s="129"/>
      <c r="N184" s="129"/>
      <c r="O184" s="129"/>
      <c r="P184" s="129"/>
      <c r="AD184" s="532" t="str">
        <f>IFERROR(VLOOKUP(D184,'Part Master'!A:E,5,FALSE)," ")</f>
        <v xml:space="preserve"> </v>
      </c>
    </row>
    <row r="185" spans="13:30">
      <c r="M185" s="129"/>
      <c r="N185" s="129"/>
      <c r="O185" s="129"/>
      <c r="P185" s="129"/>
      <c r="AD185" s="532" t="str">
        <f>IFERROR(VLOOKUP(D185,'Part Master'!A:E,5,FALSE)," ")</f>
        <v xml:space="preserve"> </v>
      </c>
    </row>
    <row r="186" spans="13:30">
      <c r="M186" s="129"/>
      <c r="N186" s="129"/>
      <c r="O186" s="129"/>
      <c r="P186" s="129"/>
      <c r="AD186" s="532" t="str">
        <f>IFERROR(VLOOKUP(D186,'Part Master'!A:E,5,FALSE)," ")</f>
        <v xml:space="preserve"> </v>
      </c>
    </row>
    <row r="187" spans="13:30">
      <c r="M187" s="129"/>
      <c r="N187" s="129"/>
      <c r="O187" s="129"/>
      <c r="P187" s="129"/>
      <c r="AD187" s="532" t="str">
        <f>IFERROR(VLOOKUP(D187,'Part Master'!A:E,5,FALSE)," ")</f>
        <v xml:space="preserve"> </v>
      </c>
    </row>
    <row r="188" spans="13:30">
      <c r="M188" s="129"/>
      <c r="N188" s="129"/>
      <c r="O188" s="129"/>
      <c r="P188" s="129"/>
      <c r="AD188" s="532" t="str">
        <f>IFERROR(VLOOKUP(D188,'Part Master'!A:E,5,FALSE)," ")</f>
        <v xml:space="preserve"> </v>
      </c>
    </row>
    <row r="189" spans="13:30">
      <c r="M189" s="129"/>
      <c r="N189" s="129"/>
      <c r="O189" s="129"/>
      <c r="P189" s="129"/>
      <c r="AD189" s="532" t="str">
        <f>IFERROR(VLOOKUP(D189,'Part Master'!A:E,5,FALSE)," ")</f>
        <v xml:space="preserve"> </v>
      </c>
    </row>
    <row r="190" spans="13:30">
      <c r="M190" s="129"/>
      <c r="N190" s="129"/>
      <c r="O190" s="129"/>
      <c r="P190" s="129"/>
      <c r="AD190" s="532" t="str">
        <f>IFERROR(VLOOKUP(D190,'Part Master'!A:E,5,FALSE)," ")</f>
        <v xml:space="preserve"> </v>
      </c>
    </row>
    <row r="191" spans="13:30">
      <c r="M191" s="129"/>
      <c r="N191" s="129"/>
      <c r="O191" s="129"/>
      <c r="P191" s="129"/>
      <c r="AD191" s="532" t="str">
        <f>IFERROR(VLOOKUP(D191,'Part Master'!A:E,5,FALSE)," ")</f>
        <v xml:space="preserve"> </v>
      </c>
    </row>
    <row r="192" spans="13:30">
      <c r="M192" s="129"/>
      <c r="N192" s="129"/>
      <c r="O192" s="129"/>
      <c r="P192" s="129"/>
      <c r="AD192" s="532" t="str">
        <f>IFERROR(VLOOKUP(D192,'Part Master'!A:E,5,FALSE)," ")</f>
        <v xml:space="preserve"> </v>
      </c>
    </row>
    <row r="193" spans="13:30">
      <c r="M193" s="129"/>
      <c r="N193" s="129"/>
      <c r="O193" s="129"/>
      <c r="P193" s="129"/>
      <c r="AD193" s="532" t="str">
        <f>IFERROR(VLOOKUP(D193,'Part Master'!A:E,5,FALSE)," ")</f>
        <v xml:space="preserve"> </v>
      </c>
    </row>
    <row r="194" spans="13:30">
      <c r="M194" s="5"/>
      <c r="N194" s="5"/>
      <c r="O194" s="5"/>
      <c r="P194" s="5"/>
      <c r="AD194" s="532" t="str">
        <f>IFERROR(VLOOKUP(D194,'Part Master'!A:E,5,FALSE)," ")</f>
        <v xml:space="preserve"> </v>
      </c>
    </row>
    <row r="195" spans="13:30">
      <c r="M195" s="5"/>
      <c r="N195" s="5"/>
      <c r="O195" s="5"/>
      <c r="P195" s="5"/>
      <c r="AD195" s="532" t="str">
        <f>IFERROR(VLOOKUP(D195,'Part Master'!A:E,5,FALSE)," ")</f>
        <v xml:space="preserve"> </v>
      </c>
    </row>
    <row r="196" spans="13:30">
      <c r="M196" s="5"/>
      <c r="N196" s="5"/>
      <c r="O196" s="5"/>
      <c r="P196" s="5"/>
      <c r="AD196" s="532" t="str">
        <f>IFERROR(VLOOKUP(D196,'Part Master'!A:E,5,FALSE)," ")</f>
        <v xml:space="preserve"> </v>
      </c>
    </row>
    <row r="197" spans="13:30">
      <c r="M197" s="5"/>
      <c r="N197" s="5"/>
      <c r="O197" s="5"/>
      <c r="P197" s="5"/>
      <c r="AD197" s="532" t="str">
        <f>IFERROR(VLOOKUP(D197,'Part Master'!A:E,5,FALSE)," ")</f>
        <v xml:space="preserve"> </v>
      </c>
    </row>
    <row r="198" spans="13:30">
      <c r="M198" s="5"/>
      <c r="N198" s="5"/>
      <c r="O198" s="5"/>
      <c r="P198" s="5"/>
      <c r="AD198" s="532" t="str">
        <f>IFERROR(VLOOKUP(D198,'Part Master'!A:E,5,FALSE)," ")</f>
        <v xml:space="preserve"> </v>
      </c>
    </row>
    <row r="199" spans="13:30">
      <c r="M199" s="5"/>
      <c r="N199" s="5"/>
      <c r="O199" s="5"/>
      <c r="P199" s="5"/>
      <c r="AD199" s="532" t="str">
        <f>IFERROR(VLOOKUP(D199,'Part Master'!A:E,5,FALSE)," ")</f>
        <v xml:space="preserve"> </v>
      </c>
    </row>
    <row r="200" spans="13:30">
      <c r="AD200" s="532" t="str">
        <f>IFERROR(VLOOKUP(D200,'Part Master'!A:E,5,FALSE)," ")</f>
        <v xml:space="preserve"> </v>
      </c>
    </row>
    <row r="201" spans="13:30">
      <c r="AD201" s="532" t="str">
        <f>IFERROR(VLOOKUP(D201,'Part Master'!A:E,5,FALSE)," ")</f>
        <v xml:space="preserve"> </v>
      </c>
    </row>
    <row r="202" spans="13:30">
      <c r="AD202" s="532" t="str">
        <f>IFERROR(VLOOKUP(D202,'Part Master'!A:E,5,FALSE)," ")</f>
        <v xml:space="preserve"> </v>
      </c>
    </row>
    <row r="203" spans="13:30">
      <c r="AD203" s="532" t="str">
        <f>IFERROR(VLOOKUP(D203,'Part Master'!A:E,5,FALSE)," ")</f>
        <v xml:space="preserve"> </v>
      </c>
    </row>
    <row r="204" spans="13:30">
      <c r="AD204" s="532" t="str">
        <f>IFERROR(VLOOKUP(D204,'Part Master'!A:E,5,FALSE)," ")</f>
        <v xml:space="preserve"> </v>
      </c>
    </row>
    <row r="205" spans="13:30">
      <c r="AD205" s="532" t="str">
        <f>IFERROR(VLOOKUP(D205,'Part Master'!A:E,5,FALSE)," ")</f>
        <v xml:space="preserve"> </v>
      </c>
    </row>
    <row r="206" spans="13:30">
      <c r="AD206" s="532" t="str">
        <f>IFERROR(VLOOKUP(D206,'Part Master'!A:E,5,FALSE)," ")</f>
        <v xml:space="preserve"> </v>
      </c>
    </row>
    <row r="207" spans="13:30">
      <c r="AD207" s="532" t="str">
        <f>IFERROR(VLOOKUP(D207,'Part Master'!A:E,5,FALSE)," ")</f>
        <v xml:space="preserve"> </v>
      </c>
    </row>
    <row r="208" spans="13:30">
      <c r="AD208" s="532" t="str">
        <f>IFERROR(VLOOKUP(D208,'Part Master'!A:E,5,FALSE)," ")</f>
        <v xml:space="preserve"> </v>
      </c>
    </row>
    <row r="209" spans="5:30">
      <c r="AD209" s="532" t="str">
        <f>IFERROR(VLOOKUP(D209,'Part Master'!A:E,5,FALSE)," ")</f>
        <v xml:space="preserve"> </v>
      </c>
    </row>
    <row r="210" spans="5:30">
      <c r="AD210" s="532" t="str">
        <f>IFERROR(VLOOKUP(D210,'Part Master'!A:E,5,FALSE)," ")</f>
        <v xml:space="preserve"> </v>
      </c>
    </row>
    <row r="211" spans="5:30">
      <c r="E211" s="33"/>
      <c r="AD211" s="532" t="str">
        <f>IFERROR(VLOOKUP(D211,'Part Master'!A:E,5,FALSE)," ")</f>
        <v xml:space="preserve"> </v>
      </c>
    </row>
    <row r="212" spans="5:30">
      <c r="AD212" s="532" t="str">
        <f>IFERROR(VLOOKUP(D212,'Part Master'!A:E,5,FALSE)," ")</f>
        <v xml:space="preserve"> </v>
      </c>
    </row>
    <row r="213" spans="5:30">
      <c r="AD213" s="532" t="str">
        <f>IFERROR(VLOOKUP(D213,'Part Master'!A:E,5,FALSE)," ")</f>
        <v xml:space="preserve"> </v>
      </c>
    </row>
    <row r="214" spans="5:30">
      <c r="AD214" s="532" t="str">
        <f>IFERROR(VLOOKUP(D214,'Part Master'!A:E,5,FALSE)," ")</f>
        <v xml:space="preserve"> </v>
      </c>
    </row>
    <row r="215" spans="5:30">
      <c r="AD215" s="532" t="str">
        <f>IFERROR(VLOOKUP(D215,'Part Master'!A:E,5,FALSE)," ")</f>
        <v xml:space="preserve"> </v>
      </c>
    </row>
    <row r="216" spans="5:30">
      <c r="AD216" s="532" t="str">
        <f>IFERROR(VLOOKUP(D216,'Part Master'!A:E,5,FALSE)," ")</f>
        <v xml:space="preserve"> </v>
      </c>
    </row>
    <row r="217" spans="5:30">
      <c r="AD217" s="532" t="str">
        <f>IFERROR(VLOOKUP(D217,'Part Master'!A:E,5,FALSE)," ")</f>
        <v xml:space="preserve"> </v>
      </c>
    </row>
    <row r="218" spans="5:30">
      <c r="AD218" s="532" t="str">
        <f>IFERROR(VLOOKUP(D218,'Part Master'!A:E,5,FALSE)," ")</f>
        <v xml:space="preserve"> </v>
      </c>
    </row>
    <row r="219" spans="5:30">
      <c r="AD219" s="532" t="str">
        <f>IFERROR(VLOOKUP(D219,'Part Master'!A:E,5,FALSE)," ")</f>
        <v xml:space="preserve"> </v>
      </c>
    </row>
    <row r="220" spans="5:30">
      <c r="AD220" s="532" t="str">
        <f>IFERROR(VLOOKUP(D220,'Part Master'!A:E,5,FALSE)," ")</f>
        <v xml:space="preserve"> </v>
      </c>
    </row>
    <row r="221" spans="5:30">
      <c r="AD221" s="532" t="str">
        <f>IFERROR(VLOOKUP(D221,'Part Master'!A:E,5,FALSE)," ")</f>
        <v xml:space="preserve"> </v>
      </c>
    </row>
    <row r="222" spans="5:30">
      <c r="AD222" s="532" t="str">
        <f>IFERROR(VLOOKUP(D222,'Part Master'!A:E,5,FALSE)," ")</f>
        <v xml:space="preserve"> </v>
      </c>
    </row>
    <row r="223" spans="5:30">
      <c r="AD223" s="532" t="str">
        <f>IFERROR(VLOOKUP(D223,'Part Master'!A:E,5,FALSE)," ")</f>
        <v xml:space="preserve"> </v>
      </c>
    </row>
    <row r="224" spans="5:30">
      <c r="AD224" s="532" t="str">
        <f>IFERROR(VLOOKUP(D224,'Part Master'!A:E,5,FALSE)," ")</f>
        <v xml:space="preserve"> </v>
      </c>
    </row>
    <row r="225" spans="30:30">
      <c r="AD225" s="532" t="str">
        <f>IFERROR(VLOOKUP(D225,'Part Master'!A:E,5,FALSE)," ")</f>
        <v xml:space="preserve"> </v>
      </c>
    </row>
    <row r="226" spans="30:30">
      <c r="AD226" s="532" t="str">
        <f>IFERROR(VLOOKUP(D226,'Part Master'!A:E,5,FALSE)," ")</f>
        <v xml:space="preserve"> </v>
      </c>
    </row>
    <row r="227" spans="30:30">
      <c r="AD227" s="532" t="str">
        <f>IFERROR(VLOOKUP(D227,'Part Master'!A:E,5,FALSE)," ")</f>
        <v xml:space="preserve"> </v>
      </c>
    </row>
    <row r="228" spans="30:30">
      <c r="AD228" s="532" t="str">
        <f>IFERROR(VLOOKUP(D228,'Part Master'!A:E,5,FALSE)," ")</f>
        <v xml:space="preserve"> </v>
      </c>
    </row>
    <row r="229" spans="30:30">
      <c r="AD229" s="532" t="str">
        <f>IFERROR(VLOOKUP(D229,'Part Master'!A:E,5,FALSE)," ")</f>
        <v xml:space="preserve"> </v>
      </c>
    </row>
    <row r="230" spans="30:30">
      <c r="AD230" s="532" t="str">
        <f>IFERROR(VLOOKUP(D230,'Part Master'!A:E,5,FALSE)," ")</f>
        <v xml:space="preserve"> </v>
      </c>
    </row>
    <row r="231" spans="30:30">
      <c r="AD231" s="532" t="str">
        <f>IFERROR(VLOOKUP(D231,'Part Master'!A:E,5,FALSE)," ")</f>
        <v xml:space="preserve"> </v>
      </c>
    </row>
    <row r="232" spans="30:30">
      <c r="AD232" s="532" t="str">
        <f>IFERROR(VLOOKUP(D232,'Part Master'!A:E,5,FALSE)," ")</f>
        <v xml:space="preserve"> </v>
      </c>
    </row>
    <row r="233" spans="30:30">
      <c r="AD233" s="532" t="str">
        <f>IFERROR(VLOOKUP(D233,'Part Master'!A:E,5,FALSE)," ")</f>
        <v xml:space="preserve"> </v>
      </c>
    </row>
    <row r="234" spans="30:30">
      <c r="AD234" s="532" t="str">
        <f>IFERROR(VLOOKUP(D234,'Part Master'!A:E,5,FALSE)," ")</f>
        <v xml:space="preserve"> </v>
      </c>
    </row>
    <row r="235" spans="30:30">
      <c r="AD235" s="532" t="str">
        <f>IFERROR(VLOOKUP(D235,'Part Master'!A:E,5,FALSE)," ")</f>
        <v xml:space="preserve"> </v>
      </c>
    </row>
    <row r="236" spans="30:30">
      <c r="AD236" s="532" t="str">
        <f>IFERROR(VLOOKUP(D236,'Part Master'!A:E,5,FALSE)," ")</f>
        <v xml:space="preserve"> </v>
      </c>
    </row>
    <row r="237" spans="30:30">
      <c r="AD237" s="532" t="str">
        <f>IFERROR(VLOOKUP(D237,'Part Master'!A:E,5,FALSE)," ")</f>
        <v xml:space="preserve"> </v>
      </c>
    </row>
    <row r="238" spans="30:30">
      <c r="AD238" s="532" t="str">
        <f>IFERROR(VLOOKUP(D238,'Part Master'!A:E,5,FALSE)," ")</f>
        <v xml:space="preserve"> </v>
      </c>
    </row>
    <row r="239" spans="30:30">
      <c r="AD239" s="532" t="str">
        <f>IFERROR(VLOOKUP(D239,'Part Master'!A:E,5,FALSE)," ")</f>
        <v xml:space="preserve"> </v>
      </c>
    </row>
    <row r="240" spans="30:30">
      <c r="AD240" s="532" t="str">
        <f>IFERROR(VLOOKUP(D240,'Part Master'!A:E,5,FALSE)," ")</f>
        <v xml:space="preserve"> </v>
      </c>
    </row>
    <row r="241" spans="30:30">
      <c r="AD241" s="532" t="str">
        <f>IFERROR(VLOOKUP(D241,'Part Master'!A:E,5,FALSE)," ")</f>
        <v xml:space="preserve"> </v>
      </c>
    </row>
    <row r="242" spans="30:30">
      <c r="AD242" s="532" t="str">
        <f>IFERROR(VLOOKUP(D242,'Part Master'!A:E,5,FALSE)," ")</f>
        <v xml:space="preserve"> </v>
      </c>
    </row>
    <row r="243" spans="30:30">
      <c r="AD243" s="532" t="str">
        <f>IFERROR(VLOOKUP(D243,'Part Master'!A:E,5,FALSE)," ")</f>
        <v xml:space="preserve"> </v>
      </c>
    </row>
    <row r="244" spans="30:30">
      <c r="AD244" s="532" t="str">
        <f>IFERROR(VLOOKUP(D244,'Part Master'!A:E,5,FALSE)," ")</f>
        <v xml:space="preserve"> </v>
      </c>
    </row>
    <row r="245" spans="30:30">
      <c r="AD245" s="532" t="str">
        <f>IFERROR(VLOOKUP(D245,'Part Master'!A:E,5,FALSE)," ")</f>
        <v xml:space="preserve"> </v>
      </c>
    </row>
    <row r="246" spans="30:30">
      <c r="AD246" s="532" t="str">
        <f>IFERROR(VLOOKUP(D246,'Part Master'!A:E,5,FALSE)," ")</f>
        <v xml:space="preserve"> </v>
      </c>
    </row>
  </sheetData>
  <sheetProtection algorithmName="SHA-512" hashValue="ZgrTtaEm65kPvlXnhhzTKOkLG78m1ZL+a0cXdu6/ucjFZXcOBvwmp0KXjQAiquv/xuKMeiJqe0hSOQReGBQ2ZA==" saltValue="LV/XPPt/gfe3Z7u4vEWCiw==" spinCount="100000" sheet="1" objects="1" scenarios="1"/>
  <mergeCells count="22">
    <mergeCell ref="M1:O3"/>
    <mergeCell ref="D5:E5"/>
    <mergeCell ref="D6:E6"/>
    <mergeCell ref="D7:E7"/>
    <mergeCell ref="K43:L46"/>
    <mergeCell ref="H43:H46"/>
    <mergeCell ref="G9:H9"/>
    <mergeCell ref="J9:K9"/>
    <mergeCell ref="C3:L3"/>
    <mergeCell ref="C2:L2"/>
    <mergeCell ref="B42:C42"/>
    <mergeCell ref="B43:B46"/>
    <mergeCell ref="B12:AD12"/>
    <mergeCell ref="B18:AD18"/>
    <mergeCell ref="B25:AD25"/>
    <mergeCell ref="B27:AD27"/>
    <mergeCell ref="B38:B41"/>
    <mergeCell ref="B11:C11"/>
    <mergeCell ref="B33:B36"/>
    <mergeCell ref="B20:B21"/>
    <mergeCell ref="B58:L60"/>
    <mergeCell ref="B52:AD52"/>
  </mergeCells>
  <conditionalFormatting sqref="C11">
    <cfRule type="duplicateValues" dxfId="140" priority="171"/>
  </conditionalFormatting>
  <conditionalFormatting sqref="G13:G17 G23:G24 G51 G41:G42 J38:J42">
    <cfRule type="cellIs" dxfId="139" priority="43" operator="equal">
      <formula>0</formula>
    </cfRule>
  </conditionalFormatting>
  <conditionalFormatting sqref="G20:G21">
    <cfRule type="cellIs" dxfId="138" priority="42" operator="equal">
      <formula>0</formula>
    </cfRule>
  </conditionalFormatting>
  <conditionalFormatting sqref="G26">
    <cfRule type="cellIs" dxfId="137" priority="41" operator="equal">
      <formula>0</formula>
    </cfRule>
  </conditionalFormatting>
  <conditionalFormatting sqref="G28:G30">
    <cfRule type="cellIs" dxfId="136" priority="40" operator="equal">
      <formula>0</formula>
    </cfRule>
  </conditionalFormatting>
  <conditionalFormatting sqref="G31">
    <cfRule type="cellIs" dxfId="135" priority="39" operator="equal">
      <formula>0</formula>
    </cfRule>
  </conditionalFormatting>
  <conditionalFormatting sqref="G33:G36">
    <cfRule type="cellIs" dxfId="134" priority="38" operator="equal">
      <formula>0</formula>
    </cfRule>
  </conditionalFormatting>
  <conditionalFormatting sqref="G38">
    <cfRule type="cellIs" dxfId="133" priority="37" operator="equal">
      <formula>0</formula>
    </cfRule>
  </conditionalFormatting>
  <conditionalFormatting sqref="G49:G50">
    <cfRule type="cellIs" dxfId="132" priority="36" operator="equal">
      <formula>0</formula>
    </cfRule>
  </conditionalFormatting>
  <conditionalFormatting sqref="G53:G55">
    <cfRule type="cellIs" dxfId="131" priority="35" operator="equal">
      <formula>0</formula>
    </cfRule>
  </conditionalFormatting>
  <conditionalFormatting sqref="G43:G46">
    <cfRule type="cellIs" dxfId="130" priority="34" operator="equal">
      <formula>0</formula>
    </cfRule>
  </conditionalFormatting>
  <conditionalFormatting sqref="G39">
    <cfRule type="cellIs" dxfId="129" priority="32" operator="equal">
      <formula>0</formula>
    </cfRule>
  </conditionalFormatting>
  <conditionalFormatting sqref="D39">
    <cfRule type="duplicateValues" dxfId="128" priority="31"/>
  </conditionalFormatting>
  <conditionalFormatting sqref="G40">
    <cfRule type="cellIs" dxfId="127" priority="29" operator="equal">
      <formula>0</formula>
    </cfRule>
  </conditionalFormatting>
  <conditionalFormatting sqref="D40">
    <cfRule type="duplicateValues" dxfId="126" priority="28"/>
  </conditionalFormatting>
  <conditionalFormatting sqref="G22">
    <cfRule type="cellIs" dxfId="125" priority="22" operator="equal">
      <formula>0</formula>
    </cfRule>
  </conditionalFormatting>
  <conditionalFormatting sqref="G47:G48">
    <cfRule type="cellIs" dxfId="124" priority="20" operator="equal">
      <formula>0</formula>
    </cfRule>
  </conditionalFormatting>
  <conditionalFormatting sqref="P6">
    <cfRule type="cellIs" dxfId="123" priority="15" operator="lessThan">
      <formula>0</formula>
    </cfRule>
    <cfRule type="cellIs" dxfId="122" priority="16" operator="greaterThanOrEqual">
      <formula>0</formula>
    </cfRule>
  </conditionalFormatting>
  <conditionalFormatting sqref="L13:L17 L20:L24 L26 L28:L31 L33:L36 L47:L51 L53:L55 L38:L42">
    <cfRule type="containsText" dxfId="121" priority="17" operator="containsText" text="n">
      <formula>NOT(ISERROR(SEARCH("n",L13)))</formula>
    </cfRule>
  </conditionalFormatting>
  <conditionalFormatting sqref="J13:J17">
    <cfRule type="cellIs" dxfId="120" priority="14" operator="equal">
      <formula>0</formula>
    </cfRule>
  </conditionalFormatting>
  <conditionalFormatting sqref="J20:J24">
    <cfRule type="cellIs" dxfId="119" priority="11" operator="equal">
      <formula>0</formula>
    </cfRule>
  </conditionalFormatting>
  <conditionalFormatting sqref="J26">
    <cfRule type="cellIs" dxfId="118" priority="10" operator="equal">
      <formula>0</formula>
    </cfRule>
  </conditionalFormatting>
  <conditionalFormatting sqref="J28:J31">
    <cfRule type="cellIs" dxfId="117" priority="9" operator="equal">
      <formula>0</formula>
    </cfRule>
  </conditionalFormatting>
  <conditionalFormatting sqref="J33:J36">
    <cfRule type="cellIs" dxfId="116" priority="8" operator="equal">
      <formula>0</formula>
    </cfRule>
  </conditionalFormatting>
  <conditionalFormatting sqref="J47:J51">
    <cfRule type="cellIs" dxfId="115" priority="6" operator="equal">
      <formula>0</formula>
    </cfRule>
  </conditionalFormatting>
  <conditionalFormatting sqref="J53:J55">
    <cfRule type="cellIs" dxfId="114" priority="5" operator="equal">
      <formula>0</formula>
    </cfRule>
  </conditionalFormatting>
  <conditionalFormatting sqref="J43:J46">
    <cfRule type="cellIs" dxfId="113" priority="3" operator="equal">
      <formula>0</formula>
    </cfRule>
  </conditionalFormatting>
  <pageMargins left="0.70866141732283472" right="0.70866141732283472" top="0.74803149606299213" bottom="0.74803149606299213" header="0.31496062992125984" footer="0.31496062992125984"/>
  <pageSetup paperSize="9" scale="64" fitToHeight="0" orientation="portrait" r:id="rId1"/>
  <headerFooter>
    <oddFooter>&amp;LDec 2017&amp;CThis guide is for Nissan Dealership internal use only.&amp;RPage &amp;P of &amp;N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9" tint="-0.249977111117893"/>
    <pageSetUpPr autoPageBreaks="0"/>
  </sheetPr>
  <dimension ref="A1:AD246"/>
  <sheetViews>
    <sheetView showGridLines="0" topLeftCell="B1" zoomScaleNormal="100" workbookViewId="0">
      <selection activeCell="D34" sqref="D34"/>
    </sheetView>
  </sheetViews>
  <sheetFormatPr defaultColWidth="9.140625" defaultRowHeight="15"/>
  <cols>
    <col min="1" max="1" width="3.140625" style="4" hidden="1" customWidth="1"/>
    <col min="2" max="2" width="3.140625" style="12" customWidth="1"/>
    <col min="3" max="3" width="43" style="12" customWidth="1"/>
    <col min="4" max="4" width="18.42578125" style="12" customWidth="1"/>
    <col min="5" max="5" width="8.140625" style="12" bestFit="1" customWidth="1"/>
    <col min="6" max="6" width="14.140625" style="179" hidden="1" customWidth="1"/>
    <col min="7" max="7" width="9.42578125" style="179" bestFit="1" customWidth="1"/>
    <col min="8" max="8" width="10.140625" style="179" bestFit="1" customWidth="1"/>
    <col min="9" max="9" width="14.140625" style="179" hidden="1" customWidth="1"/>
    <col min="10" max="10" width="9.42578125" style="179" hidden="1" customWidth="1"/>
    <col min="11" max="11" width="10.140625" style="179" hidden="1" customWidth="1"/>
    <col min="12" max="12" width="8.7109375" style="281" bestFit="1" customWidth="1"/>
    <col min="13" max="13" width="4.42578125" style="193" hidden="1" customWidth="1"/>
    <col min="14" max="14" width="17.5703125" style="131" hidden="1" customWidth="1"/>
    <col min="15" max="15" width="10.7109375" style="131" hidden="1" customWidth="1"/>
    <col min="16" max="16" width="4.85546875" style="195" hidden="1" customWidth="1"/>
    <col min="17" max="17" width="20.5703125" style="94" hidden="1" customWidth="1"/>
    <col min="18" max="18" width="12.5703125" style="94" hidden="1" customWidth="1"/>
    <col min="19" max="19" width="3" style="4" hidden="1" customWidth="1"/>
    <col min="20" max="20" width="11.85546875" style="4" hidden="1" customWidth="1"/>
    <col min="21" max="21" width="13.5703125" style="4" hidden="1" customWidth="1"/>
    <col min="22" max="22" width="11.85546875" style="4" hidden="1" customWidth="1"/>
    <col min="23" max="29" width="0" style="4" hidden="1" customWidth="1"/>
    <col min="30" max="30" width="19.140625" style="527" bestFit="1" customWidth="1"/>
    <col min="31" max="16384" width="9.140625" style="4"/>
  </cols>
  <sheetData>
    <row r="1" spans="2:30" s="94" customFormat="1" ht="14.65" customHeight="1">
      <c r="E1" s="90"/>
      <c r="F1" s="237" t="s">
        <v>685</v>
      </c>
      <c r="G1" s="180"/>
      <c r="H1" s="180"/>
      <c r="I1" s="237" t="s">
        <v>685</v>
      </c>
      <c r="J1" s="180"/>
      <c r="K1" s="180"/>
      <c r="L1" s="279"/>
      <c r="M1" s="898" t="s">
        <v>1060</v>
      </c>
      <c r="N1" s="898"/>
      <c r="O1" s="898"/>
      <c r="P1" s="365"/>
      <c r="Q1" s="248"/>
      <c r="R1" s="248"/>
      <c r="S1" s="248"/>
      <c r="T1" s="248"/>
      <c r="U1" s="248"/>
      <c r="V1" s="248"/>
      <c r="AD1" s="525"/>
    </row>
    <row r="2" spans="2:30" s="200" customFormat="1" ht="23.25">
      <c r="C2" s="759" t="s">
        <v>686</v>
      </c>
      <c r="D2" s="759"/>
      <c r="E2" s="759"/>
      <c r="F2" s="759"/>
      <c r="G2" s="759"/>
      <c r="H2" s="759"/>
      <c r="I2" s="759"/>
      <c r="J2" s="759"/>
      <c r="K2" s="759"/>
      <c r="L2" s="759"/>
      <c r="M2" s="898"/>
      <c r="N2" s="898"/>
      <c r="O2" s="898"/>
      <c r="P2" s="365"/>
      <c r="Q2" s="248"/>
      <c r="R2" s="248"/>
      <c r="S2" s="248"/>
      <c r="T2" s="248"/>
      <c r="U2" s="248"/>
      <c r="V2" s="248"/>
      <c r="AD2" s="526"/>
    </row>
    <row r="3" spans="2:30" s="200" customFormat="1" ht="24" thickBot="1">
      <c r="C3" s="826" t="s">
        <v>1232</v>
      </c>
      <c r="D3" s="826"/>
      <c r="E3" s="826"/>
      <c r="F3" s="826"/>
      <c r="G3" s="826"/>
      <c r="H3" s="826"/>
      <c r="I3" s="826"/>
      <c r="J3" s="826"/>
      <c r="K3" s="826"/>
      <c r="L3" s="826"/>
      <c r="M3" s="899"/>
      <c r="N3" s="899"/>
      <c r="O3" s="899"/>
      <c r="P3" s="365"/>
      <c r="Q3" s="248"/>
      <c r="R3" s="248"/>
      <c r="S3" s="248"/>
      <c r="T3" s="248"/>
      <c r="U3" s="248"/>
      <c r="V3" s="248"/>
      <c r="AD3" s="526"/>
    </row>
    <row r="4" spans="2:30" s="16" customFormat="1" ht="16.5" thickTop="1" thickBot="1">
      <c r="B4" s="125"/>
      <c r="C4" s="125"/>
      <c r="D4" s="125"/>
      <c r="E4" s="126"/>
      <c r="F4" s="241"/>
      <c r="G4" s="187"/>
      <c r="H4" s="185"/>
      <c r="I4" s="238"/>
      <c r="J4" s="185"/>
      <c r="K4" s="185"/>
      <c r="L4" s="281"/>
      <c r="M4" s="178" t="s">
        <v>687</v>
      </c>
      <c r="N4" s="197"/>
      <c r="O4" s="197"/>
      <c r="P4" s="337"/>
      <c r="Q4" s="248"/>
      <c r="R4" s="248"/>
      <c r="S4" s="248"/>
      <c r="T4" s="248"/>
      <c r="U4" s="248"/>
      <c r="V4" s="248"/>
      <c r="AD4" s="527"/>
    </row>
    <row r="5" spans="2:30" s="16" customFormat="1" ht="15.75" thickTop="1">
      <c r="B5" s="125"/>
      <c r="C5" s="211" t="s">
        <v>1082</v>
      </c>
      <c r="D5" s="749">
        <f ca="1">TODAY()</f>
        <v>45015</v>
      </c>
      <c r="E5" s="750"/>
      <c r="F5" s="241"/>
      <c r="G5" s="187"/>
      <c r="H5" s="185"/>
      <c r="I5" s="238"/>
      <c r="J5" s="185"/>
      <c r="K5" s="185"/>
      <c r="L5" s="279"/>
      <c r="M5" s="124"/>
      <c r="N5" s="196"/>
      <c r="O5" s="196"/>
      <c r="P5" s="194"/>
      <c r="Q5" s="248"/>
      <c r="R5" s="248"/>
      <c r="S5" s="248"/>
      <c r="T5" s="248"/>
      <c r="U5" s="248"/>
      <c r="V5" s="248"/>
      <c r="AD5" s="527"/>
    </row>
    <row r="6" spans="2:30" s="16" customFormat="1">
      <c r="B6" s="125"/>
      <c r="C6" s="224" t="s">
        <v>1077</v>
      </c>
      <c r="D6" s="751"/>
      <c r="E6" s="752"/>
      <c r="F6" s="241"/>
      <c r="H6" s="258"/>
      <c r="I6" s="238"/>
      <c r="L6" s="279"/>
      <c r="M6" s="124"/>
      <c r="N6" s="196" t="s">
        <v>1088</v>
      </c>
      <c r="O6" s="196"/>
      <c r="P6" s="194"/>
      <c r="Q6" s="196" t="s">
        <v>1087</v>
      </c>
      <c r="R6" s="196"/>
      <c r="AD6" s="527"/>
    </row>
    <row r="7" spans="2:30" s="16" customFormat="1" ht="14.65" customHeight="1">
      <c r="B7" s="125"/>
      <c r="C7" s="224" t="s">
        <v>1078</v>
      </c>
      <c r="D7" s="753"/>
      <c r="E7" s="754"/>
      <c r="F7" s="241"/>
      <c r="G7" s="755" t="s">
        <v>1085</v>
      </c>
      <c r="H7" s="756"/>
      <c r="I7" s="243"/>
      <c r="J7" s="757" t="s">
        <v>1086</v>
      </c>
      <c r="K7" s="757"/>
      <c r="L7" s="282"/>
      <c r="M7" s="124"/>
      <c r="N7" s="226" t="s">
        <v>506</v>
      </c>
      <c r="O7" s="186">
        <f>'COVER PAGE'!$C$20</f>
        <v>154</v>
      </c>
      <c r="P7" s="198"/>
      <c r="Q7" s="223" t="s">
        <v>506</v>
      </c>
      <c r="R7" s="186">
        <f>'COVER PAGE'!$C$20</f>
        <v>154</v>
      </c>
      <c r="T7" s="198"/>
      <c r="U7" s="198"/>
      <c r="V7" s="198"/>
      <c r="AD7" s="527"/>
    </row>
    <row r="8" spans="2:30">
      <c r="F8" s="13" t="s">
        <v>1088</v>
      </c>
      <c r="G8" s="245" t="s">
        <v>1081</v>
      </c>
      <c r="H8" s="246">
        <f>O8</f>
        <v>0</v>
      </c>
      <c r="I8" s="240" t="s">
        <v>1087</v>
      </c>
      <c r="J8" s="251" t="s">
        <v>1081</v>
      </c>
      <c r="K8" s="244">
        <f>R8</f>
        <v>0</v>
      </c>
      <c r="L8" s="225">
        <f>SUM(L10:L108)</f>
        <v>0</v>
      </c>
      <c r="N8" s="202">
        <f>SUM(N10:N108)</f>
        <v>0</v>
      </c>
      <c r="O8" s="202">
        <f>SUM(O10:O108)</f>
        <v>0</v>
      </c>
      <c r="P8" s="338"/>
      <c r="Q8" s="201">
        <f>SUM(Q10:Q108)</f>
        <v>0</v>
      </c>
      <c r="R8" s="201">
        <f>SUM(R10:R108)</f>
        <v>0</v>
      </c>
      <c r="S8" s="16"/>
      <c r="T8" s="203">
        <f>SUM(T10:T108)</f>
        <v>0</v>
      </c>
      <c r="U8" s="203">
        <f>SUM(U10:U108)</f>
        <v>0</v>
      </c>
      <c r="V8" s="203">
        <f>SUM(V10:V108)</f>
        <v>0</v>
      </c>
    </row>
    <row r="9" spans="2:30" s="343" customFormat="1" ht="45">
      <c r="B9" s="815" t="s">
        <v>242</v>
      </c>
      <c r="C9" s="816"/>
      <c r="D9" s="34" t="s">
        <v>243</v>
      </c>
      <c r="E9" s="34" t="s">
        <v>63</v>
      </c>
      <c r="F9" s="252" t="s">
        <v>455</v>
      </c>
      <c r="G9" s="252" t="s">
        <v>1070</v>
      </c>
      <c r="H9" s="252" t="s">
        <v>1066</v>
      </c>
      <c r="I9" s="252" t="s">
        <v>455</v>
      </c>
      <c r="J9" s="252" t="s">
        <v>1070</v>
      </c>
      <c r="K9" s="252" t="s">
        <v>1066</v>
      </c>
      <c r="L9" s="342" t="s">
        <v>1059</v>
      </c>
      <c r="N9" s="253" t="s">
        <v>684</v>
      </c>
      <c r="O9" s="253" t="s">
        <v>1083</v>
      </c>
      <c r="P9" s="341"/>
      <c r="Q9" s="253" t="s">
        <v>684</v>
      </c>
      <c r="R9" s="253" t="s">
        <v>1076</v>
      </c>
      <c r="S9" s="16"/>
      <c r="T9" s="256" t="s">
        <v>1067</v>
      </c>
      <c r="U9" s="256" t="s">
        <v>1068</v>
      </c>
      <c r="V9" s="257" t="s">
        <v>1069</v>
      </c>
      <c r="AD9" s="535" t="s">
        <v>1629</v>
      </c>
    </row>
    <row r="10" spans="2:30">
      <c r="B10" s="824" t="s">
        <v>234</v>
      </c>
      <c r="C10" s="825"/>
      <c r="D10" s="825"/>
      <c r="E10" s="825"/>
      <c r="F10" s="825"/>
      <c r="G10" s="825"/>
      <c r="H10" s="825"/>
      <c r="I10" s="825"/>
      <c r="J10" s="825"/>
      <c r="K10" s="825"/>
      <c r="L10" s="825"/>
      <c r="M10" s="825"/>
      <c r="N10" s="825"/>
      <c r="O10" s="825"/>
      <c r="P10" s="825"/>
      <c r="Q10" s="825"/>
      <c r="R10" s="825"/>
      <c r="S10" s="825"/>
      <c r="T10" s="825"/>
      <c r="U10" s="825"/>
      <c r="V10" s="825"/>
      <c r="W10" s="825"/>
      <c r="X10" s="825"/>
      <c r="Y10" s="825"/>
      <c r="Z10" s="825"/>
      <c r="AA10" s="825"/>
      <c r="AB10" s="825"/>
      <c r="AC10" s="825"/>
      <c r="AD10" s="924"/>
    </row>
    <row r="11" spans="2:30" s="9" customFormat="1">
      <c r="B11" s="44" t="s">
        <v>1217</v>
      </c>
      <c r="C11" s="119"/>
      <c r="D11" s="373" t="s">
        <v>97</v>
      </c>
      <c r="E11" s="372">
        <v>1</v>
      </c>
      <c r="F11" s="216">
        <f>VLOOKUP(D11,'Part Master'!A:R, 3,FALSE)</f>
        <v>1754.86</v>
      </c>
      <c r="G11" s="216">
        <f>F11*1.1</f>
        <v>1930.346</v>
      </c>
      <c r="H11" s="216">
        <f t="shared" ref="H11:H22" si="0">G11+($O$7*E11)</f>
        <v>2084.346</v>
      </c>
      <c r="I11" s="181">
        <f>VLOOKUP(D11,'Part Master'!A:G,7,FALSE)</f>
        <v>1456.5337999999999</v>
      </c>
      <c r="J11" s="181">
        <f>I11*1.1</f>
        <v>1602.1871800000001</v>
      </c>
      <c r="K11" s="181">
        <f t="shared" ref="K11:K18" si="1">J11+($R$7*E11)</f>
        <v>1756.1871800000001</v>
      </c>
      <c r="L11" s="283"/>
      <c r="N11" s="122">
        <f t="shared" ref="N11:N22" si="2">IF(L11&gt;0,G11*L11,0)</f>
        <v>0</v>
      </c>
      <c r="O11" s="122">
        <f t="shared" ref="O11:O22" si="3">IF(L11&gt;0,H11*L11,0)</f>
        <v>0</v>
      </c>
      <c r="P11" s="339"/>
      <c r="Q11" s="122">
        <f t="shared" ref="Q11:Q22" si="4">IF(L11&gt;0,J11*L11,0)</f>
        <v>0</v>
      </c>
      <c r="R11" s="122">
        <f t="shared" ref="R11:R22" si="5">IF(L11&gt;0,K11*L11,0)</f>
        <v>0</v>
      </c>
      <c r="S11" s="16"/>
      <c r="T11" s="174">
        <f>IF($L11&gt;0,$L11*$I11*'COVER PAGE'!#REF!,0)</f>
        <v>0</v>
      </c>
      <c r="U11" s="174">
        <f>IF($L11&gt;0,($E11*$R$7*$L11)-($E11*'COVER PAGE'!#REF!*$L11),0)</f>
        <v>0</v>
      </c>
      <c r="V11" s="174">
        <f>U11+T11</f>
        <v>0</v>
      </c>
      <c r="AD11" s="530" t="str">
        <f>IFERROR(VLOOKUP(D11,'Part Master'!A:E,5,FALSE)," ")</f>
        <v/>
      </c>
    </row>
    <row r="12" spans="2:30" s="9" customFormat="1">
      <c r="B12" s="371" t="s">
        <v>402</v>
      </c>
      <c r="C12" s="371"/>
      <c r="D12" s="371" t="s">
        <v>99</v>
      </c>
      <c r="E12" s="372">
        <v>0.33</v>
      </c>
      <c r="F12" s="181">
        <f>VLOOKUP(D12,'Part Master'!A:R, 3,FALSE)</f>
        <v>98.78</v>
      </c>
      <c r="G12" s="216">
        <f t="shared" ref="G12:G22" si="6">F12*1.1</f>
        <v>108.65800000000002</v>
      </c>
      <c r="H12" s="216">
        <f t="shared" si="0"/>
        <v>159.47800000000001</v>
      </c>
      <c r="I12" s="181">
        <f>VLOOKUP(D12,'Part Master'!A:G,7,FALSE)</f>
        <v>81.987400000000008</v>
      </c>
      <c r="J12" s="181">
        <f>I12*1.1</f>
        <v>90.186140000000023</v>
      </c>
      <c r="K12" s="181">
        <f t="shared" si="1"/>
        <v>141.00614000000002</v>
      </c>
      <c r="L12" s="192"/>
      <c r="N12" s="122">
        <f t="shared" si="2"/>
        <v>0</v>
      </c>
      <c r="O12" s="122">
        <f t="shared" si="3"/>
        <v>0</v>
      </c>
      <c r="P12" s="339"/>
      <c r="Q12" s="122">
        <f t="shared" si="4"/>
        <v>0</v>
      </c>
      <c r="R12" s="122">
        <f t="shared" si="5"/>
        <v>0</v>
      </c>
      <c r="S12" s="16"/>
      <c r="T12" s="174">
        <f>IF($L12&gt;0,$L12*$I12*'COVER PAGE'!#REF!,0)</f>
        <v>0</v>
      </c>
      <c r="U12" s="174">
        <f>IF($L12&gt;0,($E12*$R$7*$L12)-($E12*'COVER PAGE'!#REF!*$L12),0)</f>
        <v>0</v>
      </c>
      <c r="V12" s="174">
        <f t="shared" ref="V12:V72" si="7">U12+T12</f>
        <v>0</v>
      </c>
      <c r="AD12" s="687" t="str">
        <f>IFERROR(VLOOKUP(D12,'Part Master'!A:E,5,FALSE)," ")</f>
        <v/>
      </c>
    </row>
    <row r="13" spans="2:30" s="9" customFormat="1">
      <c r="B13" s="41" t="s">
        <v>18</v>
      </c>
      <c r="C13" s="41"/>
      <c r="D13" s="41" t="s">
        <v>106</v>
      </c>
      <c r="E13" s="42">
        <v>0.25</v>
      </c>
      <c r="F13" s="181">
        <f>VLOOKUP(D13,'Part Master'!A:R, 3,FALSE)</f>
        <v>45.33</v>
      </c>
      <c r="G13" s="216">
        <f t="shared" si="6"/>
        <v>49.863</v>
      </c>
      <c r="H13" s="216">
        <f t="shared" si="0"/>
        <v>88.363</v>
      </c>
      <c r="I13" s="181">
        <f>VLOOKUP(D13,'Part Master'!A:G,7,FALSE)</f>
        <v>37.623899999999999</v>
      </c>
      <c r="J13" s="181">
        <f t="shared" ref="J13:J22" si="8">I13*1.1</f>
        <v>41.386290000000002</v>
      </c>
      <c r="K13" s="181">
        <f t="shared" si="1"/>
        <v>79.886290000000002</v>
      </c>
      <c r="L13" s="192"/>
      <c r="N13" s="122">
        <f t="shared" si="2"/>
        <v>0</v>
      </c>
      <c r="O13" s="122">
        <f t="shared" si="3"/>
        <v>0</v>
      </c>
      <c r="P13" s="339"/>
      <c r="Q13" s="122">
        <f t="shared" si="4"/>
        <v>0</v>
      </c>
      <c r="R13" s="122">
        <f t="shared" si="5"/>
        <v>0</v>
      </c>
      <c r="S13" s="16"/>
      <c r="T13" s="174">
        <f>IF($L13&gt;0,$L13*$I13*'COVER PAGE'!#REF!,0)</f>
        <v>0</v>
      </c>
      <c r="U13" s="174">
        <f>IF($L13&gt;0,($E13*$R$7*$L13)-($E13*'COVER PAGE'!#REF!*$L13),0)</f>
        <v>0</v>
      </c>
      <c r="V13" s="174">
        <f t="shared" si="7"/>
        <v>0</v>
      </c>
      <c r="AD13" s="687"/>
    </row>
    <row r="14" spans="2:30" s="9" customFormat="1">
      <c r="B14" s="371" t="s">
        <v>403</v>
      </c>
      <c r="C14" s="371"/>
      <c r="D14" s="371" t="s">
        <v>102</v>
      </c>
      <c r="E14" s="372">
        <v>0.5</v>
      </c>
      <c r="F14" s="181">
        <f>VLOOKUP(D14,'Part Master'!A:R, 3,FALSE)</f>
        <v>373.31</v>
      </c>
      <c r="G14" s="216">
        <f t="shared" si="6"/>
        <v>410.64100000000002</v>
      </c>
      <c r="H14" s="216">
        <f t="shared" si="0"/>
        <v>487.64100000000002</v>
      </c>
      <c r="I14" s="181">
        <f>VLOOKUP(D14,'Part Master'!A:G,7,FALSE)</f>
        <v>309.84730000000002</v>
      </c>
      <c r="J14" s="181">
        <f t="shared" si="8"/>
        <v>340.83203000000003</v>
      </c>
      <c r="K14" s="181">
        <f t="shared" si="1"/>
        <v>417.83203000000003</v>
      </c>
      <c r="L14" s="192"/>
      <c r="N14" s="122">
        <f t="shared" si="2"/>
        <v>0</v>
      </c>
      <c r="O14" s="122">
        <f t="shared" si="3"/>
        <v>0</v>
      </c>
      <c r="P14" s="339"/>
      <c r="Q14" s="122">
        <f t="shared" si="4"/>
        <v>0</v>
      </c>
      <c r="R14" s="122">
        <f t="shared" si="5"/>
        <v>0</v>
      </c>
      <c r="S14" s="170"/>
      <c r="T14" s="174">
        <f>IF($L14&gt;0,$L14*$I14*'COVER PAGE'!#REF!,0)</f>
        <v>0</v>
      </c>
      <c r="U14" s="174">
        <f>IF($L14&gt;0,($E14*$R$7*$L14)-($E14*'COVER PAGE'!#REF!*$L14),0)</f>
        <v>0</v>
      </c>
      <c r="V14" s="174">
        <f t="shared" si="7"/>
        <v>0</v>
      </c>
      <c r="AD14" s="687" t="str">
        <f>IFERROR(VLOOKUP(D14,'Part Master'!A:E,5,FALSE)," ")</f>
        <v/>
      </c>
    </row>
    <row r="15" spans="2:30" s="9" customFormat="1">
      <c r="B15" s="371" t="s">
        <v>441</v>
      </c>
      <c r="C15" s="371"/>
      <c r="D15" s="371" t="s">
        <v>103</v>
      </c>
      <c r="E15" s="372">
        <v>0.2</v>
      </c>
      <c r="F15" s="181">
        <f>VLOOKUP(D15,'Part Master'!A:R, 3,FALSE)</f>
        <v>267.93</v>
      </c>
      <c r="G15" s="216">
        <f t="shared" si="6"/>
        <v>294.72300000000001</v>
      </c>
      <c r="H15" s="216">
        <f t="shared" si="0"/>
        <v>325.52300000000002</v>
      </c>
      <c r="I15" s="181">
        <f>VLOOKUP(D15,'Part Master'!A:G,7,FALSE)</f>
        <v>222.3819</v>
      </c>
      <c r="J15" s="181">
        <f t="shared" si="8"/>
        <v>244.62009000000003</v>
      </c>
      <c r="K15" s="181">
        <f t="shared" si="1"/>
        <v>275.42009000000002</v>
      </c>
      <c r="L15" s="192"/>
      <c r="N15" s="122">
        <f t="shared" si="2"/>
        <v>0</v>
      </c>
      <c r="O15" s="122">
        <f t="shared" si="3"/>
        <v>0</v>
      </c>
      <c r="P15" s="339"/>
      <c r="Q15" s="122">
        <f t="shared" si="4"/>
        <v>0</v>
      </c>
      <c r="R15" s="122">
        <f t="shared" si="5"/>
        <v>0</v>
      </c>
      <c r="T15" s="174">
        <f>IF($L15&gt;0,$L15*$I15*'COVER PAGE'!#REF!,0)</f>
        <v>0</v>
      </c>
      <c r="U15" s="174">
        <f>IF($L15&gt;0,($E15*$R$7*$L15)-($E15*'COVER PAGE'!#REF!*$L15),0)</f>
        <v>0</v>
      </c>
      <c r="V15" s="174">
        <f t="shared" si="7"/>
        <v>0</v>
      </c>
      <c r="AD15" s="687" t="str">
        <f>IFERROR(VLOOKUP(D15,'Part Master'!A:E,5,FALSE)," ")</f>
        <v/>
      </c>
    </row>
    <row r="16" spans="2:30" s="9" customFormat="1">
      <c r="B16" s="371" t="s">
        <v>440</v>
      </c>
      <c r="C16" s="371"/>
      <c r="D16" s="371" t="s">
        <v>104</v>
      </c>
      <c r="E16" s="372">
        <v>0.2</v>
      </c>
      <c r="F16" s="181">
        <f>VLOOKUP(D16,'Part Master'!A:R, 3,FALSE)</f>
        <v>248.92</v>
      </c>
      <c r="G16" s="216">
        <f t="shared" si="6"/>
        <v>273.81200000000001</v>
      </c>
      <c r="H16" s="216">
        <f t="shared" si="0"/>
        <v>304.61200000000002</v>
      </c>
      <c r="I16" s="181">
        <f>VLOOKUP(D16,'Part Master'!A:G,7,FALSE)</f>
        <v>206.60359999999997</v>
      </c>
      <c r="J16" s="181">
        <f t="shared" si="8"/>
        <v>227.26396</v>
      </c>
      <c r="K16" s="181">
        <f t="shared" si="1"/>
        <v>258.06396000000001</v>
      </c>
      <c r="L16" s="192"/>
      <c r="N16" s="122">
        <f t="shared" si="2"/>
        <v>0</v>
      </c>
      <c r="O16" s="122">
        <f t="shared" si="3"/>
        <v>0</v>
      </c>
      <c r="P16" s="339"/>
      <c r="Q16" s="122">
        <f t="shared" si="4"/>
        <v>0</v>
      </c>
      <c r="R16" s="122">
        <f t="shared" si="5"/>
        <v>0</v>
      </c>
      <c r="T16" s="174">
        <f>IF($L16&gt;0,$L16*$I16*'COVER PAGE'!#REF!,0)</f>
        <v>0</v>
      </c>
      <c r="U16" s="174">
        <f>IF($L16&gt;0,($E16*$R$7*$L16)-($E16*'COVER PAGE'!#REF!*$L16),0)</f>
        <v>0</v>
      </c>
      <c r="V16" s="174">
        <f t="shared" si="7"/>
        <v>0</v>
      </c>
      <c r="AD16" s="687" t="str">
        <f>IFERROR(VLOOKUP(D16,'Part Master'!A:E,5,FALSE)," ")</f>
        <v/>
      </c>
    </row>
    <row r="17" spans="2:30" s="9" customFormat="1">
      <c r="B17" s="371" t="s">
        <v>404</v>
      </c>
      <c r="C17" s="371"/>
      <c r="D17" s="371" t="s">
        <v>105</v>
      </c>
      <c r="E17" s="372">
        <v>0.25</v>
      </c>
      <c r="F17" s="181">
        <f>VLOOKUP(D17,'Part Master'!A:R, 3,FALSE)</f>
        <v>57.89</v>
      </c>
      <c r="G17" s="216">
        <f t="shared" si="6"/>
        <v>63.679000000000009</v>
      </c>
      <c r="H17" s="216">
        <f t="shared" si="0"/>
        <v>102.179</v>
      </c>
      <c r="I17" s="181">
        <f>VLOOKUP(D17,'Part Master'!A:G,7,FALSE)</f>
        <v>48.048699999999997</v>
      </c>
      <c r="J17" s="181">
        <f t="shared" si="8"/>
        <v>52.853569999999998</v>
      </c>
      <c r="K17" s="181">
        <f t="shared" si="1"/>
        <v>91.353569999999991</v>
      </c>
      <c r="L17" s="192"/>
      <c r="N17" s="122">
        <f t="shared" si="2"/>
        <v>0</v>
      </c>
      <c r="O17" s="122">
        <f t="shared" si="3"/>
        <v>0</v>
      </c>
      <c r="P17" s="339"/>
      <c r="Q17" s="122">
        <f t="shared" si="4"/>
        <v>0</v>
      </c>
      <c r="R17" s="122">
        <f t="shared" si="5"/>
        <v>0</v>
      </c>
      <c r="T17" s="174">
        <f>IF($L17&gt;0,$L17*$I17*'COVER PAGE'!#REF!,0)</f>
        <v>0</v>
      </c>
      <c r="U17" s="174">
        <f>IF($L17&gt;0,($E17*$R$7*$L17)-($E17*'COVER PAGE'!#REF!*$L17),0)</f>
        <v>0</v>
      </c>
      <c r="V17" s="174">
        <f t="shared" si="7"/>
        <v>0</v>
      </c>
      <c r="AD17" s="687" t="str">
        <f>IFERROR(VLOOKUP(D17,'Part Master'!A:E,5,FALSE)," ")</f>
        <v/>
      </c>
    </row>
    <row r="18" spans="2:30" s="9" customFormat="1">
      <c r="B18" s="371" t="s">
        <v>405</v>
      </c>
      <c r="C18" s="371"/>
      <c r="D18" s="371" t="s">
        <v>248</v>
      </c>
      <c r="E18" s="372">
        <v>0.25</v>
      </c>
      <c r="F18" s="181">
        <f>VLOOKUP(D18,'Part Master'!A:R, 3,FALSE)</f>
        <v>76.7</v>
      </c>
      <c r="G18" s="216">
        <f t="shared" si="6"/>
        <v>84.37</v>
      </c>
      <c r="H18" s="216">
        <f t="shared" si="0"/>
        <v>122.87</v>
      </c>
      <c r="I18" s="181">
        <f>VLOOKUP(D18,'Part Master'!A:G,7,FALSE)</f>
        <v>63.661000000000001</v>
      </c>
      <c r="J18" s="181">
        <f t="shared" si="8"/>
        <v>70.027100000000004</v>
      </c>
      <c r="K18" s="181">
        <f t="shared" si="1"/>
        <v>108.5271</v>
      </c>
      <c r="L18" s="192"/>
      <c r="N18" s="122">
        <f t="shared" si="2"/>
        <v>0</v>
      </c>
      <c r="O18" s="122">
        <f t="shared" si="3"/>
        <v>0</v>
      </c>
      <c r="P18" s="339"/>
      <c r="Q18" s="122">
        <f t="shared" si="4"/>
        <v>0</v>
      </c>
      <c r="R18" s="122">
        <f t="shared" si="5"/>
        <v>0</v>
      </c>
      <c r="T18" s="174">
        <f>IF($L18&gt;0,$L18*$I18*'COVER PAGE'!#REF!,0)</f>
        <v>0</v>
      </c>
      <c r="U18" s="174">
        <f>IF($L18&gt;0,($E18*$R$7*$L18)-($E18*'COVER PAGE'!#REF!*$L18),0)</f>
        <v>0</v>
      </c>
      <c r="V18" s="174">
        <f t="shared" si="7"/>
        <v>0</v>
      </c>
      <c r="AD18" s="687" t="str">
        <f>IFERROR(VLOOKUP(D18,'Part Master'!A:E,5,FALSE)," ")</f>
        <v/>
      </c>
    </row>
    <row r="19" spans="2:30" s="9" customFormat="1" ht="13.9" customHeight="1">
      <c r="B19" s="371" t="s">
        <v>1198</v>
      </c>
      <c r="C19" s="371"/>
      <c r="D19" s="371" t="s">
        <v>1160</v>
      </c>
      <c r="E19" s="372">
        <v>0.75</v>
      </c>
      <c r="F19" s="181">
        <f>VLOOKUP(D19,'Part Master'!A:R, 3,FALSE)</f>
        <v>497.73</v>
      </c>
      <c r="G19" s="216">
        <f t="shared" si="6"/>
        <v>547.50300000000004</v>
      </c>
      <c r="H19" s="216">
        <f t="shared" si="0"/>
        <v>663.00300000000004</v>
      </c>
      <c r="I19" s="181">
        <f>VLOOKUP(D19,'Part Master'!A:G,7,FALSE)</f>
        <v>413.11590000000001</v>
      </c>
      <c r="J19" s="181">
        <f t="shared" si="8"/>
        <v>454.42749000000003</v>
      </c>
      <c r="K19" s="181">
        <f>J19+($R$7*E19)</f>
        <v>569.92749000000003</v>
      </c>
      <c r="L19" s="192"/>
      <c r="N19" s="122">
        <f t="shared" si="2"/>
        <v>0</v>
      </c>
      <c r="O19" s="122">
        <f t="shared" si="3"/>
        <v>0</v>
      </c>
      <c r="P19" s="339"/>
      <c r="Q19" s="122">
        <f t="shared" si="4"/>
        <v>0</v>
      </c>
      <c r="R19" s="122">
        <f t="shared" si="5"/>
        <v>0</v>
      </c>
      <c r="T19" s="174">
        <f>IF($L19&gt;0,$L19*$I19*'COVER PAGE'!#REF!,0)</f>
        <v>0</v>
      </c>
      <c r="U19" s="174">
        <f>IF($L19&gt;0,($E19*$R$7*$L19)-($E19*'COVER PAGE'!#REF!*$L19),0)</f>
        <v>0</v>
      </c>
      <c r="V19" s="174">
        <f t="shared" si="7"/>
        <v>0</v>
      </c>
      <c r="AD19" s="687" t="str">
        <f>IFERROR(VLOOKUP(D19,'Part Master'!A:E,5,FALSE)," ")</f>
        <v/>
      </c>
    </row>
    <row r="20" spans="2:30" s="9" customFormat="1">
      <c r="B20" s="371" t="s">
        <v>20</v>
      </c>
      <c r="C20" s="371"/>
      <c r="D20" s="371" t="s">
        <v>110</v>
      </c>
      <c r="E20" s="372">
        <v>0.16</v>
      </c>
      <c r="F20" s="181">
        <f>VLOOKUP(D20,'Part Master'!A:R, 3,FALSE)</f>
        <v>183.62</v>
      </c>
      <c r="G20" s="216">
        <f t="shared" si="6"/>
        <v>201.98200000000003</v>
      </c>
      <c r="H20" s="216">
        <f t="shared" si="0"/>
        <v>226.62200000000001</v>
      </c>
      <c r="I20" s="181">
        <f>VLOOKUP(D20,'Part Master'!A:G,7,FALSE)</f>
        <v>152.40460000000002</v>
      </c>
      <c r="J20" s="181">
        <f t="shared" si="8"/>
        <v>167.64506000000003</v>
      </c>
      <c r="K20" s="181">
        <f>J20+($R$7*E20)</f>
        <v>192.28506000000004</v>
      </c>
      <c r="L20" s="283"/>
      <c r="N20" s="122">
        <f t="shared" si="2"/>
        <v>0</v>
      </c>
      <c r="O20" s="122">
        <f t="shared" si="3"/>
        <v>0</v>
      </c>
      <c r="P20" s="339"/>
      <c r="Q20" s="122">
        <f t="shared" si="4"/>
        <v>0</v>
      </c>
      <c r="R20" s="122">
        <f t="shared" si="5"/>
        <v>0</v>
      </c>
      <c r="T20" s="174">
        <f>IF($L20&gt;0,$L20*$I20*'COVER PAGE'!#REF!,0)</f>
        <v>0</v>
      </c>
      <c r="U20" s="174">
        <f>IF($L20&gt;0,($E20*$R$7*$L20)-($E20*'COVER PAGE'!#REF!*$L20),0)</f>
        <v>0</v>
      </c>
      <c r="V20" s="174">
        <f t="shared" si="7"/>
        <v>0</v>
      </c>
      <c r="AD20" s="687" t="str">
        <f>IFERROR(VLOOKUP(D20,'Part Master'!A:E,5,FALSE)," ")</f>
        <v/>
      </c>
    </row>
    <row r="21" spans="2:30" s="9" customFormat="1">
      <c r="B21" s="371" t="s">
        <v>421</v>
      </c>
      <c r="C21" s="371"/>
      <c r="D21" s="371" t="s">
        <v>113</v>
      </c>
      <c r="E21" s="372">
        <v>0.33</v>
      </c>
      <c r="F21" s="181">
        <f>VLOOKUP(D21,'Part Master'!A:R, 3,FALSE)</f>
        <v>102.57</v>
      </c>
      <c r="G21" s="216">
        <f t="shared" si="6"/>
        <v>112.827</v>
      </c>
      <c r="H21" s="216">
        <f t="shared" si="0"/>
        <v>163.64699999999999</v>
      </c>
      <c r="I21" s="181">
        <f>VLOOKUP(D21,'Part Master'!A:G,7,FALSE)</f>
        <v>85.133099999999985</v>
      </c>
      <c r="J21" s="181">
        <f t="shared" si="8"/>
        <v>93.646409999999989</v>
      </c>
      <c r="K21" s="181">
        <f>J21+($R$7*E21)</f>
        <v>144.46641</v>
      </c>
      <c r="L21" s="192"/>
      <c r="N21" s="122">
        <f t="shared" si="2"/>
        <v>0</v>
      </c>
      <c r="O21" s="122">
        <f t="shared" si="3"/>
        <v>0</v>
      </c>
      <c r="P21" s="339"/>
      <c r="Q21" s="122">
        <f t="shared" si="4"/>
        <v>0</v>
      </c>
      <c r="R21" s="122">
        <f t="shared" si="5"/>
        <v>0</v>
      </c>
      <c r="T21" s="174">
        <f>IF($L21&gt;0,$L21*$I21*'COVER PAGE'!#REF!,0)</f>
        <v>0</v>
      </c>
      <c r="U21" s="174">
        <f>IF($L21&gt;0,($E21*$R$7*$L21)-($E21*'COVER PAGE'!#REF!*$L21),0)</f>
        <v>0</v>
      </c>
      <c r="V21" s="174">
        <f t="shared" si="7"/>
        <v>0</v>
      </c>
      <c r="AD21" s="687" t="str">
        <f>IFERROR(VLOOKUP(D21,'Part Master'!A:E,5,FALSE)," ")</f>
        <v/>
      </c>
    </row>
    <row r="22" spans="2:30" s="9" customFormat="1">
      <c r="B22" s="371" t="s">
        <v>406</v>
      </c>
      <c r="C22" s="371"/>
      <c r="D22" s="371" t="s">
        <v>250</v>
      </c>
      <c r="E22" s="372">
        <v>0.75</v>
      </c>
      <c r="F22" s="181">
        <f>VLOOKUP(D22,'Part Master'!A:R, 3,FALSE)</f>
        <v>927.24</v>
      </c>
      <c r="G22" s="216">
        <f t="shared" si="6"/>
        <v>1019.9640000000001</v>
      </c>
      <c r="H22" s="216">
        <f t="shared" si="0"/>
        <v>1135.4639999999999</v>
      </c>
      <c r="I22" s="181">
        <f>VLOOKUP(D22,'Part Master'!A:G,7,FALSE)</f>
        <v>769.60919999999999</v>
      </c>
      <c r="J22" s="181">
        <f t="shared" si="8"/>
        <v>846.57012000000009</v>
      </c>
      <c r="K22" s="181">
        <f>J22+($R$7*E22)</f>
        <v>962.07012000000009</v>
      </c>
      <c r="L22" s="192"/>
      <c r="N22" s="122">
        <f t="shared" si="2"/>
        <v>0</v>
      </c>
      <c r="O22" s="122">
        <f t="shared" si="3"/>
        <v>0</v>
      </c>
      <c r="P22" s="339"/>
      <c r="Q22" s="122">
        <f t="shared" si="4"/>
        <v>0</v>
      </c>
      <c r="R22" s="122">
        <f t="shared" si="5"/>
        <v>0</v>
      </c>
      <c r="T22" s="174">
        <f>IF($L22&gt;0,$L22*$I22*'COVER PAGE'!#REF!,0)</f>
        <v>0</v>
      </c>
      <c r="U22" s="174">
        <f>IF($L22&gt;0,($E22*$R$7*$L22)-($E22*'COVER PAGE'!#REF!*$L22),0)</f>
        <v>0</v>
      </c>
      <c r="V22" s="174">
        <f t="shared" si="7"/>
        <v>0</v>
      </c>
      <c r="AD22" s="687" t="str">
        <f>IFERROR(VLOOKUP(D22,'Part Master'!A:E,5,FALSE)," ")</f>
        <v/>
      </c>
    </row>
    <row r="23" spans="2:30">
      <c r="B23" s="824" t="s">
        <v>233</v>
      </c>
      <c r="C23" s="825"/>
      <c r="D23" s="825"/>
      <c r="E23" s="825"/>
      <c r="F23" s="825"/>
      <c r="G23" s="825"/>
      <c r="H23" s="825"/>
      <c r="I23" s="825"/>
      <c r="J23" s="825"/>
      <c r="K23" s="825"/>
      <c r="L23" s="825"/>
      <c r="M23" s="825"/>
      <c r="N23" s="825"/>
      <c r="O23" s="825"/>
      <c r="P23" s="825"/>
      <c r="Q23" s="825"/>
      <c r="R23" s="825"/>
      <c r="S23" s="825"/>
      <c r="T23" s="825"/>
      <c r="U23" s="825"/>
      <c r="V23" s="825"/>
      <c r="W23" s="825"/>
      <c r="X23" s="825"/>
      <c r="Y23" s="825"/>
      <c r="Z23" s="825"/>
      <c r="AA23" s="825"/>
      <c r="AB23" s="825"/>
      <c r="AC23" s="825"/>
      <c r="AD23" s="924" t="str">
        <f>IFERROR(VLOOKUP(D23,'Part Master'!A:E,5,FALSE)," ")</f>
        <v xml:space="preserve"> </v>
      </c>
    </row>
    <row r="24" spans="2:30">
      <c r="B24" s="56" t="s">
        <v>433</v>
      </c>
      <c r="C24" s="57"/>
      <c r="D24" s="58" t="s">
        <v>72</v>
      </c>
      <c r="E24" s="59"/>
      <c r="F24" s="182"/>
      <c r="G24" s="182"/>
      <c r="H24" s="182"/>
      <c r="I24" s="182"/>
      <c r="J24" s="182"/>
      <c r="K24" s="182"/>
      <c r="L24" s="284"/>
      <c r="N24" s="193"/>
      <c r="O24" s="193"/>
      <c r="P24" s="193"/>
      <c r="Q24" s="193"/>
      <c r="R24" s="193"/>
      <c r="S24" s="193"/>
      <c r="T24" s="193"/>
      <c r="U24" s="193"/>
      <c r="V24" s="193"/>
      <c r="AD24" s="530" t="str">
        <f>IFERROR(VLOOKUP(D24,'Part Master'!A:E,5,FALSE)," ")</f>
        <v xml:space="preserve"> </v>
      </c>
    </row>
    <row r="25" spans="2:30" s="9" customFormat="1">
      <c r="B25" s="892"/>
      <c r="C25" s="371" t="s">
        <v>435</v>
      </c>
      <c r="D25" s="371" t="s">
        <v>109</v>
      </c>
      <c r="E25" s="372">
        <v>0.16</v>
      </c>
      <c r="F25" s="181">
        <f>VLOOKUP(D25,'Part Master'!A:R, 3,FALSE)</f>
        <v>124.02</v>
      </c>
      <c r="G25" s="216">
        <f t="shared" ref="G25:G59" si="9">F25*1.1</f>
        <v>136.422</v>
      </c>
      <c r="H25" s="216">
        <f>G25+($O$7*E25)</f>
        <v>161.06200000000001</v>
      </c>
      <c r="I25" s="181">
        <f>VLOOKUP(D25,'Part Master'!A:G,7,FALSE)</f>
        <v>102.9366</v>
      </c>
      <c r="J25" s="181">
        <f t="shared" ref="J25:J31" si="10">I25*1.1</f>
        <v>113.23026</v>
      </c>
      <c r="K25" s="181">
        <f>J25+($R$7*E25)</f>
        <v>137.87026</v>
      </c>
      <c r="L25" s="192"/>
      <c r="N25" s="122">
        <f>IF(L25&gt;0,G25*L25,0)</f>
        <v>0</v>
      </c>
      <c r="O25" s="122">
        <f>IF(L25&gt;0,H25*L25,0)</f>
        <v>0</v>
      </c>
      <c r="P25" s="339"/>
      <c r="Q25" s="122">
        <f>IF(L25&gt;0,J25*L25,0)</f>
        <v>0</v>
      </c>
      <c r="R25" s="122">
        <f>IF(L25&gt;0,K25*L25,0)</f>
        <v>0</v>
      </c>
      <c r="T25" s="174">
        <f>IF($L25&gt;0,$L25*$I25*'COVER PAGE'!#REF!,0)</f>
        <v>0</v>
      </c>
      <c r="U25" s="174">
        <f>IF($L25&gt;0,($E25*$R$7*$L25)-($E25*'COVER PAGE'!#REF!*$L25),0)</f>
        <v>0</v>
      </c>
      <c r="V25" s="174">
        <f t="shared" si="7"/>
        <v>0</v>
      </c>
      <c r="AD25" s="530" t="str">
        <f>IFERROR(VLOOKUP(D25,'Part Master'!A:E,5,FALSE)," ")</f>
        <v/>
      </c>
    </row>
    <row r="26" spans="2:30" s="9" customFormat="1">
      <c r="B26" s="893"/>
      <c r="C26" s="371" t="s">
        <v>1218</v>
      </c>
      <c r="D26" s="371" t="s">
        <v>100</v>
      </c>
      <c r="E26" s="372">
        <v>0.11</v>
      </c>
      <c r="F26" s="181">
        <f>VLOOKUP(D26,'Part Master'!A:R, 3,FALSE)</f>
        <v>114.92</v>
      </c>
      <c r="G26" s="216">
        <f t="shared" si="9"/>
        <v>126.41200000000001</v>
      </c>
      <c r="H26" s="216">
        <f>G26+($O$7*E26)</f>
        <v>143.352</v>
      </c>
      <c r="I26" s="181">
        <f>VLOOKUP(D26,'Part Master'!A:G,7,FALSE)</f>
        <v>95.383600000000001</v>
      </c>
      <c r="J26" s="181">
        <f t="shared" si="10"/>
        <v>104.92196000000001</v>
      </c>
      <c r="K26" s="181">
        <f>J26+($R$7*E26)</f>
        <v>121.86196000000001</v>
      </c>
      <c r="L26" s="192"/>
      <c r="N26" s="122">
        <f>IF(L26&gt;0,G26*L26,0)</f>
        <v>0</v>
      </c>
      <c r="O26" s="122">
        <f>IF(L26&gt;0,H26*L26,0)</f>
        <v>0</v>
      </c>
      <c r="P26" s="339"/>
      <c r="Q26" s="122">
        <f>IF(L26&gt;0,J26*L26,0)</f>
        <v>0</v>
      </c>
      <c r="R26" s="122">
        <f>IF(L26&gt;0,K26*L26,0)</f>
        <v>0</v>
      </c>
      <c r="T26" s="174">
        <f>IF($L26&gt;0,$L26*$I26*'COVER PAGE'!#REF!,0)</f>
        <v>0</v>
      </c>
      <c r="U26" s="174">
        <f>IF($L26&gt;0,($E26*$R$7*$L26)-($E26*'COVER PAGE'!#REF!*$L26),0)</f>
        <v>0</v>
      </c>
      <c r="V26" s="174">
        <f t="shared" si="7"/>
        <v>0</v>
      </c>
      <c r="AD26" s="530" t="str">
        <f>IFERROR(VLOOKUP(D26,'Part Master'!A:E,5,FALSE)," ")</f>
        <v/>
      </c>
    </row>
    <row r="27" spans="2:30" s="9" customFormat="1">
      <c r="B27" s="894"/>
      <c r="C27" s="371" t="s">
        <v>17</v>
      </c>
      <c r="D27" s="371" t="s">
        <v>101</v>
      </c>
      <c r="E27" s="372">
        <v>0.11</v>
      </c>
      <c r="F27" s="181">
        <f>VLOOKUP(D27,'Part Master'!A:R, 3,FALSE)</f>
        <v>120.09</v>
      </c>
      <c r="G27" s="216">
        <f t="shared" si="9"/>
        <v>132.09900000000002</v>
      </c>
      <c r="H27" s="216">
        <f>G27+($O$7*E27)</f>
        <v>149.03900000000002</v>
      </c>
      <c r="I27" s="181">
        <f>VLOOKUP(D27,'Part Master'!A:G,7,FALSE)</f>
        <v>99.674700000000001</v>
      </c>
      <c r="J27" s="181">
        <f t="shared" si="10"/>
        <v>109.64217000000001</v>
      </c>
      <c r="K27" s="181">
        <f>J27+($R$7*E27)</f>
        <v>126.58217</v>
      </c>
      <c r="L27" s="192"/>
      <c r="N27" s="122">
        <f>IF(L27&gt;0,G27*L27,0)</f>
        <v>0</v>
      </c>
      <c r="O27" s="122">
        <f>IF(L27&gt;0,H27*L27,0)</f>
        <v>0</v>
      </c>
      <c r="P27" s="339"/>
      <c r="Q27" s="122">
        <f>IF(L27&gt;0,J27*L27,0)</f>
        <v>0</v>
      </c>
      <c r="R27" s="122">
        <f>IF(L27&gt;0,K27*L27,0)</f>
        <v>0</v>
      </c>
      <c r="T27" s="174">
        <f>IF($L27&gt;0,$L27*$I27*'COVER PAGE'!#REF!,0)</f>
        <v>0</v>
      </c>
      <c r="U27" s="174">
        <f>IF($L27&gt;0,($E27*$R$7*$L27)-($E27*'COVER PAGE'!#REF!*$L27),0)</f>
        <v>0</v>
      </c>
      <c r="V27" s="174">
        <f t="shared" si="7"/>
        <v>0</v>
      </c>
      <c r="AD27" s="530" t="str">
        <f>IFERROR(VLOOKUP(D27,'Part Master'!A:E,5,FALSE)," ")</f>
        <v/>
      </c>
    </row>
    <row r="28" spans="2:30">
      <c r="B28" s="371" t="s">
        <v>15</v>
      </c>
      <c r="C28" s="371"/>
      <c r="D28" s="371" t="s">
        <v>450</v>
      </c>
      <c r="E28" s="372">
        <v>0.5</v>
      </c>
      <c r="F28" s="181">
        <f>VLOOKUP(D28,'Part Master'!A:R, 3,FALSE)</f>
        <v>412.07</v>
      </c>
      <c r="G28" s="216">
        <f t="shared" si="9"/>
        <v>453.27700000000004</v>
      </c>
      <c r="H28" s="216">
        <f>G28+($O$7*E28)</f>
        <v>530.27700000000004</v>
      </c>
      <c r="I28" s="181">
        <f>VLOOKUP(D28,'Part Master'!A:G,7,FALSE)</f>
        <v>342.0181</v>
      </c>
      <c r="J28" s="181">
        <f t="shared" si="10"/>
        <v>376.21991000000003</v>
      </c>
      <c r="K28" s="181">
        <f>J28+($R$7*E28)</f>
        <v>453.21991000000003</v>
      </c>
      <c r="L28" s="192"/>
      <c r="N28" s="122">
        <f>IF(L28&gt;0,G28*L28,0)</f>
        <v>0</v>
      </c>
      <c r="O28" s="122">
        <f>IF(L28&gt;0,H28*L28,0)</f>
        <v>0</v>
      </c>
      <c r="P28" s="339"/>
      <c r="Q28" s="122">
        <f>IF(L28&gt;0,J28*L28,0)</f>
        <v>0</v>
      </c>
      <c r="R28" s="122">
        <f>IF(L28&gt;0,K28*L28,0)</f>
        <v>0</v>
      </c>
      <c r="T28" s="174">
        <f>IF($L28&gt;0,$L28*$I28*'COVER PAGE'!#REF!,0)</f>
        <v>0</v>
      </c>
      <c r="U28" s="174">
        <f>IF($L28&gt;0,($E28*$R$7*$L28)-($E28*'COVER PAGE'!#REF!*$L28),0)</f>
        <v>0</v>
      </c>
      <c r="V28" s="174">
        <f t="shared" si="7"/>
        <v>0</v>
      </c>
      <c r="AD28" s="530" t="str">
        <f>IFERROR(VLOOKUP(D28,'Part Master'!A:E,5,FALSE)," ")</f>
        <v/>
      </c>
    </row>
    <row r="29" spans="2:30" s="9" customFormat="1">
      <c r="B29" s="371" t="s">
        <v>16</v>
      </c>
      <c r="C29" s="371"/>
      <c r="D29" s="371" t="s">
        <v>98</v>
      </c>
      <c r="E29" s="372">
        <v>0.5</v>
      </c>
      <c r="F29" s="181">
        <f>VLOOKUP(D29,'Part Master'!A:R, 3,FALSE)</f>
        <v>181.31</v>
      </c>
      <c r="G29" s="216">
        <f t="shared" si="9"/>
        <v>199.44100000000003</v>
      </c>
      <c r="H29" s="216">
        <f>G29+($O$7*E29)</f>
        <v>276.44100000000003</v>
      </c>
      <c r="I29" s="181">
        <f>VLOOKUP(D29,'Part Master'!A:G,7,FALSE)</f>
        <v>150.4873</v>
      </c>
      <c r="J29" s="181">
        <f t="shared" si="10"/>
        <v>165.53603000000001</v>
      </c>
      <c r="K29" s="181">
        <f>J29+($R$7*E29)</f>
        <v>242.53603000000001</v>
      </c>
      <c r="L29" s="192"/>
      <c r="N29" s="122">
        <f>IF(L29&gt;0,G29*L29,0)</f>
        <v>0</v>
      </c>
      <c r="O29" s="122">
        <f>IF(L29&gt;0,H29*L29,0)</f>
        <v>0</v>
      </c>
      <c r="P29" s="339"/>
      <c r="Q29" s="122">
        <f>IF(L29&gt;0,J29*L29,0)</f>
        <v>0</v>
      </c>
      <c r="R29" s="122">
        <f>IF(L29&gt;0,K29*L29,0)</f>
        <v>0</v>
      </c>
      <c r="T29" s="174">
        <f>IF($L29&gt;0,$L29*$I29*'COVER PAGE'!#REF!,0)</f>
        <v>0</v>
      </c>
      <c r="U29" s="174">
        <f>IF($L29&gt;0,($E29*$R$7*$L29)-($E29*'COVER PAGE'!#REF!*$L29),0)</f>
        <v>0</v>
      </c>
      <c r="V29" s="174">
        <f t="shared" si="7"/>
        <v>0</v>
      </c>
      <c r="AD29" s="530" t="str">
        <f>IFERROR(VLOOKUP(D29,'Part Master'!A:E,5,FALSE)," ")</f>
        <v/>
      </c>
    </row>
    <row r="30" spans="2:30">
      <c r="B30" s="824" t="s">
        <v>235</v>
      </c>
      <c r="C30" s="825"/>
      <c r="D30" s="825"/>
      <c r="E30" s="825"/>
      <c r="F30" s="825"/>
      <c r="G30" s="825"/>
      <c r="H30" s="825"/>
      <c r="I30" s="825"/>
      <c r="J30" s="825"/>
      <c r="K30" s="825"/>
      <c r="L30" s="825"/>
      <c r="M30" s="825"/>
      <c r="N30" s="825"/>
      <c r="O30" s="825"/>
      <c r="P30" s="825"/>
      <c r="Q30" s="825"/>
      <c r="R30" s="825"/>
      <c r="S30" s="825"/>
      <c r="T30" s="825"/>
      <c r="U30" s="825"/>
      <c r="V30" s="825"/>
      <c r="W30" s="825"/>
      <c r="X30" s="825"/>
      <c r="Y30" s="825"/>
      <c r="Z30" s="825"/>
      <c r="AA30" s="825"/>
      <c r="AB30" s="825"/>
      <c r="AC30" s="825"/>
      <c r="AD30" s="924" t="str">
        <f>IFERROR(VLOOKUP(D30,'Part Master'!A:E,5,FALSE)," ")</f>
        <v xml:space="preserve"> </v>
      </c>
    </row>
    <row r="31" spans="2:30" s="9" customFormat="1">
      <c r="B31" s="41" t="s">
        <v>5</v>
      </c>
      <c r="C31" s="41"/>
      <c r="D31" s="41" t="s">
        <v>85</v>
      </c>
      <c r="E31" s="42">
        <v>0</v>
      </c>
      <c r="F31" s="181">
        <f>VLOOKUP(D31,'Part Master'!A:R, 3,FALSE)</f>
        <v>19.43</v>
      </c>
      <c r="G31" s="216">
        <f t="shared" si="9"/>
        <v>21.373000000000001</v>
      </c>
      <c r="H31" s="216">
        <f>G31+($O$7*E31)</f>
        <v>21.373000000000001</v>
      </c>
      <c r="I31" s="181">
        <f>VLOOKUP(D31,'Part Master'!A:G,7,FALSE)</f>
        <v>16.126899999999999</v>
      </c>
      <c r="J31" s="181">
        <f t="shared" si="10"/>
        <v>17.73959</v>
      </c>
      <c r="K31" s="181">
        <f>J31+($R$7*E31)</f>
        <v>17.73959</v>
      </c>
      <c r="L31" s="285"/>
      <c r="N31" s="122">
        <f>IF(L31&gt;0,G31*L31,0)</f>
        <v>0</v>
      </c>
      <c r="O31" s="122">
        <f>IF(L31&gt;0,H31*L31,0)</f>
        <v>0</v>
      </c>
      <c r="P31" s="339"/>
      <c r="Q31" s="122">
        <f>IF(L31&gt;0,J31*L31,0)</f>
        <v>0</v>
      </c>
      <c r="R31" s="122">
        <f>IF(L31&gt;0,K31*L31,0)</f>
        <v>0</v>
      </c>
      <c r="T31" s="174">
        <f>IF($L31&gt;0,$L31*$I31*'COVER PAGE'!#REF!,0)</f>
        <v>0</v>
      </c>
      <c r="U31" s="174">
        <f>IF($L31&gt;0,($E31*$R$7*$L31)-($E31*'COVER PAGE'!#REF!*$L31),0)</f>
        <v>0</v>
      </c>
      <c r="V31" s="174">
        <f t="shared" si="7"/>
        <v>0</v>
      </c>
      <c r="AD31" s="530" t="str">
        <f>IFERROR(VLOOKUP(D31,'Part Master'!A:E,5,FALSE)," ")</f>
        <v/>
      </c>
    </row>
    <row r="32" spans="2:30">
      <c r="B32" s="824" t="s">
        <v>236</v>
      </c>
      <c r="C32" s="825"/>
      <c r="D32" s="825"/>
      <c r="E32" s="825"/>
      <c r="F32" s="825"/>
      <c r="G32" s="825"/>
      <c r="H32" s="825"/>
      <c r="I32" s="825"/>
      <c r="J32" s="825"/>
      <c r="K32" s="825"/>
      <c r="L32" s="825"/>
      <c r="M32" s="825"/>
      <c r="N32" s="825"/>
      <c r="O32" s="825"/>
      <c r="P32" s="825"/>
      <c r="Q32" s="825"/>
      <c r="R32" s="825"/>
      <c r="S32" s="825"/>
      <c r="T32" s="825"/>
      <c r="U32" s="825"/>
      <c r="V32" s="825"/>
      <c r="W32" s="825"/>
      <c r="X32" s="825"/>
      <c r="Y32" s="825"/>
      <c r="Z32" s="825"/>
      <c r="AA32" s="825"/>
      <c r="AB32" s="825"/>
      <c r="AC32" s="825"/>
      <c r="AD32" s="924" t="str">
        <f>IFERROR(VLOOKUP(D32,'Part Master'!A:E,5,FALSE)," ")</f>
        <v xml:space="preserve"> </v>
      </c>
    </row>
    <row r="33" spans="2:30" s="9" customFormat="1">
      <c r="B33" s="65" t="s">
        <v>45</v>
      </c>
      <c r="C33" s="41"/>
      <c r="D33" s="41" t="s">
        <v>67</v>
      </c>
      <c r="E33" s="42">
        <v>0</v>
      </c>
      <c r="F33" s="181">
        <f>VLOOKUP(D33,'Part Master'!A:R, 3,FALSE)</f>
        <v>39.71</v>
      </c>
      <c r="G33" s="216">
        <f t="shared" si="9"/>
        <v>43.681000000000004</v>
      </c>
      <c r="H33" s="216">
        <f>G33+($O$7*E33)</f>
        <v>43.681000000000004</v>
      </c>
      <c r="I33" s="181">
        <f>VLOOKUP(D33,'Part Master'!A:G,7,FALSE)</f>
        <v>32.959299999999999</v>
      </c>
      <c r="J33" s="181">
        <f t="shared" ref="J33:J59" si="11">I33*1.1</f>
        <v>36.255230000000005</v>
      </c>
      <c r="K33" s="181">
        <f>J33+($R$7*E33)</f>
        <v>36.255230000000005</v>
      </c>
      <c r="L33" s="192"/>
      <c r="N33" s="122">
        <f>IF(L33&gt;0,G33*L33,0)</f>
        <v>0</v>
      </c>
      <c r="O33" s="122">
        <f>IF(L33&gt;0,H33*L33,0)</f>
        <v>0</v>
      </c>
      <c r="P33" s="339"/>
      <c r="Q33" s="122">
        <f>IF(L33&gt;0,J33*L33,0)</f>
        <v>0</v>
      </c>
      <c r="R33" s="122">
        <f>IF(L33&gt;0,K33*L33,0)</f>
        <v>0</v>
      </c>
      <c r="T33" s="174">
        <f>IF($L33&gt;0,$L33*$I33*'COVER PAGE'!#REF!,0)</f>
        <v>0</v>
      </c>
      <c r="U33" s="174">
        <f>IF($L33&gt;0,($E33*$R$7*$L33)-($E33*'COVER PAGE'!#REF!*$L33),0)</f>
        <v>0</v>
      </c>
      <c r="V33" s="174">
        <f t="shared" si="7"/>
        <v>0</v>
      </c>
      <c r="AD33" s="687" t="str">
        <f>IFERROR(VLOOKUP(D33,'Part Master'!A:E,5,FALSE)," ")</f>
        <v/>
      </c>
    </row>
    <row r="34" spans="2:30" s="9" customFormat="1">
      <c r="B34" s="65" t="s">
        <v>408</v>
      </c>
      <c r="C34" s="41"/>
      <c r="D34" s="41" t="s">
        <v>66</v>
      </c>
      <c r="E34" s="42">
        <v>0.04</v>
      </c>
      <c r="F34" s="181">
        <f>VLOOKUP(D34,'Part Master'!A:R, 3,FALSE)</f>
        <v>76.16</v>
      </c>
      <c r="G34" s="216">
        <f t="shared" si="9"/>
        <v>83.775999999999996</v>
      </c>
      <c r="H34" s="216">
        <f>G34+($O$7*E34)</f>
        <v>89.935999999999993</v>
      </c>
      <c r="I34" s="181">
        <f>VLOOKUP(D34,'Part Master'!A:G,7,FALSE)</f>
        <v>63.212799999999994</v>
      </c>
      <c r="J34" s="181">
        <f t="shared" si="11"/>
        <v>69.534080000000003</v>
      </c>
      <c r="K34" s="181">
        <f>J34+($R$7*E34)</f>
        <v>75.69408</v>
      </c>
      <c r="L34" s="192"/>
      <c r="N34" s="122">
        <f>IF(L34&gt;0,G34*L34,0)</f>
        <v>0</v>
      </c>
      <c r="O34" s="122">
        <f>IF(L34&gt;0,H34*L34,0)</f>
        <v>0</v>
      </c>
      <c r="P34" s="339"/>
      <c r="Q34" s="122">
        <f>IF(L34&gt;0,J34*L34,0)</f>
        <v>0</v>
      </c>
      <c r="R34" s="122">
        <f>IF(L34&gt;0,K34*L34,0)</f>
        <v>0</v>
      </c>
      <c r="T34" s="174">
        <f>IF($L34&gt;0,$L34*$I34*'COVER PAGE'!#REF!,0)</f>
        <v>0</v>
      </c>
      <c r="U34" s="174">
        <f>IF($L34&gt;0,($E34*$R$7*$L34)-($E34*'COVER PAGE'!#REF!*$L34),0)</f>
        <v>0</v>
      </c>
      <c r="V34" s="174">
        <f t="shared" si="7"/>
        <v>0</v>
      </c>
      <c r="AD34" s="530" t="str">
        <f>IFERROR(VLOOKUP(D34,'Part Master'!A:E,5,FALSE)," ")</f>
        <v/>
      </c>
    </row>
    <row r="35" spans="2:30" s="9" customFormat="1">
      <c r="B35" s="65" t="s">
        <v>2</v>
      </c>
      <c r="C35" s="41"/>
      <c r="D35" s="41" t="s">
        <v>71</v>
      </c>
      <c r="E35" s="42">
        <v>0.2</v>
      </c>
      <c r="F35" s="181">
        <f>VLOOKUP(D35,'Part Master'!A:R, 3,FALSE)</f>
        <v>301.8</v>
      </c>
      <c r="G35" s="216">
        <f t="shared" si="9"/>
        <v>331.98</v>
      </c>
      <c r="H35" s="216">
        <f>G35+($O$7*E35)</f>
        <v>362.78000000000003</v>
      </c>
      <c r="I35" s="181">
        <f>VLOOKUP(D35,'Part Master'!A:G,7,FALSE)</f>
        <v>250.494</v>
      </c>
      <c r="J35" s="181">
        <f t="shared" si="11"/>
        <v>275.54340000000002</v>
      </c>
      <c r="K35" s="181">
        <f>J35+($R$7*E35)</f>
        <v>306.34340000000003</v>
      </c>
      <c r="L35" s="192"/>
      <c r="N35" s="122">
        <f>IF(L35&gt;0,G35*L35,0)</f>
        <v>0</v>
      </c>
      <c r="O35" s="122">
        <f>IF(L35&gt;0,H35*L35,0)</f>
        <v>0</v>
      </c>
      <c r="P35" s="339"/>
      <c r="Q35" s="122">
        <f>IF(L35&gt;0,J35*L35,0)</f>
        <v>0</v>
      </c>
      <c r="R35" s="122">
        <f>IF(L35&gt;0,K35*L35,0)</f>
        <v>0</v>
      </c>
      <c r="T35" s="174">
        <f>IF($L35&gt;0,$L35*$I35*'COVER PAGE'!#REF!,0)</f>
        <v>0</v>
      </c>
      <c r="U35" s="174">
        <f>IF($L35&gt;0,($E35*$R$7*$L35)-($E35*'COVER PAGE'!#REF!*$L35),0)</f>
        <v>0</v>
      </c>
      <c r="V35" s="174">
        <f t="shared" si="7"/>
        <v>0</v>
      </c>
      <c r="AD35" s="530" t="str">
        <f>IFERROR(VLOOKUP(D35,'Part Master'!A:E,5,FALSE)," ")</f>
        <v/>
      </c>
    </row>
    <row r="36" spans="2:30" s="9" customFormat="1">
      <c r="B36" s="65" t="s">
        <v>7</v>
      </c>
      <c r="C36" s="41"/>
      <c r="D36" s="41" t="s">
        <v>108</v>
      </c>
      <c r="E36" s="42">
        <v>0.33</v>
      </c>
      <c r="F36" s="181">
        <f>VLOOKUP(D36,'Part Master'!A:R, 3,FALSE)</f>
        <v>299.27999999999997</v>
      </c>
      <c r="G36" s="216">
        <f t="shared" si="9"/>
        <v>329.20799999999997</v>
      </c>
      <c r="H36" s="216">
        <f>G36+($O$7*E36)</f>
        <v>380.02799999999996</v>
      </c>
      <c r="I36" s="181">
        <f>VLOOKUP(D36,'Part Master'!A:G,7,FALSE)</f>
        <v>248.40239999999997</v>
      </c>
      <c r="J36" s="181">
        <f t="shared" si="11"/>
        <v>273.24263999999999</v>
      </c>
      <c r="K36" s="181">
        <f>J36+($R$7*E36)</f>
        <v>324.06263999999999</v>
      </c>
      <c r="L36" s="283"/>
      <c r="N36" s="122">
        <f>IF(L36&gt;0,G36*L36,0)</f>
        <v>0</v>
      </c>
      <c r="O36" s="122">
        <f>IF(L36&gt;0,H36*L36,0)</f>
        <v>0</v>
      </c>
      <c r="P36" s="339"/>
      <c r="Q36" s="122">
        <f>IF(L36&gt;0,J36*L36,0)</f>
        <v>0</v>
      </c>
      <c r="R36" s="122">
        <f>IF(L36&gt;0,K36*L36,0)</f>
        <v>0</v>
      </c>
      <c r="T36" s="174">
        <f>IF($L36&gt;0,$L36*$I36*'COVER PAGE'!#REF!,0)</f>
        <v>0</v>
      </c>
      <c r="U36" s="174">
        <f>IF($L36&gt;0,($E36*$R$7*$L36)-($E36*'COVER PAGE'!#REF!*$L36),0)</f>
        <v>0</v>
      </c>
      <c r="V36" s="174">
        <f t="shared" si="7"/>
        <v>0</v>
      </c>
      <c r="AD36" s="530" t="str">
        <f>IFERROR(VLOOKUP(D36,'Part Master'!A:E,5,FALSE)," ")</f>
        <v/>
      </c>
    </row>
    <row r="37" spans="2:30">
      <c r="B37" s="56" t="s">
        <v>8</v>
      </c>
      <c r="C37" s="57"/>
      <c r="D37" s="58" t="s">
        <v>72</v>
      </c>
      <c r="E37" s="59"/>
      <c r="F37" s="182"/>
      <c r="G37" s="182"/>
      <c r="H37" s="242"/>
      <c r="I37" s="242"/>
      <c r="J37" s="182"/>
      <c r="K37" s="242"/>
      <c r="L37" s="284"/>
      <c r="N37" s="193"/>
      <c r="O37" s="193"/>
      <c r="P37" s="193"/>
      <c r="Q37" s="193"/>
      <c r="R37" s="193"/>
      <c r="S37" s="193"/>
      <c r="T37" s="193"/>
      <c r="U37" s="193"/>
      <c r="V37" s="193"/>
      <c r="AD37" s="530" t="str">
        <f>IFERROR(VLOOKUP(D37,'Part Master'!A:E,5,FALSE)," ")</f>
        <v xml:space="preserve"> </v>
      </c>
    </row>
    <row r="38" spans="2:30" s="25" customFormat="1">
      <c r="B38" s="892"/>
      <c r="C38" s="44" t="s">
        <v>316</v>
      </c>
      <c r="D38" s="44" t="s">
        <v>516</v>
      </c>
      <c r="E38" s="45">
        <v>0.5</v>
      </c>
      <c r="F38" s="183">
        <f>VLOOKUP(D38,'Part Master'!A:R, 3,FALSE)</f>
        <v>367.62</v>
      </c>
      <c r="G38" s="216">
        <f t="shared" si="9"/>
        <v>404.38200000000006</v>
      </c>
      <c r="H38" s="216">
        <f t="shared" ref="H38:H56" si="12">G38+($O$7*E38)</f>
        <v>481.38200000000006</v>
      </c>
      <c r="I38" s="181">
        <f>VLOOKUP(D38,'Part Master'!A:G,7,FALSE)</f>
        <v>305.12459999999999</v>
      </c>
      <c r="J38" s="181">
        <f t="shared" si="11"/>
        <v>335.63706000000002</v>
      </c>
      <c r="K38" s="181">
        <f t="shared" ref="K38:K56" si="13">J38+($R$7*E38)</f>
        <v>412.63706000000002</v>
      </c>
      <c r="L38" s="192"/>
      <c r="N38" s="122">
        <f t="shared" ref="N38:N43" si="14">IF(L38&gt;0,G38*L38,0)</f>
        <v>0</v>
      </c>
      <c r="O38" s="122">
        <f t="shared" ref="O38:O43" si="15">IF(L38&gt;0,H38*L38,0)</f>
        <v>0</v>
      </c>
      <c r="P38" s="340"/>
      <c r="Q38" s="122">
        <f t="shared" ref="Q38:Q43" si="16">IF(L38&gt;0,J38*L38,0)</f>
        <v>0</v>
      </c>
      <c r="R38" s="122">
        <f t="shared" ref="R38:R43" si="17">IF(L38&gt;0,K38*L38,0)</f>
        <v>0</v>
      </c>
      <c r="T38" s="174">
        <f>IF($L38&gt;0,$L38*$I38*'COVER PAGE'!#REF!,0)</f>
        <v>0</v>
      </c>
      <c r="U38" s="174">
        <f>IF($L38&gt;0,($E38*$R$7*$L38)-($E38*'COVER PAGE'!#REF!*$L38),0)</f>
        <v>0</v>
      </c>
      <c r="V38" s="174">
        <f t="shared" si="7"/>
        <v>0</v>
      </c>
      <c r="AD38" s="530" t="str">
        <f>IFERROR(VLOOKUP(D38,'Part Master'!A:E,5,FALSE)," ")</f>
        <v/>
      </c>
    </row>
    <row r="39" spans="2:30" s="133" customFormat="1">
      <c r="B39" s="893"/>
      <c r="C39" s="79" t="s">
        <v>510</v>
      </c>
      <c r="D39" s="377" t="s">
        <v>509</v>
      </c>
      <c r="E39" s="45">
        <v>0.25</v>
      </c>
      <c r="F39" s="183">
        <f>VLOOKUP(D39,'Part Master'!A:R, 3,FALSE)</f>
        <v>214.31</v>
      </c>
      <c r="G39" s="216">
        <f t="shared" si="9"/>
        <v>235.74100000000001</v>
      </c>
      <c r="H39" s="216">
        <f t="shared" si="12"/>
        <v>274.24099999999999</v>
      </c>
      <c r="I39" s="181">
        <f>VLOOKUP(D39,'Part Master'!A:G,7,FALSE)</f>
        <v>177.87729999999999</v>
      </c>
      <c r="J39" s="181">
        <f t="shared" si="11"/>
        <v>195.66503</v>
      </c>
      <c r="K39" s="181">
        <f t="shared" si="13"/>
        <v>234.16503</v>
      </c>
      <c r="L39" s="192"/>
      <c r="N39" s="122">
        <f t="shared" si="14"/>
        <v>0</v>
      </c>
      <c r="O39" s="122">
        <f t="shared" si="15"/>
        <v>0</v>
      </c>
      <c r="P39" s="340"/>
      <c r="Q39" s="122">
        <f t="shared" si="16"/>
        <v>0</v>
      </c>
      <c r="R39" s="122">
        <f t="shared" si="17"/>
        <v>0</v>
      </c>
      <c r="T39" s="174">
        <f>IF($L39&gt;0,$L39*$I39*'COVER PAGE'!#REF!,0)</f>
        <v>0</v>
      </c>
      <c r="U39" s="174">
        <f>IF($L39&gt;0,($E39*$R$7*$L39)-($E39*'COVER PAGE'!#REF!*$L39),0)</f>
        <v>0</v>
      </c>
      <c r="V39" s="174">
        <f t="shared" si="7"/>
        <v>0</v>
      </c>
      <c r="AD39" s="530" t="str">
        <f>IFERROR(VLOOKUP(D39,'Part Master'!A:E,5,FALSE)," ")</f>
        <v/>
      </c>
    </row>
    <row r="40" spans="2:30" s="133" customFormat="1">
      <c r="B40" s="893"/>
      <c r="C40" s="378" t="s">
        <v>518</v>
      </c>
      <c r="D40" s="72" t="s">
        <v>512</v>
      </c>
      <c r="E40" s="45">
        <v>0</v>
      </c>
      <c r="F40" s="183">
        <f>VLOOKUP(D40,'Part Master'!A:R, 3,FALSE)</f>
        <v>23.28</v>
      </c>
      <c r="G40" s="216">
        <f t="shared" si="9"/>
        <v>25.608000000000004</v>
      </c>
      <c r="H40" s="216">
        <f t="shared" si="12"/>
        <v>25.608000000000004</v>
      </c>
      <c r="I40" s="181">
        <f>VLOOKUP(D40,'Part Master'!A:G,7,FALSE)</f>
        <v>19.322400000000002</v>
      </c>
      <c r="J40" s="181">
        <f t="shared" si="11"/>
        <v>21.254640000000002</v>
      </c>
      <c r="K40" s="181">
        <f t="shared" si="13"/>
        <v>21.254640000000002</v>
      </c>
      <c r="L40" s="283"/>
      <c r="N40" s="122">
        <f t="shared" si="14"/>
        <v>0</v>
      </c>
      <c r="O40" s="122">
        <f t="shared" si="15"/>
        <v>0</v>
      </c>
      <c r="P40" s="340"/>
      <c r="Q40" s="122">
        <f t="shared" si="16"/>
        <v>0</v>
      </c>
      <c r="R40" s="122">
        <f t="shared" si="17"/>
        <v>0</v>
      </c>
      <c r="T40" s="174">
        <f>IF($L40&gt;0,$L40*$I40*'COVER PAGE'!#REF!,0)</f>
        <v>0</v>
      </c>
      <c r="U40" s="174">
        <f>IF($L40&gt;0,($E40*$R$7*$L40)-($E40*'COVER PAGE'!#REF!*$L40),0)</f>
        <v>0</v>
      </c>
      <c r="V40" s="174">
        <f t="shared" si="7"/>
        <v>0</v>
      </c>
      <c r="AD40" s="530" t="str">
        <f>IFERROR(VLOOKUP(D40,'Part Master'!A:E,5,FALSE)," ")</f>
        <v/>
      </c>
    </row>
    <row r="41" spans="2:30" s="132" customFormat="1">
      <c r="B41" s="893"/>
      <c r="C41" s="44" t="s">
        <v>35</v>
      </c>
      <c r="D41" s="44" t="s">
        <v>1161</v>
      </c>
      <c r="E41" s="45">
        <v>0.5</v>
      </c>
      <c r="F41" s="183">
        <f>VLOOKUP(D41,'Part Master'!A:R, 3,FALSE)</f>
        <v>996.02</v>
      </c>
      <c r="G41" s="216">
        <f t="shared" si="9"/>
        <v>1095.6220000000001</v>
      </c>
      <c r="H41" s="216">
        <f t="shared" si="12"/>
        <v>1172.6220000000001</v>
      </c>
      <c r="I41" s="181">
        <f>VLOOKUP(D41,'Part Master'!A:G,7,FALSE)</f>
        <v>826.69659999999999</v>
      </c>
      <c r="J41" s="181">
        <f t="shared" si="11"/>
        <v>909.36626000000001</v>
      </c>
      <c r="K41" s="181">
        <f t="shared" si="13"/>
        <v>986.36626000000001</v>
      </c>
      <c r="L41" s="192"/>
      <c r="N41" s="122">
        <f t="shared" si="14"/>
        <v>0</v>
      </c>
      <c r="O41" s="122">
        <f t="shared" si="15"/>
        <v>0</v>
      </c>
      <c r="P41" s="340"/>
      <c r="Q41" s="122">
        <f t="shared" si="16"/>
        <v>0</v>
      </c>
      <c r="R41" s="122">
        <f t="shared" si="17"/>
        <v>0</v>
      </c>
      <c r="T41" s="174">
        <f>IF($L41&gt;0,$L41*$I41*'COVER PAGE'!#REF!,0)</f>
        <v>0</v>
      </c>
      <c r="U41" s="174">
        <f>IF($L41&gt;0,($E41*$R$7*$L41)-($E41*'COVER PAGE'!#REF!*$L41),0)</f>
        <v>0</v>
      </c>
      <c r="V41" s="174">
        <f t="shared" si="7"/>
        <v>0</v>
      </c>
      <c r="AD41" s="530" t="str">
        <f>IFERROR(VLOOKUP(D41,'Part Master'!A:E,5,FALSE)," ")</f>
        <v/>
      </c>
    </row>
    <row r="42" spans="2:30" s="9" customFormat="1">
      <c r="B42" s="894"/>
      <c r="C42" s="41" t="s">
        <v>36</v>
      </c>
      <c r="D42" s="41" t="s">
        <v>86</v>
      </c>
      <c r="E42" s="42">
        <v>0.17</v>
      </c>
      <c r="F42" s="181">
        <f>VLOOKUP(D42,'Part Master'!A:R, 3,FALSE)</f>
        <v>38.46</v>
      </c>
      <c r="G42" s="216">
        <f t="shared" si="9"/>
        <v>42.306000000000004</v>
      </c>
      <c r="H42" s="216">
        <f t="shared" si="12"/>
        <v>68.486000000000004</v>
      </c>
      <c r="I42" s="181">
        <f>VLOOKUP(D42,'Part Master'!A:G,7,FALSE)</f>
        <v>31.921800000000001</v>
      </c>
      <c r="J42" s="181">
        <f t="shared" si="11"/>
        <v>35.113980000000005</v>
      </c>
      <c r="K42" s="181">
        <f t="shared" si="13"/>
        <v>61.293980000000005</v>
      </c>
      <c r="L42" s="283"/>
      <c r="N42" s="122">
        <f t="shared" si="14"/>
        <v>0</v>
      </c>
      <c r="O42" s="122">
        <f t="shared" si="15"/>
        <v>0</v>
      </c>
      <c r="P42" s="339"/>
      <c r="Q42" s="122">
        <f t="shared" si="16"/>
        <v>0</v>
      </c>
      <c r="R42" s="122">
        <f t="shared" si="17"/>
        <v>0</v>
      </c>
      <c r="T42" s="174">
        <f>IF($L42&gt;0,$L42*$I42*'COVER PAGE'!#REF!,0)</f>
        <v>0</v>
      </c>
      <c r="U42" s="174">
        <f>IF($L42&gt;0,($E42*$R$7*$L42)-($E42*'COVER PAGE'!#REF!*$L42),0)</f>
        <v>0</v>
      </c>
      <c r="V42" s="174">
        <f t="shared" si="7"/>
        <v>0</v>
      </c>
      <c r="AD42" s="530" t="str">
        <f>IFERROR(VLOOKUP(D42,'Part Master'!A:E,5,FALSE)," ")</f>
        <v/>
      </c>
    </row>
    <row r="43" spans="2:30" s="9" customFormat="1" ht="15" customHeight="1">
      <c r="B43" s="370" t="s">
        <v>1219</v>
      </c>
      <c r="C43" s="41"/>
      <c r="D43" s="41"/>
      <c r="E43" s="42">
        <f>SUM(E44:E47)</f>
        <v>2.3000000000000003</v>
      </c>
      <c r="F43" s="181">
        <f>SUM(F44:F47)</f>
        <v>1258.01</v>
      </c>
      <c r="G43" s="216">
        <f t="shared" si="9"/>
        <v>1383.8110000000001</v>
      </c>
      <c r="H43" s="216">
        <f t="shared" si="12"/>
        <v>1738.0110000000002</v>
      </c>
      <c r="I43" s="181">
        <f>SUM(I44:I47)</f>
        <v>1044.1483000000001</v>
      </c>
      <c r="J43" s="181">
        <f>I43*1.1</f>
        <v>1148.5631300000002</v>
      </c>
      <c r="K43" s="181">
        <f t="shared" si="13"/>
        <v>1502.7631300000003</v>
      </c>
      <c r="L43" s="192"/>
      <c r="N43" s="122">
        <f t="shared" si="14"/>
        <v>0</v>
      </c>
      <c r="O43" s="122">
        <f t="shared" si="15"/>
        <v>0</v>
      </c>
      <c r="P43" s="339"/>
      <c r="Q43" s="122">
        <f t="shared" si="16"/>
        <v>0</v>
      </c>
      <c r="R43" s="122">
        <f t="shared" si="17"/>
        <v>0</v>
      </c>
      <c r="T43" s="174">
        <f>IF($L43&gt;0,$L43*$I43*'COVER PAGE'!#REF!,0)</f>
        <v>0</v>
      </c>
      <c r="U43" s="174">
        <f>IF($L43&gt;0,($E43*$R$7*$L43)-($E43*'COVER PAGE'!#REF!*$L43),0)</f>
        <v>0</v>
      </c>
      <c r="V43" s="174">
        <f t="shared" si="7"/>
        <v>0</v>
      </c>
      <c r="AD43" s="530" t="str">
        <f>IFERROR(VLOOKUP(D43,'Part Master'!A:E,5,FALSE)," ")</f>
        <v xml:space="preserve"> </v>
      </c>
    </row>
    <row r="44" spans="2:30" s="9" customFormat="1" ht="30">
      <c r="B44" s="356"/>
      <c r="C44" s="380" t="s">
        <v>343</v>
      </c>
      <c r="D44" s="60" t="s">
        <v>249</v>
      </c>
      <c r="E44" s="53">
        <v>2</v>
      </c>
      <c r="F44" s="184">
        <f>VLOOKUP(D44,'Part Master'!A:R, 3,FALSE)</f>
        <v>1187.74</v>
      </c>
      <c r="G44" s="216">
        <f t="shared" si="9"/>
        <v>1306.5140000000001</v>
      </c>
      <c r="H44" s="216">
        <f t="shared" si="12"/>
        <v>1614.5140000000001</v>
      </c>
      <c r="I44" s="181">
        <f>VLOOKUP(D44,'Part Master'!A:G,7,FALSE)</f>
        <v>985.82420000000002</v>
      </c>
      <c r="J44" s="184">
        <f t="shared" si="11"/>
        <v>1084.4066200000002</v>
      </c>
      <c r="K44" s="184">
        <f t="shared" si="13"/>
        <v>1392.4066200000002</v>
      </c>
      <c r="L44" s="925"/>
      <c r="N44" s="173"/>
      <c r="O44" s="173"/>
      <c r="P44" s="173"/>
      <c r="Q44" s="193"/>
      <c r="R44" s="193"/>
      <c r="S44" s="193"/>
      <c r="T44" s="193"/>
      <c r="U44" s="193"/>
      <c r="V44" s="193"/>
      <c r="AD44" s="530" t="str">
        <f>IFERROR(VLOOKUP(D44,'Part Master'!A:E,5,FALSE)," ")</f>
        <v/>
      </c>
    </row>
    <row r="45" spans="2:30" s="9" customFormat="1">
      <c r="B45" s="357"/>
      <c r="C45" s="380" t="s">
        <v>651</v>
      </c>
      <c r="D45" s="60" t="s">
        <v>89</v>
      </c>
      <c r="E45" s="53">
        <v>0.1</v>
      </c>
      <c r="F45" s="184">
        <f>VLOOKUP(D45,'Part Master'!A:R, 3,FALSE)</f>
        <v>19.02</v>
      </c>
      <c r="G45" s="216">
        <f t="shared" si="9"/>
        <v>20.922000000000001</v>
      </c>
      <c r="H45" s="216">
        <f t="shared" si="12"/>
        <v>36.322000000000003</v>
      </c>
      <c r="I45" s="181">
        <f>VLOOKUP(D45,'Part Master'!A:G,7,FALSE)</f>
        <v>15.7866</v>
      </c>
      <c r="J45" s="184">
        <f t="shared" si="11"/>
        <v>17.365260000000003</v>
      </c>
      <c r="K45" s="184">
        <f t="shared" si="13"/>
        <v>32.765260000000005</v>
      </c>
      <c r="L45" s="926"/>
      <c r="N45" s="173"/>
      <c r="O45" s="173"/>
      <c r="P45" s="173"/>
      <c r="Q45" s="193"/>
      <c r="R45" s="193"/>
      <c r="S45" s="193"/>
      <c r="T45" s="193"/>
      <c r="U45" s="193"/>
      <c r="V45" s="193"/>
      <c r="AD45" s="530" t="str">
        <f>IFERROR(VLOOKUP(D45,'Part Master'!A:E,5,FALSE)," ")</f>
        <v/>
      </c>
    </row>
    <row r="46" spans="2:30" s="9" customFormat="1">
      <c r="B46" s="358"/>
      <c r="C46" s="114" t="s">
        <v>40</v>
      </c>
      <c r="D46" s="60" t="s">
        <v>90</v>
      </c>
      <c r="E46" s="53">
        <v>0.1</v>
      </c>
      <c r="F46" s="184">
        <f>VLOOKUP(D46,'Part Master'!A:R, 3,FALSE)</f>
        <v>11.77</v>
      </c>
      <c r="G46" s="216">
        <f t="shared" si="9"/>
        <v>12.947000000000001</v>
      </c>
      <c r="H46" s="216">
        <f t="shared" si="12"/>
        <v>28.347000000000001</v>
      </c>
      <c r="I46" s="181">
        <f>VLOOKUP(D46,'Part Master'!A:G,7,FALSE)</f>
        <v>9.7690999999999999</v>
      </c>
      <c r="J46" s="184">
        <f t="shared" si="11"/>
        <v>10.74601</v>
      </c>
      <c r="K46" s="184">
        <f t="shared" si="13"/>
        <v>26.14601</v>
      </c>
      <c r="L46" s="926"/>
      <c r="N46" s="173"/>
      <c r="O46" s="173"/>
      <c r="P46" s="173"/>
      <c r="Q46" s="193"/>
      <c r="R46" s="193"/>
      <c r="S46" s="193"/>
      <c r="T46" s="193"/>
      <c r="U46" s="193"/>
      <c r="V46" s="193"/>
      <c r="AD46" s="530" t="str">
        <f>IFERROR(VLOOKUP(D46,'Part Master'!A:E,5,FALSE)," ")</f>
        <v/>
      </c>
    </row>
    <row r="47" spans="2:30" s="9" customFormat="1">
      <c r="B47" s="359"/>
      <c r="C47" s="114" t="s">
        <v>21</v>
      </c>
      <c r="D47" s="60" t="s">
        <v>91</v>
      </c>
      <c r="E47" s="53">
        <v>0.1</v>
      </c>
      <c r="F47" s="184">
        <f>VLOOKUP(D47,'Part Master'!A:R, 3,FALSE)</f>
        <v>39.479999999999997</v>
      </c>
      <c r="G47" s="216">
        <f t="shared" si="9"/>
        <v>43.427999999999997</v>
      </c>
      <c r="H47" s="216">
        <f t="shared" si="12"/>
        <v>58.827999999999996</v>
      </c>
      <c r="I47" s="181">
        <f>VLOOKUP(D47,'Part Master'!A:G,7,FALSE)</f>
        <v>32.7684</v>
      </c>
      <c r="J47" s="184">
        <f t="shared" si="11"/>
        <v>36.04524</v>
      </c>
      <c r="K47" s="184">
        <f t="shared" si="13"/>
        <v>51.445239999999998</v>
      </c>
      <c r="L47" s="286"/>
      <c r="N47" s="173"/>
      <c r="O47" s="173"/>
      <c r="P47" s="173"/>
      <c r="Q47" s="193"/>
      <c r="R47" s="193"/>
      <c r="S47" s="193"/>
      <c r="T47" s="193"/>
      <c r="U47" s="193"/>
      <c r="V47" s="193"/>
      <c r="AD47" s="530" t="str">
        <f>IFERROR(VLOOKUP(D47,'Part Master'!A:E,5,FALSE)," ")</f>
        <v/>
      </c>
    </row>
    <row r="48" spans="2:30">
      <c r="B48" s="927" t="s">
        <v>1220</v>
      </c>
      <c r="C48" s="865"/>
      <c r="D48" s="44"/>
      <c r="E48" s="45">
        <f>SUM(E49:E52)</f>
        <v>2.3000000000000003</v>
      </c>
      <c r="F48" s="181">
        <f>SUM(F49:F52)</f>
        <v>1258.01</v>
      </c>
      <c r="G48" s="216">
        <f t="shared" si="9"/>
        <v>1383.8110000000001</v>
      </c>
      <c r="H48" s="216">
        <f t="shared" si="12"/>
        <v>1738.0110000000002</v>
      </c>
      <c r="I48" s="181" t="e">
        <f>SUM(I56+I58:I59I49:I52)</f>
        <v>#NAME?</v>
      </c>
      <c r="J48" s="181" t="e">
        <f>I48*1.1</f>
        <v>#NAME?</v>
      </c>
      <c r="K48" s="181" t="e">
        <f t="shared" si="13"/>
        <v>#NAME?</v>
      </c>
      <c r="L48" s="283"/>
      <c r="N48" s="122">
        <f>IF(L48&gt;0,G48*L48,0)</f>
        <v>0</v>
      </c>
      <c r="O48" s="122">
        <f>IF(L48&gt;0,H48*L48,0)</f>
        <v>0</v>
      </c>
      <c r="P48" s="339"/>
      <c r="Q48" s="122">
        <f>IF(L48&gt;0,J48*L48,0)</f>
        <v>0</v>
      </c>
      <c r="R48" s="122">
        <f>IF(L48&gt;0,K48*L48,0)</f>
        <v>0</v>
      </c>
      <c r="T48" s="174">
        <f>IF($L48&gt;0,$L48*$I48*'COVER PAGE'!#REF!,0)</f>
        <v>0</v>
      </c>
      <c r="U48" s="174">
        <f>IF($L48&gt;0,($E48*$R$7*$L48)-($E48*'COVER PAGE'!#REF!*$L48),0)</f>
        <v>0</v>
      </c>
      <c r="V48" s="174">
        <f t="shared" si="7"/>
        <v>0</v>
      </c>
      <c r="AD48" s="530" t="str">
        <f>IFERROR(VLOOKUP(D48,'Part Master'!A:E,5,FALSE)," ")</f>
        <v xml:space="preserve"> </v>
      </c>
    </row>
    <row r="49" spans="1:30" s="9" customFormat="1" ht="30">
      <c r="B49" s="367"/>
      <c r="C49" s="380" t="s">
        <v>344</v>
      </c>
      <c r="D49" s="61" t="s">
        <v>111</v>
      </c>
      <c r="E49" s="53">
        <v>2</v>
      </c>
      <c r="F49" s="184">
        <f>VLOOKUP(D49,'Part Master'!A:R, 3,FALSE)</f>
        <v>1187.74</v>
      </c>
      <c r="G49" s="216">
        <f t="shared" si="9"/>
        <v>1306.5140000000001</v>
      </c>
      <c r="H49" s="216">
        <f t="shared" si="12"/>
        <v>1614.5140000000001</v>
      </c>
      <c r="I49" s="181">
        <f>VLOOKUP(D49,'Part Master'!A:G,7,FALSE)</f>
        <v>985.82420000000002</v>
      </c>
      <c r="J49" s="184">
        <f t="shared" si="11"/>
        <v>1084.4066200000002</v>
      </c>
      <c r="K49" s="184">
        <f t="shared" si="13"/>
        <v>1392.4066200000002</v>
      </c>
      <c r="L49" s="928"/>
      <c r="N49" s="173"/>
      <c r="O49" s="173"/>
      <c r="P49" s="173"/>
      <c r="Q49" s="193"/>
      <c r="R49" s="193"/>
      <c r="S49" s="193"/>
      <c r="T49" s="193"/>
      <c r="U49" s="193"/>
      <c r="V49" s="193"/>
      <c r="AD49" s="530" t="str">
        <f>IFERROR(VLOOKUP(D49,'Part Master'!A:E,5,FALSE)," ")</f>
        <v/>
      </c>
    </row>
    <row r="50" spans="1:30">
      <c r="B50" s="368"/>
      <c r="C50" s="380" t="s">
        <v>651</v>
      </c>
      <c r="D50" s="60" t="s">
        <v>89</v>
      </c>
      <c r="E50" s="53">
        <v>0.1</v>
      </c>
      <c r="F50" s="184">
        <f>VLOOKUP(D50,'Part Master'!A:R, 3,FALSE)</f>
        <v>19.02</v>
      </c>
      <c r="G50" s="216">
        <f t="shared" si="9"/>
        <v>20.922000000000001</v>
      </c>
      <c r="H50" s="216">
        <f t="shared" si="12"/>
        <v>36.322000000000003</v>
      </c>
      <c r="I50" s="181">
        <f>VLOOKUP(D50,'Part Master'!A:G,7,FALSE)</f>
        <v>15.7866</v>
      </c>
      <c r="J50" s="184">
        <f t="shared" si="11"/>
        <v>17.365260000000003</v>
      </c>
      <c r="K50" s="184">
        <f t="shared" si="13"/>
        <v>32.765260000000005</v>
      </c>
      <c r="L50" s="929"/>
      <c r="N50" s="172"/>
      <c r="O50" s="172"/>
      <c r="P50" s="172"/>
      <c r="Q50" s="193"/>
      <c r="R50" s="193"/>
      <c r="S50" s="193"/>
      <c r="T50" s="193"/>
      <c r="U50" s="193"/>
      <c r="V50" s="193"/>
      <c r="AD50" s="530" t="str">
        <f>IFERROR(VLOOKUP(D50,'Part Master'!A:E,5,FALSE)," ")</f>
        <v/>
      </c>
    </row>
    <row r="51" spans="1:30" s="9" customFormat="1">
      <c r="B51" s="368"/>
      <c r="C51" s="114" t="s">
        <v>40</v>
      </c>
      <c r="D51" s="60" t="s">
        <v>90</v>
      </c>
      <c r="E51" s="53">
        <v>0.1</v>
      </c>
      <c r="F51" s="184">
        <f>VLOOKUP(D51,'Part Master'!A:R, 3,FALSE)</f>
        <v>11.77</v>
      </c>
      <c r="G51" s="216">
        <f t="shared" si="9"/>
        <v>12.947000000000001</v>
      </c>
      <c r="H51" s="216">
        <f t="shared" si="12"/>
        <v>28.347000000000001</v>
      </c>
      <c r="I51" s="181">
        <f>VLOOKUP(D51,'Part Master'!A:G,7,FALSE)</f>
        <v>9.7690999999999999</v>
      </c>
      <c r="J51" s="184">
        <f t="shared" si="11"/>
        <v>10.74601</v>
      </c>
      <c r="K51" s="184">
        <f t="shared" si="13"/>
        <v>26.14601</v>
      </c>
      <c r="L51" s="929"/>
      <c r="N51" s="173"/>
      <c r="O51" s="173"/>
      <c r="P51" s="173"/>
      <c r="Q51" s="193"/>
      <c r="R51" s="193"/>
      <c r="S51" s="193"/>
      <c r="T51" s="193"/>
      <c r="U51" s="193"/>
      <c r="V51" s="193"/>
      <c r="AD51" s="530" t="str">
        <f>IFERROR(VLOOKUP(D51,'Part Master'!A:E,5,FALSE)," ")</f>
        <v/>
      </c>
    </row>
    <row r="52" spans="1:30" s="9" customFormat="1">
      <c r="B52" s="369"/>
      <c r="C52" s="114" t="s">
        <v>21</v>
      </c>
      <c r="D52" s="60" t="s">
        <v>91</v>
      </c>
      <c r="E52" s="53">
        <v>0.1</v>
      </c>
      <c r="F52" s="184">
        <f>VLOOKUP(D52,'Part Master'!A:R, 3,FALSE)</f>
        <v>39.479999999999997</v>
      </c>
      <c r="G52" s="216">
        <f t="shared" si="9"/>
        <v>43.427999999999997</v>
      </c>
      <c r="H52" s="216">
        <f t="shared" si="12"/>
        <v>58.827999999999996</v>
      </c>
      <c r="I52" s="181">
        <f>VLOOKUP(D52,'Part Master'!A:G,7,FALSE)</f>
        <v>32.7684</v>
      </c>
      <c r="J52" s="184">
        <f t="shared" si="11"/>
        <v>36.04524</v>
      </c>
      <c r="K52" s="184">
        <f t="shared" si="13"/>
        <v>51.445239999999998</v>
      </c>
      <c r="L52" s="930"/>
      <c r="N52" s="173"/>
      <c r="O52" s="173"/>
      <c r="P52" s="173"/>
      <c r="Q52" s="193"/>
      <c r="R52" s="193"/>
      <c r="S52" s="193"/>
      <c r="T52" s="193"/>
      <c r="U52" s="193"/>
      <c r="V52" s="193"/>
      <c r="AD52" s="530" t="str">
        <f>IFERROR(VLOOKUP(D52,'Part Master'!A:E,5,FALSE)," ")</f>
        <v/>
      </c>
    </row>
    <row r="53" spans="1:30" s="9" customFormat="1">
      <c r="B53" s="381" t="s">
        <v>417</v>
      </c>
      <c r="C53" s="119"/>
      <c r="D53" s="371" t="s">
        <v>95</v>
      </c>
      <c r="E53" s="372">
        <v>0.17</v>
      </c>
      <c r="F53" s="181">
        <f>VLOOKUP(D53,'Part Master'!A:R, 3,FALSE)</f>
        <v>29.81</v>
      </c>
      <c r="G53" s="216">
        <f t="shared" si="9"/>
        <v>32.791000000000004</v>
      </c>
      <c r="H53" s="216">
        <f t="shared" si="12"/>
        <v>58.971000000000004</v>
      </c>
      <c r="I53" s="181">
        <f>VLOOKUP(D53,'Part Master'!A:G,7,FALSE)</f>
        <v>24.7423</v>
      </c>
      <c r="J53" s="181">
        <f t="shared" si="11"/>
        <v>27.216530000000002</v>
      </c>
      <c r="K53" s="181">
        <f t="shared" si="13"/>
        <v>53.396530000000006</v>
      </c>
      <c r="L53" s="283"/>
      <c r="N53" s="122">
        <f>IF(L53&gt;0,G53*L53,0)</f>
        <v>0</v>
      </c>
      <c r="O53" s="122">
        <f>IF(L53&gt;0,H53*L53,0)</f>
        <v>0</v>
      </c>
      <c r="P53" s="339"/>
      <c r="Q53" s="122">
        <f>IF(L53&gt;0,J53*L53,0)</f>
        <v>0</v>
      </c>
      <c r="R53" s="122">
        <f>IF(L53&gt;0,K53*L53,0)</f>
        <v>0</v>
      </c>
      <c r="T53" s="174">
        <f>IF($L53&gt;0,$L53*$I53*'COVER PAGE'!#REF!,0)</f>
        <v>0</v>
      </c>
      <c r="U53" s="174">
        <f>IF($L53&gt;0,($E53*$R$7*$L53)-($E53*'COVER PAGE'!#REF!*$L53),0)</f>
        <v>0</v>
      </c>
      <c r="V53" s="174">
        <f t="shared" si="7"/>
        <v>0</v>
      </c>
      <c r="AD53" s="530" t="str">
        <f>IFERROR(VLOOKUP(D53,'Part Master'!A:E,5,FALSE)," ")</f>
        <v/>
      </c>
    </row>
    <row r="54" spans="1:30" s="9" customFormat="1">
      <c r="B54" s="370" t="s">
        <v>418</v>
      </c>
      <c r="C54" s="119"/>
      <c r="D54" s="371" t="s">
        <v>96</v>
      </c>
      <c r="E54" s="372">
        <v>0.17</v>
      </c>
      <c r="F54" s="181">
        <f>VLOOKUP(D54,'Part Master'!A:R, 3,FALSE)</f>
        <v>29.81</v>
      </c>
      <c r="G54" s="216">
        <f t="shared" si="9"/>
        <v>32.791000000000004</v>
      </c>
      <c r="H54" s="216">
        <f t="shared" si="12"/>
        <v>58.971000000000004</v>
      </c>
      <c r="I54" s="181">
        <f>VLOOKUP(D54,'Part Master'!A:G,7,FALSE)</f>
        <v>24.7423</v>
      </c>
      <c r="J54" s="181">
        <f t="shared" si="11"/>
        <v>27.216530000000002</v>
      </c>
      <c r="K54" s="181">
        <f t="shared" si="13"/>
        <v>53.396530000000006</v>
      </c>
      <c r="L54" s="283"/>
      <c r="N54" s="122">
        <f>IF(L54&gt;0,G54*L54,0)</f>
        <v>0</v>
      </c>
      <c r="O54" s="122">
        <f>IF(L54&gt;0,H54*L54,0)</f>
        <v>0</v>
      </c>
      <c r="P54" s="339"/>
      <c r="Q54" s="122">
        <f>IF(L54&gt;0,J54*L54,0)</f>
        <v>0</v>
      </c>
      <c r="R54" s="122">
        <f>IF(L54&gt;0,K54*L54,0)</f>
        <v>0</v>
      </c>
      <c r="T54" s="174">
        <f>IF($L54&gt;0,$L54*$I54*'COVER PAGE'!#REF!,0)</f>
        <v>0</v>
      </c>
      <c r="U54" s="174">
        <f>IF($L54&gt;0,($E54*$R$7*$L54)-($E54*'COVER PAGE'!#REF!*$L54),0)</f>
        <v>0</v>
      </c>
      <c r="V54" s="174">
        <f t="shared" si="7"/>
        <v>0</v>
      </c>
      <c r="AD54" s="530" t="str">
        <f>IFERROR(VLOOKUP(D54,'Part Master'!A:E,5,FALSE)," ")</f>
        <v/>
      </c>
    </row>
    <row r="55" spans="1:30" s="9" customFormat="1">
      <c r="B55" s="370" t="s">
        <v>10</v>
      </c>
      <c r="C55" s="119"/>
      <c r="D55" s="371" t="s">
        <v>39</v>
      </c>
      <c r="E55" s="372">
        <v>0</v>
      </c>
      <c r="F55" s="181">
        <f>VLOOKUP(D55,'Part Master'!A:R, 3,FALSE)</f>
        <v>31.2</v>
      </c>
      <c r="G55" s="216">
        <f t="shared" si="9"/>
        <v>34.32</v>
      </c>
      <c r="H55" s="216">
        <f t="shared" si="12"/>
        <v>34.32</v>
      </c>
      <c r="I55" s="181">
        <f>VLOOKUP(D55,'Part Master'!A:G,7,FALSE)</f>
        <v>25.896000000000001</v>
      </c>
      <c r="J55" s="181">
        <f t="shared" si="11"/>
        <v>28.485600000000002</v>
      </c>
      <c r="K55" s="181">
        <f t="shared" si="13"/>
        <v>28.485600000000002</v>
      </c>
      <c r="L55" s="283"/>
      <c r="N55" s="122">
        <f>IF(L55&gt;0,G55*L55,0)</f>
        <v>0</v>
      </c>
      <c r="O55" s="122">
        <f>IF(L55&gt;0,H55*L55,0)</f>
        <v>0</v>
      </c>
      <c r="P55" s="339"/>
      <c r="Q55" s="122">
        <f>IF(L55&gt;0,J55*L55,0)</f>
        <v>0</v>
      </c>
      <c r="R55" s="122">
        <f>IF(L55&gt;0,K55*L55,0)</f>
        <v>0</v>
      </c>
      <c r="T55" s="174">
        <f>IF($L55&gt;0,$L55*$I55*'COVER PAGE'!#REF!,0)</f>
        <v>0</v>
      </c>
      <c r="U55" s="174">
        <f>IF($L55&gt;0,($E55*$R$7*$L55)-($E55*'COVER PAGE'!#REF!*$L55),0)</f>
        <v>0</v>
      </c>
      <c r="V55" s="174">
        <f t="shared" si="7"/>
        <v>0</v>
      </c>
      <c r="AD55" s="530" t="str">
        <f>IFERROR(VLOOKUP(D55,'Part Master'!A:E,5,FALSE)," ")</f>
        <v/>
      </c>
    </row>
    <row r="56" spans="1:30" s="9" customFormat="1">
      <c r="B56" s="44" t="s">
        <v>416</v>
      </c>
      <c r="C56" s="44"/>
      <c r="D56" s="44" t="s">
        <v>112</v>
      </c>
      <c r="E56" s="45">
        <v>0.1</v>
      </c>
      <c r="F56" s="181">
        <f>VLOOKUP(D56,'Part Master'!A:R, 3,FALSE)</f>
        <v>18.41</v>
      </c>
      <c r="G56" s="216">
        <f t="shared" si="9"/>
        <v>20.251000000000001</v>
      </c>
      <c r="H56" s="216">
        <f t="shared" si="12"/>
        <v>35.651000000000003</v>
      </c>
      <c r="I56" s="181">
        <f>VLOOKUP(D56,'Part Master'!A:G,7,FALSE)</f>
        <v>15.2803</v>
      </c>
      <c r="J56" s="181">
        <f t="shared" si="11"/>
        <v>16.808330000000002</v>
      </c>
      <c r="K56" s="181">
        <f t="shared" si="13"/>
        <v>32.208330000000004</v>
      </c>
      <c r="L56" s="283"/>
      <c r="N56" s="122">
        <f>IF(L56&gt;0,G56*L56,0)</f>
        <v>0</v>
      </c>
      <c r="O56" s="122">
        <f>IF(L56&gt;0,H56*L56,0)</f>
        <v>0</v>
      </c>
      <c r="P56" s="339"/>
      <c r="Q56" s="122">
        <f>IF(L56&gt;0,J56*L56,0)</f>
        <v>0</v>
      </c>
      <c r="R56" s="122">
        <f>IF(L56&gt;0,K56*L56,0)</f>
        <v>0</v>
      </c>
      <c r="T56" s="174">
        <f>IF($L56&gt;0,$L56*$I56*'COVER PAGE'!#REF!,0)</f>
        <v>0</v>
      </c>
      <c r="U56" s="174">
        <f>IF($L56&gt;0,($E56*$R$7*$L56)-($E56*'COVER PAGE'!#REF!*$L56),0)</f>
        <v>0</v>
      </c>
      <c r="V56" s="174">
        <f t="shared" si="7"/>
        <v>0</v>
      </c>
      <c r="AD56" s="530" t="str">
        <f>IFERROR(VLOOKUP(D56,'Part Master'!A:E,5,FALSE)," ")</f>
        <v/>
      </c>
    </row>
    <row r="57" spans="1:30">
      <c r="B57" s="824" t="s">
        <v>232</v>
      </c>
      <c r="C57" s="825"/>
      <c r="D57" s="825"/>
      <c r="E57" s="825"/>
      <c r="F57" s="825"/>
      <c r="G57" s="825"/>
      <c r="H57" s="825"/>
      <c r="I57" s="825"/>
      <c r="J57" s="825"/>
      <c r="K57" s="825"/>
      <c r="L57" s="825"/>
      <c r="M57" s="825"/>
      <c r="N57" s="825"/>
      <c r="O57" s="825"/>
      <c r="P57" s="825"/>
      <c r="Q57" s="825"/>
      <c r="R57" s="825"/>
      <c r="S57" s="825"/>
      <c r="T57" s="825"/>
      <c r="U57" s="825"/>
      <c r="V57" s="825"/>
      <c r="W57" s="825"/>
      <c r="X57" s="825"/>
      <c r="Y57" s="825"/>
      <c r="Z57" s="825"/>
      <c r="AA57" s="825"/>
      <c r="AB57" s="825"/>
      <c r="AC57" s="825"/>
      <c r="AD57" s="924" t="str">
        <f>IFERROR(VLOOKUP(D57,'Part Master'!A:E,5,FALSE)," ")</f>
        <v xml:space="preserve"> </v>
      </c>
    </row>
    <row r="58" spans="1:30" s="9" customFormat="1">
      <c r="B58" s="41" t="s">
        <v>1</v>
      </c>
      <c r="C58" s="41"/>
      <c r="D58" s="41" t="s">
        <v>70</v>
      </c>
      <c r="E58" s="42">
        <v>0</v>
      </c>
      <c r="F58" s="181">
        <f>VLOOKUP(D58,'Part Master'!A:R, 3,FALSE)</f>
        <v>57.85</v>
      </c>
      <c r="G58" s="216">
        <f t="shared" si="9"/>
        <v>63.635000000000005</v>
      </c>
      <c r="H58" s="216">
        <f>G58+($O$7*E58)</f>
        <v>63.635000000000005</v>
      </c>
      <c r="I58" s="181">
        <f>VLOOKUP(D58,'Part Master'!A:G,7,FALSE)</f>
        <v>48.015500000000003</v>
      </c>
      <c r="J58" s="181">
        <f t="shared" si="11"/>
        <v>52.817050000000009</v>
      </c>
      <c r="K58" s="181">
        <f>J58+($R$7*E58)</f>
        <v>52.817050000000009</v>
      </c>
      <c r="L58" s="283"/>
      <c r="N58" s="122">
        <f>IF(L58&gt;0,G58*L58,0)</f>
        <v>0</v>
      </c>
      <c r="O58" s="122">
        <f>IF(L58&gt;0,H58*L58,0)</f>
        <v>0</v>
      </c>
      <c r="P58" s="339"/>
      <c r="Q58" s="122">
        <f>IF(L58&gt;0,J58*L58,0)</f>
        <v>0</v>
      </c>
      <c r="R58" s="122">
        <f>IF(L58&gt;0,K58*L58,0)</f>
        <v>0</v>
      </c>
      <c r="T58" s="174">
        <f>IF($L58&gt;0,$L58*$I58*'COVER PAGE'!#REF!,0)</f>
        <v>0</v>
      </c>
      <c r="U58" s="174">
        <f>IF($L58&gt;0,($E58*$R$7*$L58)-($E58*'COVER PAGE'!#REF!*$L58),0)</f>
        <v>0</v>
      </c>
      <c r="V58" s="174">
        <f t="shared" si="7"/>
        <v>0</v>
      </c>
      <c r="AD58" s="530" t="str">
        <f>IFERROR(VLOOKUP(D58,'Part Master'!A:E,5,FALSE)," ")</f>
        <v/>
      </c>
    </row>
    <row r="59" spans="1:30" s="9" customFormat="1">
      <c r="B59" s="65" t="s">
        <v>52</v>
      </c>
      <c r="C59" s="41"/>
      <c r="D59" s="41" t="s">
        <v>84</v>
      </c>
      <c r="E59" s="42">
        <v>0</v>
      </c>
      <c r="F59" s="181">
        <f>VLOOKUP(D59,'Part Master'!A:R, 3,FALSE)</f>
        <v>29.45</v>
      </c>
      <c r="G59" s="216">
        <f t="shared" si="9"/>
        <v>32.395000000000003</v>
      </c>
      <c r="H59" s="216">
        <f>G59+($O$7*E59)</f>
        <v>32.395000000000003</v>
      </c>
      <c r="I59" s="181">
        <f>VLOOKUP(D59,'Part Master'!A:G,7,FALSE)</f>
        <v>24.4435</v>
      </c>
      <c r="J59" s="181">
        <f t="shared" si="11"/>
        <v>26.887850000000004</v>
      </c>
      <c r="K59" s="181">
        <f>J59+($R$7*E59)</f>
        <v>26.887850000000004</v>
      </c>
      <c r="L59" s="283"/>
      <c r="N59" s="122">
        <f>IF(L59&gt;0,G59*L59,0)</f>
        <v>0</v>
      </c>
      <c r="O59" s="122">
        <f>IF(L59&gt;0,H59*L59,0)</f>
        <v>0</v>
      </c>
      <c r="P59" s="339"/>
      <c r="Q59" s="122">
        <f>IF(L59&gt;0,J59*L59,0)</f>
        <v>0</v>
      </c>
      <c r="R59" s="122">
        <f>IF(L59&gt;0,K59*L59,0)</f>
        <v>0</v>
      </c>
      <c r="T59" s="174">
        <f>IF($L59&gt;0,$L59*$I59*'COVER PAGE'!#REF!,0)</f>
        <v>0</v>
      </c>
      <c r="U59" s="174">
        <f>IF($L59&gt;0,($E59*$R$7*$L59)-($E59*'COVER PAGE'!#REF!*$L59),0)</f>
        <v>0</v>
      </c>
      <c r="V59" s="174">
        <f t="shared" si="7"/>
        <v>0</v>
      </c>
      <c r="AD59" s="530" t="str">
        <f>IFERROR(VLOOKUP(D59,'Part Master'!A:E,5,FALSE)," ")</f>
        <v/>
      </c>
    </row>
    <row r="60" spans="1:30">
      <c r="A60" s="484"/>
      <c r="B60" s="824" t="s">
        <v>332</v>
      </c>
      <c r="C60" s="825"/>
      <c r="D60" s="825"/>
      <c r="E60" s="825"/>
      <c r="F60" s="825"/>
      <c r="G60" s="825"/>
      <c r="H60" s="825"/>
      <c r="I60" s="825"/>
      <c r="J60" s="825"/>
      <c r="K60" s="825"/>
      <c r="L60" s="825"/>
      <c r="M60" s="825"/>
      <c r="N60" s="825"/>
      <c r="O60" s="825"/>
      <c r="P60" s="825"/>
      <c r="Q60" s="825"/>
      <c r="R60" s="825"/>
      <c r="S60" s="825"/>
      <c r="T60" s="825"/>
      <c r="U60" s="825"/>
      <c r="V60" s="825"/>
      <c r="W60" s="825"/>
      <c r="X60" s="825"/>
      <c r="Y60" s="825"/>
      <c r="Z60" s="825"/>
      <c r="AA60" s="825"/>
      <c r="AB60" s="825"/>
      <c r="AC60" s="825"/>
      <c r="AD60" s="924" t="str">
        <f>IFERROR(VLOOKUP(D60,'Part Master'!A:E,5,FALSE)," ")</f>
        <v xml:space="preserve"> </v>
      </c>
    </row>
    <row r="61" spans="1:30">
      <c r="B61" s="370" t="s">
        <v>391</v>
      </c>
      <c r="C61" s="382"/>
      <c r="D61" s="383" t="s">
        <v>72</v>
      </c>
      <c r="E61" s="384"/>
      <c r="F61" s="182"/>
      <c r="G61" s="182"/>
      <c r="H61" s="242"/>
      <c r="I61" s="182"/>
      <c r="J61" s="182"/>
      <c r="K61" s="182"/>
      <c r="L61" s="284"/>
      <c r="N61" s="172"/>
      <c r="O61" s="172"/>
      <c r="P61" s="172"/>
      <c r="Q61" s="193"/>
      <c r="R61" s="193"/>
      <c r="S61" s="193"/>
      <c r="T61" s="193"/>
      <c r="U61" s="193"/>
      <c r="V61" s="193"/>
      <c r="AD61" s="530" t="str">
        <f>IFERROR(VLOOKUP(D61,'Part Master'!A:E,5,FALSE)," ")</f>
        <v xml:space="preserve"> </v>
      </c>
    </row>
    <row r="62" spans="1:30" s="9" customFormat="1">
      <c r="B62" s="931"/>
      <c r="C62" s="44" t="s">
        <v>293</v>
      </c>
      <c r="D62" s="44" t="s">
        <v>251</v>
      </c>
      <c r="E62" s="45">
        <v>0.25</v>
      </c>
      <c r="F62" s="181">
        <f>VLOOKUP(D62,'Part Master'!A:R, 3,FALSE)</f>
        <v>278.5</v>
      </c>
      <c r="G62" s="216">
        <f t="shared" ref="G62:G72" si="18">F62*1.1</f>
        <v>306.35000000000002</v>
      </c>
      <c r="H62" s="216">
        <f t="shared" ref="H62:H72" si="19">G62+($O$7*E62)</f>
        <v>344.85</v>
      </c>
      <c r="I62" s="181">
        <f>VLOOKUP(D62,'Part Master'!A:G,7,FALSE)</f>
        <v>250.65</v>
      </c>
      <c r="J62" s="181">
        <f t="shared" ref="J62:J72" si="20">I62*1.1</f>
        <v>275.71500000000003</v>
      </c>
      <c r="K62" s="181">
        <f t="shared" ref="K62:K72" si="21">J62+($R$7*E62)</f>
        <v>314.21500000000003</v>
      </c>
      <c r="L62" s="283"/>
      <c r="N62" s="122">
        <f t="shared" ref="N62:N72" si="22">IF(L62&gt;0,G62*L62,0)</f>
        <v>0</v>
      </c>
      <c r="O62" s="122">
        <f t="shared" ref="O62:O72" si="23">IF(L62&gt;0,H62*L62,0)</f>
        <v>0</v>
      </c>
      <c r="P62" s="339"/>
      <c r="Q62" s="122">
        <f t="shared" ref="Q62:Q72" si="24">IF(L62&gt;0,J62*L62,0)</f>
        <v>0</v>
      </c>
      <c r="R62" s="122">
        <f t="shared" ref="R62:R72" si="25">IF(L62&gt;0,K62*L62,0)</f>
        <v>0</v>
      </c>
      <c r="T62" s="174">
        <f>IF($L62&gt;0,$L62*$I62*'COVER PAGE'!#REF!,0)</f>
        <v>0</v>
      </c>
      <c r="U62" s="174">
        <f>IF($L62&gt;0,($E62*$R$7*$L62)-($E62*'COVER PAGE'!#REF!*$L62),0)</f>
        <v>0</v>
      </c>
      <c r="V62" s="174">
        <f t="shared" si="7"/>
        <v>0</v>
      </c>
      <c r="AD62" s="530" t="str">
        <f>IFERROR(VLOOKUP(D62,'Part Master'!A:E,5,FALSE)," ")</f>
        <v/>
      </c>
    </row>
    <row r="63" spans="1:30" s="9" customFormat="1">
      <c r="B63" s="932"/>
      <c r="C63" s="44" t="s">
        <v>294</v>
      </c>
      <c r="D63" s="44" t="s">
        <v>252</v>
      </c>
      <c r="E63" s="45">
        <v>0.1</v>
      </c>
      <c r="F63" s="181">
        <f>VLOOKUP(D63,'Part Master'!A:R, 3,FALSE)</f>
        <v>26.65</v>
      </c>
      <c r="G63" s="216">
        <f t="shared" si="18"/>
        <v>29.315000000000001</v>
      </c>
      <c r="H63" s="216">
        <f t="shared" si="19"/>
        <v>44.715000000000003</v>
      </c>
      <c r="I63" s="181">
        <f>VLOOKUP(D63,'Part Master'!A:G,7,FALSE)</f>
        <v>23.984999999999999</v>
      </c>
      <c r="J63" s="181">
        <f t="shared" si="20"/>
        <v>26.383500000000002</v>
      </c>
      <c r="K63" s="181">
        <f t="shared" si="21"/>
        <v>41.783500000000004</v>
      </c>
      <c r="L63" s="283"/>
      <c r="N63" s="122">
        <f t="shared" si="22"/>
        <v>0</v>
      </c>
      <c r="O63" s="122">
        <f t="shared" si="23"/>
        <v>0</v>
      </c>
      <c r="P63" s="339"/>
      <c r="Q63" s="122">
        <f t="shared" si="24"/>
        <v>0</v>
      </c>
      <c r="R63" s="122">
        <f t="shared" si="25"/>
        <v>0</v>
      </c>
      <c r="T63" s="174">
        <f>IF($L63&gt;0,$L63*$I63*'COVER PAGE'!#REF!,0)</f>
        <v>0</v>
      </c>
      <c r="U63" s="174">
        <f>IF($L63&gt;0,($E63*$R$7*$L63)-($E63*'COVER PAGE'!#REF!*$L63),0)</f>
        <v>0</v>
      </c>
      <c r="V63" s="174">
        <f t="shared" si="7"/>
        <v>0</v>
      </c>
      <c r="AD63" s="530" t="str">
        <f>IFERROR(VLOOKUP(D63,'Part Master'!A:E,5,FALSE)," ")</f>
        <v/>
      </c>
    </row>
    <row r="64" spans="1:30" s="9" customFormat="1">
      <c r="B64" s="932"/>
      <c r="C64" s="44" t="s">
        <v>302</v>
      </c>
      <c r="D64" s="44" t="s">
        <v>253</v>
      </c>
      <c r="E64" s="45">
        <v>0.66</v>
      </c>
      <c r="F64" s="181">
        <f>VLOOKUP(D64,'Part Master'!A:R, 3,FALSE)</f>
        <v>157.69</v>
      </c>
      <c r="G64" s="216">
        <f t="shared" si="18"/>
        <v>173.459</v>
      </c>
      <c r="H64" s="216">
        <f t="shared" si="19"/>
        <v>275.09899999999999</v>
      </c>
      <c r="I64" s="181">
        <f>VLOOKUP(D64,'Part Master'!A:G,7,FALSE)</f>
        <v>130.8827</v>
      </c>
      <c r="J64" s="181">
        <f t="shared" si="20"/>
        <v>143.97097000000002</v>
      </c>
      <c r="K64" s="181">
        <f t="shared" si="21"/>
        <v>245.61097000000001</v>
      </c>
      <c r="L64" s="283"/>
      <c r="N64" s="122">
        <f t="shared" si="22"/>
        <v>0</v>
      </c>
      <c r="O64" s="122">
        <f t="shared" si="23"/>
        <v>0</v>
      </c>
      <c r="P64" s="339"/>
      <c r="Q64" s="122">
        <f t="shared" si="24"/>
        <v>0</v>
      </c>
      <c r="R64" s="122">
        <f t="shared" si="25"/>
        <v>0</v>
      </c>
      <c r="T64" s="174">
        <f>IF($L64&gt;0,$L64*$I64*'COVER PAGE'!#REF!,0)</f>
        <v>0</v>
      </c>
      <c r="U64" s="174">
        <f>IF($L64&gt;0,($E64*$R$7*$L64)-($E64*'COVER PAGE'!#REF!*$L64),0)</f>
        <v>0</v>
      </c>
      <c r="V64" s="174">
        <f t="shared" si="7"/>
        <v>0</v>
      </c>
      <c r="AD64" s="530" t="str">
        <f>IFERROR(VLOOKUP(D64,'Part Master'!A:E,5,FALSE)," ")</f>
        <v/>
      </c>
    </row>
    <row r="65" spans="2:30" s="9" customFormat="1">
      <c r="B65" s="932"/>
      <c r="C65" s="44" t="s">
        <v>295</v>
      </c>
      <c r="D65" s="44" t="s">
        <v>254</v>
      </c>
      <c r="E65" s="45">
        <v>0.33</v>
      </c>
      <c r="F65" s="181">
        <f>VLOOKUP(D65,'Part Master'!A:R, 3,FALSE)</f>
        <v>201.24</v>
      </c>
      <c r="G65" s="216">
        <f t="shared" si="18"/>
        <v>221.36400000000003</v>
      </c>
      <c r="H65" s="216">
        <f t="shared" si="19"/>
        <v>272.18400000000003</v>
      </c>
      <c r="I65" s="181">
        <f>VLOOKUP(D65,'Part Master'!A:G,7,FALSE)</f>
        <v>167.0292</v>
      </c>
      <c r="J65" s="181">
        <f t="shared" si="20"/>
        <v>183.73212000000001</v>
      </c>
      <c r="K65" s="181">
        <f t="shared" si="21"/>
        <v>234.55212</v>
      </c>
      <c r="L65" s="283"/>
      <c r="N65" s="122">
        <f t="shared" si="22"/>
        <v>0</v>
      </c>
      <c r="O65" s="122">
        <f t="shared" si="23"/>
        <v>0</v>
      </c>
      <c r="P65" s="339"/>
      <c r="Q65" s="122">
        <f t="shared" si="24"/>
        <v>0</v>
      </c>
      <c r="R65" s="122">
        <f t="shared" si="25"/>
        <v>0</v>
      </c>
      <c r="T65" s="174">
        <f>IF($L65&gt;0,$L65*$I65*'COVER PAGE'!#REF!,0)</f>
        <v>0</v>
      </c>
      <c r="U65" s="174">
        <f>IF($L65&gt;0,($E65*$R$7*$L65)-($E65*'COVER PAGE'!#REF!*$L65),0)</f>
        <v>0</v>
      </c>
      <c r="V65" s="174">
        <f t="shared" si="7"/>
        <v>0</v>
      </c>
      <c r="AD65" s="530" t="str">
        <f>IFERROR(VLOOKUP(D65,'Part Master'!A:E,5,FALSE)," ")</f>
        <v/>
      </c>
    </row>
    <row r="66" spans="2:30" s="9" customFormat="1">
      <c r="B66" s="932"/>
      <c r="C66" s="44" t="s">
        <v>296</v>
      </c>
      <c r="D66" s="44" t="s">
        <v>255</v>
      </c>
      <c r="E66" s="45">
        <v>0.33</v>
      </c>
      <c r="F66" s="181">
        <f>VLOOKUP(D66,'Part Master'!A:R, 3,FALSE)</f>
        <v>195.91</v>
      </c>
      <c r="G66" s="216">
        <f t="shared" si="18"/>
        <v>215.501</v>
      </c>
      <c r="H66" s="216">
        <f t="shared" si="19"/>
        <v>266.32100000000003</v>
      </c>
      <c r="I66" s="181">
        <f>VLOOKUP(D66,'Part Master'!A:G,7,FALSE)</f>
        <v>162.6053</v>
      </c>
      <c r="J66" s="181">
        <f t="shared" si="20"/>
        <v>178.86583000000002</v>
      </c>
      <c r="K66" s="181">
        <f t="shared" si="21"/>
        <v>229.68583000000001</v>
      </c>
      <c r="L66" s="283"/>
      <c r="N66" s="122">
        <f t="shared" si="22"/>
        <v>0</v>
      </c>
      <c r="O66" s="122">
        <f t="shared" si="23"/>
        <v>0</v>
      </c>
      <c r="P66" s="339"/>
      <c r="Q66" s="122">
        <f t="shared" si="24"/>
        <v>0</v>
      </c>
      <c r="R66" s="122">
        <f t="shared" si="25"/>
        <v>0</v>
      </c>
      <c r="T66" s="174">
        <f>IF($L66&gt;0,$L66*$I66*'COVER PAGE'!#REF!,0)</f>
        <v>0</v>
      </c>
      <c r="U66" s="174">
        <f>IF($L66&gt;0,($E66*$R$7*$L66)-($E66*'COVER PAGE'!#REF!*$L66),0)</f>
        <v>0</v>
      </c>
      <c r="V66" s="174">
        <f t="shared" si="7"/>
        <v>0</v>
      </c>
      <c r="AD66" s="530" t="str">
        <f>IFERROR(VLOOKUP(D66,'Part Master'!A:E,5,FALSE)," ")</f>
        <v/>
      </c>
    </row>
    <row r="67" spans="2:30" s="9" customFormat="1">
      <c r="B67" s="932"/>
      <c r="C67" s="44" t="s">
        <v>297</v>
      </c>
      <c r="D67" s="44" t="s">
        <v>256</v>
      </c>
      <c r="E67" s="45">
        <v>0.33</v>
      </c>
      <c r="F67" s="181">
        <f>VLOOKUP(D67,'Part Master'!A:R, 3,FALSE)</f>
        <v>149.77000000000001</v>
      </c>
      <c r="G67" s="216">
        <f t="shared" si="18"/>
        <v>164.74700000000001</v>
      </c>
      <c r="H67" s="216">
        <f t="shared" si="19"/>
        <v>215.56700000000001</v>
      </c>
      <c r="I67" s="181">
        <f>VLOOKUP(D67,'Part Master'!A:G,7,FALSE)</f>
        <v>124.3091</v>
      </c>
      <c r="J67" s="181">
        <f t="shared" si="20"/>
        <v>136.74001000000001</v>
      </c>
      <c r="K67" s="181">
        <f t="shared" si="21"/>
        <v>187.56001000000001</v>
      </c>
      <c r="L67" s="283"/>
      <c r="N67" s="122">
        <f t="shared" si="22"/>
        <v>0</v>
      </c>
      <c r="O67" s="122">
        <f t="shared" si="23"/>
        <v>0</v>
      </c>
      <c r="P67" s="339"/>
      <c r="Q67" s="122">
        <f t="shared" si="24"/>
        <v>0</v>
      </c>
      <c r="R67" s="122">
        <f t="shared" si="25"/>
        <v>0</v>
      </c>
      <c r="T67" s="174">
        <f>IF($L67&gt;0,$L67*$I67*'COVER PAGE'!#REF!,0)</f>
        <v>0</v>
      </c>
      <c r="U67" s="174">
        <f>IF($L67&gt;0,($E67*$R$7*$L67)-($E67*'COVER PAGE'!#REF!*$L67),0)</f>
        <v>0</v>
      </c>
      <c r="V67" s="174">
        <f t="shared" si="7"/>
        <v>0</v>
      </c>
      <c r="AD67" s="530" t="str">
        <f>IFERROR(VLOOKUP(D67,'Part Master'!A:E,5,FALSE)," ")</f>
        <v/>
      </c>
    </row>
    <row r="68" spans="2:30">
      <c r="B68" s="932"/>
      <c r="C68" s="44" t="s">
        <v>19</v>
      </c>
      <c r="D68" s="44" t="s">
        <v>1162</v>
      </c>
      <c r="E68" s="45">
        <v>0.75</v>
      </c>
      <c r="F68" s="181">
        <f>VLOOKUP(D68,'Part Master'!A:R, 3,FALSE)</f>
        <v>439.76</v>
      </c>
      <c r="G68" s="216">
        <f t="shared" si="18"/>
        <v>483.73600000000005</v>
      </c>
      <c r="H68" s="216">
        <f t="shared" si="19"/>
        <v>599.2360000000001</v>
      </c>
      <c r="I68" s="181">
        <f>VLOOKUP(D68,'Part Master'!A:G,7,FALSE)</f>
        <v>365.00079999999997</v>
      </c>
      <c r="J68" s="181">
        <f t="shared" si="20"/>
        <v>401.50088</v>
      </c>
      <c r="K68" s="181">
        <f t="shared" si="21"/>
        <v>517.00088000000005</v>
      </c>
      <c r="L68" s="283"/>
      <c r="N68" s="122">
        <f t="shared" si="22"/>
        <v>0</v>
      </c>
      <c r="O68" s="122">
        <f t="shared" si="23"/>
        <v>0</v>
      </c>
      <c r="P68" s="339"/>
      <c r="Q68" s="122">
        <f t="shared" si="24"/>
        <v>0</v>
      </c>
      <c r="R68" s="122">
        <f t="shared" si="25"/>
        <v>0</v>
      </c>
      <c r="T68" s="174">
        <f>IF($L68&gt;0,$L68*$I68*'COVER PAGE'!#REF!,0)</f>
        <v>0</v>
      </c>
      <c r="U68" s="174">
        <f>IF($L68&gt;0,($E68*$R$7*$L68)-($E68*'COVER PAGE'!#REF!*$L68),0)</f>
        <v>0</v>
      </c>
      <c r="V68" s="174">
        <f t="shared" si="7"/>
        <v>0</v>
      </c>
      <c r="AD68" s="530" t="str">
        <f>IFERROR(VLOOKUP(D68,'Part Master'!A:E,5,FALSE)," ")</f>
        <v/>
      </c>
    </row>
    <row r="69" spans="2:30" s="9" customFormat="1">
      <c r="B69" s="932"/>
      <c r="C69" s="44" t="s">
        <v>298</v>
      </c>
      <c r="D69" s="44" t="s">
        <v>257</v>
      </c>
      <c r="E69" s="45">
        <v>0.25</v>
      </c>
      <c r="F69" s="181">
        <f>VLOOKUP(D69,'Part Master'!A:R, 3,FALSE)</f>
        <v>221.5</v>
      </c>
      <c r="G69" s="216">
        <f t="shared" si="18"/>
        <v>243.65</v>
      </c>
      <c r="H69" s="216">
        <f t="shared" si="19"/>
        <v>282.14999999999998</v>
      </c>
      <c r="I69" s="181">
        <f>VLOOKUP(D69,'Part Master'!A:G,7,FALSE)</f>
        <v>183.845</v>
      </c>
      <c r="J69" s="181">
        <f t="shared" si="20"/>
        <v>202.2295</v>
      </c>
      <c r="K69" s="181">
        <f t="shared" si="21"/>
        <v>240.7295</v>
      </c>
      <c r="L69" s="283"/>
      <c r="N69" s="122">
        <f t="shared" si="22"/>
        <v>0</v>
      </c>
      <c r="O69" s="122">
        <f t="shared" si="23"/>
        <v>0</v>
      </c>
      <c r="P69" s="339"/>
      <c r="Q69" s="122">
        <f t="shared" si="24"/>
        <v>0</v>
      </c>
      <c r="R69" s="122">
        <f t="shared" si="25"/>
        <v>0</v>
      </c>
      <c r="T69" s="174">
        <f>IF($L69&gt;0,$L69*$I69*'COVER PAGE'!#REF!,0)</f>
        <v>0</v>
      </c>
      <c r="U69" s="174">
        <f>IF($L69&gt;0,($E69*$R$7*$L69)-($E69*'COVER PAGE'!#REF!*$L69),0)</f>
        <v>0</v>
      </c>
      <c r="V69" s="174">
        <f t="shared" si="7"/>
        <v>0</v>
      </c>
      <c r="AD69" s="530" t="str">
        <f>IFERROR(VLOOKUP(D69,'Part Master'!A:E,5,FALSE)," ")</f>
        <v/>
      </c>
    </row>
    <row r="70" spans="2:30" s="9" customFormat="1">
      <c r="B70" s="932"/>
      <c r="C70" s="44" t="s">
        <v>299</v>
      </c>
      <c r="D70" s="44" t="s">
        <v>258</v>
      </c>
      <c r="E70" s="45">
        <v>0.25</v>
      </c>
      <c r="F70" s="181">
        <f>VLOOKUP(D70,'Part Master'!A:R, 3,FALSE)</f>
        <v>157.69</v>
      </c>
      <c r="G70" s="216">
        <f t="shared" si="18"/>
        <v>173.459</v>
      </c>
      <c r="H70" s="216">
        <f t="shared" si="19"/>
        <v>211.959</v>
      </c>
      <c r="I70" s="181">
        <f>VLOOKUP(D70,'Part Master'!A:G,7,FALSE)</f>
        <v>130.8827</v>
      </c>
      <c r="J70" s="181">
        <f t="shared" si="20"/>
        <v>143.97097000000002</v>
      </c>
      <c r="K70" s="181">
        <f t="shared" si="21"/>
        <v>182.47097000000002</v>
      </c>
      <c r="L70" s="283"/>
      <c r="N70" s="122">
        <f t="shared" si="22"/>
        <v>0</v>
      </c>
      <c r="O70" s="122">
        <f t="shared" si="23"/>
        <v>0</v>
      </c>
      <c r="P70" s="339"/>
      <c r="Q70" s="122">
        <f t="shared" si="24"/>
        <v>0</v>
      </c>
      <c r="R70" s="122">
        <f t="shared" si="25"/>
        <v>0</v>
      </c>
      <c r="T70" s="174">
        <f>IF($L70&gt;0,$L70*$I70*'COVER PAGE'!#REF!,0)</f>
        <v>0</v>
      </c>
      <c r="U70" s="174">
        <f>IF($L70&gt;0,($E70*$R$7*$L70)-($E70*'COVER PAGE'!#REF!*$L70),0)</f>
        <v>0</v>
      </c>
      <c r="V70" s="174">
        <f t="shared" si="7"/>
        <v>0</v>
      </c>
      <c r="AD70" s="530" t="str">
        <f>IFERROR(VLOOKUP(D70,'Part Master'!A:E,5,FALSE)," ")</f>
        <v/>
      </c>
    </row>
    <row r="71" spans="2:30" s="9" customFormat="1">
      <c r="B71" s="932"/>
      <c r="C71" s="44" t="s">
        <v>300</v>
      </c>
      <c r="D71" s="44" t="s">
        <v>259</v>
      </c>
      <c r="E71" s="45">
        <v>0.5</v>
      </c>
      <c r="F71" s="181">
        <f>VLOOKUP(D71,'Part Master'!A:R, 3,FALSE)</f>
        <v>337.97</v>
      </c>
      <c r="G71" s="216">
        <f t="shared" si="18"/>
        <v>371.76700000000005</v>
      </c>
      <c r="H71" s="216">
        <f t="shared" si="19"/>
        <v>448.76700000000005</v>
      </c>
      <c r="I71" s="181">
        <f>VLOOKUP(D71,'Part Master'!A:G,7,FALSE)</f>
        <v>280.51510000000002</v>
      </c>
      <c r="J71" s="181">
        <f t="shared" si="20"/>
        <v>308.56661000000003</v>
      </c>
      <c r="K71" s="181">
        <f t="shared" si="21"/>
        <v>385.56661000000003</v>
      </c>
      <c r="L71" s="283"/>
      <c r="N71" s="122">
        <f t="shared" si="22"/>
        <v>0</v>
      </c>
      <c r="O71" s="122">
        <f t="shared" si="23"/>
        <v>0</v>
      </c>
      <c r="P71" s="339"/>
      <c r="Q71" s="122">
        <f t="shared" si="24"/>
        <v>0</v>
      </c>
      <c r="R71" s="122">
        <f t="shared" si="25"/>
        <v>0</v>
      </c>
      <c r="T71" s="174">
        <f>IF($L71&gt;0,$L71*$I71*'COVER PAGE'!#REF!,0)</f>
        <v>0</v>
      </c>
      <c r="U71" s="174">
        <f>IF($L71&gt;0,($E71*$R$7*$L71)-($E71*'COVER PAGE'!#REF!*$L71),0)</f>
        <v>0</v>
      </c>
      <c r="V71" s="174">
        <f t="shared" si="7"/>
        <v>0</v>
      </c>
      <c r="AD71" s="530" t="str">
        <f>IFERROR(VLOOKUP(D71,'Part Master'!A:E,5,FALSE)," ")</f>
        <v/>
      </c>
    </row>
    <row r="72" spans="2:30" s="9" customFormat="1">
      <c r="B72" s="933"/>
      <c r="C72" s="44" t="s">
        <v>301</v>
      </c>
      <c r="D72" s="44" t="s">
        <v>260</v>
      </c>
      <c r="E72" s="45">
        <v>0.5</v>
      </c>
      <c r="F72" s="181">
        <f>VLOOKUP(D72,'Part Master'!A:R, 3,FALSE)</f>
        <v>318.41000000000003</v>
      </c>
      <c r="G72" s="216">
        <f t="shared" si="18"/>
        <v>350.25100000000003</v>
      </c>
      <c r="H72" s="216">
        <f t="shared" si="19"/>
        <v>427.25100000000003</v>
      </c>
      <c r="I72" s="181">
        <f>VLOOKUP(D72,'Part Master'!A:G,7,FALSE)</f>
        <v>264.28030000000001</v>
      </c>
      <c r="J72" s="181">
        <f t="shared" si="20"/>
        <v>290.70833000000005</v>
      </c>
      <c r="K72" s="181">
        <f t="shared" si="21"/>
        <v>367.70833000000005</v>
      </c>
      <c r="L72" s="283"/>
      <c r="N72" s="122">
        <f t="shared" si="22"/>
        <v>0</v>
      </c>
      <c r="O72" s="122">
        <f t="shared" si="23"/>
        <v>0</v>
      </c>
      <c r="P72" s="339"/>
      <c r="Q72" s="122">
        <f t="shared" si="24"/>
        <v>0</v>
      </c>
      <c r="R72" s="122">
        <f t="shared" si="25"/>
        <v>0</v>
      </c>
      <c r="T72" s="174">
        <f>IF($L72&gt;0,$L72*$I72*'COVER PAGE'!#REF!,0)</f>
        <v>0</v>
      </c>
      <c r="U72" s="174">
        <f>IF($L72&gt;0,($E72*$R$7*$L72)-($E72*'COVER PAGE'!#REF!*$L72),0)</f>
        <v>0</v>
      </c>
      <c r="V72" s="174">
        <f t="shared" si="7"/>
        <v>0</v>
      </c>
      <c r="AD72" s="530" t="str">
        <f>IFERROR(VLOOKUP(D72,'Part Master'!A:E,5,FALSE)," ")</f>
        <v/>
      </c>
    </row>
    <row r="73" spans="2:30">
      <c r="B73" s="370" t="s">
        <v>392</v>
      </c>
      <c r="C73" s="382"/>
      <c r="D73" s="383" t="s">
        <v>72</v>
      </c>
      <c r="E73" s="384"/>
      <c r="F73" s="182"/>
      <c r="G73" s="182"/>
      <c r="H73" s="242"/>
      <c r="I73" s="182"/>
      <c r="J73" s="182"/>
      <c r="K73" s="242"/>
      <c r="L73" s="284"/>
      <c r="N73" s="172"/>
      <c r="O73" s="172"/>
      <c r="P73" s="172"/>
      <c r="Q73" s="193"/>
      <c r="R73" s="193"/>
      <c r="S73" s="193"/>
      <c r="T73" s="193"/>
      <c r="U73" s="193"/>
      <c r="V73" s="193"/>
      <c r="AD73" s="530" t="str">
        <f>IFERROR(VLOOKUP(D73,'Part Master'!A:E,5,FALSE)," ")</f>
        <v xml:space="preserve"> </v>
      </c>
    </row>
    <row r="74" spans="2:30" s="9" customFormat="1">
      <c r="B74" s="931"/>
      <c r="C74" s="44" t="s">
        <v>293</v>
      </c>
      <c r="D74" s="44" t="s">
        <v>261</v>
      </c>
      <c r="E74" s="45">
        <v>0.25</v>
      </c>
      <c r="F74" s="181">
        <f>VLOOKUP(D74,'Part Master'!A:R, 3,FALSE)</f>
        <v>278.5</v>
      </c>
      <c r="G74" s="216">
        <f t="shared" ref="G74:G84" si="26">F74*1.1</f>
        <v>306.35000000000002</v>
      </c>
      <c r="H74" s="216">
        <f t="shared" ref="H74:H84" si="27">G74+($O$7*E74)</f>
        <v>344.85</v>
      </c>
      <c r="I74" s="181">
        <f>VLOOKUP(D74,'Part Master'!A:G,7,FALSE)</f>
        <v>250.65</v>
      </c>
      <c r="J74" s="181">
        <f t="shared" ref="J74:J84" si="28">I74*1.1</f>
        <v>275.71500000000003</v>
      </c>
      <c r="K74" s="181">
        <f t="shared" ref="K74:K84" si="29">J74+($R$7*E74)</f>
        <v>314.21500000000003</v>
      </c>
      <c r="L74" s="283"/>
      <c r="N74" s="122">
        <f t="shared" ref="N74:N84" si="30">IF(L74&gt;0,G74*L74,0)</f>
        <v>0</v>
      </c>
      <c r="O74" s="122">
        <f t="shared" ref="O74:O84" si="31">IF(L74&gt;0,H74*L74,0)</f>
        <v>0</v>
      </c>
      <c r="P74" s="339"/>
      <c r="Q74" s="122">
        <f t="shared" ref="Q74:Q84" si="32">IF(L74&gt;0,J74*L74,0)</f>
        <v>0</v>
      </c>
      <c r="R74" s="122">
        <f t="shared" ref="R74:R84" si="33">IF(L74&gt;0,K74*L74,0)</f>
        <v>0</v>
      </c>
      <c r="T74" s="174">
        <f>IF($L74&gt;0,$L74*$I74*'COVER PAGE'!#REF!,0)</f>
        <v>0</v>
      </c>
      <c r="U74" s="174">
        <f>IF($L74&gt;0,($E74*$R$7*$L74)-($E74*'COVER PAGE'!#REF!*$L74),0)</f>
        <v>0</v>
      </c>
      <c r="V74" s="174">
        <f t="shared" ref="V74:V108" si="34">U74+T74</f>
        <v>0</v>
      </c>
      <c r="AD74" s="530" t="str">
        <f>IFERROR(VLOOKUP(D74,'Part Master'!A:E,5,FALSE)," ")</f>
        <v/>
      </c>
    </row>
    <row r="75" spans="2:30" s="9" customFormat="1">
      <c r="B75" s="932"/>
      <c r="C75" s="44" t="s">
        <v>294</v>
      </c>
      <c r="D75" s="44" t="s">
        <v>262</v>
      </c>
      <c r="E75" s="45">
        <v>0.1</v>
      </c>
      <c r="F75" s="181">
        <f>VLOOKUP(D75,'Part Master'!A:R, 3,FALSE)</f>
        <v>26.74</v>
      </c>
      <c r="G75" s="216">
        <f t="shared" si="26"/>
        <v>29.414000000000001</v>
      </c>
      <c r="H75" s="216">
        <f t="shared" si="27"/>
        <v>44.814</v>
      </c>
      <c r="I75" s="181">
        <f>VLOOKUP(D75,'Part Master'!A:G,7,FALSE)</f>
        <v>24.065999999999999</v>
      </c>
      <c r="J75" s="181">
        <f t="shared" si="28"/>
        <v>26.4726</v>
      </c>
      <c r="K75" s="181">
        <f t="shared" si="29"/>
        <v>41.872599999999998</v>
      </c>
      <c r="L75" s="283"/>
      <c r="N75" s="122">
        <f t="shared" si="30"/>
        <v>0</v>
      </c>
      <c r="O75" s="122">
        <f t="shared" si="31"/>
        <v>0</v>
      </c>
      <c r="P75" s="339"/>
      <c r="Q75" s="122">
        <f t="shared" si="32"/>
        <v>0</v>
      </c>
      <c r="R75" s="122">
        <f t="shared" si="33"/>
        <v>0</v>
      </c>
      <c r="T75" s="174">
        <f>IF($L75&gt;0,$L75*$I75*'COVER PAGE'!#REF!,0)</f>
        <v>0</v>
      </c>
      <c r="U75" s="174">
        <f>IF($L75&gt;0,($E75*$R$7*$L75)-($E75*'COVER PAGE'!#REF!*$L75),0)</f>
        <v>0</v>
      </c>
      <c r="V75" s="174">
        <f t="shared" si="34"/>
        <v>0</v>
      </c>
      <c r="AD75" s="530" t="str">
        <f>IFERROR(VLOOKUP(D75,'Part Master'!A:E,5,FALSE)," ")</f>
        <v/>
      </c>
    </row>
    <row r="76" spans="2:30" s="9" customFormat="1">
      <c r="B76" s="932"/>
      <c r="C76" s="44" t="s">
        <v>302</v>
      </c>
      <c r="D76" s="44" t="s">
        <v>263</v>
      </c>
      <c r="E76" s="45">
        <v>0.66</v>
      </c>
      <c r="F76" s="181">
        <f>VLOOKUP(D76,'Part Master'!A:R, 3,FALSE)</f>
        <v>160.22999999999999</v>
      </c>
      <c r="G76" s="216">
        <f t="shared" si="26"/>
        <v>176.25300000000001</v>
      </c>
      <c r="H76" s="216">
        <f t="shared" si="27"/>
        <v>277.89300000000003</v>
      </c>
      <c r="I76" s="181">
        <f>VLOOKUP(D76,'Part Master'!A:G,7,FALSE)</f>
        <v>132.99089999999998</v>
      </c>
      <c r="J76" s="181">
        <f t="shared" si="28"/>
        <v>146.28998999999999</v>
      </c>
      <c r="K76" s="181">
        <f t="shared" si="29"/>
        <v>247.92998999999998</v>
      </c>
      <c r="L76" s="283"/>
      <c r="N76" s="122">
        <f t="shared" si="30"/>
        <v>0</v>
      </c>
      <c r="O76" s="122">
        <f t="shared" si="31"/>
        <v>0</v>
      </c>
      <c r="P76" s="339"/>
      <c r="Q76" s="122">
        <f t="shared" si="32"/>
        <v>0</v>
      </c>
      <c r="R76" s="122">
        <f t="shared" si="33"/>
        <v>0</v>
      </c>
      <c r="T76" s="174">
        <f>IF($L76&gt;0,$L76*$I76*'COVER PAGE'!#REF!,0)</f>
        <v>0</v>
      </c>
      <c r="U76" s="174">
        <f>IF($L76&gt;0,($E76*$R$7*$L76)-($E76*'COVER PAGE'!#REF!*$L76),0)</f>
        <v>0</v>
      </c>
      <c r="V76" s="174">
        <f t="shared" si="34"/>
        <v>0</v>
      </c>
      <c r="AD76" s="530" t="str">
        <f>IFERROR(VLOOKUP(D76,'Part Master'!A:E,5,FALSE)," ")</f>
        <v/>
      </c>
    </row>
    <row r="77" spans="2:30" s="9" customFormat="1">
      <c r="B77" s="932"/>
      <c r="C77" s="44" t="s">
        <v>295</v>
      </c>
      <c r="D77" s="44" t="s">
        <v>264</v>
      </c>
      <c r="E77" s="45">
        <v>0.33</v>
      </c>
      <c r="F77" s="181">
        <f>VLOOKUP(D77,'Part Master'!A:R, 3,FALSE)</f>
        <v>201.24</v>
      </c>
      <c r="G77" s="216">
        <f t="shared" si="26"/>
        <v>221.36400000000003</v>
      </c>
      <c r="H77" s="216">
        <f t="shared" si="27"/>
        <v>272.18400000000003</v>
      </c>
      <c r="I77" s="181">
        <f>VLOOKUP(D77,'Part Master'!A:G,7,FALSE)</f>
        <v>167.0292</v>
      </c>
      <c r="J77" s="181">
        <f t="shared" si="28"/>
        <v>183.73212000000001</v>
      </c>
      <c r="K77" s="181">
        <f t="shared" si="29"/>
        <v>234.55212</v>
      </c>
      <c r="L77" s="283"/>
      <c r="N77" s="122">
        <f t="shared" si="30"/>
        <v>0</v>
      </c>
      <c r="O77" s="122">
        <f t="shared" si="31"/>
        <v>0</v>
      </c>
      <c r="P77" s="339"/>
      <c r="Q77" s="122">
        <f t="shared" si="32"/>
        <v>0</v>
      </c>
      <c r="R77" s="122">
        <f t="shared" si="33"/>
        <v>0</v>
      </c>
      <c r="T77" s="174">
        <f>IF($L77&gt;0,$L77*$I77*'COVER PAGE'!#REF!,0)</f>
        <v>0</v>
      </c>
      <c r="U77" s="174">
        <f>IF($L77&gt;0,($E77*$R$7*$L77)-($E77*'COVER PAGE'!#REF!*$L77),0)</f>
        <v>0</v>
      </c>
      <c r="V77" s="174">
        <f t="shared" si="34"/>
        <v>0</v>
      </c>
      <c r="AD77" s="530" t="str">
        <f>IFERROR(VLOOKUP(D77,'Part Master'!A:E,5,FALSE)," ")</f>
        <v/>
      </c>
    </row>
    <row r="78" spans="2:30" s="9" customFormat="1">
      <c r="B78" s="932"/>
      <c r="C78" s="44" t="s">
        <v>296</v>
      </c>
      <c r="D78" s="44" t="s">
        <v>265</v>
      </c>
      <c r="E78" s="45">
        <v>0.33</v>
      </c>
      <c r="F78" s="181">
        <f>VLOOKUP(D78,'Part Master'!A:R, 3,FALSE)</f>
        <v>195.91</v>
      </c>
      <c r="G78" s="216">
        <f t="shared" si="26"/>
        <v>215.501</v>
      </c>
      <c r="H78" s="216">
        <f t="shared" si="27"/>
        <v>266.32100000000003</v>
      </c>
      <c r="I78" s="181">
        <f>VLOOKUP(D78,'Part Master'!A:G,7,FALSE)</f>
        <v>162.6053</v>
      </c>
      <c r="J78" s="181">
        <f t="shared" si="28"/>
        <v>178.86583000000002</v>
      </c>
      <c r="K78" s="181">
        <f t="shared" si="29"/>
        <v>229.68583000000001</v>
      </c>
      <c r="L78" s="283"/>
      <c r="N78" s="122">
        <f t="shared" si="30"/>
        <v>0</v>
      </c>
      <c r="O78" s="122">
        <f t="shared" si="31"/>
        <v>0</v>
      </c>
      <c r="P78" s="339"/>
      <c r="Q78" s="122">
        <f t="shared" si="32"/>
        <v>0</v>
      </c>
      <c r="R78" s="122">
        <f t="shared" si="33"/>
        <v>0</v>
      </c>
      <c r="T78" s="174">
        <f>IF($L78&gt;0,$L78*$I78*'COVER PAGE'!#REF!,0)</f>
        <v>0</v>
      </c>
      <c r="U78" s="174">
        <f>IF($L78&gt;0,($E78*$R$7*$L78)-($E78*'COVER PAGE'!#REF!*$L78),0)</f>
        <v>0</v>
      </c>
      <c r="V78" s="174">
        <f t="shared" si="34"/>
        <v>0</v>
      </c>
      <c r="AD78" s="530" t="str">
        <f>IFERROR(VLOOKUP(D78,'Part Master'!A:E,5,FALSE)," ")</f>
        <v/>
      </c>
    </row>
    <row r="79" spans="2:30" s="9" customFormat="1">
      <c r="B79" s="932"/>
      <c r="C79" s="44" t="s">
        <v>297</v>
      </c>
      <c r="D79" s="44" t="s">
        <v>266</v>
      </c>
      <c r="E79" s="45">
        <v>0.33</v>
      </c>
      <c r="F79" s="181">
        <f>VLOOKUP(D79,'Part Master'!A:R, 3,FALSE)</f>
        <v>148.63999999999999</v>
      </c>
      <c r="G79" s="216">
        <f t="shared" si="26"/>
        <v>163.50399999999999</v>
      </c>
      <c r="H79" s="216">
        <f t="shared" si="27"/>
        <v>214.32399999999998</v>
      </c>
      <c r="I79" s="181">
        <f>VLOOKUP(D79,'Part Master'!A:G,7,FALSE)</f>
        <v>123.37119999999999</v>
      </c>
      <c r="J79" s="181">
        <f t="shared" si="28"/>
        <v>135.70831999999999</v>
      </c>
      <c r="K79" s="181">
        <f t="shared" si="29"/>
        <v>186.52831999999998</v>
      </c>
      <c r="L79" s="283"/>
      <c r="N79" s="122">
        <f t="shared" si="30"/>
        <v>0</v>
      </c>
      <c r="O79" s="122">
        <f t="shared" si="31"/>
        <v>0</v>
      </c>
      <c r="P79" s="339"/>
      <c r="Q79" s="122">
        <f t="shared" si="32"/>
        <v>0</v>
      </c>
      <c r="R79" s="122">
        <f t="shared" si="33"/>
        <v>0</v>
      </c>
      <c r="T79" s="174">
        <f>IF($L79&gt;0,$L79*$I79*'COVER PAGE'!#REF!,0)</f>
        <v>0</v>
      </c>
      <c r="U79" s="174">
        <f>IF($L79&gt;0,($E79*$R$7*$L79)-($E79*'COVER PAGE'!#REF!*$L79),0)</f>
        <v>0</v>
      </c>
      <c r="V79" s="174">
        <f t="shared" si="34"/>
        <v>0</v>
      </c>
      <c r="AD79" s="530" t="str">
        <f>IFERROR(VLOOKUP(D79,'Part Master'!A:E,5,FALSE)," ")</f>
        <v/>
      </c>
    </row>
    <row r="80" spans="2:30" s="9" customFormat="1">
      <c r="B80" s="932"/>
      <c r="C80" s="44" t="s">
        <v>19</v>
      </c>
      <c r="D80" s="385" t="s">
        <v>1091</v>
      </c>
      <c r="E80" s="45">
        <v>0.75</v>
      </c>
      <c r="F80" s="181">
        <f>VLOOKUP(D80,'Part Master'!A:R, 3,FALSE)</f>
        <v>505.98</v>
      </c>
      <c r="G80" s="216">
        <f t="shared" si="26"/>
        <v>556.57800000000009</v>
      </c>
      <c r="H80" s="216">
        <f t="shared" si="27"/>
        <v>672.07800000000009</v>
      </c>
      <c r="I80" s="181">
        <f>VLOOKUP(D80,'Part Master'!A:G,7,FALSE)</f>
        <v>419.96339999999998</v>
      </c>
      <c r="J80" s="181">
        <f t="shared" si="28"/>
        <v>461.95974000000001</v>
      </c>
      <c r="K80" s="181">
        <f t="shared" si="29"/>
        <v>577.45974000000001</v>
      </c>
      <c r="L80" s="283"/>
      <c r="N80" s="122">
        <f t="shared" si="30"/>
        <v>0</v>
      </c>
      <c r="O80" s="122">
        <f t="shared" si="31"/>
        <v>0</v>
      </c>
      <c r="P80" s="339"/>
      <c r="Q80" s="122">
        <f t="shared" si="32"/>
        <v>0</v>
      </c>
      <c r="R80" s="122">
        <f t="shared" si="33"/>
        <v>0</v>
      </c>
      <c r="T80" s="174">
        <f>IF($L80&gt;0,$L80*$I80*'COVER PAGE'!#REF!,0)</f>
        <v>0</v>
      </c>
      <c r="U80" s="174">
        <f>IF($L80&gt;0,($E80*$R$7*$L80)-($E80*'COVER PAGE'!#REF!*$L80),0)</f>
        <v>0</v>
      </c>
      <c r="V80" s="174">
        <f t="shared" si="34"/>
        <v>0</v>
      </c>
      <c r="AD80" s="530" t="str">
        <f>IFERROR(VLOOKUP(D80,'Part Master'!A:E,5,FALSE)," ")</f>
        <v/>
      </c>
    </row>
    <row r="81" spans="2:30" s="9" customFormat="1">
      <c r="B81" s="932"/>
      <c r="C81" s="44" t="s">
        <v>298</v>
      </c>
      <c r="D81" s="44" t="s">
        <v>268</v>
      </c>
      <c r="E81" s="45">
        <v>0.25</v>
      </c>
      <c r="F81" s="181">
        <f>VLOOKUP(D81,'Part Master'!A:R, 3,FALSE)</f>
        <v>221.5</v>
      </c>
      <c r="G81" s="216">
        <f t="shared" si="26"/>
        <v>243.65</v>
      </c>
      <c r="H81" s="216">
        <f t="shared" si="27"/>
        <v>282.14999999999998</v>
      </c>
      <c r="I81" s="181">
        <f>VLOOKUP(D81,'Part Master'!A:G,7,FALSE)</f>
        <v>183.845</v>
      </c>
      <c r="J81" s="181">
        <f t="shared" si="28"/>
        <v>202.2295</v>
      </c>
      <c r="K81" s="181">
        <f t="shared" si="29"/>
        <v>240.7295</v>
      </c>
      <c r="L81" s="283"/>
      <c r="N81" s="122">
        <f t="shared" si="30"/>
        <v>0</v>
      </c>
      <c r="O81" s="122">
        <f t="shared" si="31"/>
        <v>0</v>
      </c>
      <c r="P81" s="339"/>
      <c r="Q81" s="122">
        <f t="shared" si="32"/>
        <v>0</v>
      </c>
      <c r="R81" s="122">
        <f t="shared" si="33"/>
        <v>0</v>
      </c>
      <c r="T81" s="174">
        <f>IF($L81&gt;0,$L81*$I81*'COVER PAGE'!#REF!,0)</f>
        <v>0</v>
      </c>
      <c r="U81" s="174">
        <f>IF($L81&gt;0,($E81*$R$7*$L81)-($E81*'COVER PAGE'!#REF!*$L81),0)</f>
        <v>0</v>
      </c>
      <c r="V81" s="174">
        <f t="shared" si="34"/>
        <v>0</v>
      </c>
      <c r="AD81" s="530" t="str">
        <f>IFERROR(VLOOKUP(D81,'Part Master'!A:E,5,FALSE)," ")</f>
        <v/>
      </c>
    </row>
    <row r="82" spans="2:30" s="9" customFormat="1">
      <c r="B82" s="932"/>
      <c r="C82" s="44" t="s">
        <v>299</v>
      </c>
      <c r="D82" s="44" t="s">
        <v>269</v>
      </c>
      <c r="E82" s="45">
        <v>0.25</v>
      </c>
      <c r="F82" s="181">
        <f>VLOOKUP(D82,'Part Master'!A:R, 3,FALSE)</f>
        <v>231.98</v>
      </c>
      <c r="G82" s="216">
        <f t="shared" si="26"/>
        <v>255.178</v>
      </c>
      <c r="H82" s="216">
        <f t="shared" si="27"/>
        <v>293.678</v>
      </c>
      <c r="I82" s="181">
        <f>VLOOKUP(D82,'Part Master'!A:G,7,FALSE)</f>
        <v>192.54339999999999</v>
      </c>
      <c r="J82" s="181">
        <f t="shared" si="28"/>
        <v>211.79774</v>
      </c>
      <c r="K82" s="181">
        <f t="shared" si="29"/>
        <v>250.29774</v>
      </c>
      <c r="L82" s="283"/>
      <c r="N82" s="122">
        <f t="shared" si="30"/>
        <v>0</v>
      </c>
      <c r="O82" s="122">
        <f t="shared" si="31"/>
        <v>0</v>
      </c>
      <c r="P82" s="339"/>
      <c r="Q82" s="122">
        <f t="shared" si="32"/>
        <v>0</v>
      </c>
      <c r="R82" s="122">
        <f t="shared" si="33"/>
        <v>0</v>
      </c>
      <c r="T82" s="174">
        <f>IF($L82&gt;0,$L82*$I82*'COVER PAGE'!#REF!,0)</f>
        <v>0</v>
      </c>
      <c r="U82" s="174">
        <f>IF($L82&gt;0,($E82*$R$7*$L82)-($E82*'COVER PAGE'!#REF!*$L82),0)</f>
        <v>0</v>
      </c>
      <c r="V82" s="174">
        <f t="shared" si="34"/>
        <v>0</v>
      </c>
      <c r="AD82" s="530" t="str">
        <f>IFERROR(VLOOKUP(D82,'Part Master'!A:E,5,FALSE)," ")</f>
        <v/>
      </c>
    </row>
    <row r="83" spans="2:30" s="9" customFormat="1">
      <c r="B83" s="932"/>
      <c r="C83" s="44" t="s">
        <v>300</v>
      </c>
      <c r="D83" s="44" t="s">
        <v>270</v>
      </c>
      <c r="E83" s="45">
        <v>0.5</v>
      </c>
      <c r="F83" s="181">
        <f>VLOOKUP(D83,'Part Master'!A:R, 3,FALSE)</f>
        <v>477.18</v>
      </c>
      <c r="G83" s="216">
        <f t="shared" si="26"/>
        <v>524.89800000000002</v>
      </c>
      <c r="H83" s="216">
        <f t="shared" si="27"/>
        <v>601.89800000000002</v>
      </c>
      <c r="I83" s="181">
        <f>VLOOKUP(D83,'Part Master'!A:G,7,FALSE)</f>
        <v>396.05939999999998</v>
      </c>
      <c r="J83" s="181">
        <f t="shared" si="28"/>
        <v>435.66534000000001</v>
      </c>
      <c r="K83" s="181">
        <f t="shared" si="29"/>
        <v>512.66534000000001</v>
      </c>
      <c r="L83" s="283"/>
      <c r="N83" s="122">
        <f t="shared" si="30"/>
        <v>0</v>
      </c>
      <c r="O83" s="122">
        <f t="shared" si="31"/>
        <v>0</v>
      </c>
      <c r="P83" s="339"/>
      <c r="Q83" s="122">
        <f t="shared" si="32"/>
        <v>0</v>
      </c>
      <c r="R83" s="122">
        <f t="shared" si="33"/>
        <v>0</v>
      </c>
      <c r="T83" s="174">
        <f>IF($L83&gt;0,$L83*$I83*'COVER PAGE'!#REF!,0)</f>
        <v>0</v>
      </c>
      <c r="U83" s="174">
        <f>IF($L83&gt;0,($E83*$R$7*$L83)-($E83*'COVER PAGE'!#REF!*$L83),0)</f>
        <v>0</v>
      </c>
      <c r="V83" s="174">
        <f t="shared" si="34"/>
        <v>0</v>
      </c>
      <c r="AD83" s="530" t="str">
        <f>IFERROR(VLOOKUP(D83,'Part Master'!A:E,5,FALSE)," ")</f>
        <v/>
      </c>
    </row>
    <row r="84" spans="2:30" s="9" customFormat="1">
      <c r="B84" s="933"/>
      <c r="C84" s="44" t="s">
        <v>301</v>
      </c>
      <c r="D84" s="44" t="s">
        <v>271</v>
      </c>
      <c r="E84" s="45">
        <v>0.5</v>
      </c>
      <c r="F84" s="181">
        <f>VLOOKUP(D84,'Part Master'!A:R, 3,FALSE)</f>
        <v>318.41000000000003</v>
      </c>
      <c r="G84" s="216">
        <f t="shared" si="26"/>
        <v>350.25100000000003</v>
      </c>
      <c r="H84" s="216">
        <f t="shared" si="27"/>
        <v>427.25100000000003</v>
      </c>
      <c r="I84" s="181">
        <f>VLOOKUP(D84,'Part Master'!A:G,7,FALSE)</f>
        <v>264.28030000000001</v>
      </c>
      <c r="J84" s="181">
        <f t="shared" si="28"/>
        <v>290.70833000000005</v>
      </c>
      <c r="K84" s="181">
        <f t="shared" si="29"/>
        <v>367.70833000000005</v>
      </c>
      <c r="L84" s="283"/>
      <c r="N84" s="122">
        <f t="shared" si="30"/>
        <v>0</v>
      </c>
      <c r="O84" s="122">
        <f t="shared" si="31"/>
        <v>0</v>
      </c>
      <c r="P84" s="339"/>
      <c r="Q84" s="122">
        <f t="shared" si="32"/>
        <v>0</v>
      </c>
      <c r="R84" s="122">
        <f t="shared" si="33"/>
        <v>0</v>
      </c>
      <c r="T84" s="174">
        <f>IF($L84&gt;0,$L84*$I84*'COVER PAGE'!#REF!,0)</f>
        <v>0</v>
      </c>
      <c r="U84" s="174">
        <f>IF($L84&gt;0,($E84*$R$7*$L84)-($E84*'COVER PAGE'!#REF!*$L84),0)</f>
        <v>0</v>
      </c>
      <c r="V84" s="174">
        <f t="shared" si="34"/>
        <v>0</v>
      </c>
      <c r="AD84" s="530" t="str">
        <f>IFERROR(VLOOKUP(D84,'Part Master'!A:E,5,FALSE)," ")</f>
        <v/>
      </c>
    </row>
    <row r="85" spans="2:30">
      <c r="B85" s="370" t="s">
        <v>393</v>
      </c>
      <c r="C85" s="382"/>
      <c r="D85" s="383" t="s">
        <v>72</v>
      </c>
      <c r="E85" s="384"/>
      <c r="F85" s="182"/>
      <c r="G85" s="182"/>
      <c r="H85" s="242"/>
      <c r="I85" s="182"/>
      <c r="J85" s="182"/>
      <c r="K85" s="242"/>
      <c r="L85" s="284"/>
      <c r="N85" s="172"/>
      <c r="O85" s="172"/>
      <c r="P85" s="172"/>
      <c r="Q85" s="193"/>
      <c r="R85" s="193"/>
      <c r="S85" s="193"/>
      <c r="T85" s="193"/>
      <c r="U85" s="193"/>
      <c r="V85" s="193"/>
      <c r="AD85" s="530" t="str">
        <f>IFERROR(VLOOKUP(D85,'Part Master'!A:E,5,FALSE)," ")</f>
        <v xml:space="preserve"> </v>
      </c>
    </row>
    <row r="86" spans="2:30" s="9" customFormat="1">
      <c r="B86" s="931"/>
      <c r="C86" s="44" t="s">
        <v>293</v>
      </c>
      <c r="D86" s="44" t="s">
        <v>272</v>
      </c>
      <c r="E86" s="45">
        <v>0.25</v>
      </c>
      <c r="F86" s="181">
        <f>VLOOKUP(D86,'Part Master'!A:R, 3,FALSE)</f>
        <v>278.5</v>
      </c>
      <c r="G86" s="216">
        <f t="shared" ref="G86:G96" si="35">F86*1.1</f>
        <v>306.35000000000002</v>
      </c>
      <c r="H86" s="216">
        <f t="shared" ref="H86:H96" si="36">G86+($O$7*E86)</f>
        <v>344.85</v>
      </c>
      <c r="I86" s="181">
        <f>VLOOKUP(D86,'Part Master'!A:G,7,FALSE)</f>
        <v>250.65</v>
      </c>
      <c r="J86" s="181">
        <f t="shared" ref="J86:J96" si="37">I86*1.1</f>
        <v>275.71500000000003</v>
      </c>
      <c r="K86" s="181">
        <f t="shared" ref="K86:K96" si="38">J86+($R$7*E86)</f>
        <v>314.21500000000003</v>
      </c>
      <c r="L86" s="283"/>
      <c r="N86" s="122">
        <f t="shared" ref="N86:N96" si="39">IF(L86&gt;0,G86*L86,0)</f>
        <v>0</v>
      </c>
      <c r="O86" s="122">
        <f t="shared" ref="O86:O96" si="40">IF(L86&gt;0,H86*L86,0)</f>
        <v>0</v>
      </c>
      <c r="P86" s="339"/>
      <c r="Q86" s="122">
        <f t="shared" ref="Q86:Q96" si="41">IF(L86&gt;0,J86*L86,0)</f>
        <v>0</v>
      </c>
      <c r="R86" s="122">
        <f t="shared" ref="R86:R96" si="42">IF(L86&gt;0,K86*L86,0)</f>
        <v>0</v>
      </c>
      <c r="T86" s="174">
        <f>IF($L86&gt;0,$L86*$I86*'COVER PAGE'!#REF!,0)</f>
        <v>0</v>
      </c>
      <c r="U86" s="174">
        <f>IF($L86&gt;0,($E86*$R$7*$L86)-($E86*'COVER PAGE'!#REF!*$L86),0)</f>
        <v>0</v>
      </c>
      <c r="V86" s="174">
        <f t="shared" si="34"/>
        <v>0</v>
      </c>
      <c r="AD86" s="530" t="str">
        <f>IFERROR(VLOOKUP(D86,'Part Master'!A:E,5,FALSE)," ")</f>
        <v/>
      </c>
    </row>
    <row r="87" spans="2:30" s="9" customFormat="1">
      <c r="B87" s="932"/>
      <c r="C87" s="44" t="s">
        <v>294</v>
      </c>
      <c r="D87" s="44" t="s">
        <v>273</v>
      </c>
      <c r="E87" s="45">
        <v>0.1</v>
      </c>
      <c r="F87" s="181">
        <f>VLOOKUP(D87,'Part Master'!A:R, 3,FALSE)</f>
        <v>26.74</v>
      </c>
      <c r="G87" s="216">
        <f t="shared" si="35"/>
        <v>29.414000000000001</v>
      </c>
      <c r="H87" s="216">
        <f t="shared" si="36"/>
        <v>44.814</v>
      </c>
      <c r="I87" s="181">
        <f>VLOOKUP(D87,'Part Master'!A:G,7,FALSE)</f>
        <v>24.065999999999999</v>
      </c>
      <c r="J87" s="181">
        <f t="shared" si="37"/>
        <v>26.4726</v>
      </c>
      <c r="K87" s="181">
        <f t="shared" si="38"/>
        <v>41.872599999999998</v>
      </c>
      <c r="L87" s="283"/>
      <c r="N87" s="122">
        <f t="shared" si="39"/>
        <v>0</v>
      </c>
      <c r="O87" s="122">
        <f t="shared" si="40"/>
        <v>0</v>
      </c>
      <c r="P87" s="339"/>
      <c r="Q87" s="122">
        <f t="shared" si="41"/>
        <v>0</v>
      </c>
      <c r="R87" s="122">
        <f t="shared" si="42"/>
        <v>0</v>
      </c>
      <c r="T87" s="174">
        <f>IF($L87&gt;0,$L87*$I87*'COVER PAGE'!#REF!,0)</f>
        <v>0</v>
      </c>
      <c r="U87" s="174">
        <f>IF($L87&gt;0,($E87*$R$7*$L87)-($E87*'COVER PAGE'!#REF!*$L87),0)</f>
        <v>0</v>
      </c>
      <c r="V87" s="174">
        <f t="shared" si="34"/>
        <v>0</v>
      </c>
      <c r="AD87" s="530" t="str">
        <f>IFERROR(VLOOKUP(D87,'Part Master'!A:E,5,FALSE)," ")</f>
        <v/>
      </c>
    </row>
    <row r="88" spans="2:30" s="9" customFormat="1">
      <c r="B88" s="932"/>
      <c r="C88" s="44" t="s">
        <v>302</v>
      </c>
      <c r="D88" s="44" t="s">
        <v>274</v>
      </c>
      <c r="E88" s="45">
        <v>0.66</v>
      </c>
      <c r="F88" s="181">
        <f>VLOOKUP(D88,'Part Master'!A:R, 3,FALSE)</f>
        <v>156.52000000000001</v>
      </c>
      <c r="G88" s="216">
        <f t="shared" si="35"/>
        <v>172.17200000000003</v>
      </c>
      <c r="H88" s="216">
        <f t="shared" si="36"/>
        <v>273.81200000000001</v>
      </c>
      <c r="I88" s="181">
        <f>VLOOKUP(D88,'Part Master'!A:G,7,FALSE)</f>
        <v>129.91160000000002</v>
      </c>
      <c r="J88" s="181">
        <f t="shared" si="37"/>
        <v>142.90276000000003</v>
      </c>
      <c r="K88" s="181">
        <f t="shared" si="38"/>
        <v>244.54276000000004</v>
      </c>
      <c r="L88" s="283"/>
      <c r="N88" s="122">
        <f t="shared" si="39"/>
        <v>0</v>
      </c>
      <c r="O88" s="122">
        <f t="shared" si="40"/>
        <v>0</v>
      </c>
      <c r="P88" s="339"/>
      <c r="Q88" s="122">
        <f t="shared" si="41"/>
        <v>0</v>
      </c>
      <c r="R88" s="122">
        <f t="shared" si="42"/>
        <v>0</v>
      </c>
      <c r="T88" s="174">
        <f>IF($L88&gt;0,$L88*$I88*'COVER PAGE'!#REF!,0)</f>
        <v>0</v>
      </c>
      <c r="U88" s="174">
        <f>IF($L88&gt;0,($E88*$R$7*$L88)-($E88*'COVER PAGE'!#REF!*$L88),0)</f>
        <v>0</v>
      </c>
      <c r="V88" s="174">
        <f t="shared" si="34"/>
        <v>0</v>
      </c>
      <c r="AD88" s="530" t="str">
        <f>IFERROR(VLOOKUP(D88,'Part Master'!A:E,5,FALSE)," ")</f>
        <v/>
      </c>
    </row>
    <row r="89" spans="2:30" s="9" customFormat="1">
      <c r="B89" s="932"/>
      <c r="C89" s="44" t="s">
        <v>295</v>
      </c>
      <c r="D89" s="44" t="s">
        <v>275</v>
      </c>
      <c r="E89" s="45">
        <v>0.33</v>
      </c>
      <c r="F89" s="181">
        <f>VLOOKUP(D89,'Part Master'!A:R, 3,FALSE)</f>
        <v>201.24</v>
      </c>
      <c r="G89" s="216">
        <f t="shared" si="35"/>
        <v>221.36400000000003</v>
      </c>
      <c r="H89" s="216">
        <f t="shared" si="36"/>
        <v>272.18400000000003</v>
      </c>
      <c r="I89" s="181">
        <f>VLOOKUP(D89,'Part Master'!A:G,7,FALSE)</f>
        <v>167.0292</v>
      </c>
      <c r="J89" s="181">
        <f t="shared" si="37"/>
        <v>183.73212000000001</v>
      </c>
      <c r="K89" s="181">
        <f t="shared" si="38"/>
        <v>234.55212</v>
      </c>
      <c r="L89" s="283"/>
      <c r="N89" s="122">
        <f t="shared" si="39"/>
        <v>0</v>
      </c>
      <c r="O89" s="122">
        <f t="shared" si="40"/>
        <v>0</v>
      </c>
      <c r="P89" s="339"/>
      <c r="Q89" s="122">
        <f t="shared" si="41"/>
        <v>0</v>
      </c>
      <c r="R89" s="122">
        <f t="shared" si="42"/>
        <v>0</v>
      </c>
      <c r="T89" s="174">
        <f>IF($L89&gt;0,$L89*$I89*'COVER PAGE'!#REF!,0)</f>
        <v>0</v>
      </c>
      <c r="U89" s="174">
        <f>IF($L89&gt;0,($E89*$R$7*$L89)-($E89*'COVER PAGE'!#REF!*$L89),0)</f>
        <v>0</v>
      </c>
      <c r="V89" s="174">
        <f t="shared" si="34"/>
        <v>0</v>
      </c>
      <c r="AD89" s="530" t="str">
        <f>IFERROR(VLOOKUP(D89,'Part Master'!A:E,5,FALSE)," ")</f>
        <v/>
      </c>
    </row>
    <row r="90" spans="2:30" s="9" customFormat="1">
      <c r="B90" s="932"/>
      <c r="C90" s="44" t="s">
        <v>296</v>
      </c>
      <c r="D90" s="44" t="s">
        <v>276</v>
      </c>
      <c r="E90" s="45">
        <v>0.33</v>
      </c>
      <c r="F90" s="181">
        <f>VLOOKUP(D90,'Part Master'!A:R, 3,FALSE)</f>
        <v>195.91</v>
      </c>
      <c r="G90" s="216">
        <f t="shared" si="35"/>
        <v>215.501</v>
      </c>
      <c r="H90" s="216">
        <f t="shared" si="36"/>
        <v>266.32100000000003</v>
      </c>
      <c r="I90" s="181">
        <f>VLOOKUP(D90,'Part Master'!A:G,7,FALSE)</f>
        <v>162.6053</v>
      </c>
      <c r="J90" s="181">
        <f t="shared" si="37"/>
        <v>178.86583000000002</v>
      </c>
      <c r="K90" s="181">
        <f t="shared" si="38"/>
        <v>229.68583000000001</v>
      </c>
      <c r="L90" s="283"/>
      <c r="N90" s="122">
        <f>IF(L90&gt;0,G90*L90,0)</f>
        <v>0</v>
      </c>
      <c r="O90" s="122">
        <f>IF(L90&gt;0,H90*L90,0)</f>
        <v>0</v>
      </c>
      <c r="P90" s="339"/>
      <c r="Q90" s="122">
        <f t="shared" si="41"/>
        <v>0</v>
      </c>
      <c r="R90" s="122">
        <f t="shared" si="42"/>
        <v>0</v>
      </c>
      <c r="T90" s="174">
        <f>IF($L90&gt;0,$L90*$I90*'COVER PAGE'!#REF!,0)</f>
        <v>0</v>
      </c>
      <c r="U90" s="174">
        <f>IF($L90&gt;0,($E90*$R$7*$L90)-($E90*'COVER PAGE'!#REF!*$L90),0)</f>
        <v>0</v>
      </c>
      <c r="V90" s="174">
        <f t="shared" si="34"/>
        <v>0</v>
      </c>
      <c r="AD90" s="530" t="str">
        <f>IFERROR(VLOOKUP(D90,'Part Master'!A:E,5,FALSE)," ")</f>
        <v/>
      </c>
    </row>
    <row r="91" spans="2:30" s="9" customFormat="1">
      <c r="B91" s="932"/>
      <c r="C91" s="44" t="s">
        <v>297</v>
      </c>
      <c r="D91" s="44" t="s">
        <v>277</v>
      </c>
      <c r="E91" s="45">
        <v>0.33</v>
      </c>
      <c r="F91" s="181">
        <f>VLOOKUP(D91,'Part Master'!A:R, 3,FALSE)</f>
        <v>148.63999999999999</v>
      </c>
      <c r="G91" s="216">
        <f t="shared" si="35"/>
        <v>163.50399999999999</v>
      </c>
      <c r="H91" s="216">
        <f t="shared" si="36"/>
        <v>214.32399999999998</v>
      </c>
      <c r="I91" s="181">
        <f>VLOOKUP(D91,'Part Master'!A:G,7,FALSE)</f>
        <v>123.37119999999999</v>
      </c>
      <c r="J91" s="181">
        <f t="shared" si="37"/>
        <v>135.70831999999999</v>
      </c>
      <c r="K91" s="181">
        <f t="shared" si="38"/>
        <v>186.52831999999998</v>
      </c>
      <c r="L91" s="283"/>
      <c r="N91" s="122">
        <f t="shared" si="39"/>
        <v>0</v>
      </c>
      <c r="O91" s="122">
        <f t="shared" si="40"/>
        <v>0</v>
      </c>
      <c r="P91" s="339"/>
      <c r="Q91" s="122">
        <f t="shared" si="41"/>
        <v>0</v>
      </c>
      <c r="R91" s="122">
        <f t="shared" si="42"/>
        <v>0</v>
      </c>
      <c r="T91" s="174">
        <f>IF($L91&gt;0,$L91*$I91*'COVER PAGE'!#REF!,0)</f>
        <v>0</v>
      </c>
      <c r="U91" s="174">
        <f>IF($L91&gt;0,($E91*$R$7*$L91)-($E91*'COVER PAGE'!#REF!*$L91),0)</f>
        <v>0</v>
      </c>
      <c r="V91" s="174">
        <f t="shared" si="34"/>
        <v>0</v>
      </c>
      <c r="AD91" s="530" t="str">
        <f>IFERROR(VLOOKUP(D91,'Part Master'!A:E,5,FALSE)," ")</f>
        <v/>
      </c>
    </row>
    <row r="92" spans="2:30">
      <c r="B92" s="932"/>
      <c r="C92" s="44" t="s">
        <v>19</v>
      </c>
      <c r="D92" s="44" t="s">
        <v>1163</v>
      </c>
      <c r="E92" s="45">
        <v>0.75</v>
      </c>
      <c r="F92" s="181">
        <f>VLOOKUP(D92,'Part Master'!A:R, 3,FALSE)</f>
        <v>638.34</v>
      </c>
      <c r="G92" s="216">
        <f t="shared" si="35"/>
        <v>702.17400000000009</v>
      </c>
      <c r="H92" s="216">
        <f t="shared" si="36"/>
        <v>817.67400000000009</v>
      </c>
      <c r="I92" s="181">
        <f>VLOOKUP(D92,'Part Master'!A:G,7,FALSE)</f>
        <v>529.82220000000007</v>
      </c>
      <c r="J92" s="181">
        <f t="shared" si="37"/>
        <v>582.80442000000016</v>
      </c>
      <c r="K92" s="181">
        <f t="shared" si="38"/>
        <v>698.30442000000016</v>
      </c>
      <c r="L92" s="283"/>
      <c r="N92" s="122">
        <f t="shared" si="39"/>
        <v>0</v>
      </c>
      <c r="O92" s="122">
        <f t="shared" si="40"/>
        <v>0</v>
      </c>
      <c r="P92" s="339"/>
      <c r="Q92" s="122">
        <f t="shared" si="41"/>
        <v>0</v>
      </c>
      <c r="R92" s="122">
        <f t="shared" si="42"/>
        <v>0</v>
      </c>
      <c r="T92" s="174">
        <f>IF($L92&gt;0,$L92*$I92*'COVER PAGE'!#REF!,0)</f>
        <v>0</v>
      </c>
      <c r="U92" s="174">
        <f>IF($L92&gt;0,($E92*$R$7*$L92)-($E92*'COVER PAGE'!#REF!*$L92),0)</f>
        <v>0</v>
      </c>
      <c r="V92" s="174">
        <f t="shared" si="34"/>
        <v>0</v>
      </c>
      <c r="AD92" s="530" t="str">
        <f>IFERROR(VLOOKUP(D92,'Part Master'!A:E,5,FALSE)," ")</f>
        <v/>
      </c>
    </row>
    <row r="93" spans="2:30" s="9" customFormat="1">
      <c r="B93" s="932"/>
      <c r="C93" s="44" t="s">
        <v>298</v>
      </c>
      <c r="D93" s="44" t="s">
        <v>278</v>
      </c>
      <c r="E93" s="45">
        <v>0.25</v>
      </c>
      <c r="F93" s="181">
        <f>VLOOKUP(D93,'Part Master'!A:R, 3,FALSE)</f>
        <v>221.5</v>
      </c>
      <c r="G93" s="216">
        <f t="shared" si="35"/>
        <v>243.65</v>
      </c>
      <c r="H93" s="216">
        <f t="shared" si="36"/>
        <v>282.14999999999998</v>
      </c>
      <c r="I93" s="181">
        <f>VLOOKUP(D93,'Part Master'!A:G,7,FALSE)</f>
        <v>183.845</v>
      </c>
      <c r="J93" s="181">
        <f t="shared" si="37"/>
        <v>202.2295</v>
      </c>
      <c r="K93" s="181">
        <f t="shared" si="38"/>
        <v>240.7295</v>
      </c>
      <c r="L93" s="283"/>
      <c r="N93" s="122">
        <f t="shared" si="39"/>
        <v>0</v>
      </c>
      <c r="O93" s="122">
        <f t="shared" si="40"/>
        <v>0</v>
      </c>
      <c r="P93" s="339"/>
      <c r="Q93" s="122">
        <f t="shared" si="41"/>
        <v>0</v>
      </c>
      <c r="R93" s="122">
        <f t="shared" si="42"/>
        <v>0</v>
      </c>
      <c r="T93" s="174">
        <f>IF($L93&gt;0,$L93*$I93*'COVER PAGE'!#REF!,0)</f>
        <v>0</v>
      </c>
      <c r="U93" s="174">
        <f>IF($L93&gt;0,($E93*$R$7*$L93)-($E93*'COVER PAGE'!#REF!*$L93),0)</f>
        <v>0</v>
      </c>
      <c r="V93" s="174">
        <f t="shared" si="34"/>
        <v>0</v>
      </c>
      <c r="AD93" s="530" t="str">
        <f>IFERROR(VLOOKUP(D93,'Part Master'!A:E,5,FALSE)," ")</f>
        <v/>
      </c>
    </row>
    <row r="94" spans="2:30" s="9" customFormat="1">
      <c r="B94" s="932"/>
      <c r="C94" s="44" t="s">
        <v>299</v>
      </c>
      <c r="D94" s="44" t="s">
        <v>279</v>
      </c>
      <c r="E94" s="45">
        <v>0.25</v>
      </c>
      <c r="F94" s="181">
        <f>VLOOKUP(D94,'Part Master'!A:R, 3,FALSE)</f>
        <v>186.85</v>
      </c>
      <c r="G94" s="216">
        <f t="shared" si="35"/>
        <v>205.535</v>
      </c>
      <c r="H94" s="216">
        <f t="shared" si="36"/>
        <v>244.035</v>
      </c>
      <c r="I94" s="181">
        <f>VLOOKUP(D94,'Part Master'!A:G,7,FALSE)</f>
        <v>155.0855</v>
      </c>
      <c r="J94" s="181">
        <f t="shared" si="37"/>
        <v>170.59405000000001</v>
      </c>
      <c r="K94" s="181">
        <f t="shared" si="38"/>
        <v>209.09405000000001</v>
      </c>
      <c r="L94" s="283"/>
      <c r="N94" s="122">
        <f t="shared" si="39"/>
        <v>0</v>
      </c>
      <c r="O94" s="122">
        <f t="shared" si="40"/>
        <v>0</v>
      </c>
      <c r="P94" s="339"/>
      <c r="Q94" s="122">
        <f t="shared" si="41"/>
        <v>0</v>
      </c>
      <c r="R94" s="122">
        <f t="shared" si="42"/>
        <v>0</v>
      </c>
      <c r="T94" s="174">
        <f>IF($L94&gt;0,$L94*$I94*'COVER PAGE'!#REF!,0)</f>
        <v>0</v>
      </c>
      <c r="U94" s="174">
        <f>IF($L94&gt;0,($E94*$R$7*$L94)-($E94*'COVER PAGE'!#REF!*$L94),0)</f>
        <v>0</v>
      </c>
      <c r="V94" s="174">
        <f t="shared" si="34"/>
        <v>0</v>
      </c>
      <c r="AD94" s="530" t="str">
        <f>IFERROR(VLOOKUP(D94,'Part Master'!A:E,5,FALSE)," ")</f>
        <v/>
      </c>
    </row>
    <row r="95" spans="2:30" s="9" customFormat="1">
      <c r="B95" s="932"/>
      <c r="C95" s="44" t="s">
        <v>300</v>
      </c>
      <c r="D95" s="44" t="s">
        <v>280</v>
      </c>
      <c r="E95" s="45">
        <v>0.5</v>
      </c>
      <c r="F95" s="181">
        <f>VLOOKUP(D95,'Part Master'!A:R, 3,FALSE)</f>
        <v>472.82</v>
      </c>
      <c r="G95" s="216">
        <f t="shared" si="35"/>
        <v>520.10200000000009</v>
      </c>
      <c r="H95" s="216">
        <f t="shared" si="36"/>
        <v>597.10200000000009</v>
      </c>
      <c r="I95" s="181">
        <f>VLOOKUP(D95,'Part Master'!A:G,7,FALSE)</f>
        <v>392.44060000000002</v>
      </c>
      <c r="J95" s="181">
        <f t="shared" si="37"/>
        <v>431.68466000000006</v>
      </c>
      <c r="K95" s="181">
        <f t="shared" si="38"/>
        <v>508.68466000000006</v>
      </c>
      <c r="L95" s="283"/>
      <c r="N95" s="122">
        <f t="shared" si="39"/>
        <v>0</v>
      </c>
      <c r="O95" s="122">
        <f t="shared" si="40"/>
        <v>0</v>
      </c>
      <c r="P95" s="339"/>
      <c r="Q95" s="122">
        <f t="shared" si="41"/>
        <v>0</v>
      </c>
      <c r="R95" s="122">
        <f t="shared" si="42"/>
        <v>0</v>
      </c>
      <c r="T95" s="174">
        <f>IF($L95&gt;0,$L95*$I95*'COVER PAGE'!#REF!,0)</f>
        <v>0</v>
      </c>
      <c r="U95" s="174">
        <f>IF($L95&gt;0,($E95*$R$7*$L95)-($E95*'COVER PAGE'!#REF!*$L95),0)</f>
        <v>0</v>
      </c>
      <c r="V95" s="174">
        <f t="shared" si="34"/>
        <v>0</v>
      </c>
      <c r="AD95" s="530" t="str">
        <f>IFERROR(VLOOKUP(D95,'Part Master'!A:E,5,FALSE)," ")</f>
        <v/>
      </c>
    </row>
    <row r="96" spans="2:30" s="9" customFormat="1">
      <c r="B96" s="933"/>
      <c r="C96" s="44" t="s">
        <v>301</v>
      </c>
      <c r="D96" s="44" t="s">
        <v>281</v>
      </c>
      <c r="E96" s="45">
        <v>0.5</v>
      </c>
      <c r="F96" s="181">
        <f>VLOOKUP(D96,'Part Master'!A:R, 3,FALSE)</f>
        <v>318.41000000000003</v>
      </c>
      <c r="G96" s="216">
        <f t="shared" si="35"/>
        <v>350.25100000000003</v>
      </c>
      <c r="H96" s="216">
        <f t="shared" si="36"/>
        <v>427.25100000000003</v>
      </c>
      <c r="I96" s="181">
        <f>VLOOKUP(D96,'Part Master'!A:G,7,FALSE)</f>
        <v>264.28030000000001</v>
      </c>
      <c r="J96" s="181">
        <f t="shared" si="37"/>
        <v>290.70833000000005</v>
      </c>
      <c r="K96" s="181">
        <f t="shared" si="38"/>
        <v>367.70833000000005</v>
      </c>
      <c r="L96" s="283"/>
      <c r="N96" s="122">
        <f t="shared" si="39"/>
        <v>0</v>
      </c>
      <c r="O96" s="122">
        <f t="shared" si="40"/>
        <v>0</v>
      </c>
      <c r="P96" s="339"/>
      <c r="Q96" s="122">
        <f t="shared" si="41"/>
        <v>0</v>
      </c>
      <c r="R96" s="122">
        <f t="shared" si="42"/>
        <v>0</v>
      </c>
      <c r="T96" s="174">
        <f>IF($L96&gt;0,$L96*$I96*'COVER PAGE'!#REF!,0)</f>
        <v>0</v>
      </c>
      <c r="U96" s="174">
        <f>IF($L96&gt;0,($E96*$R$7*$L96)-($E96*'COVER PAGE'!#REF!*$L96),0)</f>
        <v>0</v>
      </c>
      <c r="V96" s="174">
        <f t="shared" si="34"/>
        <v>0</v>
      </c>
      <c r="AD96" s="530" t="str">
        <f>IFERROR(VLOOKUP(D96,'Part Master'!A:E,5,FALSE)," ")</f>
        <v/>
      </c>
    </row>
    <row r="97" spans="2:30">
      <c r="B97" s="370" t="s">
        <v>394</v>
      </c>
      <c r="C97" s="382"/>
      <c r="D97" s="383" t="s">
        <v>72</v>
      </c>
      <c r="E97" s="384"/>
      <c r="F97" s="182"/>
      <c r="G97" s="182"/>
      <c r="H97" s="242"/>
      <c r="I97" s="182"/>
      <c r="J97" s="182"/>
      <c r="K97" s="242"/>
      <c r="L97" s="284"/>
      <c r="N97" s="172"/>
      <c r="O97" s="172"/>
      <c r="P97" s="172"/>
      <c r="Q97" s="193"/>
      <c r="R97" s="193"/>
      <c r="S97" s="193"/>
      <c r="T97" s="193"/>
      <c r="U97" s="193"/>
      <c r="V97" s="193"/>
      <c r="AD97" s="530" t="str">
        <f>IFERROR(VLOOKUP(D97,'Part Master'!A:E,5,FALSE)," ")</f>
        <v xml:space="preserve"> </v>
      </c>
    </row>
    <row r="98" spans="2:30" s="9" customFormat="1">
      <c r="B98" s="931"/>
      <c r="C98" s="44" t="s">
        <v>293</v>
      </c>
      <c r="D98" s="44" t="s">
        <v>282</v>
      </c>
      <c r="E98" s="45">
        <v>0.25</v>
      </c>
      <c r="F98" s="181">
        <f>VLOOKUP(D98,'Part Master'!A:R, 3,FALSE)</f>
        <v>281.05</v>
      </c>
      <c r="G98" s="216">
        <f t="shared" ref="G98:G108" si="43">F98*1.1</f>
        <v>309.15500000000003</v>
      </c>
      <c r="H98" s="216">
        <f t="shared" ref="H98:H108" si="44">G98+($O$7*E98)</f>
        <v>347.65500000000003</v>
      </c>
      <c r="I98" s="181">
        <f>VLOOKUP(D98,'Part Master'!A:G,7,FALSE)</f>
        <v>252.94499999999999</v>
      </c>
      <c r="J98" s="181">
        <f t="shared" ref="J98:J108" si="45">I98*1.1</f>
        <v>278.23950000000002</v>
      </c>
      <c r="K98" s="181">
        <f t="shared" ref="K98:K108" si="46">J98+($R$7*E98)</f>
        <v>316.73950000000002</v>
      </c>
      <c r="L98" s="283"/>
      <c r="N98" s="122">
        <f t="shared" ref="N98:N108" si="47">IF(L98&gt;0,G98*L98,0)</f>
        <v>0</v>
      </c>
      <c r="O98" s="122">
        <f t="shared" ref="O98:O108" si="48">IF(L98&gt;0,H98*L98,0)</f>
        <v>0</v>
      </c>
      <c r="P98" s="339"/>
      <c r="Q98" s="122">
        <f t="shared" ref="Q98:Q108" si="49">IF(L98&gt;0,J98*L98,0)</f>
        <v>0</v>
      </c>
      <c r="R98" s="122">
        <f t="shared" ref="R98:R108" si="50">IF(L98&gt;0,K98*L98,0)</f>
        <v>0</v>
      </c>
      <c r="T98" s="174">
        <f>IF($L98&gt;0,$L98*$I98*'COVER PAGE'!#REF!,0)</f>
        <v>0</v>
      </c>
      <c r="U98" s="174">
        <f>IF($L98&gt;0,($E98*$R$7*$L98)-($E98*'COVER PAGE'!#REF!*$L98),0)</f>
        <v>0</v>
      </c>
      <c r="V98" s="174">
        <f t="shared" si="34"/>
        <v>0</v>
      </c>
      <c r="AD98" s="530" t="str">
        <f>IFERROR(VLOOKUP(D98,'Part Master'!A:E,5,FALSE)," ")</f>
        <v/>
      </c>
    </row>
    <row r="99" spans="2:30" s="9" customFormat="1">
      <c r="B99" s="932"/>
      <c r="C99" s="44" t="s">
        <v>294</v>
      </c>
      <c r="D99" s="44" t="s">
        <v>283</v>
      </c>
      <c r="E99" s="45">
        <v>0.1</v>
      </c>
      <c r="F99" s="181">
        <f>VLOOKUP(D99,'Part Master'!A:R, 3,FALSE)</f>
        <v>26.74</v>
      </c>
      <c r="G99" s="216">
        <f t="shared" si="43"/>
        <v>29.414000000000001</v>
      </c>
      <c r="H99" s="216">
        <f t="shared" si="44"/>
        <v>44.814</v>
      </c>
      <c r="I99" s="181">
        <f>VLOOKUP(D99,'Part Master'!A:G,7,FALSE)</f>
        <v>24.065999999999999</v>
      </c>
      <c r="J99" s="181">
        <f t="shared" si="45"/>
        <v>26.4726</v>
      </c>
      <c r="K99" s="181">
        <f t="shared" si="46"/>
        <v>41.872599999999998</v>
      </c>
      <c r="L99" s="283"/>
      <c r="N99" s="122">
        <f t="shared" si="47"/>
        <v>0</v>
      </c>
      <c r="O99" s="122">
        <f t="shared" si="48"/>
        <v>0</v>
      </c>
      <c r="P99" s="339"/>
      <c r="Q99" s="122">
        <f t="shared" si="49"/>
        <v>0</v>
      </c>
      <c r="R99" s="122">
        <f t="shared" si="50"/>
        <v>0</v>
      </c>
      <c r="T99" s="174">
        <f>IF($L99&gt;0,$L99*$I99*'COVER PAGE'!#REF!,0)</f>
        <v>0</v>
      </c>
      <c r="U99" s="174">
        <f>IF($L99&gt;0,($E99*$R$7*$L99)-($E99*'COVER PAGE'!#REF!*$L99),0)</f>
        <v>0</v>
      </c>
      <c r="V99" s="174">
        <f t="shared" si="34"/>
        <v>0</v>
      </c>
      <c r="AD99" s="530" t="str">
        <f>IFERROR(VLOOKUP(D99,'Part Master'!A:E,5,FALSE)," ")</f>
        <v/>
      </c>
    </row>
    <row r="100" spans="2:30" s="9" customFormat="1">
      <c r="B100" s="932"/>
      <c r="C100" s="44" t="s">
        <v>302</v>
      </c>
      <c r="D100" s="44" t="s">
        <v>284</v>
      </c>
      <c r="E100" s="45">
        <v>0.66</v>
      </c>
      <c r="F100" s="181">
        <f>VLOOKUP(D100,'Part Master'!A:R, 3,FALSE)</f>
        <v>164.79</v>
      </c>
      <c r="G100" s="216">
        <f t="shared" si="43"/>
        <v>181.26900000000001</v>
      </c>
      <c r="H100" s="216">
        <f t="shared" si="44"/>
        <v>282.90899999999999</v>
      </c>
      <c r="I100" s="181">
        <f>VLOOKUP(D100,'Part Master'!A:G,7,FALSE)</f>
        <v>136.7757</v>
      </c>
      <c r="J100" s="181">
        <f t="shared" si="45"/>
        <v>150.45327</v>
      </c>
      <c r="K100" s="181">
        <f t="shared" si="46"/>
        <v>252.09327000000002</v>
      </c>
      <c r="L100" s="283"/>
      <c r="N100" s="122">
        <f t="shared" si="47"/>
        <v>0</v>
      </c>
      <c r="O100" s="122">
        <f t="shared" si="48"/>
        <v>0</v>
      </c>
      <c r="P100" s="339"/>
      <c r="Q100" s="122">
        <f t="shared" si="49"/>
        <v>0</v>
      </c>
      <c r="R100" s="122">
        <f t="shared" si="50"/>
        <v>0</v>
      </c>
      <c r="T100" s="174">
        <f>IF($L100&gt;0,$L100*$I100*'COVER PAGE'!#REF!,0)</f>
        <v>0</v>
      </c>
      <c r="U100" s="174">
        <f>IF($L100&gt;0,($E100*$R$7*$L100)-($E100*'COVER PAGE'!#REF!*$L100),0)</f>
        <v>0</v>
      </c>
      <c r="V100" s="174">
        <f t="shared" si="34"/>
        <v>0</v>
      </c>
      <c r="AD100" s="530" t="str">
        <f>IFERROR(VLOOKUP(D100,'Part Master'!A:E,5,FALSE)," ")</f>
        <v/>
      </c>
    </row>
    <row r="101" spans="2:30" s="9" customFormat="1">
      <c r="B101" s="932"/>
      <c r="C101" s="44" t="s">
        <v>295</v>
      </c>
      <c r="D101" s="44" t="s">
        <v>285</v>
      </c>
      <c r="E101" s="45">
        <v>0.33</v>
      </c>
      <c r="F101" s="181">
        <f>VLOOKUP(D101,'Part Master'!A:R, 3,FALSE)</f>
        <v>201.24</v>
      </c>
      <c r="G101" s="216">
        <f t="shared" si="43"/>
        <v>221.36400000000003</v>
      </c>
      <c r="H101" s="216">
        <f t="shared" si="44"/>
        <v>272.18400000000003</v>
      </c>
      <c r="I101" s="181">
        <f>VLOOKUP(D101,'Part Master'!A:G,7,FALSE)</f>
        <v>167.0292</v>
      </c>
      <c r="J101" s="181">
        <f t="shared" si="45"/>
        <v>183.73212000000001</v>
      </c>
      <c r="K101" s="181">
        <f t="shared" si="46"/>
        <v>234.55212</v>
      </c>
      <c r="L101" s="283"/>
      <c r="N101" s="122">
        <f t="shared" si="47"/>
        <v>0</v>
      </c>
      <c r="O101" s="122">
        <f t="shared" si="48"/>
        <v>0</v>
      </c>
      <c r="P101" s="339"/>
      <c r="Q101" s="122">
        <f t="shared" si="49"/>
        <v>0</v>
      </c>
      <c r="R101" s="122">
        <f t="shared" si="50"/>
        <v>0</v>
      </c>
      <c r="T101" s="174">
        <f>IF($L101&gt;0,$L101*$I101*'COVER PAGE'!#REF!,0)</f>
        <v>0</v>
      </c>
      <c r="U101" s="174">
        <f>IF($L101&gt;0,($E101*$R$7*$L101)-($E101*'COVER PAGE'!#REF!*$L101),0)</f>
        <v>0</v>
      </c>
      <c r="V101" s="174">
        <f t="shared" si="34"/>
        <v>0</v>
      </c>
      <c r="AD101" s="530" t="str">
        <f>IFERROR(VLOOKUP(D101,'Part Master'!A:E,5,FALSE)," ")</f>
        <v/>
      </c>
    </row>
    <row r="102" spans="2:30" s="9" customFormat="1">
      <c r="B102" s="932"/>
      <c r="C102" s="44" t="s">
        <v>296</v>
      </c>
      <c r="D102" s="44" t="s">
        <v>286</v>
      </c>
      <c r="E102" s="45">
        <v>0.33</v>
      </c>
      <c r="F102" s="181">
        <f>VLOOKUP(D102,'Part Master'!A:R, 3,FALSE)</f>
        <v>204.73</v>
      </c>
      <c r="G102" s="216">
        <f t="shared" si="43"/>
        <v>225.203</v>
      </c>
      <c r="H102" s="216">
        <f t="shared" si="44"/>
        <v>276.02300000000002</v>
      </c>
      <c r="I102" s="181">
        <f>VLOOKUP(D102,'Part Master'!A:G,7,FALSE)</f>
        <v>169.92589999999998</v>
      </c>
      <c r="J102" s="181">
        <f t="shared" si="45"/>
        <v>186.91848999999999</v>
      </c>
      <c r="K102" s="181">
        <f t="shared" si="46"/>
        <v>237.73848999999998</v>
      </c>
      <c r="L102" s="283"/>
      <c r="N102" s="122">
        <f t="shared" si="47"/>
        <v>0</v>
      </c>
      <c r="O102" s="122">
        <f t="shared" si="48"/>
        <v>0</v>
      </c>
      <c r="P102" s="339"/>
      <c r="Q102" s="122">
        <f t="shared" si="49"/>
        <v>0</v>
      </c>
      <c r="R102" s="122">
        <f t="shared" si="50"/>
        <v>0</v>
      </c>
      <c r="T102" s="174">
        <f>IF($L102&gt;0,$L102*$I102*'COVER PAGE'!#REF!,0)</f>
        <v>0</v>
      </c>
      <c r="U102" s="174">
        <f>IF($L102&gt;0,($E102*$R$7*$L102)-($E102*'COVER PAGE'!#REF!*$L102),0)</f>
        <v>0</v>
      </c>
      <c r="V102" s="174">
        <f t="shared" si="34"/>
        <v>0</v>
      </c>
      <c r="AD102" s="530" t="str">
        <f>IFERROR(VLOOKUP(D102,'Part Master'!A:E,5,FALSE)," ")</f>
        <v/>
      </c>
    </row>
    <row r="103" spans="2:30" s="9" customFormat="1">
      <c r="B103" s="932"/>
      <c r="C103" s="44" t="s">
        <v>297</v>
      </c>
      <c r="D103" s="44" t="s">
        <v>287</v>
      </c>
      <c r="E103" s="45">
        <v>0.33</v>
      </c>
      <c r="F103" s="181">
        <f>VLOOKUP(D103,'Part Master'!A:R, 3,FALSE)</f>
        <v>149.77000000000001</v>
      </c>
      <c r="G103" s="216">
        <f t="shared" si="43"/>
        <v>164.74700000000001</v>
      </c>
      <c r="H103" s="216">
        <f t="shared" si="44"/>
        <v>215.56700000000001</v>
      </c>
      <c r="I103" s="181">
        <f>VLOOKUP(D103,'Part Master'!A:G,7,FALSE)</f>
        <v>124.3091</v>
      </c>
      <c r="J103" s="181">
        <f t="shared" si="45"/>
        <v>136.74001000000001</v>
      </c>
      <c r="K103" s="181">
        <f t="shared" si="46"/>
        <v>187.56001000000001</v>
      </c>
      <c r="L103" s="283"/>
      <c r="N103" s="122">
        <f t="shared" si="47"/>
        <v>0</v>
      </c>
      <c r="O103" s="122">
        <f t="shared" si="48"/>
        <v>0</v>
      </c>
      <c r="P103" s="339"/>
      <c r="Q103" s="122">
        <f t="shared" si="49"/>
        <v>0</v>
      </c>
      <c r="R103" s="122">
        <f t="shared" si="50"/>
        <v>0</v>
      </c>
      <c r="T103" s="174">
        <f>IF($L103&gt;0,$L103*$I103*'COVER PAGE'!#REF!,0)</f>
        <v>0</v>
      </c>
      <c r="U103" s="174">
        <f>IF($L103&gt;0,($E103*$R$7*$L103)-($E103*'COVER PAGE'!#REF!*$L103),0)</f>
        <v>0</v>
      </c>
      <c r="V103" s="174">
        <f t="shared" si="34"/>
        <v>0</v>
      </c>
      <c r="AD103" s="530" t="str">
        <f>IFERROR(VLOOKUP(D103,'Part Master'!A:E,5,FALSE)," ")</f>
        <v/>
      </c>
    </row>
    <row r="104" spans="2:30" s="9" customFormat="1">
      <c r="B104" s="932"/>
      <c r="C104" s="44" t="s">
        <v>19</v>
      </c>
      <c r="D104" s="44" t="s">
        <v>288</v>
      </c>
      <c r="E104" s="45">
        <v>0.75</v>
      </c>
      <c r="F104" s="181">
        <f>VLOOKUP(D104,'Part Master'!A:R, 3,FALSE)</f>
        <v>439.76</v>
      </c>
      <c r="G104" s="216">
        <f t="shared" si="43"/>
        <v>483.73600000000005</v>
      </c>
      <c r="H104" s="216">
        <f t="shared" si="44"/>
        <v>599.2360000000001</v>
      </c>
      <c r="I104" s="181">
        <f>VLOOKUP(D104,'Part Master'!A:G,7,FALSE)</f>
        <v>365.00079999999997</v>
      </c>
      <c r="J104" s="181">
        <f t="shared" si="45"/>
        <v>401.50088</v>
      </c>
      <c r="K104" s="181">
        <f t="shared" si="46"/>
        <v>517.00088000000005</v>
      </c>
      <c r="L104" s="283"/>
      <c r="N104" s="122">
        <f t="shared" si="47"/>
        <v>0</v>
      </c>
      <c r="O104" s="122">
        <f t="shared" si="48"/>
        <v>0</v>
      </c>
      <c r="P104" s="339"/>
      <c r="Q104" s="122">
        <f t="shared" si="49"/>
        <v>0</v>
      </c>
      <c r="R104" s="122">
        <f t="shared" si="50"/>
        <v>0</v>
      </c>
      <c r="T104" s="174">
        <f>IF($L104&gt;0,$L104*$I104*'COVER PAGE'!#REF!,0)</f>
        <v>0</v>
      </c>
      <c r="U104" s="174">
        <f>IF($L104&gt;0,($E104*$R$7*$L104)-($E104*'COVER PAGE'!#REF!*$L104),0)</f>
        <v>0</v>
      </c>
      <c r="V104" s="174">
        <f t="shared" si="34"/>
        <v>0</v>
      </c>
      <c r="AD104" s="530" t="str">
        <f>IFERROR(VLOOKUP(D104,'Part Master'!A:E,5,FALSE)," ")</f>
        <v/>
      </c>
    </row>
    <row r="105" spans="2:30" s="9" customFormat="1">
      <c r="B105" s="932"/>
      <c r="C105" s="44" t="s">
        <v>298</v>
      </c>
      <c r="D105" s="44" t="s">
        <v>289</v>
      </c>
      <c r="E105" s="45">
        <v>0.25</v>
      </c>
      <c r="F105" s="181">
        <f>VLOOKUP(D105,'Part Master'!A:R, 3,FALSE)</f>
        <v>221.5</v>
      </c>
      <c r="G105" s="216">
        <f t="shared" si="43"/>
        <v>243.65</v>
      </c>
      <c r="H105" s="216">
        <f t="shared" si="44"/>
        <v>282.14999999999998</v>
      </c>
      <c r="I105" s="181">
        <f>VLOOKUP(D105,'Part Master'!A:G,7,FALSE)</f>
        <v>183.845</v>
      </c>
      <c r="J105" s="181">
        <f t="shared" si="45"/>
        <v>202.2295</v>
      </c>
      <c r="K105" s="181">
        <f t="shared" si="46"/>
        <v>240.7295</v>
      </c>
      <c r="L105" s="283"/>
      <c r="N105" s="122">
        <f t="shared" si="47"/>
        <v>0</v>
      </c>
      <c r="O105" s="122">
        <f t="shared" si="48"/>
        <v>0</v>
      </c>
      <c r="P105" s="339"/>
      <c r="Q105" s="122">
        <f t="shared" si="49"/>
        <v>0</v>
      </c>
      <c r="R105" s="122">
        <f t="shared" si="50"/>
        <v>0</v>
      </c>
      <c r="T105" s="174">
        <f>IF($L105&gt;0,$L105*$I105*'COVER PAGE'!#REF!,0)</f>
        <v>0</v>
      </c>
      <c r="U105" s="174">
        <f>IF($L105&gt;0,($E105*$R$7*$L105)-($E105*'COVER PAGE'!#REF!*$L105),0)</f>
        <v>0</v>
      </c>
      <c r="V105" s="174">
        <f t="shared" si="34"/>
        <v>0</v>
      </c>
      <c r="AD105" s="530" t="str">
        <f>IFERROR(VLOOKUP(D105,'Part Master'!A:E,5,FALSE)," ")</f>
        <v/>
      </c>
    </row>
    <row r="106" spans="2:30" s="9" customFormat="1">
      <c r="B106" s="932"/>
      <c r="C106" s="44" t="s">
        <v>299</v>
      </c>
      <c r="D106" s="44" t="s">
        <v>290</v>
      </c>
      <c r="E106" s="45">
        <v>0.25</v>
      </c>
      <c r="F106" s="181">
        <f>VLOOKUP(D106,'Part Master'!A:R, 3,FALSE)</f>
        <v>157.69</v>
      </c>
      <c r="G106" s="216">
        <f t="shared" si="43"/>
        <v>173.459</v>
      </c>
      <c r="H106" s="216">
        <f t="shared" si="44"/>
        <v>211.959</v>
      </c>
      <c r="I106" s="181">
        <f>VLOOKUP(D106,'Part Master'!A:G,7,FALSE)</f>
        <v>130.8827</v>
      </c>
      <c r="J106" s="181">
        <f t="shared" si="45"/>
        <v>143.97097000000002</v>
      </c>
      <c r="K106" s="181">
        <f t="shared" si="46"/>
        <v>182.47097000000002</v>
      </c>
      <c r="L106" s="283"/>
      <c r="N106" s="122">
        <f t="shared" si="47"/>
        <v>0</v>
      </c>
      <c r="O106" s="122">
        <f t="shared" si="48"/>
        <v>0</v>
      </c>
      <c r="P106" s="339"/>
      <c r="Q106" s="122">
        <f t="shared" si="49"/>
        <v>0</v>
      </c>
      <c r="R106" s="122">
        <f t="shared" si="50"/>
        <v>0</v>
      </c>
      <c r="T106" s="174">
        <f>IF($L106&gt;0,$L106*$I106*'COVER PAGE'!#REF!,0)</f>
        <v>0</v>
      </c>
      <c r="U106" s="174">
        <f>IF($L106&gt;0,($E106*$R$7*$L106)-($E106*'COVER PAGE'!#REF!*$L106),0)</f>
        <v>0</v>
      </c>
      <c r="V106" s="174">
        <f t="shared" si="34"/>
        <v>0</v>
      </c>
      <c r="AD106" s="530" t="str">
        <f>IFERROR(VLOOKUP(D106,'Part Master'!A:E,5,FALSE)," ")</f>
        <v/>
      </c>
    </row>
    <row r="107" spans="2:30" s="9" customFormat="1">
      <c r="B107" s="932"/>
      <c r="C107" s="44" t="s">
        <v>300</v>
      </c>
      <c r="D107" s="44" t="s">
        <v>291</v>
      </c>
      <c r="E107" s="45">
        <v>0.5</v>
      </c>
      <c r="F107" s="181">
        <f>VLOOKUP(D107,'Part Master'!A:R, 3,FALSE)</f>
        <v>353.18</v>
      </c>
      <c r="G107" s="216">
        <f t="shared" si="43"/>
        <v>388.49800000000005</v>
      </c>
      <c r="H107" s="216">
        <f t="shared" si="44"/>
        <v>465.49800000000005</v>
      </c>
      <c r="I107" s="181">
        <f>VLOOKUP(D107,'Part Master'!A:G,7,FALSE)</f>
        <v>293.13940000000002</v>
      </c>
      <c r="J107" s="181">
        <f t="shared" si="45"/>
        <v>322.45334000000003</v>
      </c>
      <c r="K107" s="181">
        <f t="shared" si="46"/>
        <v>399.45334000000003</v>
      </c>
      <c r="L107" s="283"/>
      <c r="N107" s="122">
        <f t="shared" si="47"/>
        <v>0</v>
      </c>
      <c r="O107" s="122">
        <f t="shared" si="48"/>
        <v>0</v>
      </c>
      <c r="P107" s="339"/>
      <c r="Q107" s="122">
        <f t="shared" si="49"/>
        <v>0</v>
      </c>
      <c r="R107" s="122">
        <f t="shared" si="50"/>
        <v>0</v>
      </c>
      <c r="T107" s="174">
        <f>IF($L107&gt;0,$L107*$I107*'COVER PAGE'!#REF!,0)</f>
        <v>0</v>
      </c>
      <c r="U107" s="174">
        <f>IF($L107&gt;0,($E107*$R$7*$L107)-($E107*'COVER PAGE'!#REF!*$L107),0)</f>
        <v>0</v>
      </c>
      <c r="V107" s="174">
        <f t="shared" si="34"/>
        <v>0</v>
      </c>
      <c r="AD107" s="530" t="str">
        <f>IFERROR(VLOOKUP(D107,'Part Master'!A:E,5,FALSE)," ")</f>
        <v/>
      </c>
    </row>
    <row r="108" spans="2:30" s="9" customFormat="1">
      <c r="B108" s="933"/>
      <c r="C108" s="44" t="s">
        <v>301</v>
      </c>
      <c r="D108" s="44" t="s">
        <v>292</v>
      </c>
      <c r="E108" s="45">
        <v>0.5</v>
      </c>
      <c r="F108" s="181">
        <f>VLOOKUP(D108,'Part Master'!A:R, 3,FALSE)</f>
        <v>304.7</v>
      </c>
      <c r="G108" s="216">
        <f t="shared" si="43"/>
        <v>335.17</v>
      </c>
      <c r="H108" s="216">
        <f t="shared" si="44"/>
        <v>412.17</v>
      </c>
      <c r="I108" s="181">
        <f>VLOOKUP(D108,'Part Master'!A:G,7,FALSE)</f>
        <v>252.90099999999998</v>
      </c>
      <c r="J108" s="181">
        <f t="shared" si="45"/>
        <v>278.19110000000001</v>
      </c>
      <c r="K108" s="181">
        <f t="shared" si="46"/>
        <v>355.19110000000001</v>
      </c>
      <c r="L108" s="283"/>
      <c r="N108" s="122">
        <f t="shared" si="47"/>
        <v>0</v>
      </c>
      <c r="O108" s="122">
        <f t="shared" si="48"/>
        <v>0</v>
      </c>
      <c r="P108" s="339"/>
      <c r="Q108" s="122">
        <f t="shared" si="49"/>
        <v>0</v>
      </c>
      <c r="R108" s="122">
        <f t="shared" si="50"/>
        <v>0</v>
      </c>
      <c r="T108" s="174">
        <f>IF($L108&gt;0,$L108*$I108*'COVER PAGE'!#REF!,0)</f>
        <v>0</v>
      </c>
      <c r="U108" s="174">
        <f>IF($L108&gt;0,($E108*$R$7*$L108)-($E108*'COVER PAGE'!#REF!*$L108),0)</f>
        <v>0</v>
      </c>
      <c r="V108" s="174">
        <f t="shared" si="34"/>
        <v>0</v>
      </c>
      <c r="AD108" s="530" t="str">
        <f>IFERROR(VLOOKUP(D108,'Part Master'!A:E,5,FALSE)," ")</f>
        <v/>
      </c>
    </row>
    <row r="109" spans="2:30">
      <c r="AD109" s="532" t="str">
        <f>IFERROR(VLOOKUP(D109,'Part Master'!A:E,5,FALSE)," ")</f>
        <v xml:space="preserve"> </v>
      </c>
    </row>
    <row r="110" spans="2:30" ht="17.25">
      <c r="B110" s="814" t="s">
        <v>469</v>
      </c>
      <c r="C110" s="814"/>
      <c r="D110" s="814"/>
      <c r="E110" s="814"/>
      <c r="F110" s="814"/>
      <c r="G110" s="814"/>
      <c r="H110" s="814"/>
      <c r="I110" s="366"/>
      <c r="J110" s="366"/>
      <c r="K110" s="366"/>
      <c r="P110" s="131"/>
      <c r="AD110" s="532" t="str">
        <f>IFERROR(VLOOKUP(D110,'Part Master'!A:E,5,FALSE)," ")</f>
        <v xml:space="preserve"> </v>
      </c>
    </row>
    <row r="111" spans="2:30" ht="17.25">
      <c r="B111" s="94" t="s">
        <v>470</v>
      </c>
      <c r="C111" s="94"/>
      <c r="D111" s="94"/>
      <c r="E111" s="94"/>
      <c r="F111" s="94"/>
      <c r="G111" s="94"/>
      <c r="H111" s="94"/>
      <c r="I111" s="366"/>
      <c r="J111" s="366"/>
      <c r="K111" s="366"/>
      <c r="P111" s="131"/>
      <c r="AD111" s="532" t="str">
        <f>IFERROR(VLOOKUP(D111,'Part Master'!A:E,5,FALSE)," ")</f>
        <v xml:space="preserve"> </v>
      </c>
    </row>
    <row r="112" spans="2:30">
      <c r="B112" s="763" t="s">
        <v>1395</v>
      </c>
      <c r="C112" s="763"/>
      <c r="D112" s="763"/>
      <c r="E112" s="763"/>
      <c r="F112" s="763"/>
      <c r="G112" s="763"/>
      <c r="H112" s="763"/>
      <c r="I112" s="763"/>
      <c r="J112" s="763"/>
      <c r="K112" s="763"/>
      <c r="L112" s="763"/>
      <c r="AD112" s="532" t="str">
        <f>IFERROR(VLOOKUP(D112,'Part Master'!A:E,5,FALSE)," ")</f>
        <v xml:space="preserve"> </v>
      </c>
    </row>
    <row r="113" spans="2:30">
      <c r="B113" s="763"/>
      <c r="C113" s="763"/>
      <c r="D113" s="763"/>
      <c r="E113" s="763"/>
      <c r="F113" s="763"/>
      <c r="G113" s="763"/>
      <c r="H113" s="763"/>
      <c r="I113" s="763"/>
      <c r="J113" s="763"/>
      <c r="K113" s="763"/>
      <c r="L113" s="763"/>
      <c r="AD113" s="532" t="str">
        <f>IFERROR(VLOOKUP(D113,'Part Master'!A:E,5,FALSE)," ")</f>
        <v xml:space="preserve"> </v>
      </c>
    </row>
    <row r="114" spans="2:30">
      <c r="B114" s="763"/>
      <c r="C114" s="763"/>
      <c r="D114" s="763"/>
      <c r="E114" s="763"/>
      <c r="F114" s="763"/>
      <c r="G114" s="763"/>
      <c r="H114" s="763"/>
      <c r="I114" s="763"/>
      <c r="J114" s="763"/>
      <c r="K114" s="763"/>
      <c r="L114" s="763"/>
      <c r="AD114" s="532" t="str">
        <f>IFERROR(VLOOKUP(D114,'Part Master'!A:E,5,FALSE)," ")</f>
        <v xml:space="preserve"> </v>
      </c>
    </row>
    <row r="115" spans="2:30">
      <c r="AD115" s="532" t="str">
        <f>IFERROR(VLOOKUP(D115,'Part Master'!A:E,5,FALSE)," ")</f>
        <v xml:space="preserve"> </v>
      </c>
    </row>
    <row r="116" spans="2:30">
      <c r="AD116" s="532" t="str">
        <f>IFERROR(VLOOKUP(D116,'Part Master'!A:E,5,FALSE)," ")</f>
        <v xml:space="preserve"> </v>
      </c>
    </row>
    <row r="117" spans="2:30">
      <c r="AD117" s="532" t="str">
        <f>IFERROR(VLOOKUP(D117,'Part Master'!A:E,5,FALSE)," ")</f>
        <v xml:space="preserve"> </v>
      </c>
    </row>
    <row r="118" spans="2:30">
      <c r="AD118" s="532" t="str">
        <f>IFERROR(VLOOKUP(D118,'Part Master'!A:E,5,FALSE)," ")</f>
        <v xml:space="preserve"> </v>
      </c>
    </row>
    <row r="119" spans="2:30">
      <c r="AD119" s="532" t="str">
        <f>IFERROR(VLOOKUP(D119,'Part Master'!A:E,5,FALSE)," ")</f>
        <v xml:space="preserve"> </v>
      </c>
    </row>
    <row r="120" spans="2:30">
      <c r="AD120" s="532" t="str">
        <f>IFERROR(VLOOKUP(D120,'Part Master'!A:E,5,FALSE)," ")</f>
        <v xml:space="preserve"> </v>
      </c>
    </row>
    <row r="121" spans="2:30">
      <c r="AD121" s="532" t="str">
        <f>IFERROR(VLOOKUP(D121,'Part Master'!A:E,5,FALSE)," ")</f>
        <v xml:space="preserve"> </v>
      </c>
    </row>
    <row r="122" spans="2:30">
      <c r="AD122" s="532" t="str">
        <f>IFERROR(VLOOKUP(D122,'Part Master'!A:E,5,FALSE)," ")</f>
        <v xml:space="preserve"> </v>
      </c>
    </row>
    <row r="123" spans="2:30">
      <c r="AD123" s="532" t="str">
        <f>IFERROR(VLOOKUP(D123,'Part Master'!A:E,5,FALSE)," ")</f>
        <v xml:space="preserve"> </v>
      </c>
    </row>
    <row r="124" spans="2:30">
      <c r="AD124" s="532" t="str">
        <f>IFERROR(VLOOKUP(D124,'Part Master'!A:E,5,FALSE)," ")</f>
        <v xml:space="preserve"> </v>
      </c>
    </row>
    <row r="125" spans="2:30">
      <c r="AD125" s="532" t="str">
        <f>IFERROR(VLOOKUP(D125,'Part Master'!A:E,5,FALSE)," ")</f>
        <v xml:space="preserve"> </v>
      </c>
    </row>
    <row r="126" spans="2:30">
      <c r="AD126" s="532" t="str">
        <f>IFERROR(VLOOKUP(D126,'Part Master'!A:E,5,FALSE)," ")</f>
        <v xml:space="preserve"> </v>
      </c>
    </row>
    <row r="127" spans="2:30">
      <c r="AD127" s="532" t="str">
        <f>IFERROR(VLOOKUP(D127,'Part Master'!A:E,5,FALSE)," ")</f>
        <v xml:space="preserve"> </v>
      </c>
    </row>
    <row r="128" spans="2:30">
      <c r="AD128" s="532" t="str">
        <f>IFERROR(VLOOKUP(D128,'Part Master'!A:E,5,FALSE)," ")</f>
        <v xml:space="preserve"> </v>
      </c>
    </row>
    <row r="129" spans="30:30">
      <c r="AD129" s="532" t="str">
        <f>IFERROR(VLOOKUP(D129,'Part Master'!A:E,5,FALSE)," ")</f>
        <v xml:space="preserve"> </v>
      </c>
    </row>
    <row r="130" spans="30:30">
      <c r="AD130" s="532" t="str">
        <f>IFERROR(VLOOKUP(D130,'Part Master'!A:E,5,FALSE)," ")</f>
        <v xml:space="preserve"> </v>
      </c>
    </row>
    <row r="131" spans="30:30">
      <c r="AD131" s="532" t="str">
        <f>IFERROR(VLOOKUP(D131,'Part Master'!A:E,5,FALSE)," ")</f>
        <v xml:space="preserve"> </v>
      </c>
    </row>
    <row r="132" spans="30:30">
      <c r="AD132" s="532" t="str">
        <f>IFERROR(VLOOKUP(D132,'Part Master'!A:E,5,FALSE)," ")</f>
        <v xml:space="preserve"> </v>
      </c>
    </row>
    <row r="133" spans="30:30">
      <c r="AD133" s="532" t="str">
        <f>IFERROR(VLOOKUP(D133,'Part Master'!A:E,5,FALSE)," ")</f>
        <v xml:space="preserve"> </v>
      </c>
    </row>
    <row r="134" spans="30:30">
      <c r="AD134" s="532" t="str">
        <f>IFERROR(VLOOKUP(D134,'Part Master'!A:E,5,FALSE)," ")</f>
        <v xml:space="preserve"> </v>
      </c>
    </row>
    <row r="135" spans="30:30">
      <c r="AD135" s="532" t="str">
        <f>IFERROR(VLOOKUP(D135,'Part Master'!A:E,5,FALSE)," ")</f>
        <v xml:space="preserve"> </v>
      </c>
    </row>
    <row r="136" spans="30:30">
      <c r="AD136" s="532" t="str">
        <f>IFERROR(VLOOKUP(D136,'Part Master'!A:E,5,FALSE)," ")</f>
        <v xml:space="preserve"> </v>
      </c>
    </row>
    <row r="137" spans="30:30">
      <c r="AD137" s="532" t="str">
        <f>IFERROR(VLOOKUP(D137,'Part Master'!A:E,5,FALSE)," ")</f>
        <v xml:space="preserve"> </v>
      </c>
    </row>
    <row r="138" spans="30:30">
      <c r="AD138" s="532" t="str">
        <f>IFERROR(VLOOKUP(D138,'Part Master'!A:E,5,FALSE)," ")</f>
        <v xml:space="preserve"> </v>
      </c>
    </row>
    <row r="139" spans="30:30">
      <c r="AD139" s="532" t="str">
        <f>IFERROR(VLOOKUP(D139,'Part Master'!A:E,5,FALSE)," ")</f>
        <v xml:space="preserve"> </v>
      </c>
    </row>
    <row r="140" spans="30:30">
      <c r="AD140" s="532" t="str">
        <f>IFERROR(VLOOKUP(D140,'Part Master'!A:E,5,FALSE)," ")</f>
        <v xml:space="preserve"> </v>
      </c>
    </row>
    <row r="141" spans="30:30">
      <c r="AD141" s="532" t="str">
        <f>IFERROR(VLOOKUP(D141,'Part Master'!A:E,5,FALSE)," ")</f>
        <v xml:space="preserve"> </v>
      </c>
    </row>
    <row r="142" spans="30:30">
      <c r="AD142" s="532" t="str">
        <f>IFERROR(VLOOKUP(D142,'Part Master'!A:E,5,FALSE)," ")</f>
        <v xml:space="preserve"> </v>
      </c>
    </row>
    <row r="143" spans="30:30">
      <c r="AD143" s="532" t="str">
        <f>IFERROR(VLOOKUP(D143,'Part Master'!A:E,5,FALSE)," ")</f>
        <v xml:space="preserve"> </v>
      </c>
    </row>
    <row r="144" spans="30:30">
      <c r="AD144" s="532" t="str">
        <f>IFERROR(VLOOKUP(D144,'Part Master'!A:E,5,FALSE)," ")</f>
        <v xml:space="preserve"> </v>
      </c>
    </row>
    <row r="145" spans="30:30">
      <c r="AD145" s="532" t="str">
        <f>IFERROR(VLOOKUP(D145,'Part Master'!A:E,5,FALSE)," ")</f>
        <v xml:space="preserve"> </v>
      </c>
    </row>
    <row r="146" spans="30:30">
      <c r="AD146" s="532" t="str">
        <f>IFERROR(VLOOKUP(D146,'Part Master'!A:E,5,FALSE)," ")</f>
        <v xml:space="preserve"> </v>
      </c>
    </row>
    <row r="147" spans="30:30">
      <c r="AD147" s="532" t="str">
        <f>IFERROR(VLOOKUP(D147,'Part Master'!A:E,5,FALSE)," ")</f>
        <v xml:space="preserve"> </v>
      </c>
    </row>
    <row r="148" spans="30:30">
      <c r="AD148" s="532" t="str">
        <f>IFERROR(VLOOKUP(D148,'Part Master'!A:E,5,FALSE)," ")</f>
        <v xml:space="preserve"> </v>
      </c>
    </row>
    <row r="149" spans="30:30">
      <c r="AD149" s="532" t="str">
        <f>IFERROR(VLOOKUP(D149,'Part Master'!A:E,5,FALSE)," ")</f>
        <v xml:space="preserve"> </v>
      </c>
    </row>
    <row r="150" spans="30:30">
      <c r="AD150" s="532" t="str">
        <f>IFERROR(VLOOKUP(D150,'Part Master'!A:E,5,FALSE)," ")</f>
        <v xml:space="preserve"> </v>
      </c>
    </row>
    <row r="151" spans="30:30">
      <c r="AD151" s="532" t="str">
        <f>IFERROR(VLOOKUP(D151,'Part Master'!A:E,5,FALSE)," ")</f>
        <v xml:space="preserve"> </v>
      </c>
    </row>
    <row r="152" spans="30:30">
      <c r="AD152" s="532" t="str">
        <f>IFERROR(VLOOKUP(D152,'Part Master'!A:E,5,FALSE)," ")</f>
        <v xml:space="preserve"> </v>
      </c>
    </row>
    <row r="153" spans="30:30">
      <c r="AD153" s="532" t="str">
        <f>IFERROR(VLOOKUP(D153,'Part Master'!A:E,5,FALSE)," ")</f>
        <v xml:space="preserve"> </v>
      </c>
    </row>
    <row r="154" spans="30:30">
      <c r="AD154" s="532" t="str">
        <f>IFERROR(VLOOKUP(D154,'Part Master'!A:E,5,FALSE)," ")</f>
        <v xml:space="preserve"> </v>
      </c>
    </row>
    <row r="155" spans="30:30">
      <c r="AD155" s="532" t="str">
        <f>IFERROR(VLOOKUP(D155,'Part Master'!A:E,5,FALSE)," ")</f>
        <v xml:space="preserve"> </v>
      </c>
    </row>
    <row r="156" spans="30:30">
      <c r="AD156" s="532" t="str">
        <f>IFERROR(VLOOKUP(D156,'Part Master'!A:E,5,FALSE)," ")</f>
        <v xml:space="preserve"> </v>
      </c>
    </row>
    <row r="157" spans="30:30">
      <c r="AD157" s="532" t="str">
        <f>IFERROR(VLOOKUP(D157,'Part Master'!A:E,5,FALSE)," ")</f>
        <v xml:space="preserve"> </v>
      </c>
    </row>
    <row r="158" spans="30:30">
      <c r="AD158" s="532" t="str">
        <f>IFERROR(VLOOKUP(D158,'Part Master'!A:E,5,FALSE)," ")</f>
        <v xml:space="preserve"> </v>
      </c>
    </row>
    <row r="159" spans="30:30">
      <c r="AD159" s="532" t="str">
        <f>IFERROR(VLOOKUP(D159,'Part Master'!A:E,5,FALSE)," ")</f>
        <v xml:space="preserve"> </v>
      </c>
    </row>
    <row r="160" spans="30:30">
      <c r="AD160" s="532" t="str">
        <f>IFERROR(VLOOKUP(D160,'Part Master'!A:E,5,FALSE)," ")</f>
        <v xml:space="preserve"> </v>
      </c>
    </row>
    <row r="161" spans="30:30">
      <c r="AD161" s="532" t="str">
        <f>IFERROR(VLOOKUP(D161,'Part Master'!A:E,5,FALSE)," ")</f>
        <v xml:space="preserve"> </v>
      </c>
    </row>
    <row r="162" spans="30:30">
      <c r="AD162" s="532" t="str">
        <f>IFERROR(VLOOKUP(D162,'Part Master'!A:E,5,FALSE)," ")</f>
        <v xml:space="preserve"> </v>
      </c>
    </row>
    <row r="163" spans="30:30">
      <c r="AD163" s="532" t="str">
        <f>IFERROR(VLOOKUP(D163,'Part Master'!A:E,5,FALSE)," ")</f>
        <v xml:space="preserve"> </v>
      </c>
    </row>
    <row r="164" spans="30:30">
      <c r="AD164" s="532" t="str">
        <f>IFERROR(VLOOKUP(D164,'Part Master'!A:E,5,FALSE)," ")</f>
        <v xml:space="preserve"> </v>
      </c>
    </row>
    <row r="165" spans="30:30">
      <c r="AD165" s="532" t="str">
        <f>IFERROR(VLOOKUP(D165,'Part Master'!A:E,5,FALSE)," ")</f>
        <v xml:space="preserve"> </v>
      </c>
    </row>
    <row r="166" spans="30:30">
      <c r="AD166" s="532" t="str">
        <f>IFERROR(VLOOKUP(D166,'Part Master'!A:E,5,FALSE)," ")</f>
        <v xml:space="preserve"> </v>
      </c>
    </row>
    <row r="167" spans="30:30">
      <c r="AD167" s="532" t="str">
        <f>IFERROR(VLOOKUP(D167,'Part Master'!A:E,5,FALSE)," ")</f>
        <v xml:space="preserve"> </v>
      </c>
    </row>
    <row r="168" spans="30:30">
      <c r="AD168" s="532" t="str">
        <f>IFERROR(VLOOKUP(D168,'Part Master'!A:E,5,FALSE)," ")</f>
        <v xml:space="preserve"> </v>
      </c>
    </row>
    <row r="169" spans="30:30">
      <c r="AD169" s="532" t="str">
        <f>IFERROR(VLOOKUP(D169,'Part Master'!A:E,5,FALSE)," ")</f>
        <v xml:space="preserve"> </v>
      </c>
    </row>
    <row r="170" spans="30:30">
      <c r="AD170" s="532" t="str">
        <f>IFERROR(VLOOKUP(D170,'Part Master'!A:E,5,FALSE)," ")</f>
        <v xml:space="preserve"> </v>
      </c>
    </row>
    <row r="171" spans="30:30">
      <c r="AD171" s="532" t="str">
        <f>IFERROR(VLOOKUP(D171,'Part Master'!A:E,5,FALSE)," ")</f>
        <v xml:space="preserve"> </v>
      </c>
    </row>
    <row r="172" spans="30:30">
      <c r="AD172" s="532" t="str">
        <f>IFERROR(VLOOKUP(D172,'Part Master'!A:E,5,FALSE)," ")</f>
        <v xml:space="preserve"> </v>
      </c>
    </row>
    <row r="173" spans="30:30">
      <c r="AD173" s="532" t="str">
        <f>IFERROR(VLOOKUP(D173,'Part Master'!A:E,5,FALSE)," ")</f>
        <v xml:space="preserve"> </v>
      </c>
    </row>
    <row r="174" spans="30:30">
      <c r="AD174" s="532" t="str">
        <f>IFERROR(VLOOKUP(D174,'Part Master'!A:E,5,FALSE)," ")</f>
        <v xml:space="preserve"> </v>
      </c>
    </row>
    <row r="175" spans="30:30">
      <c r="AD175" s="532" t="str">
        <f>IFERROR(VLOOKUP(D175,'Part Master'!A:E,5,FALSE)," ")</f>
        <v xml:space="preserve"> </v>
      </c>
    </row>
    <row r="176" spans="30:30">
      <c r="AD176" s="532" t="str">
        <f>IFERROR(VLOOKUP(D176,'Part Master'!A:E,5,FALSE)," ")</f>
        <v xml:space="preserve"> </v>
      </c>
    </row>
    <row r="177" spans="30:30">
      <c r="AD177" s="532" t="str">
        <f>IFERROR(VLOOKUP(D177,'Part Master'!A:E,5,FALSE)," ")</f>
        <v xml:space="preserve"> </v>
      </c>
    </row>
    <row r="178" spans="30:30">
      <c r="AD178" s="532" t="str">
        <f>IFERROR(VLOOKUP(D178,'Part Master'!A:E,5,FALSE)," ")</f>
        <v xml:space="preserve"> </v>
      </c>
    </row>
    <row r="179" spans="30:30">
      <c r="AD179" s="532" t="str">
        <f>IFERROR(VLOOKUP(D179,'Part Master'!A:E,5,FALSE)," ")</f>
        <v xml:space="preserve"> </v>
      </c>
    </row>
    <row r="180" spans="30:30">
      <c r="AD180" s="532" t="str">
        <f>IFERROR(VLOOKUP(D180,'Part Master'!A:E,5,FALSE)," ")</f>
        <v xml:space="preserve"> </v>
      </c>
    </row>
    <row r="181" spans="30:30">
      <c r="AD181" s="532" t="str">
        <f>IFERROR(VLOOKUP(D181,'Part Master'!A:E,5,FALSE)," ")</f>
        <v xml:space="preserve"> </v>
      </c>
    </row>
    <row r="182" spans="30:30">
      <c r="AD182" s="532" t="str">
        <f>IFERROR(VLOOKUP(D182,'Part Master'!A:E,5,FALSE)," ")</f>
        <v xml:space="preserve"> </v>
      </c>
    </row>
    <row r="183" spans="30:30">
      <c r="AD183" s="532" t="str">
        <f>IFERROR(VLOOKUP(D183,'Part Master'!A:E,5,FALSE)," ")</f>
        <v xml:space="preserve"> </v>
      </c>
    </row>
    <row r="184" spans="30:30">
      <c r="AD184" s="532" t="str">
        <f>IFERROR(VLOOKUP(D184,'Part Master'!A:E,5,FALSE)," ")</f>
        <v xml:space="preserve"> </v>
      </c>
    </row>
    <row r="185" spans="30:30">
      <c r="AD185" s="532" t="str">
        <f>IFERROR(VLOOKUP(D185,'Part Master'!A:E,5,FALSE)," ")</f>
        <v xml:space="preserve"> </v>
      </c>
    </row>
    <row r="186" spans="30:30">
      <c r="AD186" s="532" t="str">
        <f>IFERROR(VLOOKUP(D186,'Part Master'!A:E,5,FALSE)," ")</f>
        <v xml:space="preserve"> </v>
      </c>
    </row>
    <row r="187" spans="30:30">
      <c r="AD187" s="532" t="str">
        <f>IFERROR(VLOOKUP(D187,'Part Master'!A:E,5,FALSE)," ")</f>
        <v xml:space="preserve"> </v>
      </c>
    </row>
    <row r="188" spans="30:30">
      <c r="AD188" s="532" t="str">
        <f>IFERROR(VLOOKUP(D188,'Part Master'!A:E,5,FALSE)," ")</f>
        <v xml:space="preserve"> </v>
      </c>
    </row>
    <row r="189" spans="30:30">
      <c r="AD189" s="532" t="str">
        <f>IFERROR(VLOOKUP(D189,'Part Master'!A:E,5,FALSE)," ")</f>
        <v xml:space="preserve"> </v>
      </c>
    </row>
    <row r="190" spans="30:30">
      <c r="AD190" s="532" t="str">
        <f>IFERROR(VLOOKUP(D190,'Part Master'!A:E,5,FALSE)," ")</f>
        <v xml:space="preserve"> </v>
      </c>
    </row>
    <row r="191" spans="30:30">
      <c r="AD191" s="532" t="str">
        <f>IFERROR(VLOOKUP(D191,'Part Master'!A:E,5,FALSE)," ")</f>
        <v xml:space="preserve"> </v>
      </c>
    </row>
    <row r="192" spans="30:30">
      <c r="AD192" s="532" t="str">
        <f>IFERROR(VLOOKUP(D192,'Part Master'!A:E,5,FALSE)," ")</f>
        <v xml:space="preserve"> </v>
      </c>
    </row>
    <row r="193" spans="30:30">
      <c r="AD193" s="532" t="str">
        <f>IFERROR(VLOOKUP(D193,'Part Master'!A:E,5,FALSE)," ")</f>
        <v xml:space="preserve"> </v>
      </c>
    </row>
    <row r="194" spans="30:30">
      <c r="AD194" s="532" t="str">
        <f>IFERROR(VLOOKUP(D194,'Part Master'!A:E,5,FALSE)," ")</f>
        <v xml:space="preserve"> </v>
      </c>
    </row>
    <row r="195" spans="30:30">
      <c r="AD195" s="532" t="str">
        <f>IFERROR(VLOOKUP(D195,'Part Master'!A:E,5,FALSE)," ")</f>
        <v xml:space="preserve"> </v>
      </c>
    </row>
    <row r="196" spans="30:30">
      <c r="AD196" s="532" t="str">
        <f>IFERROR(VLOOKUP(D196,'Part Master'!A:E,5,FALSE)," ")</f>
        <v xml:space="preserve"> </v>
      </c>
    </row>
    <row r="197" spans="30:30">
      <c r="AD197" s="532" t="str">
        <f>IFERROR(VLOOKUP(D197,'Part Master'!A:E,5,FALSE)," ")</f>
        <v xml:space="preserve"> </v>
      </c>
    </row>
    <row r="198" spans="30:30">
      <c r="AD198" s="532" t="str">
        <f>IFERROR(VLOOKUP(D198,'Part Master'!A:E,5,FALSE)," ")</f>
        <v xml:space="preserve"> </v>
      </c>
    </row>
    <row r="199" spans="30:30">
      <c r="AD199" s="532" t="str">
        <f>IFERROR(VLOOKUP(D199,'Part Master'!A:E,5,FALSE)," ")</f>
        <v xml:space="preserve"> </v>
      </c>
    </row>
    <row r="200" spans="30:30">
      <c r="AD200" s="532" t="str">
        <f>IFERROR(VLOOKUP(D200,'Part Master'!A:E,5,FALSE)," ")</f>
        <v xml:space="preserve"> </v>
      </c>
    </row>
    <row r="201" spans="30:30">
      <c r="AD201" s="532" t="str">
        <f>IFERROR(VLOOKUP(D201,'Part Master'!A:E,5,FALSE)," ")</f>
        <v xml:space="preserve"> </v>
      </c>
    </row>
    <row r="202" spans="30:30">
      <c r="AD202" s="532" t="str">
        <f>IFERROR(VLOOKUP(D202,'Part Master'!A:E,5,FALSE)," ")</f>
        <v xml:space="preserve"> </v>
      </c>
    </row>
    <row r="203" spans="30:30">
      <c r="AD203" s="532" t="str">
        <f>IFERROR(VLOOKUP(D203,'Part Master'!A:E,5,FALSE)," ")</f>
        <v xml:space="preserve"> </v>
      </c>
    </row>
    <row r="204" spans="30:30">
      <c r="AD204" s="532" t="str">
        <f>IFERROR(VLOOKUP(D204,'Part Master'!A:E,5,FALSE)," ")</f>
        <v xml:space="preserve"> </v>
      </c>
    </row>
    <row r="205" spans="30:30">
      <c r="AD205" s="532" t="str">
        <f>IFERROR(VLOOKUP(D205,'Part Master'!A:E,5,FALSE)," ")</f>
        <v xml:space="preserve"> </v>
      </c>
    </row>
    <row r="206" spans="30:30">
      <c r="AD206" s="532" t="str">
        <f>IFERROR(VLOOKUP(D206,'Part Master'!A:E,5,FALSE)," ")</f>
        <v xml:space="preserve"> </v>
      </c>
    </row>
    <row r="207" spans="30:30">
      <c r="AD207" s="532" t="str">
        <f>IFERROR(VLOOKUP(D207,'Part Master'!A:E,5,FALSE)," ")</f>
        <v xml:space="preserve"> </v>
      </c>
    </row>
    <row r="208" spans="30:30">
      <c r="AD208" s="532" t="str">
        <f>IFERROR(VLOOKUP(D208,'Part Master'!A:E,5,FALSE)," ")</f>
        <v xml:space="preserve"> </v>
      </c>
    </row>
    <row r="209" spans="30:30">
      <c r="AD209" s="532" t="str">
        <f>IFERROR(VLOOKUP(D209,'Part Master'!A:E,5,FALSE)," ")</f>
        <v xml:space="preserve"> </v>
      </c>
    </row>
    <row r="210" spans="30:30">
      <c r="AD210" s="532" t="str">
        <f>IFERROR(VLOOKUP(D210,'Part Master'!A:E,5,FALSE)," ")</f>
        <v xml:space="preserve"> </v>
      </c>
    </row>
    <row r="211" spans="30:30">
      <c r="AD211" s="532" t="str">
        <f>IFERROR(VLOOKUP(D211,'Part Master'!A:E,5,FALSE)," ")</f>
        <v xml:space="preserve"> </v>
      </c>
    </row>
    <row r="212" spans="30:30">
      <c r="AD212" s="532" t="str">
        <f>IFERROR(VLOOKUP(D212,'Part Master'!A:E,5,FALSE)," ")</f>
        <v xml:space="preserve"> </v>
      </c>
    </row>
    <row r="213" spans="30:30">
      <c r="AD213" s="532" t="str">
        <f>IFERROR(VLOOKUP(D213,'Part Master'!A:E,5,FALSE)," ")</f>
        <v xml:space="preserve"> </v>
      </c>
    </row>
    <row r="214" spans="30:30">
      <c r="AD214" s="532" t="str">
        <f>IFERROR(VLOOKUP(D214,'Part Master'!A:E,5,FALSE)," ")</f>
        <v xml:space="preserve"> </v>
      </c>
    </row>
    <row r="215" spans="30:30">
      <c r="AD215" s="532" t="str">
        <f>IFERROR(VLOOKUP(D215,'Part Master'!A:E,5,FALSE)," ")</f>
        <v xml:space="preserve"> </v>
      </c>
    </row>
    <row r="216" spans="30:30">
      <c r="AD216" s="532" t="str">
        <f>IFERROR(VLOOKUP(D216,'Part Master'!A:E,5,FALSE)," ")</f>
        <v xml:space="preserve"> </v>
      </c>
    </row>
    <row r="217" spans="30:30">
      <c r="AD217" s="532" t="str">
        <f>IFERROR(VLOOKUP(D217,'Part Master'!A:E,5,FALSE)," ")</f>
        <v xml:space="preserve"> </v>
      </c>
    </row>
    <row r="218" spans="30:30">
      <c r="AD218" s="532" t="str">
        <f>IFERROR(VLOOKUP(D218,'Part Master'!A:E,5,FALSE)," ")</f>
        <v xml:space="preserve"> </v>
      </c>
    </row>
    <row r="219" spans="30:30">
      <c r="AD219" s="532" t="str">
        <f>IFERROR(VLOOKUP(D219,'Part Master'!A:E,5,FALSE)," ")</f>
        <v xml:space="preserve"> </v>
      </c>
    </row>
    <row r="220" spans="30:30">
      <c r="AD220" s="532" t="str">
        <f>IFERROR(VLOOKUP(D220,'Part Master'!A:E,5,FALSE)," ")</f>
        <v xml:space="preserve"> </v>
      </c>
    </row>
    <row r="221" spans="30:30">
      <c r="AD221" s="532" t="str">
        <f>IFERROR(VLOOKUP(D221,'Part Master'!A:E,5,FALSE)," ")</f>
        <v xml:space="preserve"> </v>
      </c>
    </row>
    <row r="222" spans="30:30">
      <c r="AD222" s="532" t="str">
        <f>IFERROR(VLOOKUP(D222,'Part Master'!A:E,5,FALSE)," ")</f>
        <v xml:space="preserve"> </v>
      </c>
    </row>
    <row r="223" spans="30:30">
      <c r="AD223" s="532" t="str">
        <f>IFERROR(VLOOKUP(D223,'Part Master'!A:E,5,FALSE)," ")</f>
        <v xml:space="preserve"> </v>
      </c>
    </row>
    <row r="224" spans="30:30">
      <c r="AD224" s="532" t="str">
        <f>IFERROR(VLOOKUP(D224,'Part Master'!A:E,5,FALSE)," ")</f>
        <v xml:space="preserve"> </v>
      </c>
    </row>
    <row r="225" spans="30:30">
      <c r="AD225" s="532" t="str">
        <f>IFERROR(VLOOKUP(D225,'Part Master'!A:E,5,FALSE)," ")</f>
        <v xml:space="preserve"> </v>
      </c>
    </row>
    <row r="226" spans="30:30">
      <c r="AD226" s="532" t="str">
        <f>IFERROR(VLOOKUP(D226,'Part Master'!A:E,5,FALSE)," ")</f>
        <v xml:space="preserve"> </v>
      </c>
    </row>
    <row r="227" spans="30:30">
      <c r="AD227" s="532" t="str">
        <f>IFERROR(VLOOKUP(D227,'Part Master'!A:E,5,FALSE)," ")</f>
        <v xml:space="preserve"> </v>
      </c>
    </row>
    <row r="228" spans="30:30">
      <c r="AD228" s="532" t="str">
        <f>IFERROR(VLOOKUP(D228,'Part Master'!A:E,5,FALSE)," ")</f>
        <v xml:space="preserve"> </v>
      </c>
    </row>
    <row r="229" spans="30:30">
      <c r="AD229" s="532" t="str">
        <f>IFERROR(VLOOKUP(D229,'Part Master'!A:E,5,FALSE)," ")</f>
        <v xml:space="preserve"> </v>
      </c>
    </row>
    <row r="230" spans="30:30">
      <c r="AD230" s="532" t="str">
        <f>IFERROR(VLOOKUP(D230,'Part Master'!A:E,5,FALSE)," ")</f>
        <v xml:space="preserve"> </v>
      </c>
    </row>
    <row r="231" spans="30:30">
      <c r="AD231" s="532" t="str">
        <f>IFERROR(VLOOKUP(D231,'Part Master'!A:E,5,FALSE)," ")</f>
        <v xml:space="preserve"> </v>
      </c>
    </row>
    <row r="232" spans="30:30">
      <c r="AD232" s="532" t="str">
        <f>IFERROR(VLOOKUP(D232,'Part Master'!A:E,5,FALSE)," ")</f>
        <v xml:space="preserve"> </v>
      </c>
    </row>
    <row r="233" spans="30:30">
      <c r="AD233" s="532" t="str">
        <f>IFERROR(VLOOKUP(D233,'Part Master'!A:E,5,FALSE)," ")</f>
        <v xml:space="preserve"> </v>
      </c>
    </row>
    <row r="234" spans="30:30">
      <c r="AD234" s="532" t="str">
        <f>IFERROR(VLOOKUP(D234,'Part Master'!A:E,5,FALSE)," ")</f>
        <v xml:space="preserve"> </v>
      </c>
    </row>
    <row r="235" spans="30:30">
      <c r="AD235" s="532" t="str">
        <f>IFERROR(VLOOKUP(D235,'Part Master'!A:E,5,FALSE)," ")</f>
        <v xml:space="preserve"> </v>
      </c>
    </row>
    <row r="236" spans="30:30">
      <c r="AD236" s="532" t="str">
        <f>IFERROR(VLOOKUP(D236,'Part Master'!A:E,5,FALSE)," ")</f>
        <v xml:space="preserve"> </v>
      </c>
    </row>
    <row r="237" spans="30:30">
      <c r="AD237" s="532" t="str">
        <f>IFERROR(VLOOKUP(D237,'Part Master'!A:E,5,FALSE)," ")</f>
        <v xml:space="preserve"> </v>
      </c>
    </row>
    <row r="238" spans="30:30">
      <c r="AD238" s="532" t="str">
        <f>IFERROR(VLOOKUP(D238,'Part Master'!A:E,5,FALSE)," ")</f>
        <v xml:space="preserve"> </v>
      </c>
    </row>
    <row r="239" spans="30:30">
      <c r="AD239" s="532" t="str">
        <f>IFERROR(VLOOKUP(D239,'Part Master'!A:E,5,FALSE)," ")</f>
        <v xml:space="preserve"> </v>
      </c>
    </row>
    <row r="240" spans="30:30">
      <c r="AD240" s="532" t="str">
        <f>IFERROR(VLOOKUP(D240,'Part Master'!A:E,5,FALSE)," ")</f>
        <v xml:space="preserve"> </v>
      </c>
    </row>
    <row r="241" spans="30:30">
      <c r="AD241" s="532" t="str">
        <f>IFERROR(VLOOKUP(D241,'Part Master'!A:E,5,FALSE)," ")</f>
        <v xml:space="preserve"> </v>
      </c>
    </row>
    <row r="242" spans="30:30">
      <c r="AD242" s="532" t="str">
        <f>IFERROR(VLOOKUP(D242,'Part Master'!A:E,5,FALSE)," ")</f>
        <v xml:space="preserve"> </v>
      </c>
    </row>
    <row r="243" spans="30:30">
      <c r="AD243" s="532" t="str">
        <f>IFERROR(VLOOKUP(D243,'Part Master'!A:E,5,FALSE)," ")</f>
        <v xml:space="preserve"> </v>
      </c>
    </row>
    <row r="244" spans="30:30">
      <c r="AD244" s="532" t="str">
        <f>IFERROR(VLOOKUP(D244,'Part Master'!A:E,5,FALSE)," ")</f>
        <v xml:space="preserve"> </v>
      </c>
    </row>
    <row r="245" spans="30:30">
      <c r="AD245" s="532" t="str">
        <f>IFERROR(VLOOKUP(D245,'Part Master'!A:E,5,FALSE)," ")</f>
        <v xml:space="preserve"> </v>
      </c>
    </row>
    <row r="246" spans="30:30">
      <c r="AD246" s="532" t="str">
        <f>IFERROR(VLOOKUP(D246,'Part Master'!A:E,5,FALSE)," ")</f>
        <v xml:space="preserve"> </v>
      </c>
    </row>
  </sheetData>
  <sheetProtection algorithmName="SHA-512" hashValue="zd26fgnpkZaSE6UO2UCp6fMZ2k/xFiFDmBpiT09m2ww4qH4JiC4HDtPUHMQaZIKcL+mh3/vpDsvQuZlmRjMKYA==" saltValue="gR4EaLnjWO91ibgceJ8AYA==" spinCount="100000" sheet="1" objects="1" scenarios="1"/>
  <mergeCells count="26">
    <mergeCell ref="G7:H7"/>
    <mergeCell ref="J7:K7"/>
    <mergeCell ref="M1:O3"/>
    <mergeCell ref="B86:B96"/>
    <mergeCell ref="B98:B108"/>
    <mergeCell ref="B9:C9"/>
    <mergeCell ref="B25:B27"/>
    <mergeCell ref="B38:B42"/>
    <mergeCell ref="D5:E5"/>
    <mergeCell ref="D6:E6"/>
    <mergeCell ref="D7:E7"/>
    <mergeCell ref="C3:L3"/>
    <mergeCell ref="C2:L2"/>
    <mergeCell ref="B10:AD10"/>
    <mergeCell ref="B23:AD23"/>
    <mergeCell ref="B30:AD30"/>
    <mergeCell ref="B32:AD32"/>
    <mergeCell ref="B57:AD57"/>
    <mergeCell ref="B112:L114"/>
    <mergeCell ref="B110:H110"/>
    <mergeCell ref="L44:L46"/>
    <mergeCell ref="B48:C48"/>
    <mergeCell ref="L49:L52"/>
    <mergeCell ref="B62:B72"/>
    <mergeCell ref="B74:B84"/>
    <mergeCell ref="B60:AD60"/>
  </mergeCells>
  <conditionalFormatting sqref="L109">
    <cfRule type="containsText" dxfId="112" priority="60" operator="containsText" text="n">
      <formula>NOT(ISERROR(SEARCH("n",L109)))</formula>
    </cfRule>
  </conditionalFormatting>
  <conditionalFormatting sqref="J25:J29 J38:J42 G38:G56">
    <cfRule type="cellIs" dxfId="111" priority="59" operator="equal">
      <formula>0</formula>
    </cfRule>
  </conditionalFormatting>
  <conditionalFormatting sqref="D39">
    <cfRule type="duplicateValues" dxfId="110" priority="46"/>
  </conditionalFormatting>
  <conditionalFormatting sqref="D40">
    <cfRule type="duplicateValues" dxfId="109" priority="44"/>
  </conditionalFormatting>
  <conditionalFormatting sqref="J11:J22">
    <cfRule type="cellIs" dxfId="108" priority="34" operator="equal">
      <formula>0</formula>
    </cfRule>
  </conditionalFormatting>
  <conditionalFormatting sqref="L11 L20">
    <cfRule type="containsText" dxfId="107" priority="37" operator="containsText" text="n">
      <formula>NOT(ISERROR(SEARCH("n",L11)))</formula>
    </cfRule>
  </conditionalFormatting>
  <conditionalFormatting sqref="P4">
    <cfRule type="cellIs" dxfId="106" priority="35" operator="lessThan">
      <formula>0</formula>
    </cfRule>
    <cfRule type="cellIs" dxfId="105" priority="36" operator="greaterThanOrEqual">
      <formula>0</formula>
    </cfRule>
  </conditionalFormatting>
  <conditionalFormatting sqref="J33">
    <cfRule type="cellIs" dxfId="104" priority="32" operator="equal">
      <formula>0</formula>
    </cfRule>
  </conditionalFormatting>
  <conditionalFormatting sqref="J34:J36">
    <cfRule type="cellIs" dxfId="103" priority="31" operator="equal">
      <formula>0</formula>
    </cfRule>
  </conditionalFormatting>
  <conditionalFormatting sqref="J86:J96">
    <cfRule type="cellIs" dxfId="102" priority="18" operator="equal">
      <formula>0</formula>
    </cfRule>
  </conditionalFormatting>
  <conditionalFormatting sqref="J55">
    <cfRule type="cellIs" dxfId="101" priority="22" operator="equal">
      <formula>0</formula>
    </cfRule>
  </conditionalFormatting>
  <conditionalFormatting sqref="J43">
    <cfRule type="cellIs" dxfId="100" priority="29" operator="equal">
      <formula>0</formula>
    </cfRule>
  </conditionalFormatting>
  <conditionalFormatting sqref="J31">
    <cfRule type="cellIs" dxfId="99" priority="16" operator="equal">
      <formula>0</formula>
    </cfRule>
  </conditionalFormatting>
  <conditionalFormatting sqref="J48">
    <cfRule type="cellIs" dxfId="98" priority="28" operator="equal">
      <formula>0</formula>
    </cfRule>
  </conditionalFormatting>
  <conditionalFormatting sqref="J49 J51:J52">
    <cfRule type="cellIs" dxfId="97" priority="27" operator="equal">
      <formula>0</formula>
    </cfRule>
  </conditionalFormatting>
  <conditionalFormatting sqref="J50">
    <cfRule type="cellIs" dxfId="96" priority="26" operator="equal">
      <formula>0</formula>
    </cfRule>
  </conditionalFormatting>
  <conditionalFormatting sqref="J44 J46:J47">
    <cfRule type="cellIs" dxfId="95" priority="25" operator="equal">
      <formula>0</formula>
    </cfRule>
  </conditionalFormatting>
  <conditionalFormatting sqref="J45">
    <cfRule type="cellIs" dxfId="94" priority="24" operator="equal">
      <formula>0</formula>
    </cfRule>
  </conditionalFormatting>
  <conditionalFormatting sqref="J53:J54 J56">
    <cfRule type="cellIs" dxfId="93" priority="23" operator="equal">
      <formula>0</formula>
    </cfRule>
  </conditionalFormatting>
  <conditionalFormatting sqref="J58:J59">
    <cfRule type="cellIs" dxfId="92" priority="21" operator="equal">
      <formula>0</formula>
    </cfRule>
  </conditionalFormatting>
  <conditionalFormatting sqref="J62:J72">
    <cfRule type="cellIs" dxfId="91" priority="20" operator="equal">
      <formula>0</formula>
    </cfRule>
  </conditionalFormatting>
  <conditionalFormatting sqref="J74:J84">
    <cfRule type="cellIs" dxfId="90" priority="19" operator="equal">
      <formula>0</formula>
    </cfRule>
  </conditionalFormatting>
  <conditionalFormatting sqref="J98:J108">
    <cfRule type="cellIs" dxfId="89" priority="17" operator="equal">
      <formula>0</formula>
    </cfRule>
  </conditionalFormatting>
  <conditionalFormatting sqref="G11:G22">
    <cfRule type="cellIs" dxfId="88" priority="11" operator="equal">
      <formula>0</formula>
    </cfRule>
  </conditionalFormatting>
  <conditionalFormatting sqref="G25:G29">
    <cfRule type="cellIs" dxfId="87" priority="10" operator="equal">
      <formula>0</formula>
    </cfRule>
  </conditionalFormatting>
  <conditionalFormatting sqref="G31">
    <cfRule type="cellIs" dxfId="86" priority="9" operator="equal">
      <formula>0</formula>
    </cfRule>
  </conditionalFormatting>
  <conditionalFormatting sqref="G99:G108">
    <cfRule type="cellIs" dxfId="85" priority="1" operator="equal">
      <formula>0</formula>
    </cfRule>
  </conditionalFormatting>
  <conditionalFormatting sqref="G33:G36">
    <cfRule type="cellIs" dxfId="84" priority="8" operator="equal">
      <formula>0</formula>
    </cfRule>
  </conditionalFormatting>
  <conditionalFormatting sqref="G58:G59">
    <cfRule type="cellIs" dxfId="83" priority="6" operator="equal">
      <formula>0</formula>
    </cfRule>
  </conditionalFormatting>
  <conditionalFormatting sqref="G62:G72">
    <cfRule type="cellIs" dxfId="82" priority="5" operator="equal">
      <formula>0</formula>
    </cfRule>
  </conditionalFormatting>
  <conditionalFormatting sqref="G74:G84">
    <cfRule type="cellIs" dxfId="81" priority="4" operator="equal">
      <formula>0</formula>
    </cfRule>
  </conditionalFormatting>
  <conditionalFormatting sqref="G86:G96">
    <cfRule type="cellIs" dxfId="80" priority="3" operator="equal">
      <formula>0</formula>
    </cfRule>
  </conditionalFormatting>
  <conditionalFormatting sqref="G98">
    <cfRule type="cellIs" dxfId="79" priority="2" operator="equal">
      <formula>0</formula>
    </cfRule>
  </conditionalFormatting>
  <pageMargins left="0.70866141732283472" right="0.70866141732283472" top="0.74803149606299213" bottom="0.74803149606299213" header="0.31496062992125984" footer="0.31496062992125984"/>
  <pageSetup paperSize="9" scale="60" fitToHeight="0" orientation="portrait" r:id="rId1"/>
  <headerFooter>
    <oddFooter>&amp;LDec 2017&amp;CThis guide is for Nissan Dealership internal use only.&amp;RPage &amp;P of &amp;N</oddFooter>
  </headerFooter>
  <rowBreaks count="1" manualBreakCount="1">
    <brk id="59" min="1" max="8"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9" tint="-0.249977111117893"/>
    <pageSetUpPr autoPageBreaks="0" fitToPage="1"/>
  </sheetPr>
  <dimension ref="A1:AE246"/>
  <sheetViews>
    <sheetView showGridLines="0" topLeftCell="B1" zoomScaleNormal="100" workbookViewId="0">
      <selection activeCell="AD21" sqref="AD21"/>
    </sheetView>
  </sheetViews>
  <sheetFormatPr defaultColWidth="9.140625" defaultRowHeight="15"/>
  <cols>
    <col min="1" max="1" width="3.42578125" style="4" hidden="1" customWidth="1"/>
    <col min="2" max="2" width="3.140625" style="4" customWidth="1"/>
    <col min="3" max="3" width="49" style="4" customWidth="1"/>
    <col min="4" max="4" width="22.140625" style="24" customWidth="1"/>
    <col min="5" max="5" width="8.140625" style="4" bestFit="1" customWidth="1"/>
    <col min="6" max="6" width="14.140625" style="210" hidden="1" customWidth="1"/>
    <col min="7" max="7" width="9.42578125" style="210" bestFit="1" customWidth="1"/>
    <col min="8" max="8" width="10.140625" style="210" bestFit="1" customWidth="1"/>
    <col min="9" max="9" width="14.140625" style="210" hidden="1" customWidth="1"/>
    <col min="10" max="10" width="9.42578125" style="210" hidden="1" customWidth="1"/>
    <col min="11" max="11" width="10.140625" style="210" hidden="1" customWidth="1"/>
    <col min="12" max="12" width="8.7109375" style="325" bestFit="1" customWidth="1"/>
    <col min="13" max="13" width="8" style="193" hidden="1" customWidth="1"/>
    <col min="14" max="14" width="17.5703125" style="131" hidden="1" customWidth="1"/>
    <col min="15" max="15" width="10.7109375" style="131" hidden="1" customWidth="1"/>
    <col min="16" max="16" width="4.7109375" style="195" hidden="1" customWidth="1"/>
    <col min="17" max="17" width="12.42578125" style="4" hidden="1" customWidth="1"/>
    <col min="18" max="18" width="12.5703125" style="4" hidden="1" customWidth="1"/>
    <col min="19" max="19" width="3.7109375" style="4" hidden="1" customWidth="1"/>
    <col min="20" max="20" width="17.85546875" style="4" hidden="1" customWidth="1"/>
    <col min="21" max="21" width="13.5703125" style="4" hidden="1" customWidth="1"/>
    <col min="22" max="22" width="17.7109375" style="4" hidden="1" customWidth="1"/>
    <col min="23" max="29" width="0" style="4" hidden="1" customWidth="1"/>
    <col min="30" max="30" width="19.140625" style="527" bestFit="1" customWidth="1"/>
    <col min="31" max="16384" width="9.140625" style="4"/>
  </cols>
  <sheetData>
    <row r="1" spans="2:30">
      <c r="F1" s="287" t="s">
        <v>685</v>
      </c>
      <c r="I1" s="287" t="s">
        <v>685</v>
      </c>
      <c r="J1" s="288"/>
      <c r="K1" s="288"/>
      <c r="M1" s="325"/>
      <c r="N1" s="325"/>
      <c r="O1" s="325"/>
      <c r="P1" s="249"/>
      <c r="Q1" s="196"/>
      <c r="R1" s="196"/>
      <c r="S1" s="175"/>
      <c r="T1" s="175"/>
      <c r="U1" s="175"/>
      <c r="V1" s="175"/>
      <c r="AD1" s="525"/>
    </row>
    <row r="2" spans="2:30" ht="23.25">
      <c r="C2" s="747" t="s">
        <v>686</v>
      </c>
      <c r="D2" s="747"/>
      <c r="E2" s="747"/>
      <c r="F2" s="747"/>
      <c r="G2" s="747"/>
      <c r="H2" s="747"/>
      <c r="I2" s="747"/>
      <c r="J2" s="747"/>
      <c r="K2" s="747"/>
      <c r="L2" s="747"/>
      <c r="M2" s="325"/>
      <c r="N2" s="325"/>
      <c r="O2" s="325"/>
      <c r="P2" s="249"/>
      <c r="Q2" s="196"/>
      <c r="R2" s="196"/>
      <c r="S2" s="175"/>
      <c r="T2" s="175"/>
      <c r="U2" s="175"/>
      <c r="V2" s="175"/>
      <c r="AD2" s="526"/>
    </row>
    <row r="3" spans="2:30" ht="23.25">
      <c r="C3" s="748" t="s">
        <v>626</v>
      </c>
      <c r="D3" s="748"/>
      <c r="E3" s="748"/>
      <c r="F3" s="748"/>
      <c r="G3" s="748"/>
      <c r="H3" s="748"/>
      <c r="I3" s="748"/>
      <c r="J3" s="748"/>
      <c r="K3" s="748"/>
      <c r="L3" s="748"/>
      <c r="M3" s="325"/>
      <c r="N3" s="325"/>
      <c r="O3" s="325"/>
      <c r="P3" s="249"/>
      <c r="Q3" s="196"/>
      <c r="R3" s="196"/>
      <c r="S3" s="175"/>
      <c r="T3" s="175"/>
      <c r="U3" s="175"/>
      <c r="V3" s="175"/>
      <c r="AD3" s="526"/>
    </row>
    <row r="4" spans="2:30" s="16" customFormat="1" ht="15" customHeight="1">
      <c r="D4" s="130"/>
      <c r="E4" s="126"/>
      <c r="F4" s="287"/>
      <c r="G4" s="320"/>
      <c r="H4" s="320"/>
      <c r="I4" s="289"/>
      <c r="J4" s="194"/>
      <c r="K4" s="194"/>
      <c r="L4" s="326"/>
      <c r="M4" s="326"/>
      <c r="N4" s="326"/>
      <c r="O4" s="326"/>
      <c r="P4" s="176"/>
      <c r="Q4" s="196"/>
      <c r="R4" s="196"/>
      <c r="S4" s="175"/>
      <c r="T4" s="175"/>
      <c r="U4" s="175"/>
      <c r="V4" s="175"/>
      <c r="AD4" s="527"/>
    </row>
    <row r="5" spans="2:30" s="16" customFormat="1">
      <c r="C5" s="211" t="s">
        <v>1082</v>
      </c>
      <c r="D5" s="749">
        <f ca="1">TODAY()</f>
        <v>45015</v>
      </c>
      <c r="E5" s="750"/>
      <c r="F5" s="287"/>
      <c r="G5" s="320"/>
      <c r="H5" s="320"/>
      <c r="I5" s="289"/>
      <c r="J5" s="194"/>
      <c r="K5" s="194"/>
      <c r="L5" s="326"/>
      <c r="M5" s="326"/>
      <c r="N5" s="326"/>
      <c r="O5" s="326"/>
      <c r="P5" s="177"/>
      <c r="Q5" s="196"/>
      <c r="R5" s="196"/>
      <c r="S5" s="175"/>
      <c r="T5" s="175"/>
      <c r="U5" s="175"/>
      <c r="V5" s="175"/>
      <c r="AD5" s="527"/>
    </row>
    <row r="6" spans="2:30" s="16" customFormat="1">
      <c r="C6" s="224" t="s">
        <v>1077</v>
      </c>
      <c r="D6" s="751"/>
      <c r="E6" s="752"/>
      <c r="F6" s="287"/>
      <c r="G6" s="320"/>
      <c r="H6" s="320"/>
      <c r="I6" s="289"/>
      <c r="J6" s="194"/>
      <c r="K6" s="194"/>
      <c r="L6" s="326"/>
      <c r="M6" s="326"/>
      <c r="N6" s="326"/>
      <c r="O6" s="326"/>
      <c r="P6" s="337"/>
      <c r="Q6" s="196"/>
      <c r="R6" s="196"/>
      <c r="S6" s="175"/>
      <c r="T6" s="175"/>
      <c r="U6" s="175"/>
      <c r="V6" s="175"/>
      <c r="AD6" s="527"/>
    </row>
    <row r="7" spans="2:30" s="16" customFormat="1">
      <c r="C7" s="224" t="s">
        <v>1078</v>
      </c>
      <c r="D7" s="753"/>
      <c r="E7" s="754"/>
      <c r="F7" s="301"/>
      <c r="G7" s="176"/>
      <c r="H7" s="194"/>
      <c r="I7" s="289"/>
      <c r="J7" s="194"/>
      <c r="K7" s="194"/>
      <c r="L7" s="326"/>
      <c r="M7" s="124"/>
      <c r="N7" s="196"/>
      <c r="O7" s="196"/>
      <c r="P7" s="194"/>
      <c r="Q7" s="196"/>
      <c r="R7" s="196"/>
      <c r="S7" s="175"/>
      <c r="T7" s="175"/>
      <c r="U7" s="175"/>
      <c r="V7" s="175"/>
      <c r="AD7" s="527"/>
    </row>
    <row r="8" spans="2:30" s="16" customFormat="1">
      <c r="F8" s="301"/>
      <c r="G8" s="194"/>
      <c r="H8" s="194"/>
      <c r="I8" s="289"/>
      <c r="J8" s="194"/>
      <c r="K8" s="194"/>
      <c r="L8" s="326"/>
      <c r="M8" s="124"/>
      <c r="N8" s="196" t="s">
        <v>1088</v>
      </c>
      <c r="O8" s="196"/>
      <c r="P8" s="194"/>
      <c r="Q8" s="196" t="s">
        <v>1087</v>
      </c>
      <c r="R8" s="196"/>
      <c r="S8" s="248"/>
      <c r="AD8" s="527"/>
    </row>
    <row r="9" spans="2:30" s="16" customFormat="1" ht="14.65" customHeight="1">
      <c r="F9" s="301"/>
      <c r="G9" s="827" t="s">
        <v>1085</v>
      </c>
      <c r="H9" s="828"/>
      <c r="I9" s="292"/>
      <c r="J9" s="829" t="s">
        <v>1086</v>
      </c>
      <c r="K9" s="829"/>
      <c r="L9" s="265"/>
      <c r="M9" s="124"/>
      <c r="N9" s="226" t="s">
        <v>506</v>
      </c>
      <c r="O9" s="212">
        <f>'COVER PAGE'!$C$20</f>
        <v>154</v>
      </c>
      <c r="P9" s="198"/>
      <c r="Q9" s="223" t="s">
        <v>506</v>
      </c>
      <c r="R9" s="186">
        <f>'COVER PAGE'!$C$20</f>
        <v>154</v>
      </c>
      <c r="S9" s="175"/>
      <c r="T9" s="198"/>
      <c r="U9" s="198"/>
      <c r="V9" s="198"/>
    </row>
    <row r="10" spans="2:30" ht="15" customHeight="1">
      <c r="C10" s="95"/>
      <c r="D10" s="96"/>
      <c r="E10" s="95"/>
      <c r="F10" s="204" t="s">
        <v>1088</v>
      </c>
      <c r="G10" s="293" t="s">
        <v>1081</v>
      </c>
      <c r="H10" s="302">
        <f>O10</f>
        <v>0</v>
      </c>
      <c r="I10" s="204" t="s">
        <v>1087</v>
      </c>
      <c r="J10" s="295" t="s">
        <v>1081</v>
      </c>
      <c r="K10" s="303">
        <f>R10</f>
        <v>0</v>
      </c>
      <c r="L10" s="225">
        <f>SUM(L12:L76)</f>
        <v>0</v>
      </c>
      <c r="M10" s="124"/>
      <c r="N10" s="202">
        <f>SUM(N12:N76)</f>
        <v>0</v>
      </c>
      <c r="O10" s="202">
        <f>SUM(O12:O76)</f>
        <v>0</v>
      </c>
      <c r="P10" s="338"/>
      <c r="Q10" s="201">
        <f>SUM(Q12:Q92)</f>
        <v>0</v>
      </c>
      <c r="R10" s="201">
        <f>SUM(R12:R92)</f>
        <v>0</v>
      </c>
      <c r="S10" s="204"/>
      <c r="T10" s="203">
        <f>SUM(T12:T76)</f>
        <v>0</v>
      </c>
      <c r="U10" s="203">
        <f>SUM(U12:U76)</f>
        <v>0</v>
      </c>
      <c r="V10" s="203">
        <f>SUM(V12:V76)</f>
        <v>0</v>
      </c>
      <c r="AD10" s="532"/>
    </row>
    <row r="11" spans="2:30" s="12" customFormat="1" ht="45">
      <c r="B11" s="764" t="s">
        <v>242</v>
      </c>
      <c r="C11" s="764"/>
      <c r="D11" s="102" t="s">
        <v>243</v>
      </c>
      <c r="E11" s="34" t="s">
        <v>63</v>
      </c>
      <c r="F11" s="296" t="s">
        <v>455</v>
      </c>
      <c r="G11" s="296" t="s">
        <v>1070</v>
      </c>
      <c r="H11" s="296" t="s">
        <v>1066</v>
      </c>
      <c r="I11" s="297" t="s">
        <v>455</v>
      </c>
      <c r="J11" s="297" t="s">
        <v>1070</v>
      </c>
      <c r="K11" s="297" t="s">
        <v>1066</v>
      </c>
      <c r="L11" s="266" t="s">
        <v>1059</v>
      </c>
      <c r="M11" s="193"/>
      <c r="N11" s="253" t="s">
        <v>684</v>
      </c>
      <c r="O11" s="253" t="s">
        <v>1083</v>
      </c>
      <c r="P11" s="341"/>
      <c r="Q11" s="253" t="s">
        <v>684</v>
      </c>
      <c r="R11" s="253" t="s">
        <v>1076</v>
      </c>
      <c r="S11" s="175"/>
      <c r="T11" s="256" t="s">
        <v>1067</v>
      </c>
      <c r="U11" s="256" t="s">
        <v>1068</v>
      </c>
      <c r="V11" s="257" t="s">
        <v>1069</v>
      </c>
      <c r="AD11" s="533" t="s">
        <v>1629</v>
      </c>
    </row>
    <row r="12" spans="2:30">
      <c r="B12" s="824" t="s">
        <v>234</v>
      </c>
      <c r="C12" s="825"/>
      <c r="D12" s="825"/>
      <c r="E12" s="825"/>
      <c r="F12" s="825"/>
      <c r="G12" s="825"/>
      <c r="H12" s="825"/>
      <c r="I12" s="825"/>
      <c r="J12" s="825"/>
      <c r="K12" s="825"/>
      <c r="L12" s="825"/>
      <c r="M12" s="825"/>
      <c r="N12" s="825"/>
      <c r="O12" s="825"/>
      <c r="P12" s="825"/>
      <c r="Q12" s="825"/>
      <c r="R12" s="825"/>
      <c r="S12" s="825"/>
      <c r="T12" s="825"/>
      <c r="U12" s="825"/>
      <c r="V12" s="825"/>
      <c r="W12" s="825"/>
      <c r="X12" s="825"/>
      <c r="Y12" s="825"/>
      <c r="Z12" s="825"/>
      <c r="AA12" s="825"/>
      <c r="AB12" s="825"/>
      <c r="AC12" s="825"/>
      <c r="AD12" s="924"/>
    </row>
    <row r="13" spans="2:30">
      <c r="B13" s="79" t="s">
        <v>532</v>
      </c>
      <c r="C13" s="41"/>
      <c r="D13" s="104" t="s">
        <v>545</v>
      </c>
      <c r="E13" s="42">
        <v>0.33</v>
      </c>
      <c r="F13" s="181">
        <f>VLOOKUP(D13,'Part Master'!A:R, 3,FALSE)</f>
        <v>118.77</v>
      </c>
      <c r="G13" s="181">
        <f t="shared" ref="G13:G19" si="0">F13*1.1</f>
        <v>130.64700000000002</v>
      </c>
      <c r="H13" s="181">
        <f t="shared" ref="H13:H19" si="1">G13+($O$9*E13)</f>
        <v>181.46700000000001</v>
      </c>
      <c r="I13" s="181">
        <f>VLOOKUP(D13,'Part Master'!A:G,7,FALSE)</f>
        <v>98.579099999999997</v>
      </c>
      <c r="J13" s="181">
        <f>I13*1.1</f>
        <v>108.43701</v>
      </c>
      <c r="K13" s="181">
        <f t="shared" ref="K13:K25" si="2">J13+($R$9*E13)</f>
        <v>159.25701000000001</v>
      </c>
      <c r="L13" s="205"/>
      <c r="N13" s="122">
        <f t="shared" ref="N13:N19" si="3">IF(L13&gt;0,G13*L13,0)</f>
        <v>0</v>
      </c>
      <c r="O13" s="122">
        <f t="shared" ref="O13:O19" si="4">IF(L13&gt;0,H13*L13,0)</f>
        <v>0</v>
      </c>
      <c r="P13" s="339"/>
      <c r="Q13" s="122">
        <f t="shared" ref="Q13:Q25" si="5">IF(L13&gt;0,J13*L13,0)</f>
        <v>0</v>
      </c>
      <c r="R13" s="122">
        <f t="shared" ref="R13:R25" si="6">IF(L13&gt;0,K13*L13,0)</f>
        <v>0</v>
      </c>
      <c r="S13" s="175"/>
      <c r="T13" s="174">
        <f>IF($L13&gt;0,$L13*$I13*'COVER PAGE'!#REF!,0)</f>
        <v>0</v>
      </c>
      <c r="U13" s="174">
        <f>IF($L13&gt;0,($E13*$R$9*$L13)-($E13*'COVER PAGE'!#REF!*$L13),0)</f>
        <v>0</v>
      </c>
      <c r="V13" s="174">
        <f t="shared" ref="V13:V76" si="7">U13+T13</f>
        <v>0</v>
      </c>
      <c r="AD13" s="530" t="str">
        <f>IFERROR(VLOOKUP(D13,'Part Master'!A:E,5,FALSE)," ")</f>
        <v>Price Update</v>
      </c>
    </row>
    <row r="14" spans="2:30">
      <c r="B14" s="79" t="s">
        <v>9</v>
      </c>
      <c r="C14" s="41"/>
      <c r="D14" s="104" t="s">
        <v>546</v>
      </c>
      <c r="E14" s="42">
        <v>0.33</v>
      </c>
      <c r="F14" s="181">
        <f>VLOOKUP(D14,'Part Master'!A:R, 3,FALSE)</f>
        <v>114.4</v>
      </c>
      <c r="G14" s="181">
        <f t="shared" si="0"/>
        <v>125.84000000000002</v>
      </c>
      <c r="H14" s="181">
        <f t="shared" si="1"/>
        <v>176.66000000000003</v>
      </c>
      <c r="I14" s="181">
        <f>VLOOKUP(D14,'Part Master'!A:G,7,FALSE)</f>
        <v>94.951999999999998</v>
      </c>
      <c r="J14" s="181">
        <f t="shared" ref="J14:J66" si="8">I14*1.1</f>
        <v>104.44720000000001</v>
      </c>
      <c r="K14" s="181">
        <f t="shared" si="2"/>
        <v>155.2672</v>
      </c>
      <c r="L14" s="205"/>
      <c r="N14" s="122">
        <f t="shared" si="3"/>
        <v>0</v>
      </c>
      <c r="O14" s="122">
        <f t="shared" si="4"/>
        <v>0</v>
      </c>
      <c r="P14" s="339"/>
      <c r="Q14" s="122">
        <f t="shared" si="5"/>
        <v>0</v>
      </c>
      <c r="R14" s="122">
        <f t="shared" si="6"/>
        <v>0</v>
      </c>
      <c r="S14" s="170"/>
      <c r="T14" s="174">
        <f>IF($L14&gt;0,$L14*$I14*'COVER PAGE'!#REF!,0)</f>
        <v>0</v>
      </c>
      <c r="U14" s="174">
        <f>IF($L14&gt;0,($E14*$R$9*$L14)-($E14*'COVER PAGE'!#REF!*$L14),0)</f>
        <v>0</v>
      </c>
      <c r="V14" s="174">
        <f t="shared" si="7"/>
        <v>0</v>
      </c>
      <c r="AD14" s="530" t="str">
        <f>IFERROR(VLOOKUP(D14,'Part Master'!A:E,5,FALSE)," ")</f>
        <v>Price Update</v>
      </c>
    </row>
    <row r="15" spans="2:30">
      <c r="B15" s="79" t="s">
        <v>533</v>
      </c>
      <c r="C15" s="41"/>
      <c r="D15" s="104" t="s">
        <v>158</v>
      </c>
      <c r="E15" s="42">
        <v>0.5</v>
      </c>
      <c r="F15" s="181">
        <f>VLOOKUP(D15,'Part Master'!A:R, 3,FALSE)</f>
        <v>112.46</v>
      </c>
      <c r="G15" s="181">
        <f t="shared" si="0"/>
        <v>123.706</v>
      </c>
      <c r="H15" s="181">
        <f t="shared" si="1"/>
        <v>200.70600000000002</v>
      </c>
      <c r="I15" s="181">
        <f>VLOOKUP(D15,'Part Master'!A:G,7,FALSE)</f>
        <v>93.341799999999992</v>
      </c>
      <c r="J15" s="181">
        <f t="shared" si="8"/>
        <v>102.67598</v>
      </c>
      <c r="K15" s="181">
        <f t="shared" si="2"/>
        <v>179.67597999999998</v>
      </c>
      <c r="L15" s="205"/>
      <c r="N15" s="122">
        <f t="shared" si="3"/>
        <v>0</v>
      </c>
      <c r="O15" s="122">
        <f t="shared" si="4"/>
        <v>0</v>
      </c>
      <c r="P15" s="339"/>
      <c r="Q15" s="122">
        <f t="shared" si="5"/>
        <v>0</v>
      </c>
      <c r="R15" s="122">
        <f t="shared" si="6"/>
        <v>0</v>
      </c>
      <c r="S15" s="170"/>
      <c r="T15" s="174">
        <f>IF($L15&gt;0,$L15*$I15*'COVER PAGE'!#REF!,0)</f>
        <v>0</v>
      </c>
      <c r="U15" s="174">
        <f>IF($L15&gt;0,($E15*$R$9*$L15)-($E15*'COVER PAGE'!#REF!*$L15),0)</f>
        <v>0</v>
      </c>
      <c r="V15" s="174">
        <f t="shared" si="7"/>
        <v>0</v>
      </c>
      <c r="AD15" s="530" t="str">
        <f>IFERROR(VLOOKUP(D15,'Part Master'!A:E,5,FALSE)," ")</f>
        <v/>
      </c>
    </row>
    <row r="16" spans="2:30">
      <c r="B16" s="79" t="s">
        <v>37</v>
      </c>
      <c r="C16" s="41"/>
      <c r="D16" s="104" t="s">
        <v>1150</v>
      </c>
      <c r="E16" s="42">
        <v>0.75</v>
      </c>
      <c r="F16" s="181">
        <f>VLOOKUP(D16,'Part Master'!A:R, 3,FALSE)</f>
        <v>1496.51</v>
      </c>
      <c r="G16" s="181">
        <f t="shared" si="0"/>
        <v>1646.1610000000001</v>
      </c>
      <c r="H16" s="181">
        <f t="shared" si="1"/>
        <v>1761.6610000000001</v>
      </c>
      <c r="I16" s="181">
        <f>VLOOKUP(D16,'Part Master'!A:G,7,FALSE)</f>
        <v>1242.1033</v>
      </c>
      <c r="J16" s="181">
        <f t="shared" si="8"/>
        <v>1366.3136300000001</v>
      </c>
      <c r="K16" s="181">
        <f t="shared" si="2"/>
        <v>1481.8136300000001</v>
      </c>
      <c r="L16" s="205"/>
      <c r="N16" s="122">
        <f t="shared" si="3"/>
        <v>0</v>
      </c>
      <c r="O16" s="122">
        <f t="shared" si="4"/>
        <v>0</v>
      </c>
      <c r="P16" s="339"/>
      <c r="Q16" s="122">
        <f t="shared" si="5"/>
        <v>0</v>
      </c>
      <c r="R16" s="122">
        <f t="shared" si="6"/>
        <v>0</v>
      </c>
      <c r="T16" s="174">
        <f>IF($L16&gt;0,$L16*$I16*'COVER PAGE'!#REF!,0)</f>
        <v>0</v>
      </c>
      <c r="U16" s="174">
        <f>IF($L16&gt;0,($E16*$R$9*$L16)-($E16*'COVER PAGE'!#REF!*$L16),0)</f>
        <v>0</v>
      </c>
      <c r="V16" s="174">
        <f t="shared" si="7"/>
        <v>0</v>
      </c>
      <c r="AD16" s="530" t="str">
        <f>IFERROR(VLOOKUP(D16,'Part Master'!A:E,5,FALSE)," ")</f>
        <v/>
      </c>
    </row>
    <row r="17" spans="2:30">
      <c r="B17" s="79" t="s">
        <v>407</v>
      </c>
      <c r="C17" s="41"/>
      <c r="D17" s="104" t="s">
        <v>547</v>
      </c>
      <c r="E17" s="42">
        <v>0.25</v>
      </c>
      <c r="F17" s="181">
        <f>VLOOKUP(D17,'Part Master'!A:R, 3,FALSE)</f>
        <v>325.76</v>
      </c>
      <c r="G17" s="181">
        <f t="shared" si="0"/>
        <v>358.33600000000001</v>
      </c>
      <c r="H17" s="181">
        <f t="shared" si="1"/>
        <v>396.83600000000001</v>
      </c>
      <c r="I17" s="181">
        <f>VLOOKUP(D17,'Part Master'!A:G,7,FALSE)</f>
        <v>270.38079999999997</v>
      </c>
      <c r="J17" s="181">
        <f t="shared" si="8"/>
        <v>297.41888</v>
      </c>
      <c r="K17" s="181">
        <f t="shared" si="2"/>
        <v>335.91888</v>
      </c>
      <c r="L17" s="205"/>
      <c r="N17" s="122">
        <f t="shared" si="3"/>
        <v>0</v>
      </c>
      <c r="O17" s="122">
        <f t="shared" si="4"/>
        <v>0</v>
      </c>
      <c r="P17" s="339"/>
      <c r="Q17" s="122">
        <f t="shared" si="5"/>
        <v>0</v>
      </c>
      <c r="R17" s="122">
        <f t="shared" si="6"/>
        <v>0</v>
      </c>
      <c r="T17" s="174">
        <f>IF($L17&gt;0,$L17*$I17*'COVER PAGE'!#REF!,0)</f>
        <v>0</v>
      </c>
      <c r="U17" s="174">
        <f>IF($L17&gt;0,($E17*$R$9*$L17)-($E17*'COVER PAGE'!#REF!*$L17),0)</f>
        <v>0</v>
      </c>
      <c r="V17" s="174">
        <f t="shared" si="7"/>
        <v>0</v>
      </c>
      <c r="AD17" s="530" t="str">
        <f>IFERROR(VLOOKUP(D17,'Part Master'!A:E,5,FALSE)," ")</f>
        <v/>
      </c>
    </row>
    <row r="18" spans="2:30">
      <c r="B18" s="79" t="s">
        <v>534</v>
      </c>
      <c r="C18" s="41"/>
      <c r="D18" s="104" t="s">
        <v>1151</v>
      </c>
      <c r="E18" s="42">
        <v>0.33</v>
      </c>
      <c r="F18" s="181">
        <f>VLOOKUP(D18,'Part Master'!A:R, 3,FALSE)</f>
        <v>136.56</v>
      </c>
      <c r="G18" s="181">
        <f t="shared" si="0"/>
        <v>150.21600000000001</v>
      </c>
      <c r="H18" s="181">
        <f t="shared" si="1"/>
        <v>201.036</v>
      </c>
      <c r="I18" s="181">
        <f>VLOOKUP(D18,'Part Master'!A:G,7,FALSE)</f>
        <v>113.34479999999999</v>
      </c>
      <c r="J18" s="181">
        <f t="shared" si="8"/>
        <v>124.67928000000001</v>
      </c>
      <c r="K18" s="181">
        <f t="shared" si="2"/>
        <v>175.49928</v>
      </c>
      <c r="L18" s="205"/>
      <c r="N18" s="122">
        <f t="shared" si="3"/>
        <v>0</v>
      </c>
      <c r="O18" s="122">
        <f t="shared" si="4"/>
        <v>0</v>
      </c>
      <c r="P18" s="339"/>
      <c r="Q18" s="122">
        <f t="shared" si="5"/>
        <v>0</v>
      </c>
      <c r="R18" s="122">
        <f t="shared" si="6"/>
        <v>0</v>
      </c>
      <c r="T18" s="174">
        <f>IF($L18&gt;0,$L18*$I18*'COVER PAGE'!#REF!,0)</f>
        <v>0</v>
      </c>
      <c r="U18" s="174">
        <f>IF($L18&gt;0,($E18*$R$9*$L18)-($E18*'COVER PAGE'!#REF!*$L18),0)</f>
        <v>0</v>
      </c>
      <c r="V18" s="174">
        <f t="shared" si="7"/>
        <v>0</v>
      </c>
      <c r="AD18" s="530" t="str">
        <f>IFERROR(VLOOKUP(D18,'Part Master'!A:E,5,FALSE)," ")</f>
        <v>Price Update</v>
      </c>
    </row>
    <row r="19" spans="2:30">
      <c r="B19" s="79" t="s">
        <v>560</v>
      </c>
      <c r="C19" s="41"/>
      <c r="D19" s="104" t="s">
        <v>559</v>
      </c>
      <c r="E19" s="42">
        <v>0.33</v>
      </c>
      <c r="F19" s="181">
        <f>VLOOKUP(D19,'Part Master'!A:R, 3,FALSE)</f>
        <v>195.91</v>
      </c>
      <c r="G19" s="181">
        <f t="shared" si="0"/>
        <v>215.501</v>
      </c>
      <c r="H19" s="181">
        <f t="shared" si="1"/>
        <v>266.32100000000003</v>
      </c>
      <c r="I19" s="181">
        <f>VLOOKUP(D19,'Part Master'!A:G,7,FALSE)</f>
        <v>162.6053</v>
      </c>
      <c r="J19" s="181">
        <f t="shared" si="8"/>
        <v>178.86583000000002</v>
      </c>
      <c r="K19" s="181">
        <f t="shared" si="2"/>
        <v>229.68583000000001</v>
      </c>
      <c r="L19" s="205"/>
      <c r="N19" s="122">
        <f t="shared" si="3"/>
        <v>0</v>
      </c>
      <c r="O19" s="122">
        <f t="shared" si="4"/>
        <v>0</v>
      </c>
      <c r="P19" s="339"/>
      <c r="Q19" s="122">
        <f t="shared" si="5"/>
        <v>0</v>
      </c>
      <c r="R19" s="122">
        <f t="shared" si="6"/>
        <v>0</v>
      </c>
      <c r="T19" s="174">
        <f>IF($L19&gt;0,$L19*$I19*'COVER PAGE'!#REF!,0)</f>
        <v>0</v>
      </c>
      <c r="U19" s="174">
        <f>IF($L19&gt;0,($E19*$R$9*$L19)-($E19*'COVER PAGE'!#REF!*$L19),0)</f>
        <v>0</v>
      </c>
      <c r="V19" s="174">
        <f t="shared" si="7"/>
        <v>0</v>
      </c>
      <c r="AD19" s="530" t="str">
        <f>IFERROR(VLOOKUP(D19,'Part Master'!A:E,5,FALSE)," ")</f>
        <v/>
      </c>
    </row>
    <row r="20" spans="2:30">
      <c r="B20" s="79" t="s">
        <v>1118</v>
      </c>
      <c r="C20" s="101"/>
      <c r="D20" s="104" t="s">
        <v>1119</v>
      </c>
      <c r="E20" s="76">
        <v>1</v>
      </c>
      <c r="F20" s="181">
        <f>VLOOKUP(D20,'Part Master'!A:R, 3,FALSE)</f>
        <v>732.58</v>
      </c>
      <c r="G20" s="181">
        <f t="shared" ref="G20:G25" si="9">F20*1.1</f>
        <v>805.83800000000008</v>
      </c>
      <c r="H20" s="181">
        <f t="shared" ref="H20:H25" si="10">G20+($O$9*E20)</f>
        <v>959.83800000000008</v>
      </c>
      <c r="I20" s="181">
        <f>VLOOKUP(D20,'Part Master'!A:G,7,FALSE)</f>
        <v>608.04140000000007</v>
      </c>
      <c r="J20" s="181">
        <f t="shared" ref="J20:J25" si="11">I20*1.1</f>
        <v>668.84554000000014</v>
      </c>
      <c r="K20" s="181">
        <f t="shared" si="2"/>
        <v>822.84554000000014</v>
      </c>
      <c r="L20" s="205"/>
      <c r="N20" s="122">
        <f t="shared" ref="N20:N25" si="12">IF(L20&gt;0,G20*L20,0)</f>
        <v>0</v>
      </c>
      <c r="O20" s="122">
        <f t="shared" ref="O20:O25" si="13">IF(L20&gt;0,H20*L20,0)</f>
        <v>0</v>
      </c>
      <c r="P20" s="339"/>
      <c r="Q20" s="122">
        <f t="shared" si="5"/>
        <v>0</v>
      </c>
      <c r="R20" s="122">
        <f t="shared" si="6"/>
        <v>0</v>
      </c>
      <c r="T20" s="174">
        <f>IF($L20&gt;0,$L20*$I20*'COVER PAGE'!#REF!,0)</f>
        <v>0</v>
      </c>
      <c r="U20" s="174">
        <f>IF($L20&gt;0,($E20*$R$9*$L20)-($E20*'COVER PAGE'!#REF!*$L20),0)</f>
        <v>0</v>
      </c>
      <c r="V20" s="174">
        <f t="shared" ref="V20:V25" si="14">U20+T20</f>
        <v>0</v>
      </c>
      <c r="AD20" s="530" t="str">
        <f>IFERROR(VLOOKUP(D20,'Part Master'!A:E,5,FALSE)," ")</f>
        <v/>
      </c>
    </row>
    <row r="21" spans="2:30">
      <c r="B21" s="79" t="s">
        <v>1127</v>
      </c>
      <c r="C21" s="101"/>
      <c r="D21" s="104" t="s">
        <v>1120</v>
      </c>
      <c r="E21" s="76">
        <v>1</v>
      </c>
      <c r="F21" s="181">
        <f>VLOOKUP(D21,'Part Master'!A:R, 3,FALSE)</f>
        <v>688.99</v>
      </c>
      <c r="G21" s="181">
        <f t="shared" si="9"/>
        <v>757.88900000000012</v>
      </c>
      <c r="H21" s="181">
        <f t="shared" si="10"/>
        <v>911.88900000000012</v>
      </c>
      <c r="I21" s="181">
        <f>VLOOKUP(D21,'Part Master'!A:G,7,FALSE)</f>
        <v>571.86170000000004</v>
      </c>
      <c r="J21" s="181">
        <f t="shared" si="11"/>
        <v>629.0478700000001</v>
      </c>
      <c r="K21" s="181">
        <f t="shared" si="2"/>
        <v>783.0478700000001</v>
      </c>
      <c r="L21" s="205"/>
      <c r="N21" s="122">
        <f t="shared" si="12"/>
        <v>0</v>
      </c>
      <c r="O21" s="122">
        <f t="shared" si="13"/>
        <v>0</v>
      </c>
      <c r="P21" s="339"/>
      <c r="Q21" s="122">
        <f t="shared" si="5"/>
        <v>0</v>
      </c>
      <c r="R21" s="122">
        <f t="shared" si="6"/>
        <v>0</v>
      </c>
      <c r="T21" s="174">
        <f>IF($L21&gt;0,$L21*$I21*'COVER PAGE'!#REF!,0)</f>
        <v>0</v>
      </c>
      <c r="U21" s="174">
        <f>IF($L21&gt;0,($E21*$R$9*$L21)-($E21*'COVER PAGE'!#REF!*$L21),0)</f>
        <v>0</v>
      </c>
      <c r="V21" s="174">
        <f t="shared" si="14"/>
        <v>0</v>
      </c>
      <c r="AD21" s="530" t="str">
        <f>IFERROR(VLOOKUP(D21,'Part Master'!A:E,5,FALSE)," ")</f>
        <v/>
      </c>
    </row>
    <row r="22" spans="2:30">
      <c r="B22" s="79" t="s">
        <v>1121</v>
      </c>
      <c r="C22" s="101"/>
      <c r="D22" s="104" t="s">
        <v>566</v>
      </c>
      <c r="E22" s="76">
        <v>0.1</v>
      </c>
      <c r="F22" s="181">
        <f>VLOOKUP(D22,'Part Master'!A:R, 3,FALSE)</f>
        <v>612.48</v>
      </c>
      <c r="G22" s="181">
        <f t="shared" si="9"/>
        <v>673.72800000000007</v>
      </c>
      <c r="H22" s="181">
        <f t="shared" si="10"/>
        <v>689.12800000000004</v>
      </c>
      <c r="I22" s="181">
        <f>VLOOKUP(D22,'Part Master'!A:G,7,FALSE)</f>
        <v>508.35840000000002</v>
      </c>
      <c r="J22" s="181">
        <f t="shared" si="11"/>
        <v>559.19424000000004</v>
      </c>
      <c r="K22" s="181">
        <f t="shared" si="2"/>
        <v>574.59424000000001</v>
      </c>
      <c r="L22" s="205"/>
      <c r="N22" s="122">
        <f t="shared" si="12"/>
        <v>0</v>
      </c>
      <c r="O22" s="122">
        <f t="shared" si="13"/>
        <v>0</v>
      </c>
      <c r="P22" s="339"/>
      <c r="Q22" s="122">
        <f t="shared" si="5"/>
        <v>0</v>
      </c>
      <c r="R22" s="122">
        <f t="shared" si="6"/>
        <v>0</v>
      </c>
      <c r="T22" s="174">
        <f>IF($L22&gt;0,$L22*$I22*'COVER PAGE'!#REF!,0)</f>
        <v>0</v>
      </c>
      <c r="U22" s="174">
        <f>IF($L22&gt;0,($E22*$R$9*$L22)-($E22*'COVER PAGE'!#REF!*$L22),0)</f>
        <v>0</v>
      </c>
      <c r="V22" s="174">
        <f t="shared" si="14"/>
        <v>0</v>
      </c>
      <c r="AD22" s="530" t="str">
        <f>IFERROR(VLOOKUP(D22,'Part Master'!A:E,5,FALSE)," ")</f>
        <v/>
      </c>
    </row>
    <row r="23" spans="2:30">
      <c r="B23" s="79" t="s">
        <v>1122</v>
      </c>
      <c r="C23" s="101"/>
      <c r="D23" s="104" t="s">
        <v>577</v>
      </c>
      <c r="E23" s="76">
        <v>0.1</v>
      </c>
      <c r="F23" s="181">
        <f>VLOOKUP(D23,'Part Master'!A:R, 3,FALSE)</f>
        <v>631.61</v>
      </c>
      <c r="G23" s="181">
        <f t="shared" si="9"/>
        <v>694.77100000000007</v>
      </c>
      <c r="H23" s="181">
        <f t="shared" si="10"/>
        <v>710.17100000000005</v>
      </c>
      <c r="I23" s="181">
        <f>VLOOKUP(D23,'Part Master'!A:G,7,FALSE)</f>
        <v>524.23630000000003</v>
      </c>
      <c r="J23" s="181">
        <f t="shared" si="11"/>
        <v>576.65993000000003</v>
      </c>
      <c r="K23" s="181">
        <f t="shared" si="2"/>
        <v>592.05993000000001</v>
      </c>
      <c r="L23" s="205"/>
      <c r="N23" s="122">
        <f t="shared" si="12"/>
        <v>0</v>
      </c>
      <c r="O23" s="122">
        <f t="shared" si="13"/>
        <v>0</v>
      </c>
      <c r="P23" s="339"/>
      <c r="Q23" s="122">
        <f t="shared" si="5"/>
        <v>0</v>
      </c>
      <c r="R23" s="122">
        <f t="shared" si="6"/>
        <v>0</v>
      </c>
      <c r="T23" s="174">
        <f>IF($L23&gt;0,$L23*$I23*'COVER PAGE'!#REF!,0)</f>
        <v>0</v>
      </c>
      <c r="U23" s="174">
        <f>IF($L23&gt;0,($E23*$R$9*$L23)-($E23*'COVER PAGE'!#REF!*$L23),0)</f>
        <v>0</v>
      </c>
      <c r="V23" s="174">
        <f t="shared" si="14"/>
        <v>0</v>
      </c>
      <c r="AD23" s="530" t="str">
        <f>IFERROR(VLOOKUP(D23,'Part Master'!A:E,5,FALSE)," ")</f>
        <v/>
      </c>
    </row>
    <row r="24" spans="2:30">
      <c r="B24" s="79" t="s">
        <v>1123</v>
      </c>
      <c r="C24" s="101"/>
      <c r="D24" s="104" t="s">
        <v>197</v>
      </c>
      <c r="E24" s="76">
        <v>0.75</v>
      </c>
      <c r="F24" s="181">
        <f>VLOOKUP(D24,'Part Master'!A:R, 3,FALSE)</f>
        <v>99.66</v>
      </c>
      <c r="G24" s="181">
        <f t="shared" si="9"/>
        <v>109.626</v>
      </c>
      <c r="H24" s="181">
        <f t="shared" si="10"/>
        <v>225.126</v>
      </c>
      <c r="I24" s="181">
        <f>VLOOKUP(D24,'Part Master'!A:G,7,FALSE)</f>
        <v>82.717799999999997</v>
      </c>
      <c r="J24" s="181">
        <f t="shared" si="11"/>
        <v>90.989580000000004</v>
      </c>
      <c r="K24" s="181">
        <f t="shared" si="2"/>
        <v>206.48957999999999</v>
      </c>
      <c r="L24" s="205"/>
      <c r="N24" s="122">
        <f t="shared" si="12"/>
        <v>0</v>
      </c>
      <c r="O24" s="122">
        <f t="shared" si="13"/>
        <v>0</v>
      </c>
      <c r="P24" s="339"/>
      <c r="Q24" s="122">
        <f t="shared" si="5"/>
        <v>0</v>
      </c>
      <c r="R24" s="122">
        <f t="shared" si="6"/>
        <v>0</v>
      </c>
      <c r="T24" s="174">
        <f>IF($L24&gt;0,$L24*$I24*'COVER PAGE'!#REF!,0)</f>
        <v>0</v>
      </c>
      <c r="U24" s="174">
        <f>IF($L24&gt;0,($E24*$R$9*$L24)-($E24*'COVER PAGE'!#REF!*$L24),0)</f>
        <v>0</v>
      </c>
      <c r="V24" s="174">
        <f t="shared" si="14"/>
        <v>0</v>
      </c>
      <c r="AD24" s="530" t="str">
        <f>IFERROR(VLOOKUP(D24,'Part Master'!A:E,5,FALSE)," ")</f>
        <v/>
      </c>
    </row>
    <row r="25" spans="2:30">
      <c r="B25" s="79" t="s">
        <v>1125</v>
      </c>
      <c r="C25" s="101"/>
      <c r="D25" s="386" t="s">
        <v>1126</v>
      </c>
      <c r="E25" s="76">
        <v>0.2</v>
      </c>
      <c r="F25" s="181">
        <f>VLOOKUP(D25,'Part Master'!A:R, 3,FALSE)</f>
        <v>73.650000000000006</v>
      </c>
      <c r="G25" s="181">
        <f t="shared" si="9"/>
        <v>81.015000000000015</v>
      </c>
      <c r="H25" s="181">
        <f t="shared" si="10"/>
        <v>111.81500000000001</v>
      </c>
      <c r="I25" s="181">
        <f>VLOOKUP(D25,'Part Master'!A:G,7,FALSE)</f>
        <v>61.129500000000007</v>
      </c>
      <c r="J25" s="181">
        <f t="shared" si="11"/>
        <v>67.242450000000019</v>
      </c>
      <c r="K25" s="181">
        <f t="shared" si="2"/>
        <v>98.042450000000017</v>
      </c>
      <c r="L25" s="205"/>
      <c r="N25" s="122">
        <f t="shared" si="12"/>
        <v>0</v>
      </c>
      <c r="O25" s="122">
        <f t="shared" si="13"/>
        <v>0</v>
      </c>
      <c r="P25" s="339"/>
      <c r="Q25" s="122">
        <f t="shared" si="5"/>
        <v>0</v>
      </c>
      <c r="R25" s="122">
        <f t="shared" si="6"/>
        <v>0</v>
      </c>
      <c r="T25" s="174">
        <f>IF($L25&gt;0,$L25*$I25*'COVER PAGE'!#REF!,0)</f>
        <v>0</v>
      </c>
      <c r="U25" s="174">
        <f>IF($L25&gt;0,($E25*$R$9*$L25)-($E25*'COVER PAGE'!#REF!*$L25),0)</f>
        <v>0</v>
      </c>
      <c r="V25" s="174">
        <f t="shared" si="14"/>
        <v>0</v>
      </c>
      <c r="AD25" s="530" t="str">
        <f>IFERROR(VLOOKUP(D25,'Part Master'!A:E,5,FALSE)," ")</f>
        <v/>
      </c>
    </row>
    <row r="26" spans="2:30">
      <c r="B26" s="824" t="s">
        <v>233</v>
      </c>
      <c r="C26" s="825"/>
      <c r="D26" s="825"/>
      <c r="E26" s="825"/>
      <c r="F26" s="825"/>
      <c r="G26" s="825"/>
      <c r="H26" s="825"/>
      <c r="I26" s="825"/>
      <c r="J26" s="825"/>
      <c r="K26" s="825"/>
      <c r="L26" s="825"/>
      <c r="M26" s="825"/>
      <c r="N26" s="825"/>
      <c r="O26" s="825"/>
      <c r="P26" s="825"/>
      <c r="Q26" s="825"/>
      <c r="R26" s="825"/>
      <c r="S26" s="825"/>
      <c r="T26" s="825"/>
      <c r="U26" s="825"/>
      <c r="V26" s="825"/>
      <c r="W26" s="825"/>
      <c r="X26" s="825"/>
      <c r="Y26" s="825"/>
      <c r="Z26" s="825"/>
      <c r="AA26" s="825"/>
      <c r="AB26" s="825"/>
      <c r="AC26" s="825"/>
      <c r="AD26" s="924" t="str">
        <f>IFERROR(VLOOKUP(D26,'Part Master'!A:E,5,FALSE)," ")</f>
        <v xml:space="preserve"> </v>
      </c>
    </row>
    <row r="27" spans="2:30">
      <c r="B27" s="105" t="s">
        <v>433</v>
      </c>
      <c r="C27" s="99"/>
      <c r="D27" s="103" t="s">
        <v>72</v>
      </c>
      <c r="E27" s="43"/>
      <c r="F27" s="304"/>
      <c r="G27" s="304"/>
      <c r="H27" s="304"/>
      <c r="I27" s="304"/>
      <c r="J27" s="304"/>
      <c r="K27" s="304"/>
      <c r="L27" s="327"/>
      <c r="N27" s="193"/>
      <c r="O27" s="193"/>
      <c r="P27" s="193"/>
      <c r="Q27" s="193"/>
      <c r="R27" s="193"/>
      <c r="S27" s="193"/>
      <c r="T27" s="193"/>
      <c r="U27" s="193"/>
      <c r="V27" s="193"/>
      <c r="W27" s="193"/>
      <c r="X27" s="193"/>
      <c r="AD27" s="530" t="str">
        <f>IFERROR(VLOOKUP(D27,'Part Master'!A:E,5,FALSE)," ")</f>
        <v xml:space="preserve"> </v>
      </c>
    </row>
    <row r="28" spans="2:30">
      <c r="B28" s="106"/>
      <c r="C28" s="107" t="s">
        <v>527</v>
      </c>
      <c r="D28" s="104" t="s">
        <v>163</v>
      </c>
      <c r="E28" s="42">
        <v>0.17</v>
      </c>
      <c r="F28" s="181">
        <f>VLOOKUP(D28,'Part Master'!A:R, 3,FALSE)</f>
        <v>86.12</v>
      </c>
      <c r="G28" s="181">
        <f t="shared" ref="G28:G34" si="15">F28*1.1</f>
        <v>94.732000000000014</v>
      </c>
      <c r="H28" s="181">
        <f t="shared" ref="H28:H34" si="16">G28+($O$9*E28)</f>
        <v>120.91200000000002</v>
      </c>
      <c r="I28" s="181">
        <f>VLOOKUP(D28,'Part Master'!A:G,7,FALSE)</f>
        <v>71.479600000000005</v>
      </c>
      <c r="J28" s="181">
        <f t="shared" si="8"/>
        <v>78.627560000000017</v>
      </c>
      <c r="K28" s="181">
        <f t="shared" ref="K28:K34" si="17">J28+($R$9*E28)</f>
        <v>104.80756000000002</v>
      </c>
      <c r="L28" s="205"/>
      <c r="N28" s="122">
        <f t="shared" ref="N28:N34" si="18">IF(L28&gt;0,G28*L28,0)</f>
        <v>0</v>
      </c>
      <c r="O28" s="122">
        <f t="shared" ref="O28:O34" si="19">IF(L28&gt;0,H28*L28,0)</f>
        <v>0</v>
      </c>
      <c r="P28" s="339"/>
      <c r="Q28" s="122">
        <f t="shared" ref="Q28:Q34" si="20">IF(L28&gt;0,J28*L28,0)</f>
        <v>0</v>
      </c>
      <c r="R28" s="122">
        <f t="shared" ref="R28:R34" si="21">IF(L28&gt;0,K28*L28,0)</f>
        <v>0</v>
      </c>
      <c r="T28" s="174">
        <f>IF($L28&gt;0,$L28*$I28*'COVER PAGE'!#REF!,0)</f>
        <v>0</v>
      </c>
      <c r="U28" s="174">
        <f>IF($L28&gt;0,($E28*$R$9*$L28)-($E28*'COVER PAGE'!#REF!*$L28),0)</f>
        <v>0</v>
      </c>
      <c r="V28" s="174">
        <f t="shared" si="7"/>
        <v>0</v>
      </c>
      <c r="AD28" s="530" t="str">
        <f>IFERROR(VLOOKUP(D28,'Part Master'!A:E,5,FALSE)," ")</f>
        <v/>
      </c>
    </row>
    <row r="29" spans="2:30">
      <c r="B29" s="108"/>
      <c r="C29" s="107" t="s">
        <v>528</v>
      </c>
      <c r="D29" s="104" t="s">
        <v>164</v>
      </c>
      <c r="E29" s="42">
        <v>0.16</v>
      </c>
      <c r="F29" s="181">
        <f>VLOOKUP(D29,'Part Master'!A:R, 3,FALSE)</f>
        <v>86.12</v>
      </c>
      <c r="G29" s="181">
        <f t="shared" si="15"/>
        <v>94.732000000000014</v>
      </c>
      <c r="H29" s="181">
        <f t="shared" si="16"/>
        <v>119.37200000000001</v>
      </c>
      <c r="I29" s="181">
        <f>VLOOKUP(D29,'Part Master'!A:G,7,FALSE)</f>
        <v>71.479600000000005</v>
      </c>
      <c r="J29" s="181">
        <f t="shared" si="8"/>
        <v>78.627560000000017</v>
      </c>
      <c r="K29" s="181">
        <f t="shared" si="17"/>
        <v>103.26756000000002</v>
      </c>
      <c r="L29" s="205"/>
      <c r="N29" s="122">
        <f t="shared" si="18"/>
        <v>0</v>
      </c>
      <c r="O29" s="122">
        <f t="shared" si="19"/>
        <v>0</v>
      </c>
      <c r="P29" s="339"/>
      <c r="Q29" s="122">
        <f t="shared" si="20"/>
        <v>0</v>
      </c>
      <c r="R29" s="122">
        <f t="shared" si="21"/>
        <v>0</v>
      </c>
      <c r="T29" s="174">
        <f>IF($L29&gt;0,$L29*$I29*'COVER PAGE'!#REF!,0)</f>
        <v>0</v>
      </c>
      <c r="U29" s="174">
        <f>IF($L29&gt;0,($E29*$R$9*$L29)-($E29*'COVER PAGE'!#REF!*$L29),0)</f>
        <v>0</v>
      </c>
      <c r="V29" s="174">
        <f t="shared" si="7"/>
        <v>0</v>
      </c>
      <c r="AD29" s="530" t="str">
        <f>IFERROR(VLOOKUP(D29,'Part Master'!A:E,5,FALSE)," ")</f>
        <v/>
      </c>
    </row>
    <row r="30" spans="2:30">
      <c r="B30" s="108" t="s">
        <v>535</v>
      </c>
      <c r="C30" s="41"/>
      <c r="D30" s="104" t="s">
        <v>157</v>
      </c>
      <c r="E30" s="42">
        <v>0.17</v>
      </c>
      <c r="F30" s="181">
        <f>VLOOKUP(D30,'Part Master'!A:R, 3,FALSE)</f>
        <v>258.07</v>
      </c>
      <c r="G30" s="181">
        <f t="shared" si="15"/>
        <v>283.87700000000001</v>
      </c>
      <c r="H30" s="181">
        <f t="shared" si="16"/>
        <v>310.05700000000002</v>
      </c>
      <c r="I30" s="181">
        <f>VLOOKUP(D30,'Part Master'!A:G,7,FALSE)</f>
        <v>214.19809999999998</v>
      </c>
      <c r="J30" s="181">
        <f t="shared" si="8"/>
        <v>235.61790999999999</v>
      </c>
      <c r="K30" s="181">
        <f t="shared" si="17"/>
        <v>261.79791</v>
      </c>
      <c r="L30" s="205"/>
      <c r="N30" s="122">
        <f t="shared" si="18"/>
        <v>0</v>
      </c>
      <c r="O30" s="122">
        <f t="shared" si="19"/>
        <v>0</v>
      </c>
      <c r="P30" s="339"/>
      <c r="Q30" s="122">
        <f t="shared" si="20"/>
        <v>0</v>
      </c>
      <c r="R30" s="122">
        <f t="shared" si="21"/>
        <v>0</v>
      </c>
      <c r="T30" s="174">
        <f>IF($L30&gt;0,$L30*$I30*'COVER PAGE'!#REF!,0)</f>
        <v>0</v>
      </c>
      <c r="U30" s="174">
        <f>IF($L30&gt;0,($E30*$R$9*$L30)-($E30*'COVER PAGE'!#REF!*$L30),0)</f>
        <v>0</v>
      </c>
      <c r="V30" s="174">
        <f t="shared" si="7"/>
        <v>0</v>
      </c>
      <c r="AD30" s="530" t="str">
        <f>IFERROR(VLOOKUP(D30,'Part Master'!A:E,5,FALSE)," ")</f>
        <v/>
      </c>
    </row>
    <row r="31" spans="2:30">
      <c r="B31" s="79" t="s">
        <v>507</v>
      </c>
      <c r="C31" s="41"/>
      <c r="D31" s="104" t="s">
        <v>508</v>
      </c>
      <c r="E31" s="42">
        <v>0.08</v>
      </c>
      <c r="F31" s="181">
        <f>VLOOKUP(D31,'Part Master'!A:R, 3,FALSE)</f>
        <v>193.52</v>
      </c>
      <c r="G31" s="181">
        <f t="shared" si="15"/>
        <v>212.87200000000004</v>
      </c>
      <c r="H31" s="181">
        <f t="shared" si="16"/>
        <v>225.19200000000004</v>
      </c>
      <c r="I31" s="181">
        <f>VLOOKUP(D31,'Part Master'!A:G,7,FALSE)</f>
        <v>160.6216</v>
      </c>
      <c r="J31" s="181">
        <f t="shared" si="8"/>
        <v>176.68376000000001</v>
      </c>
      <c r="K31" s="181">
        <f t="shared" si="17"/>
        <v>189.00376</v>
      </c>
      <c r="L31" s="205"/>
      <c r="N31" s="122">
        <f t="shared" si="18"/>
        <v>0</v>
      </c>
      <c r="O31" s="122">
        <f t="shared" si="19"/>
        <v>0</v>
      </c>
      <c r="P31" s="339"/>
      <c r="Q31" s="122">
        <f t="shared" si="20"/>
        <v>0</v>
      </c>
      <c r="R31" s="122">
        <f t="shared" si="21"/>
        <v>0</v>
      </c>
      <c r="T31" s="174">
        <f>IF($L31&gt;0,$L31*$I31*'COVER PAGE'!#REF!,0)</f>
        <v>0</v>
      </c>
      <c r="U31" s="174">
        <f>IF($L31&gt;0,($E31*$R$9*$L31)-($E31*'COVER PAGE'!#REF!*$L31),0)</f>
        <v>0</v>
      </c>
      <c r="V31" s="174">
        <f t="shared" si="7"/>
        <v>0</v>
      </c>
      <c r="AD31" s="530" t="str">
        <f>IFERROR(VLOOKUP(D31,'Part Master'!A:E,5,FALSE)," ")</f>
        <v/>
      </c>
    </row>
    <row r="32" spans="2:30">
      <c r="B32" s="79" t="s">
        <v>6</v>
      </c>
      <c r="C32" s="41"/>
      <c r="D32" s="104" t="s">
        <v>161</v>
      </c>
      <c r="E32" s="42">
        <v>0.1</v>
      </c>
      <c r="F32" s="181">
        <f>VLOOKUP(D32,'Part Master'!A:R, 3,FALSE)</f>
        <v>151.97</v>
      </c>
      <c r="G32" s="181">
        <f t="shared" si="15"/>
        <v>167.167</v>
      </c>
      <c r="H32" s="181">
        <f t="shared" si="16"/>
        <v>182.56700000000001</v>
      </c>
      <c r="I32" s="181">
        <f>VLOOKUP(D32,'Part Master'!A:G,7,FALSE)</f>
        <v>126.13509999999999</v>
      </c>
      <c r="J32" s="181">
        <f t="shared" si="8"/>
        <v>138.74861000000001</v>
      </c>
      <c r="K32" s="181">
        <f t="shared" si="17"/>
        <v>154.14861000000002</v>
      </c>
      <c r="L32" s="205"/>
      <c r="N32" s="122">
        <f t="shared" si="18"/>
        <v>0</v>
      </c>
      <c r="O32" s="122">
        <f t="shared" si="19"/>
        <v>0</v>
      </c>
      <c r="P32" s="339"/>
      <c r="Q32" s="122">
        <f t="shared" si="20"/>
        <v>0</v>
      </c>
      <c r="R32" s="122">
        <f t="shared" si="21"/>
        <v>0</v>
      </c>
      <c r="T32" s="174">
        <f>IF($L32&gt;0,$L32*$I32*'COVER PAGE'!#REF!,0)</f>
        <v>0</v>
      </c>
      <c r="U32" s="174">
        <f>IF($L32&gt;0,($E32*$R$9*$L32)-($E32*'COVER PAGE'!#REF!*$L32),0)</f>
        <v>0</v>
      </c>
      <c r="V32" s="174">
        <f t="shared" si="7"/>
        <v>0</v>
      </c>
      <c r="AD32" s="530" t="str">
        <f>IFERROR(VLOOKUP(D32,'Part Master'!A:E,5,FALSE)," ")</f>
        <v/>
      </c>
    </row>
    <row r="33" spans="2:30">
      <c r="B33" s="79" t="s">
        <v>536</v>
      </c>
      <c r="C33" s="41"/>
      <c r="D33" s="104" t="s">
        <v>160</v>
      </c>
      <c r="E33" s="42">
        <v>0.1</v>
      </c>
      <c r="F33" s="181">
        <f>VLOOKUP(D33,'Part Master'!A:R, 3,FALSE)</f>
        <v>116.5</v>
      </c>
      <c r="G33" s="181">
        <f t="shared" si="15"/>
        <v>128.15</v>
      </c>
      <c r="H33" s="181">
        <f t="shared" si="16"/>
        <v>143.55000000000001</v>
      </c>
      <c r="I33" s="181">
        <f>VLOOKUP(D33,'Part Master'!A:G,7,FALSE)</f>
        <v>96.694999999999993</v>
      </c>
      <c r="J33" s="181">
        <f t="shared" si="8"/>
        <v>106.36450000000001</v>
      </c>
      <c r="K33" s="181">
        <f t="shared" si="17"/>
        <v>121.76450000000001</v>
      </c>
      <c r="L33" s="205"/>
      <c r="N33" s="122">
        <f t="shared" si="18"/>
        <v>0</v>
      </c>
      <c r="O33" s="122">
        <f t="shared" si="19"/>
        <v>0</v>
      </c>
      <c r="P33" s="339"/>
      <c r="Q33" s="122">
        <f t="shared" si="20"/>
        <v>0</v>
      </c>
      <c r="R33" s="122">
        <f t="shared" si="21"/>
        <v>0</v>
      </c>
      <c r="T33" s="174">
        <f>IF($L33&gt;0,$L33*$I33*'COVER PAGE'!#REF!,0)</f>
        <v>0</v>
      </c>
      <c r="U33" s="174">
        <f>IF($L33&gt;0,($E33*$R$9*$L33)-($E33*'COVER PAGE'!#REF!*$L33),0)</f>
        <v>0</v>
      </c>
      <c r="V33" s="174">
        <f t="shared" si="7"/>
        <v>0</v>
      </c>
      <c r="AD33" s="530" t="str">
        <f>IFERROR(VLOOKUP(D33,'Part Master'!A:E,5,FALSE)," ")</f>
        <v/>
      </c>
    </row>
    <row r="34" spans="2:30">
      <c r="B34" s="79" t="s">
        <v>710</v>
      </c>
      <c r="C34" s="41"/>
      <c r="D34" s="104" t="s">
        <v>659</v>
      </c>
      <c r="E34" s="42">
        <v>0.08</v>
      </c>
      <c r="F34" s="181">
        <f>VLOOKUP(D34,'Part Master'!A:R, 3,FALSE)</f>
        <v>127.48</v>
      </c>
      <c r="G34" s="181">
        <f t="shared" si="15"/>
        <v>140.22800000000001</v>
      </c>
      <c r="H34" s="181">
        <f t="shared" si="16"/>
        <v>152.548</v>
      </c>
      <c r="I34" s="181">
        <f>VLOOKUP(D34,'Part Master'!A:G,7,FALSE)</f>
        <v>105.80840000000001</v>
      </c>
      <c r="J34" s="181">
        <f t="shared" si="8"/>
        <v>116.38924000000002</v>
      </c>
      <c r="K34" s="181">
        <f t="shared" si="17"/>
        <v>128.70924000000002</v>
      </c>
      <c r="L34" s="205"/>
      <c r="N34" s="122">
        <f t="shared" si="18"/>
        <v>0</v>
      </c>
      <c r="O34" s="122">
        <f t="shared" si="19"/>
        <v>0</v>
      </c>
      <c r="P34" s="339"/>
      <c r="Q34" s="122">
        <f t="shared" si="20"/>
        <v>0</v>
      </c>
      <c r="R34" s="122">
        <f t="shared" si="21"/>
        <v>0</v>
      </c>
      <c r="T34" s="174">
        <f>IF($L34&gt;0,$L34*$I34*'COVER PAGE'!#REF!,0)</f>
        <v>0</v>
      </c>
      <c r="U34" s="174">
        <f>IF($L34&gt;0,($E34*$R$9*$L34)-($E34*'COVER PAGE'!#REF!*$L34),0)</f>
        <v>0</v>
      </c>
      <c r="V34" s="174">
        <f t="shared" si="7"/>
        <v>0</v>
      </c>
      <c r="AD34" s="530" t="str">
        <f>IFERROR(VLOOKUP(D34,'Part Master'!A:E,5,FALSE)," ")</f>
        <v/>
      </c>
    </row>
    <row r="35" spans="2:30">
      <c r="B35" s="824" t="s">
        <v>235</v>
      </c>
      <c r="C35" s="825"/>
      <c r="D35" s="825"/>
      <c r="E35" s="825"/>
      <c r="F35" s="825"/>
      <c r="G35" s="825"/>
      <c r="H35" s="825"/>
      <c r="I35" s="825"/>
      <c r="J35" s="825"/>
      <c r="K35" s="825"/>
      <c r="L35" s="825"/>
      <c r="M35" s="825"/>
      <c r="N35" s="825"/>
      <c r="O35" s="825"/>
      <c r="P35" s="825"/>
      <c r="Q35" s="825"/>
      <c r="R35" s="825"/>
      <c r="S35" s="825"/>
      <c r="T35" s="825"/>
      <c r="U35" s="825"/>
      <c r="V35" s="825"/>
      <c r="W35" s="825"/>
      <c r="X35" s="825"/>
      <c r="Y35" s="825"/>
      <c r="Z35" s="825"/>
      <c r="AA35" s="825"/>
      <c r="AB35" s="825"/>
      <c r="AC35" s="825"/>
      <c r="AD35" s="924" t="str">
        <f>IFERROR(VLOOKUP(D35,'Part Master'!A:E,5,FALSE)," ")</f>
        <v xml:space="preserve"> </v>
      </c>
    </row>
    <row r="36" spans="2:30">
      <c r="B36" s="79" t="s">
        <v>5</v>
      </c>
      <c r="C36" s="41"/>
      <c r="D36" s="104" t="s">
        <v>85</v>
      </c>
      <c r="E36" s="42">
        <v>0</v>
      </c>
      <c r="F36" s="181">
        <f>VLOOKUP(D36,'Part Master'!A:R, 3,FALSE)</f>
        <v>19.43</v>
      </c>
      <c r="G36" s="181">
        <f t="shared" ref="G36:G43" si="22">F36*1.1</f>
        <v>21.373000000000001</v>
      </c>
      <c r="H36" s="181">
        <f>G36+($O$9*E36)</f>
        <v>21.373000000000001</v>
      </c>
      <c r="I36" s="181">
        <f>VLOOKUP(D36,'Part Master'!A:G,7,FALSE)</f>
        <v>16.126899999999999</v>
      </c>
      <c r="J36" s="181">
        <f t="shared" si="8"/>
        <v>17.73959</v>
      </c>
      <c r="K36" s="181">
        <f>J36+($R$9*E36)</f>
        <v>17.73959</v>
      </c>
      <c r="L36" s="205"/>
      <c r="N36" s="122">
        <f>IF(L36&gt;0,G36*L36,0)</f>
        <v>0</v>
      </c>
      <c r="O36" s="122">
        <f>IF(L36&gt;0,H36*L36,0)</f>
        <v>0</v>
      </c>
      <c r="P36" s="339"/>
      <c r="Q36" s="122">
        <f>IF(L36&gt;0,J36*L36,0)</f>
        <v>0</v>
      </c>
      <c r="R36" s="122">
        <f>IF(L36&gt;0,K36*L36,0)</f>
        <v>0</v>
      </c>
      <c r="T36" s="174">
        <f>IF($L36&gt;0,$L36*$I36*'COVER PAGE'!#REF!,0)</f>
        <v>0</v>
      </c>
      <c r="U36" s="174">
        <f>IF($L36&gt;0,($E36*$R$9*$L36)-($E36*'COVER PAGE'!#REF!*$L36),0)</f>
        <v>0</v>
      </c>
      <c r="V36" s="174">
        <f t="shared" si="7"/>
        <v>0</v>
      </c>
      <c r="AD36" s="530" t="str">
        <f>IFERROR(VLOOKUP(D36,'Part Master'!A:E,5,FALSE)," ")</f>
        <v/>
      </c>
    </row>
    <row r="37" spans="2:30">
      <c r="B37" s="105" t="s">
        <v>635</v>
      </c>
      <c r="C37" s="99"/>
      <c r="D37" s="120" t="s">
        <v>72</v>
      </c>
      <c r="E37" s="76"/>
      <c r="F37" s="306"/>
      <c r="G37" s="306"/>
      <c r="H37" s="306"/>
      <c r="I37" s="306"/>
      <c r="J37" s="306"/>
      <c r="K37" s="306"/>
      <c r="L37" s="328"/>
      <c r="N37" s="4"/>
      <c r="O37" s="4"/>
      <c r="P37" s="193"/>
      <c r="Q37" s="193"/>
      <c r="R37" s="193"/>
      <c r="T37" s="193"/>
      <c r="U37" s="193"/>
      <c r="V37" s="193"/>
      <c r="AD37" s="530" t="str">
        <f>IFERROR(VLOOKUP(D37,'Part Master'!A:E,5,FALSE)," ")</f>
        <v xml:space="preserve"> </v>
      </c>
    </row>
    <row r="38" spans="2:30" ht="15" customHeight="1">
      <c r="B38" s="106"/>
      <c r="C38" s="107" t="s">
        <v>630</v>
      </c>
      <c r="D38" s="104" t="s">
        <v>549</v>
      </c>
      <c r="E38" s="42">
        <v>1.5</v>
      </c>
      <c r="F38" s="181">
        <f>VLOOKUP(D38,'Part Master'!A:R, 3,FALSE)</f>
        <v>496.36</v>
      </c>
      <c r="G38" s="181">
        <f t="shared" si="22"/>
        <v>545.99600000000009</v>
      </c>
      <c r="H38" s="181">
        <f t="shared" ref="H38:H43" si="23">G38+($O$9*E38)</f>
        <v>776.99600000000009</v>
      </c>
      <c r="I38" s="181">
        <f>VLOOKUP(D38,'Part Master'!A:G,7,FALSE)</f>
        <v>411.97879999999998</v>
      </c>
      <c r="J38" s="181">
        <f t="shared" si="8"/>
        <v>453.17668000000003</v>
      </c>
      <c r="K38" s="181">
        <f t="shared" ref="K38:K43" si="24">J38+($R$9*E38)</f>
        <v>684.17668000000003</v>
      </c>
      <c r="L38" s="205"/>
      <c r="N38" s="122">
        <f t="shared" ref="N38:N43" si="25">IF(L38&gt;0,G38*L38,0)</f>
        <v>0</v>
      </c>
      <c r="O38" s="122">
        <f t="shared" ref="O38:O43" si="26">IF(L38&gt;0,H38*L38,0)</f>
        <v>0</v>
      </c>
      <c r="P38" s="339"/>
      <c r="Q38" s="122">
        <f t="shared" ref="Q38:Q43" si="27">IF(L38&gt;0,J38*L38,0)</f>
        <v>0</v>
      </c>
      <c r="R38" s="122">
        <f t="shared" ref="R38:R43" si="28">IF(L38&gt;0,K38*L38,0)</f>
        <v>0</v>
      </c>
      <c r="T38" s="174">
        <f>IF($L38&gt;0,$L38*$I38*'COVER PAGE'!#REF!,0)</f>
        <v>0</v>
      </c>
      <c r="U38" s="174">
        <f>IF($L38&gt;0,($E38*$R$9*$L38)-($E38*'COVER PAGE'!#REF!*$L38),0)</f>
        <v>0</v>
      </c>
      <c r="V38" s="174">
        <f t="shared" si="7"/>
        <v>0</v>
      </c>
      <c r="AD38" s="530" t="str">
        <f>IFERROR(VLOOKUP(D38,'Part Master'!A:E,5,FALSE)," ")</f>
        <v/>
      </c>
    </row>
    <row r="39" spans="2:30" ht="15" customHeight="1">
      <c r="B39" s="109"/>
      <c r="C39" s="107" t="s">
        <v>1208</v>
      </c>
      <c r="D39" s="104" t="s">
        <v>1207</v>
      </c>
      <c r="E39" s="42">
        <v>1.5</v>
      </c>
      <c r="F39" s="181">
        <f>VLOOKUP(D39,'Part Master'!A:R, 3,FALSE)</f>
        <v>510.22</v>
      </c>
      <c r="G39" s="181">
        <f t="shared" si="22"/>
        <v>561.24200000000008</v>
      </c>
      <c r="H39" s="181">
        <f t="shared" si="23"/>
        <v>792.24200000000008</v>
      </c>
      <c r="I39" s="181">
        <f>VLOOKUP(D39,'Part Master'!A:G,7,FALSE)</f>
        <v>423.48260000000005</v>
      </c>
      <c r="J39" s="181">
        <f t="shared" si="8"/>
        <v>465.83086000000009</v>
      </c>
      <c r="K39" s="181">
        <f t="shared" si="24"/>
        <v>696.83086000000003</v>
      </c>
      <c r="L39" s="205"/>
      <c r="N39" s="122">
        <f t="shared" si="25"/>
        <v>0</v>
      </c>
      <c r="O39" s="122">
        <f t="shared" si="26"/>
        <v>0</v>
      </c>
      <c r="P39" s="339"/>
      <c r="Q39" s="122">
        <f t="shared" si="27"/>
        <v>0</v>
      </c>
      <c r="R39" s="122">
        <f t="shared" si="28"/>
        <v>0</v>
      </c>
      <c r="T39" s="174">
        <f>IF($L39&gt;0,$L39*$I39*'COVER PAGE'!#REF!,0)</f>
        <v>0</v>
      </c>
      <c r="U39" s="174">
        <f>IF($L39&gt;0,($E39*$R$9*$L39)-($E39*'COVER PAGE'!#REF!*$L39),0)</f>
        <v>0</v>
      </c>
      <c r="V39" s="174">
        <f t="shared" si="7"/>
        <v>0</v>
      </c>
      <c r="AD39" s="530" t="str">
        <f>IFERROR(VLOOKUP(D39,'Part Master'!A:E,5,FALSE)," ")</f>
        <v/>
      </c>
    </row>
    <row r="40" spans="2:30" ht="15" customHeight="1">
      <c r="B40" s="109"/>
      <c r="C40" s="107" t="s">
        <v>631</v>
      </c>
      <c r="D40" s="104" t="s">
        <v>551</v>
      </c>
      <c r="E40" s="42">
        <v>1.5</v>
      </c>
      <c r="F40" s="181">
        <f>VLOOKUP(D40,'Part Master'!A:R, 3,FALSE)</f>
        <v>474.99</v>
      </c>
      <c r="G40" s="181">
        <f t="shared" si="22"/>
        <v>522.48900000000003</v>
      </c>
      <c r="H40" s="181">
        <f t="shared" si="23"/>
        <v>753.48900000000003</v>
      </c>
      <c r="I40" s="181">
        <f>VLOOKUP(D40,'Part Master'!A:G,7,FALSE)</f>
        <v>394.24170000000004</v>
      </c>
      <c r="J40" s="181">
        <f t="shared" si="8"/>
        <v>433.6658700000001</v>
      </c>
      <c r="K40" s="181">
        <f t="shared" si="24"/>
        <v>664.66587000000004</v>
      </c>
      <c r="L40" s="205"/>
      <c r="N40" s="122">
        <f t="shared" si="25"/>
        <v>0</v>
      </c>
      <c r="O40" s="122">
        <f t="shared" si="26"/>
        <v>0</v>
      </c>
      <c r="P40" s="339"/>
      <c r="Q40" s="122">
        <f t="shared" si="27"/>
        <v>0</v>
      </c>
      <c r="R40" s="122">
        <f t="shared" si="28"/>
        <v>0</v>
      </c>
      <c r="T40" s="174">
        <f>IF($L40&gt;0,$L40*$I40*'COVER PAGE'!#REF!,0)</f>
        <v>0</v>
      </c>
      <c r="U40" s="174">
        <f>IF($L40&gt;0,($E40*$R$9*$L40)-($E40*'COVER PAGE'!#REF!*$L40),0)</f>
        <v>0</v>
      </c>
      <c r="V40" s="174">
        <f t="shared" si="7"/>
        <v>0</v>
      </c>
      <c r="AD40" s="530" t="str">
        <f>IFERROR(VLOOKUP(D40,'Part Master'!A:E,5,FALSE)," ")</f>
        <v/>
      </c>
    </row>
    <row r="41" spans="2:30" ht="15" customHeight="1">
      <c r="B41" s="109"/>
      <c r="C41" s="107" t="s">
        <v>632</v>
      </c>
      <c r="D41" s="104" t="s">
        <v>552</v>
      </c>
      <c r="E41" s="42">
        <v>1.5</v>
      </c>
      <c r="F41" s="181">
        <f>VLOOKUP(D41,'Part Master'!A:R, 3,FALSE)</f>
        <v>474.99</v>
      </c>
      <c r="G41" s="181">
        <f t="shared" si="22"/>
        <v>522.48900000000003</v>
      </c>
      <c r="H41" s="181">
        <f t="shared" si="23"/>
        <v>753.48900000000003</v>
      </c>
      <c r="I41" s="181">
        <f>VLOOKUP(D41,'Part Master'!A:G,7,FALSE)</f>
        <v>394.24170000000004</v>
      </c>
      <c r="J41" s="181">
        <f t="shared" si="8"/>
        <v>433.6658700000001</v>
      </c>
      <c r="K41" s="181">
        <f t="shared" si="24"/>
        <v>664.66587000000004</v>
      </c>
      <c r="L41" s="205"/>
      <c r="N41" s="122">
        <f t="shared" si="25"/>
        <v>0</v>
      </c>
      <c r="O41" s="122">
        <f t="shared" si="26"/>
        <v>0</v>
      </c>
      <c r="P41" s="339"/>
      <c r="Q41" s="122">
        <f t="shared" si="27"/>
        <v>0</v>
      </c>
      <c r="R41" s="122">
        <f t="shared" si="28"/>
        <v>0</v>
      </c>
      <c r="T41" s="174">
        <f>IF($L41&gt;0,$L41*$I41*'COVER PAGE'!#REF!,0)</f>
        <v>0</v>
      </c>
      <c r="U41" s="174">
        <f>IF($L41&gt;0,($E41*$R$9*$L41)-($E41*'COVER PAGE'!#REF!*$L41),0)</f>
        <v>0</v>
      </c>
      <c r="V41" s="174">
        <f t="shared" si="7"/>
        <v>0</v>
      </c>
      <c r="AD41" s="530" t="str">
        <f>IFERROR(VLOOKUP(D41,'Part Master'!A:E,5,FALSE)," ")</f>
        <v/>
      </c>
    </row>
    <row r="42" spans="2:30" ht="15" customHeight="1">
      <c r="B42" s="109"/>
      <c r="C42" s="107" t="s">
        <v>633</v>
      </c>
      <c r="D42" s="104" t="s">
        <v>553</v>
      </c>
      <c r="E42" s="42">
        <v>1.5</v>
      </c>
      <c r="F42" s="181">
        <f>VLOOKUP(D42,'Part Master'!A:R, 3,FALSE)</f>
        <v>496.36</v>
      </c>
      <c r="G42" s="181">
        <f t="shared" si="22"/>
        <v>545.99600000000009</v>
      </c>
      <c r="H42" s="181">
        <f t="shared" si="23"/>
        <v>776.99600000000009</v>
      </c>
      <c r="I42" s="181">
        <f>VLOOKUP(D42,'Part Master'!A:G,7,FALSE)</f>
        <v>411.97879999999998</v>
      </c>
      <c r="J42" s="181">
        <f t="shared" si="8"/>
        <v>453.17668000000003</v>
      </c>
      <c r="K42" s="181">
        <f t="shared" si="24"/>
        <v>684.17668000000003</v>
      </c>
      <c r="L42" s="205"/>
      <c r="N42" s="122">
        <f t="shared" si="25"/>
        <v>0</v>
      </c>
      <c r="O42" s="122">
        <f t="shared" si="26"/>
        <v>0</v>
      </c>
      <c r="P42" s="339"/>
      <c r="Q42" s="122">
        <f t="shared" si="27"/>
        <v>0</v>
      </c>
      <c r="R42" s="122">
        <f t="shared" si="28"/>
        <v>0</v>
      </c>
      <c r="T42" s="174">
        <f>IF($L42&gt;0,$L42*$I42*'COVER PAGE'!#REF!,0)</f>
        <v>0</v>
      </c>
      <c r="U42" s="174">
        <f>IF($L42&gt;0,($E42*$R$9*$L42)-($E42*'COVER PAGE'!#REF!*$L42),0)</f>
        <v>0</v>
      </c>
      <c r="V42" s="174">
        <f t="shared" si="7"/>
        <v>0</v>
      </c>
      <c r="AD42" s="530" t="str">
        <f>IFERROR(VLOOKUP(D42,'Part Master'!A:E,5,FALSE)," ")</f>
        <v/>
      </c>
    </row>
    <row r="43" spans="2:30" ht="15" customHeight="1">
      <c r="B43" s="109"/>
      <c r="C43" s="107" t="s">
        <v>634</v>
      </c>
      <c r="D43" s="104" t="s">
        <v>554</v>
      </c>
      <c r="E43" s="42">
        <v>1.5</v>
      </c>
      <c r="F43" s="181">
        <f>VLOOKUP(D43,'Part Master'!A:R, 3,FALSE)</f>
        <v>496.36</v>
      </c>
      <c r="G43" s="181">
        <f t="shared" si="22"/>
        <v>545.99600000000009</v>
      </c>
      <c r="H43" s="181">
        <f t="shared" si="23"/>
        <v>776.99600000000009</v>
      </c>
      <c r="I43" s="181">
        <f>VLOOKUP(D43,'Part Master'!A:G,7,FALSE)</f>
        <v>411.97879999999998</v>
      </c>
      <c r="J43" s="181">
        <f t="shared" si="8"/>
        <v>453.17668000000003</v>
      </c>
      <c r="K43" s="181">
        <f t="shared" si="24"/>
        <v>684.17668000000003</v>
      </c>
      <c r="L43" s="205"/>
      <c r="N43" s="122">
        <f t="shared" si="25"/>
        <v>0</v>
      </c>
      <c r="O43" s="122">
        <f t="shared" si="26"/>
        <v>0</v>
      </c>
      <c r="P43" s="339"/>
      <c r="Q43" s="122">
        <f t="shared" si="27"/>
        <v>0</v>
      </c>
      <c r="R43" s="122">
        <f t="shared" si="28"/>
        <v>0</v>
      </c>
      <c r="T43" s="174">
        <f>IF($L43&gt;0,$L43*$I43*'COVER PAGE'!#REF!,0)</f>
        <v>0</v>
      </c>
      <c r="U43" s="174">
        <f>IF($L43&gt;0,($E43*$R$9*$L43)-($E43*'COVER PAGE'!#REF!*$L43),0)</f>
        <v>0</v>
      </c>
      <c r="V43" s="174">
        <f t="shared" si="7"/>
        <v>0</v>
      </c>
      <c r="AD43" s="530" t="str">
        <f>IFERROR(VLOOKUP(D43,'Part Master'!A:E,5,FALSE)," ")</f>
        <v/>
      </c>
    </row>
    <row r="44" spans="2:30">
      <c r="B44" s="824" t="s">
        <v>236</v>
      </c>
      <c r="C44" s="825"/>
      <c r="D44" s="825"/>
      <c r="E44" s="825"/>
      <c r="F44" s="825"/>
      <c r="G44" s="825"/>
      <c r="H44" s="825"/>
      <c r="I44" s="825"/>
      <c r="J44" s="825"/>
      <c r="K44" s="825"/>
      <c r="L44" s="825"/>
      <c r="M44" s="825"/>
      <c r="N44" s="825"/>
      <c r="O44" s="825"/>
      <c r="P44" s="825"/>
      <c r="Q44" s="825"/>
      <c r="R44" s="825"/>
      <c r="S44" s="825"/>
      <c r="T44" s="825"/>
      <c r="U44" s="825"/>
      <c r="V44" s="825"/>
      <c r="W44" s="825"/>
      <c r="X44" s="825"/>
      <c r="Y44" s="825"/>
      <c r="Z44" s="825"/>
      <c r="AA44" s="825"/>
      <c r="AB44" s="825"/>
      <c r="AC44" s="825"/>
      <c r="AD44" s="924" t="str">
        <f>IFERROR(VLOOKUP(D44,'Part Master'!A:E,5,FALSE)," ")</f>
        <v xml:space="preserve"> </v>
      </c>
    </row>
    <row r="45" spans="2:30">
      <c r="B45" s="79" t="s">
        <v>45</v>
      </c>
      <c r="C45" s="41"/>
      <c r="D45" s="104" t="s">
        <v>67</v>
      </c>
      <c r="E45" s="42">
        <v>0</v>
      </c>
      <c r="F45" s="181">
        <f>VLOOKUP(D45,'Part Master'!A:R, 3,FALSE)</f>
        <v>39.71</v>
      </c>
      <c r="G45" s="181">
        <f t="shared" ref="G45:G58" si="29">F45*1.1</f>
        <v>43.681000000000004</v>
      </c>
      <c r="H45" s="181">
        <f t="shared" ref="H45:H51" si="30">G45+($O$9*E45)</f>
        <v>43.681000000000004</v>
      </c>
      <c r="I45" s="181">
        <f>VLOOKUP(D45,'Part Master'!A:G,7,FALSE)</f>
        <v>32.959299999999999</v>
      </c>
      <c r="J45" s="181">
        <f t="shared" si="8"/>
        <v>36.255230000000005</v>
      </c>
      <c r="K45" s="181">
        <f t="shared" ref="K45:K51" si="31">J45+($R$9*E45)</f>
        <v>36.255230000000005</v>
      </c>
      <c r="L45" s="205"/>
      <c r="N45" s="122">
        <f t="shared" ref="N45:N51" si="32">IF(L45&gt;0,G45*L45,0)</f>
        <v>0</v>
      </c>
      <c r="O45" s="122">
        <f t="shared" ref="O45:O51" si="33">IF(L45&gt;0,H45*L45,0)</f>
        <v>0</v>
      </c>
      <c r="P45" s="339"/>
      <c r="Q45" s="122">
        <f t="shared" ref="Q45:Q51" si="34">IF(L45&gt;0,J45*L45,0)</f>
        <v>0</v>
      </c>
      <c r="R45" s="122">
        <f t="shared" ref="R45:R51" si="35">IF(L45&gt;0,K45*L45,0)</f>
        <v>0</v>
      </c>
      <c r="T45" s="174">
        <f>IF($L45&gt;0,$L45*$I45*'COVER PAGE'!#REF!,0)</f>
        <v>0</v>
      </c>
      <c r="U45" s="174">
        <f>IF($L45&gt;0,($E45*$R$9*$L45)-($E45*'COVER PAGE'!#REF!*$L45),0)</f>
        <v>0</v>
      </c>
      <c r="V45" s="174">
        <f t="shared" si="7"/>
        <v>0</v>
      </c>
      <c r="AD45" s="530" t="str">
        <f>IFERROR(VLOOKUP(D45,'Part Master'!A:E,5,FALSE)," ")</f>
        <v/>
      </c>
    </row>
    <row r="46" spans="2:30">
      <c r="B46" s="79" t="s">
        <v>537</v>
      </c>
      <c r="C46" s="41"/>
      <c r="D46" s="104" t="s">
        <v>66</v>
      </c>
      <c r="E46" s="42">
        <v>0.04</v>
      </c>
      <c r="F46" s="181">
        <f>VLOOKUP(D46,'Part Master'!A:R, 3,FALSE)</f>
        <v>76.16</v>
      </c>
      <c r="G46" s="181">
        <f t="shared" si="29"/>
        <v>83.775999999999996</v>
      </c>
      <c r="H46" s="181">
        <f t="shared" si="30"/>
        <v>89.935999999999993</v>
      </c>
      <c r="I46" s="181">
        <f>VLOOKUP(D46,'Part Master'!A:G,7,FALSE)</f>
        <v>63.212799999999994</v>
      </c>
      <c r="J46" s="181">
        <f t="shared" si="8"/>
        <v>69.534080000000003</v>
      </c>
      <c r="K46" s="181">
        <f t="shared" si="31"/>
        <v>75.69408</v>
      </c>
      <c r="L46" s="205"/>
      <c r="N46" s="122">
        <f t="shared" si="32"/>
        <v>0</v>
      </c>
      <c r="O46" s="122">
        <f t="shared" si="33"/>
        <v>0</v>
      </c>
      <c r="P46" s="339"/>
      <c r="Q46" s="122">
        <f t="shared" si="34"/>
        <v>0</v>
      </c>
      <c r="R46" s="122">
        <f t="shared" si="35"/>
        <v>0</v>
      </c>
      <c r="T46" s="174">
        <f>IF($L46&gt;0,$L46*$I46*'COVER PAGE'!#REF!,0)</f>
        <v>0</v>
      </c>
      <c r="U46" s="174">
        <f>IF($L46&gt;0,($E46*$R$9*$L46)-($E46*'COVER PAGE'!#REF!*$L46),0)</f>
        <v>0</v>
      </c>
      <c r="V46" s="174">
        <f t="shared" si="7"/>
        <v>0</v>
      </c>
      <c r="AD46" s="530" t="str">
        <f>IFERROR(VLOOKUP(D46,'Part Master'!A:E,5,FALSE)," ")</f>
        <v/>
      </c>
    </row>
    <row r="47" spans="2:30">
      <c r="B47" s="79" t="s">
        <v>13</v>
      </c>
      <c r="C47" s="41"/>
      <c r="D47" s="104" t="s">
        <v>156</v>
      </c>
      <c r="E47" s="42">
        <v>0.75</v>
      </c>
      <c r="F47" s="181">
        <f>VLOOKUP(D47,'Part Master'!A:R, 3,FALSE)</f>
        <v>827.12</v>
      </c>
      <c r="G47" s="181">
        <f t="shared" si="29"/>
        <v>909.83200000000011</v>
      </c>
      <c r="H47" s="181">
        <f t="shared" si="30"/>
        <v>1025.3320000000001</v>
      </c>
      <c r="I47" s="181">
        <f>VLOOKUP(D47,'Part Master'!A:G,7,FALSE)</f>
        <v>686.50959999999998</v>
      </c>
      <c r="J47" s="181">
        <f t="shared" si="8"/>
        <v>755.16056000000003</v>
      </c>
      <c r="K47" s="181">
        <f t="shared" si="31"/>
        <v>870.66056000000003</v>
      </c>
      <c r="L47" s="205"/>
      <c r="N47" s="122">
        <f t="shared" si="32"/>
        <v>0</v>
      </c>
      <c r="O47" s="122">
        <f t="shared" si="33"/>
        <v>0</v>
      </c>
      <c r="P47" s="339"/>
      <c r="Q47" s="122">
        <f t="shared" si="34"/>
        <v>0</v>
      </c>
      <c r="R47" s="122">
        <f t="shared" si="35"/>
        <v>0</v>
      </c>
      <c r="T47" s="174">
        <f>IF($L47&gt;0,$L47*$I47*'COVER PAGE'!#REF!,0)</f>
        <v>0</v>
      </c>
      <c r="U47" s="174">
        <f>IF($L47&gt;0,($E47*$R$9*$L47)-($E47*'COVER PAGE'!#REF!*$L47),0)</f>
        <v>0</v>
      </c>
      <c r="V47" s="174">
        <f t="shared" si="7"/>
        <v>0</v>
      </c>
      <c r="AD47" s="530" t="str">
        <f>IFERROR(VLOOKUP(D47,'Part Master'!A:E,5,FALSE)," ")</f>
        <v/>
      </c>
    </row>
    <row r="48" spans="2:30">
      <c r="B48" s="79" t="s">
        <v>538</v>
      </c>
      <c r="C48" s="41"/>
      <c r="D48" s="3" t="s">
        <v>1409</v>
      </c>
      <c r="E48" s="42">
        <v>0.16</v>
      </c>
      <c r="F48" s="181">
        <f>VLOOKUP(D48,'Part Master'!A:R, 3,FALSE)</f>
        <v>352.16</v>
      </c>
      <c r="G48" s="181">
        <f t="shared" si="29"/>
        <v>387.37600000000003</v>
      </c>
      <c r="H48" s="181">
        <f t="shared" si="30"/>
        <v>412.01600000000002</v>
      </c>
      <c r="I48" s="181">
        <f>VLOOKUP(D48,'Part Master'!A:G,7,FALSE)</f>
        <v>292.2928</v>
      </c>
      <c r="J48" s="181">
        <f t="shared" si="8"/>
        <v>321.52208000000002</v>
      </c>
      <c r="K48" s="181">
        <f t="shared" si="31"/>
        <v>346.16208</v>
      </c>
      <c r="L48" s="205"/>
      <c r="N48" s="122">
        <f t="shared" si="32"/>
        <v>0</v>
      </c>
      <c r="O48" s="122">
        <f t="shared" si="33"/>
        <v>0</v>
      </c>
      <c r="P48" s="339"/>
      <c r="Q48" s="122">
        <f t="shared" si="34"/>
        <v>0</v>
      </c>
      <c r="R48" s="122">
        <f t="shared" si="35"/>
        <v>0</v>
      </c>
      <c r="T48" s="174">
        <f>IF($L48&gt;0,$L48*$I48*'COVER PAGE'!#REF!,0)</f>
        <v>0</v>
      </c>
      <c r="U48" s="174">
        <f>IF($L48&gt;0,($E48*$R$9*$L48)-($E48*'COVER PAGE'!#REF!*$L48),0)</f>
        <v>0</v>
      </c>
      <c r="V48" s="174">
        <f t="shared" si="7"/>
        <v>0</v>
      </c>
      <c r="AD48" s="530" t="str">
        <f>IFERROR(VLOOKUP(D48,'Part Master'!A:E,5,FALSE)," ")</f>
        <v/>
      </c>
    </row>
    <row r="49" spans="2:30">
      <c r="B49" s="79" t="s">
        <v>539</v>
      </c>
      <c r="C49" s="41"/>
      <c r="D49" s="104" t="s">
        <v>452</v>
      </c>
      <c r="E49" s="42">
        <v>0.08</v>
      </c>
      <c r="F49" s="181">
        <f>VLOOKUP(D49,'Part Master'!A:R, 3,FALSE)</f>
        <v>48.78</v>
      </c>
      <c r="G49" s="181">
        <f t="shared" si="29"/>
        <v>53.658000000000008</v>
      </c>
      <c r="H49" s="181">
        <f t="shared" si="30"/>
        <v>65.978000000000009</v>
      </c>
      <c r="I49" s="181">
        <f>VLOOKUP(D49,'Part Master'!A:G,7,FALSE)</f>
        <v>40.487400000000001</v>
      </c>
      <c r="J49" s="181">
        <f t="shared" si="8"/>
        <v>44.536140000000003</v>
      </c>
      <c r="K49" s="181">
        <f t="shared" si="31"/>
        <v>56.856140000000003</v>
      </c>
      <c r="L49" s="205"/>
      <c r="N49" s="122">
        <f t="shared" si="32"/>
        <v>0</v>
      </c>
      <c r="O49" s="122">
        <f t="shared" si="33"/>
        <v>0</v>
      </c>
      <c r="P49" s="339"/>
      <c r="Q49" s="122">
        <f t="shared" si="34"/>
        <v>0</v>
      </c>
      <c r="R49" s="122">
        <f t="shared" si="35"/>
        <v>0</v>
      </c>
      <c r="T49" s="174">
        <f>IF($L49&gt;0,$L49*$I49*'COVER PAGE'!#REF!,0)</f>
        <v>0</v>
      </c>
      <c r="U49" s="174">
        <f>IF($L49&gt;0,($E49*$R$9*$L49)-($E49*'COVER PAGE'!#REF!*$L49),0)</f>
        <v>0</v>
      </c>
      <c r="V49" s="174">
        <f t="shared" si="7"/>
        <v>0</v>
      </c>
      <c r="AD49" s="530" t="str">
        <f>IFERROR(VLOOKUP(D49,'Part Master'!A:E,5,FALSE)," ")</f>
        <v/>
      </c>
    </row>
    <row r="50" spans="2:30">
      <c r="B50" s="79" t="s">
        <v>540</v>
      </c>
      <c r="C50" s="41"/>
      <c r="D50" s="104" t="s">
        <v>71</v>
      </c>
      <c r="E50" s="42">
        <v>0.2</v>
      </c>
      <c r="F50" s="181">
        <f>VLOOKUP(D50,'Part Master'!A:R, 3,FALSE)</f>
        <v>301.8</v>
      </c>
      <c r="G50" s="181">
        <f t="shared" si="29"/>
        <v>331.98</v>
      </c>
      <c r="H50" s="181">
        <f t="shared" si="30"/>
        <v>362.78000000000003</v>
      </c>
      <c r="I50" s="181">
        <f>VLOOKUP(D50,'Part Master'!A:G,7,FALSE)</f>
        <v>250.494</v>
      </c>
      <c r="J50" s="181">
        <f t="shared" si="8"/>
        <v>275.54340000000002</v>
      </c>
      <c r="K50" s="181">
        <f t="shared" si="31"/>
        <v>306.34340000000003</v>
      </c>
      <c r="L50" s="205"/>
      <c r="N50" s="122">
        <f t="shared" si="32"/>
        <v>0</v>
      </c>
      <c r="O50" s="122">
        <f t="shared" si="33"/>
        <v>0</v>
      </c>
      <c r="P50" s="339"/>
      <c r="Q50" s="122">
        <f t="shared" si="34"/>
        <v>0</v>
      </c>
      <c r="R50" s="122">
        <f t="shared" si="35"/>
        <v>0</v>
      </c>
      <c r="T50" s="174">
        <f>IF($L50&gt;0,$L50*$I50*'COVER PAGE'!#REF!,0)</f>
        <v>0</v>
      </c>
      <c r="U50" s="174">
        <f>IF($L50&gt;0,($E50*$R$9*$L50)-($E50*'COVER PAGE'!#REF!*$L50),0)</f>
        <v>0</v>
      </c>
      <c r="V50" s="174">
        <f t="shared" si="7"/>
        <v>0</v>
      </c>
      <c r="AD50" s="530" t="str">
        <f>IFERROR(VLOOKUP(D50,'Part Master'!A:E,5,FALSE)," ")</f>
        <v/>
      </c>
    </row>
    <row r="51" spans="2:30">
      <c r="B51" s="79" t="s">
        <v>12</v>
      </c>
      <c r="C51" s="41"/>
      <c r="D51" s="104" t="s">
        <v>92</v>
      </c>
      <c r="E51" s="42">
        <v>0.2</v>
      </c>
      <c r="F51" s="181">
        <f>VLOOKUP(D51,'Part Master'!A:R, 3,FALSE)</f>
        <v>201.9</v>
      </c>
      <c r="G51" s="181">
        <f>F51*1.1</f>
        <v>222.09000000000003</v>
      </c>
      <c r="H51" s="181">
        <f t="shared" si="30"/>
        <v>252.89000000000004</v>
      </c>
      <c r="I51" s="181">
        <f>VLOOKUP(D51,'Part Master'!A:G,7,FALSE)</f>
        <v>167.577</v>
      </c>
      <c r="J51" s="181">
        <f t="shared" si="8"/>
        <v>184.33470000000003</v>
      </c>
      <c r="K51" s="181">
        <f t="shared" si="31"/>
        <v>215.13470000000004</v>
      </c>
      <c r="L51" s="205"/>
      <c r="N51" s="122">
        <f t="shared" si="32"/>
        <v>0</v>
      </c>
      <c r="O51" s="122">
        <f t="shared" si="33"/>
        <v>0</v>
      </c>
      <c r="P51" s="339"/>
      <c r="Q51" s="122">
        <f t="shared" si="34"/>
        <v>0</v>
      </c>
      <c r="R51" s="122">
        <f t="shared" si="35"/>
        <v>0</v>
      </c>
      <c r="T51" s="174">
        <f>IF($L51&gt;0,$L51*$I51*'COVER PAGE'!#REF!,0)</f>
        <v>0</v>
      </c>
      <c r="U51" s="174">
        <f>IF($L51&gt;0,($E51*$R$9*$L51)-($E51*'COVER PAGE'!#REF!*$L51),0)</f>
        <v>0</v>
      </c>
      <c r="V51" s="174">
        <f t="shared" si="7"/>
        <v>0</v>
      </c>
      <c r="AD51" s="530" t="str">
        <f>IFERROR(VLOOKUP(D51,'Part Master'!A:E,5,FALSE)," ")</f>
        <v/>
      </c>
    </row>
    <row r="52" spans="2:30">
      <c r="B52" s="105" t="s">
        <v>409</v>
      </c>
      <c r="C52" s="99"/>
      <c r="D52" s="120"/>
      <c r="E52" s="120"/>
      <c r="F52" s="322"/>
      <c r="G52" s="322"/>
      <c r="H52" s="322"/>
      <c r="I52" s="322"/>
      <c r="J52" s="322"/>
      <c r="K52" s="322"/>
      <c r="L52" s="329"/>
      <c r="N52" s="4"/>
      <c r="O52" s="4"/>
      <c r="P52" s="193"/>
      <c r="Q52" s="193"/>
      <c r="R52" s="193"/>
      <c r="T52" s="193"/>
      <c r="U52" s="193"/>
      <c r="V52" s="193"/>
      <c r="AD52" s="530" t="str">
        <f>IFERROR(VLOOKUP(D52,'Part Master'!A:E,5,FALSE)," ")</f>
        <v xml:space="preserve"> </v>
      </c>
    </row>
    <row r="53" spans="2:30">
      <c r="B53" s="106"/>
      <c r="C53" s="107" t="s">
        <v>523</v>
      </c>
      <c r="D53" s="104" t="s">
        <v>93</v>
      </c>
      <c r="E53" s="42">
        <v>0.33</v>
      </c>
      <c r="F53" s="181">
        <f>VLOOKUP(D53,'Part Master'!A:R, 3,FALSE)</f>
        <v>470.04</v>
      </c>
      <c r="G53" s="181">
        <f t="shared" si="29"/>
        <v>517.0440000000001</v>
      </c>
      <c r="H53" s="181">
        <f>G53+($O$9*E53)</f>
        <v>567.86400000000015</v>
      </c>
      <c r="I53" s="181">
        <f>VLOOKUP(D53,'Part Master'!A:G,7,FALSE)</f>
        <v>390.13319999999999</v>
      </c>
      <c r="J53" s="181">
        <f t="shared" si="8"/>
        <v>429.14652000000001</v>
      </c>
      <c r="K53" s="181">
        <f>J53+($R$9*E53)</f>
        <v>479.96652</v>
      </c>
      <c r="L53" s="205"/>
      <c r="N53" s="122">
        <f>IF(L53&gt;0,G53*L53,0)</f>
        <v>0</v>
      </c>
      <c r="O53" s="122">
        <f>IF(L53&gt;0,H53*L53,0)</f>
        <v>0</v>
      </c>
      <c r="P53" s="339"/>
      <c r="Q53" s="122">
        <f>IF(L53&gt;0,J53*L53,0)</f>
        <v>0</v>
      </c>
      <c r="R53" s="122">
        <f>IF(L53&gt;0,K53*L53,0)</f>
        <v>0</v>
      </c>
      <c r="T53" s="174">
        <f>IF($L53&gt;0,$L53*$I53*'COVER PAGE'!#REF!,0)</f>
        <v>0</v>
      </c>
      <c r="U53" s="174">
        <f>IF($L53&gt;0,($E53*$R$9*$L53)-($E53*'COVER PAGE'!#REF!*$L53),0)</f>
        <v>0</v>
      </c>
      <c r="V53" s="174">
        <f t="shared" si="7"/>
        <v>0</v>
      </c>
      <c r="AD53" s="530" t="str">
        <f>IFERROR(VLOOKUP(D53,'Part Master'!A:E,5,FALSE)," ")</f>
        <v/>
      </c>
    </row>
    <row r="54" spans="2:30">
      <c r="B54" s="109"/>
      <c r="C54" s="387" t="s">
        <v>524</v>
      </c>
      <c r="D54" s="388" t="s">
        <v>162</v>
      </c>
      <c r="E54" s="389">
        <v>0.5</v>
      </c>
      <c r="F54" s="214">
        <f>VLOOKUP(D54,'Part Master'!A:R, 3,FALSE)</f>
        <v>498.35</v>
      </c>
      <c r="G54" s="214">
        <f t="shared" si="29"/>
        <v>548.18500000000006</v>
      </c>
      <c r="H54" s="181">
        <f>G54+($O$9*E54)</f>
        <v>625.18500000000006</v>
      </c>
      <c r="I54" s="181">
        <f>VLOOKUP(D54,'Part Master'!A:G,7,FALSE)</f>
        <v>413.63049999999998</v>
      </c>
      <c r="J54" s="181">
        <f t="shared" si="8"/>
        <v>454.99355000000003</v>
      </c>
      <c r="K54" s="181">
        <f>J54+($R$9*E54)</f>
        <v>531.99355000000003</v>
      </c>
      <c r="L54" s="205"/>
      <c r="N54" s="122">
        <f>IF(L54&gt;0,G54*L54,0)</f>
        <v>0</v>
      </c>
      <c r="O54" s="122">
        <f>IF(L54&gt;0,H54*L54,0)</f>
        <v>0</v>
      </c>
      <c r="P54" s="339"/>
      <c r="Q54" s="122">
        <f>IF(L54&gt;0,J54*L54,0)</f>
        <v>0</v>
      </c>
      <c r="R54" s="122">
        <f>IF(L54&gt;0,K54*L54,0)</f>
        <v>0</v>
      </c>
      <c r="T54" s="174">
        <f>IF($L54&gt;0,$L54*$I54*'COVER PAGE'!#REF!,0)</f>
        <v>0</v>
      </c>
      <c r="U54" s="174">
        <f>IF($L54&gt;0,($E54*$R$9*$L54)-($E54*'COVER PAGE'!#REF!*$L54),0)</f>
        <v>0</v>
      </c>
      <c r="V54" s="174">
        <f t="shared" si="7"/>
        <v>0</v>
      </c>
      <c r="AD54" s="530" t="str">
        <f>IFERROR(VLOOKUP(D54,'Part Master'!A:E,5,FALSE)," ")</f>
        <v/>
      </c>
    </row>
    <row r="55" spans="2:30">
      <c r="B55" s="99" t="s">
        <v>8</v>
      </c>
      <c r="C55" s="101"/>
      <c r="D55" s="120"/>
      <c r="E55" s="76"/>
      <c r="F55" s="191"/>
      <c r="G55" s="191"/>
      <c r="H55" s="191"/>
      <c r="I55" s="191"/>
      <c r="J55" s="191"/>
      <c r="K55" s="191"/>
      <c r="L55" s="330"/>
      <c r="N55" s="4"/>
      <c r="O55" s="4"/>
      <c r="P55" s="193"/>
      <c r="Q55" s="193"/>
      <c r="R55" s="193"/>
      <c r="T55" s="193"/>
      <c r="U55" s="193"/>
      <c r="V55" s="193"/>
      <c r="AD55" s="530" t="str">
        <f>IFERROR(VLOOKUP(D55,'Part Master'!A:E,5,FALSE)," ")</f>
        <v xml:space="preserve"> </v>
      </c>
    </row>
    <row r="56" spans="2:30">
      <c r="B56" s="109"/>
      <c r="C56" s="110" t="s">
        <v>34</v>
      </c>
      <c r="D56" s="390" t="s">
        <v>516</v>
      </c>
      <c r="E56" s="391">
        <v>0.5</v>
      </c>
      <c r="F56" s="215">
        <f>VLOOKUP(D56,'Part Master'!A:R, 3,FALSE)</f>
        <v>367.62</v>
      </c>
      <c r="G56" s="215">
        <f t="shared" si="29"/>
        <v>404.38200000000006</v>
      </c>
      <c r="H56" s="181">
        <f t="shared" ref="H56:H62" si="36">G56+($O$9*E56)</f>
        <v>481.38200000000006</v>
      </c>
      <c r="I56" s="181">
        <f>VLOOKUP(D56,'Part Master'!A:G,7,FALSE)</f>
        <v>305.12459999999999</v>
      </c>
      <c r="J56" s="181">
        <f t="shared" si="8"/>
        <v>335.63706000000002</v>
      </c>
      <c r="K56" s="181">
        <f t="shared" ref="K56:K62" si="37">J56+($R$9*E56)</f>
        <v>412.63706000000002</v>
      </c>
      <c r="L56" s="205"/>
      <c r="N56" s="122">
        <f t="shared" ref="N56:N62" si="38">IF(L56&gt;0,G56*L56,0)</f>
        <v>0</v>
      </c>
      <c r="O56" s="122">
        <f t="shared" ref="O56:O62" si="39">IF(L56&gt;0,H56*L56,0)</f>
        <v>0</v>
      </c>
      <c r="P56" s="339"/>
      <c r="Q56" s="122">
        <f t="shared" ref="Q56:Q62" si="40">IF(L56&gt;0,J56*L56,0)</f>
        <v>0</v>
      </c>
      <c r="R56" s="122">
        <f t="shared" ref="R56:R62" si="41">IF(L56&gt;0,K56*L56,0)</f>
        <v>0</v>
      </c>
      <c r="T56" s="174">
        <f>IF($L56&gt;0,$L56*$I56*'COVER PAGE'!#REF!,0)</f>
        <v>0</v>
      </c>
      <c r="U56" s="174">
        <f>IF($L56&gt;0,($E56*$R$9*$L56)-($E56*'COVER PAGE'!#REF!*$L56),0)</f>
        <v>0</v>
      </c>
      <c r="V56" s="174">
        <f t="shared" si="7"/>
        <v>0</v>
      </c>
      <c r="AD56" s="530" t="str">
        <f>IFERROR(VLOOKUP(D56,'Part Master'!A:E,5,FALSE)," ")</f>
        <v/>
      </c>
    </row>
    <row r="57" spans="2:30">
      <c r="B57" s="109"/>
      <c r="C57" s="107" t="s">
        <v>510</v>
      </c>
      <c r="D57" s="104" t="s">
        <v>509</v>
      </c>
      <c r="E57" s="42">
        <v>0.25</v>
      </c>
      <c r="F57" s="181">
        <f>VLOOKUP(D57,'Part Master'!A:R, 3,FALSE)</f>
        <v>214.31</v>
      </c>
      <c r="G57" s="181">
        <f t="shared" si="29"/>
        <v>235.74100000000001</v>
      </c>
      <c r="H57" s="181">
        <f t="shared" si="36"/>
        <v>274.24099999999999</v>
      </c>
      <c r="I57" s="181">
        <f>VLOOKUP(D57,'Part Master'!A:G,7,FALSE)</f>
        <v>177.87729999999999</v>
      </c>
      <c r="J57" s="181">
        <f t="shared" si="8"/>
        <v>195.66503</v>
      </c>
      <c r="K57" s="181">
        <f t="shared" si="37"/>
        <v>234.16503</v>
      </c>
      <c r="L57" s="205"/>
      <c r="N57" s="122">
        <f t="shared" si="38"/>
        <v>0</v>
      </c>
      <c r="O57" s="122">
        <f t="shared" si="39"/>
        <v>0</v>
      </c>
      <c r="P57" s="339"/>
      <c r="Q57" s="122">
        <f t="shared" si="40"/>
        <v>0</v>
      </c>
      <c r="R57" s="122">
        <f t="shared" si="41"/>
        <v>0</v>
      </c>
      <c r="T57" s="174">
        <f>IF($L57&gt;0,$L57*$I57*'COVER PAGE'!#REF!,0)</f>
        <v>0</v>
      </c>
      <c r="U57" s="174">
        <f>IF($L57&gt;0,($E57*$R$9*$L57)-($E57*'COVER PAGE'!#REF!*$L57),0)</f>
        <v>0</v>
      </c>
      <c r="V57" s="174">
        <f t="shared" si="7"/>
        <v>0</v>
      </c>
      <c r="AD57" s="530" t="str">
        <f>IFERROR(VLOOKUP(D57,'Part Master'!A:E,5,FALSE)," ")</f>
        <v/>
      </c>
    </row>
    <row r="58" spans="2:30" hidden="1">
      <c r="B58" s="109"/>
      <c r="C58" s="107" t="s">
        <v>525</v>
      </c>
      <c r="D58" s="104" t="s">
        <v>512</v>
      </c>
      <c r="E58" s="42">
        <v>0</v>
      </c>
      <c r="F58" s="181">
        <f>VLOOKUP(D58,'Part Master'!A:R, 3,FALSE)</f>
        <v>23.28</v>
      </c>
      <c r="G58" s="181">
        <f t="shared" si="29"/>
        <v>25.608000000000004</v>
      </c>
      <c r="H58" s="181">
        <f t="shared" si="36"/>
        <v>25.608000000000004</v>
      </c>
      <c r="I58" s="181">
        <f>VLOOKUP(D58,'Part Master'!A:G,7,FALSE)</f>
        <v>19.322400000000002</v>
      </c>
      <c r="J58" s="181">
        <f t="shared" si="8"/>
        <v>21.254640000000002</v>
      </c>
      <c r="K58" s="181">
        <f t="shared" si="37"/>
        <v>21.254640000000002</v>
      </c>
      <c r="L58" s="205"/>
      <c r="N58" s="122">
        <f t="shared" si="38"/>
        <v>0</v>
      </c>
      <c r="O58" s="122">
        <f t="shared" si="39"/>
        <v>0</v>
      </c>
      <c r="P58" s="339"/>
      <c r="Q58" s="122">
        <f t="shared" si="40"/>
        <v>0</v>
      </c>
      <c r="R58" s="122">
        <f t="shared" si="41"/>
        <v>0</v>
      </c>
      <c r="T58" s="174">
        <f>IF($L58&gt;0,$L58*$I58*'COVER PAGE'!#REF!,0)</f>
        <v>0</v>
      </c>
      <c r="U58" s="174">
        <f>IF($L58&gt;0,($E58*$R$9*$L58)-($E58*'COVER PAGE'!#REF!*$L58),0)</f>
        <v>0</v>
      </c>
      <c r="V58" s="174">
        <f t="shared" si="7"/>
        <v>0</v>
      </c>
      <c r="AD58" s="530" t="str">
        <f>IFERROR(VLOOKUP(D58,'Part Master'!A:E,5,FALSE)," ")</f>
        <v/>
      </c>
    </row>
    <row r="59" spans="2:30">
      <c r="B59" s="109"/>
      <c r="C59" s="107" t="s">
        <v>526</v>
      </c>
      <c r="D59" s="104" t="s">
        <v>94</v>
      </c>
      <c r="E59" s="42">
        <v>0.17</v>
      </c>
      <c r="F59" s="181">
        <f>VLOOKUP(D59,'Part Master'!A:R, 3,FALSE)</f>
        <v>16.59</v>
      </c>
      <c r="G59" s="181">
        <f t="shared" ref="G59:G69" si="42">F59*1.1</f>
        <v>18.249000000000002</v>
      </c>
      <c r="H59" s="181">
        <f t="shared" si="36"/>
        <v>44.429000000000002</v>
      </c>
      <c r="I59" s="181">
        <f>VLOOKUP(D59,'Part Master'!A:G,7,FALSE)</f>
        <v>13.7697</v>
      </c>
      <c r="J59" s="181">
        <f t="shared" si="8"/>
        <v>15.146670000000002</v>
      </c>
      <c r="K59" s="181">
        <f t="shared" si="37"/>
        <v>41.326670000000007</v>
      </c>
      <c r="L59" s="205"/>
      <c r="N59" s="122">
        <f t="shared" si="38"/>
        <v>0</v>
      </c>
      <c r="O59" s="122">
        <f t="shared" si="39"/>
        <v>0</v>
      </c>
      <c r="P59" s="339"/>
      <c r="Q59" s="122">
        <f t="shared" si="40"/>
        <v>0</v>
      </c>
      <c r="R59" s="122">
        <f t="shared" si="41"/>
        <v>0</v>
      </c>
      <c r="T59" s="174">
        <f>IF($L59&gt;0,$L59*$I59*'COVER PAGE'!#REF!,0)</f>
        <v>0</v>
      </c>
      <c r="U59" s="174">
        <f>IF($L59&gt;0,($E59*$R$9*$L59)-($E59*'COVER PAGE'!#REF!*$L59),0)</f>
        <v>0</v>
      </c>
      <c r="V59" s="174">
        <f t="shared" si="7"/>
        <v>0</v>
      </c>
      <c r="AD59" s="530" t="str">
        <f>IFERROR(VLOOKUP(D59,'Part Master'!A:E,5,FALSE)," ")</f>
        <v/>
      </c>
    </row>
    <row r="60" spans="2:30">
      <c r="B60" s="109"/>
      <c r="C60" s="107" t="s">
        <v>53</v>
      </c>
      <c r="D60" s="104" t="s">
        <v>1161</v>
      </c>
      <c r="E60" s="42">
        <v>0.5</v>
      </c>
      <c r="F60" s="181">
        <f>VLOOKUP(D60,'Part Master'!A:R, 3,FALSE)</f>
        <v>996.02</v>
      </c>
      <c r="G60" s="181">
        <f t="shared" si="42"/>
        <v>1095.6220000000001</v>
      </c>
      <c r="H60" s="181">
        <f t="shared" si="36"/>
        <v>1172.6220000000001</v>
      </c>
      <c r="I60" s="181">
        <f>VLOOKUP(D60,'Part Master'!A:G,7,FALSE)</f>
        <v>826.69659999999999</v>
      </c>
      <c r="J60" s="181">
        <f t="shared" si="8"/>
        <v>909.36626000000001</v>
      </c>
      <c r="K60" s="181">
        <f t="shared" si="37"/>
        <v>986.36626000000001</v>
      </c>
      <c r="L60" s="205"/>
      <c r="N60" s="122">
        <f t="shared" si="38"/>
        <v>0</v>
      </c>
      <c r="O60" s="122">
        <f t="shared" si="39"/>
        <v>0</v>
      </c>
      <c r="P60" s="339"/>
      <c r="Q60" s="122">
        <f t="shared" si="40"/>
        <v>0</v>
      </c>
      <c r="R60" s="122">
        <f t="shared" si="41"/>
        <v>0</v>
      </c>
      <c r="T60" s="174">
        <f>IF($L60&gt;0,$L60*$I60*'COVER PAGE'!#REF!,0)</f>
        <v>0</v>
      </c>
      <c r="U60" s="174">
        <f>IF($L60&gt;0,($E60*$R$9*$L60)-($E60*'COVER PAGE'!#REF!*$L60),0)</f>
        <v>0</v>
      </c>
      <c r="V60" s="174">
        <f t="shared" si="7"/>
        <v>0</v>
      </c>
      <c r="AD60" s="530" t="str">
        <f>IFERROR(VLOOKUP(D60,'Part Master'!A:E,5,FALSE)," ")</f>
        <v/>
      </c>
    </row>
    <row r="61" spans="2:30">
      <c r="B61" s="108"/>
      <c r="C61" s="107" t="s">
        <v>36</v>
      </c>
      <c r="D61" s="104" t="s">
        <v>86</v>
      </c>
      <c r="E61" s="42">
        <v>0.17</v>
      </c>
      <c r="F61" s="181">
        <f>VLOOKUP(D61,'Part Master'!A:R, 3,FALSE)</f>
        <v>38.46</v>
      </c>
      <c r="G61" s="181">
        <f t="shared" si="42"/>
        <v>42.306000000000004</v>
      </c>
      <c r="H61" s="181">
        <f t="shared" si="36"/>
        <v>68.486000000000004</v>
      </c>
      <c r="I61" s="181">
        <f>VLOOKUP(D61,'Part Master'!A:G,7,FALSE)</f>
        <v>31.921800000000001</v>
      </c>
      <c r="J61" s="181">
        <f t="shared" si="8"/>
        <v>35.113980000000005</v>
      </c>
      <c r="K61" s="181">
        <f t="shared" si="37"/>
        <v>61.293980000000005</v>
      </c>
      <c r="L61" s="205"/>
      <c r="N61" s="122">
        <f t="shared" si="38"/>
        <v>0</v>
      </c>
      <c r="O61" s="122">
        <f t="shared" si="39"/>
        <v>0</v>
      </c>
      <c r="P61" s="339"/>
      <c r="Q61" s="122">
        <f t="shared" si="40"/>
        <v>0</v>
      </c>
      <c r="R61" s="122">
        <f t="shared" si="41"/>
        <v>0</v>
      </c>
      <c r="T61" s="174">
        <f>IF($L61&gt;0,$L61*$I61*'COVER PAGE'!#REF!,0)</f>
        <v>0</v>
      </c>
      <c r="U61" s="174">
        <f>IF($L61&gt;0,($E61*$R$9*$L61)-($E61*'COVER PAGE'!#REF!*$L61),0)</f>
        <v>0</v>
      </c>
      <c r="V61" s="174">
        <f t="shared" si="7"/>
        <v>0</v>
      </c>
      <c r="AD61" s="530" t="str">
        <f>IFERROR(VLOOKUP(D61,'Part Master'!A:E,5,FALSE)," ")</f>
        <v/>
      </c>
    </row>
    <row r="62" spans="2:30">
      <c r="B62" s="822" t="s">
        <v>637</v>
      </c>
      <c r="C62" s="860"/>
      <c r="D62" s="823"/>
      <c r="E62" s="42">
        <f>SUM(E63:E66)</f>
        <v>1.8000000000000003</v>
      </c>
      <c r="F62" s="216">
        <f>SUM(F63:F66)</f>
        <v>960.37</v>
      </c>
      <c r="G62" s="216">
        <f t="shared" si="42"/>
        <v>1056.4070000000002</v>
      </c>
      <c r="H62" s="181">
        <f t="shared" si="36"/>
        <v>1333.6070000000002</v>
      </c>
      <c r="I62" s="216">
        <f>SUM(I63:I66)</f>
        <v>797.10710000000006</v>
      </c>
      <c r="J62" s="181">
        <f>I62*1.1</f>
        <v>876.81781000000012</v>
      </c>
      <c r="K62" s="181">
        <f t="shared" si="37"/>
        <v>1154.0178100000003</v>
      </c>
      <c r="L62" s="205"/>
      <c r="N62" s="122">
        <f t="shared" si="38"/>
        <v>0</v>
      </c>
      <c r="O62" s="122">
        <f t="shared" si="39"/>
        <v>0</v>
      </c>
      <c r="P62" s="339"/>
      <c r="Q62" s="122">
        <f t="shared" si="40"/>
        <v>0</v>
      </c>
      <c r="R62" s="122">
        <f t="shared" si="41"/>
        <v>0</v>
      </c>
      <c r="T62" s="174">
        <f>IF($L62&gt;0,$L62*$I62*'COVER PAGE'!#REF!,0)</f>
        <v>0</v>
      </c>
      <c r="U62" s="174">
        <f>IF($L62&gt;0,($E62*$R$9*$L62)-($E62*'COVER PAGE'!#REF!*$L62),0)</f>
        <v>0</v>
      </c>
      <c r="V62" s="174">
        <f t="shared" si="7"/>
        <v>0</v>
      </c>
      <c r="AD62" s="530" t="str">
        <f>IFERROR(VLOOKUP(D62,'Part Master'!A:E,5,FALSE)," ")</f>
        <v xml:space="preserve"> </v>
      </c>
    </row>
    <row r="63" spans="2:30">
      <c r="B63" s="106"/>
      <c r="C63" s="111" t="s">
        <v>193</v>
      </c>
      <c r="D63" s="392" t="s">
        <v>557</v>
      </c>
      <c r="E63" s="53">
        <v>1.5</v>
      </c>
      <c r="F63" s="184">
        <f>VLOOKUP(D63,'Part Master'!A:R, 3,FALSE)</f>
        <v>890.1</v>
      </c>
      <c r="G63" s="217">
        <f t="shared" si="42"/>
        <v>979.11000000000013</v>
      </c>
      <c r="H63" s="940"/>
      <c r="I63" s="181">
        <f>VLOOKUP(D63,'Part Master'!A:G,7,FALSE)</f>
        <v>738.78300000000002</v>
      </c>
      <c r="J63" s="217">
        <f t="shared" si="8"/>
        <v>812.6613000000001</v>
      </c>
      <c r="K63" s="934"/>
      <c r="L63" s="935"/>
      <c r="N63" s="4"/>
      <c r="O63" s="4"/>
      <c r="P63" s="193"/>
      <c r="Q63" s="193"/>
      <c r="R63" s="193"/>
      <c r="T63" s="193"/>
      <c r="U63" s="193"/>
      <c r="V63" s="193"/>
      <c r="AD63" s="530" t="str">
        <f>IFERROR(VLOOKUP(D63,'Part Master'!A:E,5,FALSE)," ")</f>
        <v/>
      </c>
    </row>
    <row r="64" spans="2:30">
      <c r="B64" s="109"/>
      <c r="C64" s="111" t="s">
        <v>143</v>
      </c>
      <c r="D64" s="392" t="s">
        <v>89</v>
      </c>
      <c r="E64" s="53">
        <v>0.1</v>
      </c>
      <c r="F64" s="184">
        <f>VLOOKUP(D64,'Part Master'!A:R, 3,FALSE)</f>
        <v>19.02</v>
      </c>
      <c r="G64" s="217">
        <f t="shared" si="42"/>
        <v>20.922000000000001</v>
      </c>
      <c r="H64" s="941"/>
      <c r="I64" s="181">
        <f>VLOOKUP(D64,'Part Master'!A:G,7,FALSE)</f>
        <v>15.7866</v>
      </c>
      <c r="J64" s="217">
        <f t="shared" si="8"/>
        <v>17.365260000000003</v>
      </c>
      <c r="K64" s="936"/>
      <c r="L64" s="937"/>
      <c r="N64" s="4"/>
      <c r="O64" s="4"/>
      <c r="P64" s="193"/>
      <c r="Q64" s="193"/>
      <c r="R64" s="193"/>
      <c r="T64" s="193"/>
      <c r="U64" s="193"/>
      <c r="V64" s="193"/>
      <c r="AD64" s="530" t="str">
        <f>IFERROR(VLOOKUP(D64,'Part Master'!A:E,5,FALSE)," ")</f>
        <v/>
      </c>
    </row>
    <row r="65" spans="1:31">
      <c r="B65" s="109"/>
      <c r="C65" s="111" t="s">
        <v>530</v>
      </c>
      <c r="D65" s="392" t="s">
        <v>90</v>
      </c>
      <c r="E65" s="53">
        <v>0.1</v>
      </c>
      <c r="F65" s="184">
        <f>VLOOKUP(D65,'Part Master'!A:R, 3,FALSE)</f>
        <v>11.77</v>
      </c>
      <c r="G65" s="217">
        <f t="shared" si="42"/>
        <v>12.947000000000001</v>
      </c>
      <c r="H65" s="941"/>
      <c r="I65" s="181">
        <f>VLOOKUP(D65,'Part Master'!A:G,7,FALSE)</f>
        <v>9.7690999999999999</v>
      </c>
      <c r="J65" s="217">
        <f t="shared" si="8"/>
        <v>10.74601</v>
      </c>
      <c r="K65" s="936"/>
      <c r="L65" s="937"/>
      <c r="N65" s="4"/>
      <c r="O65" s="4"/>
      <c r="P65" s="193"/>
      <c r="Q65" s="193"/>
      <c r="R65" s="193"/>
      <c r="T65" s="193"/>
      <c r="U65" s="193"/>
      <c r="V65" s="193"/>
      <c r="AD65" s="530" t="str">
        <f>IFERROR(VLOOKUP(D65,'Part Master'!A:E,5,FALSE)," ")</f>
        <v/>
      </c>
    </row>
    <row r="66" spans="1:31">
      <c r="B66" s="108"/>
      <c r="C66" s="111" t="s">
        <v>531</v>
      </c>
      <c r="D66" s="392" t="s">
        <v>91</v>
      </c>
      <c r="E66" s="53">
        <v>0.1</v>
      </c>
      <c r="F66" s="184">
        <f>VLOOKUP(D66,'Part Master'!A:R, 3,FALSE)</f>
        <v>39.479999999999997</v>
      </c>
      <c r="G66" s="217">
        <f t="shared" si="42"/>
        <v>43.427999999999997</v>
      </c>
      <c r="H66" s="942"/>
      <c r="I66" s="181">
        <f>VLOOKUP(D66,'Part Master'!A:G,7,FALSE)</f>
        <v>32.7684</v>
      </c>
      <c r="J66" s="217">
        <f t="shared" si="8"/>
        <v>36.04524</v>
      </c>
      <c r="K66" s="938"/>
      <c r="L66" s="939"/>
      <c r="N66" s="4"/>
      <c r="O66" s="4"/>
      <c r="P66" s="193"/>
      <c r="Q66" s="193"/>
      <c r="R66" s="193"/>
      <c r="T66" s="193"/>
      <c r="U66" s="193"/>
      <c r="V66" s="193"/>
      <c r="AD66" s="530" t="str">
        <f>IFERROR(VLOOKUP(D66,'Part Master'!A:E,5,FALSE)," ")</f>
        <v/>
      </c>
    </row>
    <row r="67" spans="1:31" ht="30.75" customHeight="1">
      <c r="B67" s="822" t="s">
        <v>639</v>
      </c>
      <c r="C67" s="823"/>
      <c r="D67" s="104" t="s">
        <v>643</v>
      </c>
      <c r="E67" s="42">
        <v>2.0500000000000003</v>
      </c>
      <c r="F67" s="216">
        <f>VLOOKUP(D67,'Part Master'!A:R, 3,FALSE)</f>
        <v>1174.3900000000001</v>
      </c>
      <c r="G67" s="216">
        <f>F67*1.1</f>
        <v>1291.8290000000002</v>
      </c>
      <c r="H67" s="181">
        <f t="shared" ref="H67:H72" si="43">G67+($O$9*E67)</f>
        <v>1607.5290000000002</v>
      </c>
      <c r="I67" s="181">
        <f>VLOOKUP(D67,'Part Master'!A:G,7,FALSE)</f>
        <v>974.7437000000001</v>
      </c>
      <c r="J67" s="181">
        <f t="shared" ref="J67:J72" si="44">I67*1.1</f>
        <v>1072.2180700000001</v>
      </c>
      <c r="K67" s="181">
        <f t="shared" ref="K67:K72" si="45">J67+($R$9*E67)</f>
        <v>1387.9180700000002</v>
      </c>
      <c r="L67" s="205"/>
      <c r="N67" s="122">
        <f t="shared" ref="N67:N72" si="46">IF(L67&gt;0,G67*L67,0)</f>
        <v>0</v>
      </c>
      <c r="O67" s="122">
        <f t="shared" ref="O67:O72" si="47">IF(L67&gt;0,H67*L67,0)</f>
        <v>0</v>
      </c>
      <c r="P67" s="339"/>
      <c r="Q67" s="122">
        <f t="shared" ref="Q67:Q72" si="48">IF(L67&gt;0,J67*L67,0)</f>
        <v>0</v>
      </c>
      <c r="R67" s="122">
        <f t="shared" ref="R67:R72" si="49">IF(L67&gt;0,K67*L67,0)</f>
        <v>0</v>
      </c>
      <c r="T67" s="174">
        <f>IF($L67&gt;0,$L67*$I67*'COVER PAGE'!#REF!,0)</f>
        <v>0</v>
      </c>
      <c r="U67" s="174">
        <f>IF($L67&gt;0,($E67*$R$9*$L67)-($E67*'COVER PAGE'!#REF!*$L67),0)</f>
        <v>0</v>
      </c>
      <c r="V67" s="174">
        <f t="shared" si="7"/>
        <v>0</v>
      </c>
      <c r="AD67" s="530" t="str">
        <f>IFERROR(VLOOKUP(D67,'Part Master'!A:E,5,FALSE)," ")</f>
        <v/>
      </c>
    </row>
    <row r="68" spans="1:31">
      <c r="A68" s="9"/>
      <c r="B68" s="108" t="s">
        <v>541</v>
      </c>
      <c r="C68" s="41"/>
      <c r="D68" s="104" t="s">
        <v>95</v>
      </c>
      <c r="E68" s="42">
        <v>0.17</v>
      </c>
      <c r="F68" s="181">
        <f>VLOOKUP(D68,'Part Master'!A:R, 3,FALSE)</f>
        <v>29.81</v>
      </c>
      <c r="G68" s="181">
        <f t="shared" si="42"/>
        <v>32.791000000000004</v>
      </c>
      <c r="H68" s="181">
        <f t="shared" si="43"/>
        <v>58.971000000000004</v>
      </c>
      <c r="I68" s="181">
        <f>VLOOKUP(D68,'Part Master'!A:G,7,FALSE)</f>
        <v>24.7423</v>
      </c>
      <c r="J68" s="181">
        <f t="shared" si="44"/>
        <v>27.216530000000002</v>
      </c>
      <c r="K68" s="181">
        <f t="shared" si="45"/>
        <v>53.396530000000006</v>
      </c>
      <c r="L68" s="205"/>
      <c r="N68" s="122">
        <f t="shared" si="46"/>
        <v>0</v>
      </c>
      <c r="O68" s="122">
        <f t="shared" si="47"/>
        <v>0</v>
      </c>
      <c r="P68" s="339"/>
      <c r="Q68" s="122">
        <f t="shared" si="48"/>
        <v>0</v>
      </c>
      <c r="R68" s="122">
        <f t="shared" si="49"/>
        <v>0</v>
      </c>
      <c r="T68" s="174">
        <f>IF($L68&gt;0,$L68*$I68*'COVER PAGE'!#REF!,0)</f>
        <v>0</v>
      </c>
      <c r="U68" s="174">
        <f>IF($L68&gt;0,($E68*$R$9*$L68)-($E68*'COVER PAGE'!#REF!*$L68),0)</f>
        <v>0</v>
      </c>
      <c r="V68" s="174">
        <f t="shared" si="7"/>
        <v>0</v>
      </c>
      <c r="AD68" s="530" t="str">
        <f>IFERROR(VLOOKUP(D68,'Part Master'!A:E,5,FALSE)," ")</f>
        <v/>
      </c>
    </row>
    <row r="69" spans="1:31">
      <c r="A69" s="9"/>
      <c r="B69" s="79" t="s">
        <v>542</v>
      </c>
      <c r="C69" s="41"/>
      <c r="D69" s="104" t="s">
        <v>96</v>
      </c>
      <c r="E69" s="42">
        <v>0.17</v>
      </c>
      <c r="F69" s="181">
        <f>VLOOKUP(D69,'Part Master'!A:R, 3,FALSE)</f>
        <v>29.81</v>
      </c>
      <c r="G69" s="181">
        <f t="shared" si="42"/>
        <v>32.791000000000004</v>
      </c>
      <c r="H69" s="181">
        <f t="shared" si="43"/>
        <v>58.971000000000004</v>
      </c>
      <c r="I69" s="181">
        <f>VLOOKUP(D69,'Part Master'!A:G,7,FALSE)</f>
        <v>24.7423</v>
      </c>
      <c r="J69" s="181">
        <f t="shared" si="44"/>
        <v>27.216530000000002</v>
      </c>
      <c r="K69" s="181">
        <f t="shared" si="45"/>
        <v>53.396530000000006</v>
      </c>
      <c r="L69" s="205"/>
      <c r="N69" s="122">
        <f t="shared" si="46"/>
        <v>0</v>
      </c>
      <c r="O69" s="122">
        <f t="shared" si="47"/>
        <v>0</v>
      </c>
      <c r="P69" s="339"/>
      <c r="Q69" s="122">
        <f t="shared" si="48"/>
        <v>0</v>
      </c>
      <c r="R69" s="122">
        <f t="shared" si="49"/>
        <v>0</v>
      </c>
      <c r="T69" s="174">
        <f>IF($L69&gt;0,$L69*$I69*'COVER PAGE'!#REF!,0)</f>
        <v>0</v>
      </c>
      <c r="U69" s="174">
        <f>IF($L69&gt;0,($E69*$R$9*$L69)-($E69*'COVER PAGE'!#REF!*$L69),0)</f>
        <v>0</v>
      </c>
      <c r="V69" s="174">
        <f t="shared" si="7"/>
        <v>0</v>
      </c>
      <c r="AD69" s="530" t="str">
        <f>IFERROR(VLOOKUP(D69,'Part Master'!A:E,5,FALSE)," ")</f>
        <v/>
      </c>
    </row>
    <row r="70" spans="1:31">
      <c r="A70" s="9"/>
      <c r="B70" s="79" t="s">
        <v>10</v>
      </c>
      <c r="C70" s="41"/>
      <c r="D70" s="104" t="s">
        <v>39</v>
      </c>
      <c r="E70" s="42">
        <v>0</v>
      </c>
      <c r="F70" s="181">
        <f>VLOOKUP(D70,'Part Master'!A:R, 3,FALSE)</f>
        <v>31.2</v>
      </c>
      <c r="G70" s="181">
        <f>F70*1.1</f>
        <v>34.32</v>
      </c>
      <c r="H70" s="181">
        <f t="shared" si="43"/>
        <v>34.32</v>
      </c>
      <c r="I70" s="181">
        <f>VLOOKUP(D70,'Part Master'!A:G,7,FALSE)</f>
        <v>25.896000000000001</v>
      </c>
      <c r="J70" s="181">
        <f t="shared" si="44"/>
        <v>28.485600000000002</v>
      </c>
      <c r="K70" s="181">
        <f t="shared" si="45"/>
        <v>28.485600000000002</v>
      </c>
      <c r="L70" s="205"/>
      <c r="N70" s="122">
        <f t="shared" si="46"/>
        <v>0</v>
      </c>
      <c r="O70" s="122">
        <f t="shared" si="47"/>
        <v>0</v>
      </c>
      <c r="P70" s="339"/>
      <c r="Q70" s="122">
        <f t="shared" si="48"/>
        <v>0</v>
      </c>
      <c r="R70" s="122">
        <f t="shared" si="49"/>
        <v>0</v>
      </c>
      <c r="T70" s="174">
        <f>IF($L70&gt;0,$L70*$I70*'COVER PAGE'!#REF!,0)</f>
        <v>0</v>
      </c>
      <c r="U70" s="174">
        <f>IF($L70&gt;0,($E70*$R$9*$L70)-($E70*'COVER PAGE'!#REF!*$L70),0)</f>
        <v>0</v>
      </c>
      <c r="V70" s="174">
        <f t="shared" si="7"/>
        <v>0</v>
      </c>
      <c r="AD70" s="530" t="str">
        <f>IFERROR(VLOOKUP(D70,'Part Master'!A:E,5,FALSE)," ")</f>
        <v/>
      </c>
    </row>
    <row r="71" spans="1:31">
      <c r="A71" s="9"/>
      <c r="B71" s="79" t="s">
        <v>529</v>
      </c>
      <c r="C71" s="110"/>
      <c r="D71" s="104" t="s">
        <v>556</v>
      </c>
      <c r="E71" s="42">
        <v>0.5</v>
      </c>
      <c r="F71" s="181">
        <f>VLOOKUP(D71,'Part Master'!A:R, 3,FALSE)</f>
        <v>805.08</v>
      </c>
      <c r="G71" s="181">
        <f>F71*1.1</f>
        <v>885.58800000000008</v>
      </c>
      <c r="H71" s="181">
        <f t="shared" si="43"/>
        <v>962.58800000000008</v>
      </c>
      <c r="I71" s="181">
        <f>VLOOKUP(D71,'Part Master'!A:G,7,FALSE)</f>
        <v>668.21640000000002</v>
      </c>
      <c r="J71" s="181">
        <f t="shared" si="44"/>
        <v>735.03804000000014</v>
      </c>
      <c r="K71" s="181">
        <f t="shared" si="45"/>
        <v>812.03804000000014</v>
      </c>
      <c r="L71" s="205"/>
      <c r="N71" s="122">
        <f t="shared" si="46"/>
        <v>0</v>
      </c>
      <c r="O71" s="122">
        <f t="shared" si="47"/>
        <v>0</v>
      </c>
      <c r="P71" s="339"/>
      <c r="Q71" s="122">
        <f t="shared" si="48"/>
        <v>0</v>
      </c>
      <c r="R71" s="122">
        <f t="shared" si="49"/>
        <v>0</v>
      </c>
      <c r="T71" s="174">
        <f>IF($L71&gt;0,$L71*$I71*'COVER PAGE'!#REF!,0)</f>
        <v>0</v>
      </c>
      <c r="U71" s="174">
        <f>IF($L71&gt;0,($E71*$R$9*$L71)-($E71*'COVER PAGE'!#REF!*$L71),0)</f>
        <v>0</v>
      </c>
      <c r="V71" s="174">
        <f t="shared" si="7"/>
        <v>0</v>
      </c>
      <c r="AD71" s="530" t="str">
        <f>IFERROR(VLOOKUP(D71,'Part Master'!A:E,5,FALSE)," ")</f>
        <v/>
      </c>
    </row>
    <row r="72" spans="1:31" ht="15" customHeight="1">
      <c r="A72" s="9"/>
      <c r="B72" s="79" t="s">
        <v>640</v>
      </c>
      <c r="C72" s="41"/>
      <c r="D72" s="104" t="s">
        <v>558</v>
      </c>
      <c r="E72" s="42">
        <v>0.1</v>
      </c>
      <c r="F72" s="181">
        <f>VLOOKUP(D72,'Part Master'!A:R, 3,FALSE)</f>
        <v>32.590000000000003</v>
      </c>
      <c r="G72" s="181">
        <f>F72*1.1</f>
        <v>35.849000000000004</v>
      </c>
      <c r="H72" s="181">
        <f t="shared" si="43"/>
        <v>51.249000000000002</v>
      </c>
      <c r="I72" s="181">
        <f>VLOOKUP(D72,'Part Master'!A:G,7,FALSE)</f>
        <v>27.049700000000001</v>
      </c>
      <c r="J72" s="181">
        <f t="shared" si="44"/>
        <v>29.754670000000004</v>
      </c>
      <c r="K72" s="181">
        <f t="shared" si="45"/>
        <v>45.154670000000003</v>
      </c>
      <c r="L72" s="205"/>
      <c r="N72" s="122">
        <f t="shared" si="46"/>
        <v>0</v>
      </c>
      <c r="O72" s="122">
        <f t="shared" si="47"/>
        <v>0</v>
      </c>
      <c r="P72" s="339"/>
      <c r="Q72" s="122">
        <f t="shared" si="48"/>
        <v>0</v>
      </c>
      <c r="R72" s="122">
        <f t="shared" si="49"/>
        <v>0</v>
      </c>
      <c r="T72" s="174">
        <f>IF($L72&gt;0,$L72*$I72*'COVER PAGE'!#REF!,0)</f>
        <v>0</v>
      </c>
      <c r="U72" s="174">
        <f>IF($L72&gt;0,($E72*$R$9*$L72)-($E72*'COVER PAGE'!#REF!*$L72),0)</f>
        <v>0</v>
      </c>
      <c r="V72" s="174">
        <f t="shared" si="7"/>
        <v>0</v>
      </c>
      <c r="AD72" s="530" t="str">
        <f>IFERROR(VLOOKUP(D72,'Part Master'!A:E,5,FALSE)," ")</f>
        <v/>
      </c>
    </row>
    <row r="73" spans="1:31">
      <c r="A73" s="9"/>
      <c r="B73" s="824" t="s">
        <v>232</v>
      </c>
      <c r="C73" s="825"/>
      <c r="D73" s="825"/>
      <c r="E73" s="825"/>
      <c r="F73" s="825"/>
      <c r="G73" s="825"/>
      <c r="H73" s="825"/>
      <c r="I73" s="825"/>
      <c r="J73" s="825"/>
      <c r="K73" s="825"/>
      <c r="L73" s="825"/>
      <c r="M73" s="825"/>
      <c r="N73" s="825"/>
      <c r="O73" s="825"/>
      <c r="P73" s="825"/>
      <c r="Q73" s="825"/>
      <c r="R73" s="825"/>
      <c r="S73" s="825"/>
      <c r="T73" s="825"/>
      <c r="U73" s="825"/>
      <c r="V73" s="825"/>
      <c r="W73" s="825"/>
      <c r="X73" s="825"/>
      <c r="Y73" s="825"/>
      <c r="Z73" s="825"/>
      <c r="AA73" s="825"/>
      <c r="AB73" s="825"/>
      <c r="AC73" s="825"/>
      <c r="AD73" s="924" t="str">
        <f>IFERROR(VLOOKUP(D73,'Part Master'!A:E,5,FALSE)," ")</f>
        <v xml:space="preserve"> </v>
      </c>
    </row>
    <row r="74" spans="1:31">
      <c r="A74" s="9"/>
      <c r="B74" s="79" t="s">
        <v>1</v>
      </c>
      <c r="C74" s="41"/>
      <c r="D74" s="104" t="s">
        <v>70</v>
      </c>
      <c r="E74" s="42">
        <v>0</v>
      </c>
      <c r="F74" s="181">
        <f>VLOOKUP(D74,'Part Master'!A:R, 3,FALSE)</f>
        <v>57.85</v>
      </c>
      <c r="G74" s="181">
        <f>F74*1.1</f>
        <v>63.635000000000005</v>
      </c>
      <c r="H74" s="181">
        <f>G74+($O$9*E74)</f>
        <v>63.635000000000005</v>
      </c>
      <c r="I74" s="181">
        <f>VLOOKUP(D74,'Part Master'!A:G,7,FALSE)</f>
        <v>48.015500000000003</v>
      </c>
      <c r="J74" s="181">
        <f>I74*1.1</f>
        <v>52.817050000000009</v>
      </c>
      <c r="K74" s="181">
        <f>J74+($R$9*E74)</f>
        <v>52.817050000000009</v>
      </c>
      <c r="L74" s="205"/>
      <c r="N74" s="122">
        <f>IF(L74&gt;0,G74*L74,0)</f>
        <v>0</v>
      </c>
      <c r="O74" s="122">
        <f>IF(L74&gt;0,H74*L74,0)</f>
        <v>0</v>
      </c>
      <c r="P74" s="339"/>
      <c r="Q74" s="122">
        <f>IF(L74&gt;0,J74*L74,0)</f>
        <v>0</v>
      </c>
      <c r="R74" s="122">
        <f>IF(L74&gt;0,K74*L74,0)</f>
        <v>0</v>
      </c>
      <c r="T74" s="174">
        <f>IF($L74&gt;0,$L74*$I74*'COVER PAGE'!#REF!,0)</f>
        <v>0</v>
      </c>
      <c r="U74" s="174">
        <f>IF($L74&gt;0,($E74*$R$9*$L74)-($E74*'COVER PAGE'!#REF!*$L74),0)</f>
        <v>0</v>
      </c>
      <c r="V74" s="174">
        <f t="shared" si="7"/>
        <v>0</v>
      </c>
      <c r="AD74" s="530" t="str">
        <f>IFERROR(VLOOKUP(D74,'Part Master'!A:E,5,FALSE)," ")</f>
        <v/>
      </c>
    </row>
    <row r="75" spans="1:31">
      <c r="A75" s="9"/>
      <c r="B75" s="79" t="s">
        <v>52</v>
      </c>
      <c r="C75" s="41"/>
      <c r="D75" s="104" t="s">
        <v>84</v>
      </c>
      <c r="E75" s="42">
        <v>0</v>
      </c>
      <c r="F75" s="181">
        <f>VLOOKUP(D75,'Part Master'!A:R, 3,FALSE)</f>
        <v>29.45</v>
      </c>
      <c r="G75" s="181">
        <f>F75*1.1</f>
        <v>32.395000000000003</v>
      </c>
      <c r="H75" s="181">
        <f>G75+($O$9*E75)</f>
        <v>32.395000000000003</v>
      </c>
      <c r="I75" s="181">
        <f>VLOOKUP(D75,'Part Master'!A:G,7,FALSE)</f>
        <v>24.4435</v>
      </c>
      <c r="J75" s="181">
        <f>I75*1.1</f>
        <v>26.887850000000004</v>
      </c>
      <c r="K75" s="181">
        <f>J75+($R$9*E75)</f>
        <v>26.887850000000004</v>
      </c>
      <c r="L75" s="205"/>
      <c r="N75" s="122">
        <f>IF(L75&gt;0,G75*L75,0)</f>
        <v>0</v>
      </c>
      <c r="O75" s="122">
        <f>IF(L75&gt;0,H75*L75,0)</f>
        <v>0</v>
      </c>
      <c r="P75" s="339"/>
      <c r="Q75" s="122">
        <f>IF(L75&gt;0,J75*L75,0)</f>
        <v>0</v>
      </c>
      <c r="R75" s="122">
        <f>IF(L75&gt;0,K75*L75,0)</f>
        <v>0</v>
      </c>
      <c r="T75" s="174">
        <f>IF($L75&gt;0,$L75*$I75*'COVER PAGE'!#REF!,0)</f>
        <v>0</v>
      </c>
      <c r="U75" s="174">
        <f>IF($L75&gt;0,($E75*$R$9*$L75)-($E75*'COVER PAGE'!#REF!*$L75),0)</f>
        <v>0</v>
      </c>
      <c r="V75" s="174">
        <f t="shared" si="7"/>
        <v>0</v>
      </c>
      <c r="AD75" s="530" t="str">
        <f>IFERROR(VLOOKUP(D75,'Part Master'!A:E,5,FALSE)," ")</f>
        <v/>
      </c>
    </row>
    <row r="76" spans="1:31">
      <c r="B76" s="79" t="s">
        <v>543</v>
      </c>
      <c r="C76" s="41"/>
      <c r="D76" s="104" t="s">
        <v>660</v>
      </c>
      <c r="E76" s="42">
        <v>0.25</v>
      </c>
      <c r="F76" s="181">
        <f>VLOOKUP(D76,'Part Master'!A:R, 3,FALSE)</f>
        <v>147.59</v>
      </c>
      <c r="G76" s="181">
        <f>F76*1.1</f>
        <v>162.34900000000002</v>
      </c>
      <c r="H76" s="181">
        <f>G76+($O$9*E76)</f>
        <v>200.84900000000002</v>
      </c>
      <c r="I76" s="181">
        <f>VLOOKUP(D76,'Part Master'!A:G,7,FALSE)</f>
        <v>122.4997</v>
      </c>
      <c r="J76" s="181">
        <f>I76*1.1</f>
        <v>134.74967000000001</v>
      </c>
      <c r="K76" s="181">
        <f>J76+($R$9*E76)</f>
        <v>173.24967000000001</v>
      </c>
      <c r="L76" s="205"/>
      <c r="N76" s="122">
        <f>IF(L76&gt;0,G76*L76,0)</f>
        <v>0</v>
      </c>
      <c r="O76" s="122">
        <f>IF(L76&gt;0,H76*L76,0)</f>
        <v>0</v>
      </c>
      <c r="P76" s="339"/>
      <c r="Q76" s="122">
        <f>IF(L76&gt;0,J76*L76,0)</f>
        <v>0</v>
      </c>
      <c r="R76" s="122">
        <f>IF(L76&gt;0,K76*L76,0)</f>
        <v>0</v>
      </c>
      <c r="T76" s="174">
        <f>IF($L76&gt;0,$L76*$I76*'COVER PAGE'!#REF!,0)</f>
        <v>0</v>
      </c>
      <c r="U76" s="174">
        <f>IF($L76&gt;0,($E76*$R$9*$L76)-($E76*'COVER PAGE'!#REF!*$L76),0)</f>
        <v>0</v>
      </c>
      <c r="V76" s="174">
        <f t="shared" si="7"/>
        <v>0</v>
      </c>
      <c r="AD76" s="530" t="str">
        <f>IFERROR(VLOOKUP(D76,'Part Master'!A:E,5,FALSE)," ")</f>
        <v/>
      </c>
    </row>
    <row r="77" spans="1:31">
      <c r="M77" s="4"/>
      <c r="N77" s="4"/>
      <c r="O77" s="4"/>
      <c r="P77" s="4"/>
      <c r="AD77" s="532" t="str">
        <f>IFERROR(VLOOKUP(D77,'Part Master'!A:E,5,FALSE)," ")</f>
        <v xml:space="preserve"> </v>
      </c>
      <c r="AE77" s="351"/>
    </row>
    <row r="78" spans="1:31" ht="15" customHeight="1">
      <c r="B78" s="33" t="s">
        <v>636</v>
      </c>
      <c r="C78" s="470"/>
      <c r="D78" s="470"/>
      <c r="E78" s="470"/>
      <c r="F78" s="470"/>
      <c r="G78" s="470"/>
      <c r="H78" s="470"/>
      <c r="I78" s="323"/>
      <c r="J78" s="323"/>
      <c r="K78" s="323"/>
      <c r="M78" s="4"/>
      <c r="N78" s="4"/>
      <c r="O78" s="4"/>
      <c r="P78" s="4"/>
      <c r="AD78" s="532" t="str">
        <f>IFERROR(VLOOKUP(D78,'Part Master'!A:E,5,FALSE)," ")</f>
        <v xml:space="preserve"> </v>
      </c>
      <c r="AE78" s="351"/>
    </row>
    <row r="79" spans="1:31" ht="15" customHeight="1">
      <c r="B79" s="463" t="s">
        <v>638</v>
      </c>
      <c r="C79" s="463"/>
      <c r="D79" s="463"/>
      <c r="E79" s="463"/>
      <c r="F79" s="463"/>
      <c r="G79" s="463"/>
      <c r="H79" s="463"/>
      <c r="I79" s="324"/>
      <c r="J79" s="324"/>
      <c r="K79" s="324"/>
      <c r="M79" s="4"/>
      <c r="N79" s="4"/>
      <c r="O79" s="4"/>
      <c r="P79" s="4"/>
      <c r="AD79" s="532" t="str">
        <f>IFERROR(VLOOKUP(D79,'Part Master'!A:E,5,FALSE)," ")</f>
        <v xml:space="preserve"> </v>
      </c>
      <c r="AE79" s="351"/>
    </row>
    <row r="80" spans="1:31" ht="15.75" customHeight="1">
      <c r="B80" s="463" t="s">
        <v>1373</v>
      </c>
      <c r="C80" s="463"/>
      <c r="D80" s="463"/>
      <c r="E80" s="463"/>
      <c r="F80" s="463"/>
      <c r="G80" s="463"/>
      <c r="H80" s="463"/>
      <c r="I80" s="324"/>
      <c r="J80" s="324"/>
      <c r="K80" s="324"/>
      <c r="M80" s="4"/>
      <c r="N80" s="4"/>
      <c r="O80" s="4"/>
      <c r="P80" s="4"/>
      <c r="AD80" s="532" t="str">
        <f>IFERROR(VLOOKUP(D80,'Part Master'!A:E,5,FALSE)," ")</f>
        <v xml:space="preserve"> </v>
      </c>
      <c r="AE80" s="351"/>
    </row>
    <row r="81" spans="2:31" ht="15.75" customHeight="1">
      <c r="B81" s="463" t="s">
        <v>1374</v>
      </c>
      <c r="C81" s="463"/>
      <c r="D81" s="463"/>
      <c r="E81" s="463"/>
      <c r="F81" s="463"/>
      <c r="G81" s="463"/>
      <c r="H81" s="463"/>
      <c r="I81" s="324"/>
      <c r="J81" s="324"/>
      <c r="K81" s="324"/>
      <c r="M81" s="4"/>
      <c r="N81" s="4"/>
      <c r="O81" s="4"/>
      <c r="P81" s="4"/>
      <c r="AD81" s="532" t="str">
        <f>IFERROR(VLOOKUP(D81,'Part Master'!A:E,5,FALSE)," ")</f>
        <v xml:space="preserve"> </v>
      </c>
      <c r="AE81" s="351"/>
    </row>
    <row r="82" spans="2:31" ht="15" customHeight="1">
      <c r="B82" s="943" t="s">
        <v>641</v>
      </c>
      <c r="C82" s="943"/>
      <c r="D82" s="943"/>
      <c r="E82" s="943"/>
      <c r="F82" s="943"/>
      <c r="G82" s="943"/>
      <c r="H82" s="943"/>
      <c r="M82" s="4"/>
      <c r="N82" s="4"/>
      <c r="O82" s="4"/>
      <c r="P82" s="4"/>
      <c r="AD82" s="532" t="str">
        <f>IFERROR(VLOOKUP(D82,'Part Master'!A:E,5,FALSE)," ")</f>
        <v xml:space="preserve"> </v>
      </c>
      <c r="AE82" s="351"/>
    </row>
    <row r="83" spans="2:31">
      <c r="B83" s="763" t="s">
        <v>1395</v>
      </c>
      <c r="C83" s="763"/>
      <c r="D83" s="763"/>
      <c r="E83" s="763"/>
      <c r="F83" s="763"/>
      <c r="G83" s="763"/>
      <c r="H83" s="763"/>
      <c r="I83" s="763"/>
      <c r="J83" s="763"/>
      <c r="K83" s="763"/>
      <c r="L83" s="763"/>
      <c r="M83" s="4"/>
      <c r="N83" s="4"/>
      <c r="O83" s="4"/>
      <c r="P83" s="4"/>
      <c r="AD83" s="532" t="str">
        <f>IFERROR(VLOOKUP(D83,'Part Master'!A:E,5,FALSE)," ")</f>
        <v xml:space="preserve"> </v>
      </c>
      <c r="AE83" s="351"/>
    </row>
    <row r="84" spans="2:31">
      <c r="B84" s="763"/>
      <c r="C84" s="763"/>
      <c r="D84" s="763"/>
      <c r="E84" s="763"/>
      <c r="F84" s="763"/>
      <c r="G84" s="763"/>
      <c r="H84" s="763"/>
      <c r="I84" s="763"/>
      <c r="J84" s="763"/>
      <c r="K84" s="763"/>
      <c r="L84" s="763"/>
      <c r="M84" s="4"/>
      <c r="N84" s="4"/>
      <c r="O84" s="4"/>
      <c r="P84" s="4"/>
      <c r="AD84" s="532" t="str">
        <f>IFERROR(VLOOKUP(D84,'Part Master'!A:E,5,FALSE)," ")</f>
        <v xml:space="preserve"> </v>
      </c>
      <c r="AE84" s="351"/>
    </row>
    <row r="85" spans="2:31">
      <c r="B85" s="763"/>
      <c r="C85" s="763"/>
      <c r="D85" s="763"/>
      <c r="E85" s="763"/>
      <c r="F85" s="763"/>
      <c r="G85" s="763"/>
      <c r="H85" s="763"/>
      <c r="I85" s="763"/>
      <c r="J85" s="763"/>
      <c r="K85" s="763"/>
      <c r="L85" s="763"/>
      <c r="M85" s="4"/>
      <c r="N85" s="4"/>
      <c r="O85" s="4"/>
      <c r="P85" s="4"/>
      <c r="AD85" s="532" t="str">
        <f>IFERROR(VLOOKUP(D85,'Part Master'!A:E,5,FALSE)," ")</f>
        <v xml:space="preserve"> </v>
      </c>
      <c r="AE85" s="351"/>
    </row>
    <row r="86" spans="2:31">
      <c r="M86" s="4"/>
      <c r="N86" s="4"/>
      <c r="O86" s="4"/>
      <c r="P86" s="4"/>
      <c r="AD86" s="532" t="str">
        <f>IFERROR(VLOOKUP(D86,'Part Master'!A:E,5,FALSE)," ")</f>
        <v xml:space="preserve"> </v>
      </c>
      <c r="AE86" s="351"/>
    </row>
    <row r="87" spans="2:31">
      <c r="M87" s="4"/>
      <c r="N87" s="4"/>
      <c r="O87" s="4"/>
      <c r="P87" s="4"/>
      <c r="AD87" s="532" t="str">
        <f>IFERROR(VLOOKUP(D87,'Part Master'!A:E,5,FALSE)," ")</f>
        <v xml:space="preserve"> </v>
      </c>
      <c r="AE87" s="351"/>
    </row>
    <row r="88" spans="2:31">
      <c r="M88" s="4"/>
      <c r="N88" s="4"/>
      <c r="O88" s="4"/>
      <c r="P88" s="4"/>
      <c r="AD88" s="532" t="str">
        <f>IFERROR(VLOOKUP(D88,'Part Master'!A:E,5,FALSE)," ")</f>
        <v xml:space="preserve"> </v>
      </c>
      <c r="AE88" s="351"/>
    </row>
    <row r="89" spans="2:31">
      <c r="M89" s="4"/>
      <c r="N89" s="4"/>
      <c r="O89" s="4"/>
      <c r="P89" s="4"/>
      <c r="AD89" s="532" t="str">
        <f>IFERROR(VLOOKUP(D89,'Part Master'!A:E,5,FALSE)," ")</f>
        <v xml:space="preserve"> </v>
      </c>
      <c r="AE89" s="351"/>
    </row>
    <row r="90" spans="2:31">
      <c r="M90" s="4"/>
      <c r="N90" s="4"/>
      <c r="O90" s="4"/>
      <c r="P90" s="4"/>
      <c r="AD90" s="532" t="str">
        <f>IFERROR(VLOOKUP(D90,'Part Master'!A:E,5,FALSE)," ")</f>
        <v xml:space="preserve"> </v>
      </c>
      <c r="AE90" s="351"/>
    </row>
    <row r="91" spans="2:31">
      <c r="M91" s="4"/>
      <c r="N91" s="4"/>
      <c r="O91" s="4"/>
      <c r="P91" s="4"/>
      <c r="AD91" s="532" t="str">
        <f>IFERROR(VLOOKUP(D91,'Part Master'!A:E,5,FALSE)," ")</f>
        <v xml:space="preserve"> </v>
      </c>
      <c r="AE91" s="351"/>
    </row>
    <row r="92" spans="2:31">
      <c r="M92" s="4"/>
      <c r="N92" s="4"/>
      <c r="O92" s="4"/>
      <c r="P92" s="4"/>
      <c r="AD92" s="532" t="str">
        <f>IFERROR(VLOOKUP(D92,'Part Master'!A:E,5,FALSE)," ")</f>
        <v xml:space="preserve"> </v>
      </c>
      <c r="AE92" s="351"/>
    </row>
    <row r="93" spans="2:31">
      <c r="M93" s="4"/>
      <c r="N93" s="4"/>
      <c r="O93" s="4"/>
      <c r="P93" s="4"/>
      <c r="AD93" s="532" t="str">
        <f>IFERROR(VLOOKUP(D93,'Part Master'!A:E,5,FALSE)," ")</f>
        <v xml:space="preserve"> </v>
      </c>
      <c r="AE93" s="351"/>
    </row>
    <row r="94" spans="2:31">
      <c r="M94" s="4"/>
      <c r="N94" s="4"/>
      <c r="O94" s="4"/>
      <c r="P94" s="4"/>
      <c r="AD94" s="532" t="str">
        <f>IFERROR(VLOOKUP(D94,'Part Master'!A:E,5,FALSE)," ")</f>
        <v xml:space="preserve"> </v>
      </c>
      <c r="AE94" s="351"/>
    </row>
    <row r="95" spans="2:31">
      <c r="M95" s="4"/>
      <c r="N95" s="4"/>
      <c r="O95" s="4"/>
      <c r="P95" s="4"/>
      <c r="AD95" s="532" t="str">
        <f>IFERROR(VLOOKUP(D95,'Part Master'!A:E,5,FALSE)," ")</f>
        <v xml:space="preserve"> </v>
      </c>
      <c r="AE95" s="351"/>
    </row>
    <row r="96" spans="2:31">
      <c r="M96" s="4"/>
      <c r="N96" s="4"/>
      <c r="O96" s="4"/>
      <c r="P96" s="4"/>
      <c r="AD96" s="532" t="str">
        <f>IFERROR(VLOOKUP(D96,'Part Master'!A:E,5,FALSE)," ")</f>
        <v xml:space="preserve"> </v>
      </c>
      <c r="AE96" s="351"/>
    </row>
    <row r="97" spans="13:31">
      <c r="M97" s="4"/>
      <c r="N97" s="4"/>
      <c r="O97" s="4"/>
      <c r="P97" s="4"/>
      <c r="AD97" s="532" t="str">
        <f>IFERROR(VLOOKUP(D97,'Part Master'!A:E,5,FALSE)," ")</f>
        <v xml:space="preserve"> </v>
      </c>
      <c r="AE97" s="351"/>
    </row>
    <row r="98" spans="13:31">
      <c r="M98" s="4"/>
      <c r="N98" s="4"/>
      <c r="O98" s="4"/>
      <c r="P98" s="4"/>
      <c r="AD98" s="532" t="str">
        <f>IFERROR(VLOOKUP(D98,'Part Master'!A:E,5,FALSE)," ")</f>
        <v xml:space="preserve"> </v>
      </c>
      <c r="AE98" s="351"/>
    </row>
    <row r="99" spans="13:31">
      <c r="M99" s="4"/>
      <c r="N99" s="4"/>
      <c r="O99" s="4"/>
      <c r="P99" s="4"/>
      <c r="AD99" s="532" t="str">
        <f>IFERROR(VLOOKUP(D99,'Part Master'!A:E,5,FALSE)," ")</f>
        <v xml:space="preserve"> </v>
      </c>
      <c r="AE99" s="351"/>
    </row>
    <row r="100" spans="13:31">
      <c r="M100" s="4"/>
      <c r="N100" s="4"/>
      <c r="O100" s="4"/>
      <c r="P100" s="4"/>
      <c r="AD100" s="532" t="str">
        <f>IFERROR(VLOOKUP(D100,'Part Master'!A:E,5,FALSE)," ")</f>
        <v xml:space="preserve"> </v>
      </c>
      <c r="AE100" s="351"/>
    </row>
    <row r="101" spans="13:31">
      <c r="M101" s="4"/>
      <c r="N101" s="4"/>
      <c r="O101" s="4"/>
      <c r="P101" s="4"/>
      <c r="AD101" s="532" t="str">
        <f>IFERROR(VLOOKUP(D101,'Part Master'!A:E,5,FALSE)," ")</f>
        <v xml:space="preserve"> </v>
      </c>
      <c r="AE101" s="351"/>
    </row>
    <row r="102" spans="13:31">
      <c r="M102" s="4"/>
      <c r="N102" s="4"/>
      <c r="O102" s="4"/>
      <c r="P102" s="4"/>
      <c r="AD102" s="532" t="str">
        <f>IFERROR(VLOOKUP(D102,'Part Master'!A:E,5,FALSE)," ")</f>
        <v xml:space="preserve"> </v>
      </c>
      <c r="AE102" s="351"/>
    </row>
    <row r="103" spans="13:31">
      <c r="M103" s="4"/>
      <c r="N103" s="4"/>
      <c r="O103" s="4"/>
      <c r="P103" s="4"/>
      <c r="AD103" s="532" t="str">
        <f>IFERROR(VLOOKUP(D103,'Part Master'!A:E,5,FALSE)," ")</f>
        <v xml:space="preserve"> </v>
      </c>
      <c r="AE103" s="351"/>
    </row>
    <row r="104" spans="13:31">
      <c r="M104" s="4"/>
      <c r="N104" s="4"/>
      <c r="O104" s="4"/>
      <c r="P104" s="4"/>
      <c r="AD104" s="532" t="str">
        <f>IFERROR(VLOOKUP(D104,'Part Master'!A:E,5,FALSE)," ")</f>
        <v xml:space="preserve"> </v>
      </c>
      <c r="AE104" s="351"/>
    </row>
    <row r="105" spans="13:31">
      <c r="M105" s="4"/>
      <c r="N105" s="4"/>
      <c r="O105" s="4"/>
      <c r="P105" s="4"/>
      <c r="AD105" s="532" t="str">
        <f>IFERROR(VLOOKUP(D105,'Part Master'!A:E,5,FALSE)," ")</f>
        <v xml:space="preserve"> </v>
      </c>
      <c r="AE105" s="351"/>
    </row>
    <row r="106" spans="13:31">
      <c r="M106" s="4"/>
      <c r="N106" s="4"/>
      <c r="O106" s="4"/>
      <c r="P106" s="4"/>
      <c r="AD106" s="532" t="str">
        <f>IFERROR(VLOOKUP(D106,'Part Master'!A:E,5,FALSE)," ")</f>
        <v xml:space="preserve"> </v>
      </c>
      <c r="AE106" s="351"/>
    </row>
    <row r="107" spans="13:31">
      <c r="M107" s="4"/>
      <c r="N107" s="4"/>
      <c r="O107" s="4"/>
      <c r="P107" s="4"/>
      <c r="AD107" s="532" t="str">
        <f>IFERROR(VLOOKUP(D107,'Part Master'!A:E,5,FALSE)," ")</f>
        <v xml:space="preserve"> </v>
      </c>
      <c r="AE107" s="351"/>
    </row>
    <row r="108" spans="13:31">
      <c r="M108" s="4"/>
      <c r="N108" s="4"/>
      <c r="O108" s="4"/>
      <c r="P108" s="4"/>
      <c r="AD108" s="532" t="str">
        <f>IFERROR(VLOOKUP(D108,'Part Master'!A:E,5,FALSE)," ")</f>
        <v xml:space="preserve"> </v>
      </c>
      <c r="AE108" s="351"/>
    </row>
    <row r="109" spans="13:31">
      <c r="M109" s="4"/>
      <c r="N109" s="4"/>
      <c r="O109" s="4"/>
      <c r="P109" s="4"/>
      <c r="AD109" s="532" t="str">
        <f>IFERROR(VLOOKUP(D109,'Part Master'!A:E,5,FALSE)," ")</f>
        <v xml:space="preserve"> </v>
      </c>
      <c r="AE109" s="351"/>
    </row>
    <row r="110" spans="13:31">
      <c r="M110" s="4"/>
      <c r="N110" s="4"/>
      <c r="O110" s="4"/>
      <c r="P110" s="4"/>
      <c r="AD110" s="532" t="str">
        <f>IFERROR(VLOOKUP(D110,'Part Master'!A:E,5,FALSE)," ")</f>
        <v xml:space="preserve"> </v>
      </c>
      <c r="AE110" s="351"/>
    </row>
    <row r="111" spans="13:31">
      <c r="M111" s="4"/>
      <c r="N111" s="4"/>
      <c r="O111" s="4"/>
      <c r="P111" s="4"/>
      <c r="AD111" s="532" t="str">
        <f>IFERROR(VLOOKUP(D111,'Part Master'!A:E,5,FALSE)," ")</f>
        <v xml:space="preserve"> </v>
      </c>
      <c r="AE111" s="351"/>
    </row>
    <row r="112" spans="13:31">
      <c r="M112" s="4"/>
      <c r="N112" s="4"/>
      <c r="O112" s="4"/>
      <c r="P112" s="4"/>
      <c r="AD112" s="532" t="str">
        <f>IFERROR(VLOOKUP(D112,'Part Master'!A:E,5,FALSE)," ")</f>
        <v xml:space="preserve"> </v>
      </c>
      <c r="AE112" s="351"/>
    </row>
    <row r="113" spans="13:31">
      <c r="M113" s="5"/>
      <c r="N113" s="5"/>
      <c r="O113" s="5"/>
      <c r="P113" s="4"/>
      <c r="AD113" s="532" t="str">
        <f>IFERROR(VLOOKUP(D113,'Part Master'!A:E,5,FALSE)," ")</f>
        <v xml:space="preserve"> </v>
      </c>
      <c r="AE113" s="351"/>
    </row>
    <row r="114" spans="13:31">
      <c r="M114" s="5"/>
      <c r="N114" s="5"/>
      <c r="O114" s="5"/>
      <c r="P114" s="4"/>
      <c r="AD114" s="532" t="str">
        <f>IFERROR(VLOOKUP(D114,'Part Master'!A:E,5,FALSE)," ")</f>
        <v xml:space="preserve"> </v>
      </c>
      <c r="AE114" s="351"/>
    </row>
    <row r="115" spans="13:31">
      <c r="M115" s="207"/>
      <c r="N115" s="122">
        <f>IF(M115&gt;0,G115*M115,0)</f>
        <v>0</v>
      </c>
      <c r="O115" s="222"/>
      <c r="P115" s="4"/>
      <c r="AD115" s="532" t="str">
        <f>IFERROR(VLOOKUP(D115,'Part Master'!A:E,5,FALSE)," ")</f>
        <v xml:space="preserve"> </v>
      </c>
      <c r="AE115" s="351"/>
    </row>
    <row r="116" spans="13:31">
      <c r="M116" s="207"/>
      <c r="N116" s="122">
        <f>IF(M116&gt;0,G116*M116,0)</f>
        <v>0</v>
      </c>
      <c r="O116" s="222"/>
      <c r="P116" s="4"/>
      <c r="AD116" s="532" t="str">
        <f>IFERROR(VLOOKUP(D116,'Part Master'!A:E,5,FALSE)," ")</f>
        <v xml:space="preserve"> </v>
      </c>
      <c r="AE116" s="351"/>
    </row>
    <row r="117" spans="13:31">
      <c r="M117" s="207"/>
      <c r="N117" s="122">
        <f>IF(M117&gt;0,G117*M117,0)</f>
        <v>0</v>
      </c>
      <c r="O117" s="222"/>
      <c r="P117" s="4"/>
      <c r="AD117" s="532" t="str">
        <f>IFERROR(VLOOKUP(D117,'Part Master'!A:E,5,FALSE)," ")</f>
        <v xml:space="preserve"> </v>
      </c>
      <c r="AE117" s="351"/>
    </row>
    <row r="118" spans="13:31">
      <c r="M118" s="5"/>
      <c r="N118" s="5"/>
      <c r="O118" s="5"/>
      <c r="P118" s="4"/>
      <c r="AD118" s="532" t="str">
        <f>IFERROR(VLOOKUP(D118,'Part Master'!A:E,5,FALSE)," ")</f>
        <v xml:space="preserve"> </v>
      </c>
      <c r="AE118" s="351"/>
    </row>
    <row r="119" spans="13:31">
      <c r="M119" s="207"/>
      <c r="N119" s="122">
        <f>IF(M119&gt;0,G119*M119,0)</f>
        <v>0</v>
      </c>
      <c r="O119" s="222"/>
      <c r="P119" s="4"/>
      <c r="AD119" s="532" t="str">
        <f>IFERROR(VLOOKUP(D119,'Part Master'!A:E,5,FALSE)," ")</f>
        <v xml:space="preserve"> </v>
      </c>
      <c r="AE119" s="351"/>
    </row>
    <row r="120" spans="13:31">
      <c r="M120" s="207"/>
      <c r="N120" s="122">
        <f>IF(M120&gt;0,G120*M120,0)</f>
        <v>0</v>
      </c>
      <c r="O120" s="222"/>
      <c r="P120" s="4"/>
      <c r="AD120" s="532" t="str">
        <f>IFERROR(VLOOKUP(D120,'Part Master'!A:E,5,FALSE)," ")</f>
        <v xml:space="preserve"> </v>
      </c>
      <c r="AE120" s="351"/>
    </row>
    <row r="121" spans="13:31">
      <c r="M121" s="207"/>
      <c r="N121" s="122">
        <f>IF(M121&gt;0,G121*M121,0)</f>
        <v>0</v>
      </c>
      <c r="O121" s="222"/>
      <c r="P121" s="4"/>
      <c r="AD121" s="532" t="str">
        <f>IFERROR(VLOOKUP(D121,'Part Master'!A:E,5,FALSE)," ")</f>
        <v xml:space="preserve"> </v>
      </c>
      <c r="AE121" s="351"/>
    </row>
    <row r="122" spans="13:31">
      <c r="M122" s="5"/>
      <c r="N122" s="5"/>
      <c r="O122" s="5"/>
      <c r="P122" s="4"/>
      <c r="AD122" s="532" t="str">
        <f>IFERROR(VLOOKUP(D122,'Part Master'!A:E,5,FALSE)," ")</f>
        <v xml:space="preserve"> </v>
      </c>
      <c r="AE122" s="351"/>
    </row>
    <row r="123" spans="13:31">
      <c r="M123" s="5"/>
      <c r="N123" s="5"/>
      <c r="O123" s="5"/>
      <c r="P123" s="4"/>
      <c r="AD123" s="532" t="str">
        <f>IFERROR(VLOOKUP(D123,'Part Master'!A:E,5,FALSE)," ")</f>
        <v xml:space="preserve"> </v>
      </c>
      <c r="AE123" s="351"/>
    </row>
    <row r="124" spans="13:31">
      <c r="M124" s="207"/>
      <c r="N124" s="122">
        <f t="shared" ref="N124:N129" si="50">IF(M124&gt;0,G124*M124,0)</f>
        <v>0</v>
      </c>
      <c r="O124" s="222"/>
      <c r="P124" s="4"/>
      <c r="AD124" s="532" t="str">
        <f>IFERROR(VLOOKUP(D124,'Part Master'!A:E,5,FALSE)," ")</f>
        <v xml:space="preserve"> </v>
      </c>
      <c r="AE124" s="351"/>
    </row>
    <row r="125" spans="13:31">
      <c r="M125" s="207"/>
      <c r="N125" s="122">
        <f t="shared" si="50"/>
        <v>0</v>
      </c>
      <c r="O125" s="222"/>
      <c r="P125" s="4"/>
      <c r="AD125" s="532" t="str">
        <f>IFERROR(VLOOKUP(D125,'Part Master'!A:E,5,FALSE)," ")</f>
        <v xml:space="preserve"> </v>
      </c>
      <c r="AE125" s="351"/>
    </row>
    <row r="126" spans="13:31">
      <c r="M126" s="207"/>
      <c r="N126" s="122">
        <f t="shared" si="50"/>
        <v>0</v>
      </c>
      <c r="O126" s="222"/>
      <c r="P126" s="4"/>
      <c r="AD126" s="532" t="str">
        <f>IFERROR(VLOOKUP(D126,'Part Master'!A:E,5,FALSE)," ")</f>
        <v xml:space="preserve"> </v>
      </c>
      <c r="AE126" s="351"/>
    </row>
    <row r="127" spans="13:31">
      <c r="M127" s="207"/>
      <c r="N127" s="122">
        <f t="shared" si="50"/>
        <v>0</v>
      </c>
      <c r="O127" s="222"/>
      <c r="P127" s="4"/>
      <c r="AD127" s="532" t="str">
        <f>IFERROR(VLOOKUP(D127,'Part Master'!A:E,5,FALSE)," ")</f>
        <v xml:space="preserve"> </v>
      </c>
      <c r="AE127" s="351"/>
    </row>
    <row r="128" spans="13:31">
      <c r="M128" s="207"/>
      <c r="N128" s="122">
        <f t="shared" si="50"/>
        <v>0</v>
      </c>
      <c r="O128" s="222"/>
      <c r="P128" s="4"/>
      <c r="AD128" s="532" t="str">
        <f>IFERROR(VLOOKUP(D128,'Part Master'!A:E,5,FALSE)," ")</f>
        <v xml:space="preserve"> </v>
      </c>
      <c r="AE128" s="351"/>
    </row>
    <row r="129" spans="13:31">
      <c r="M129" s="207"/>
      <c r="N129" s="122">
        <f t="shared" si="50"/>
        <v>0</v>
      </c>
      <c r="O129" s="222"/>
      <c r="P129" s="4"/>
      <c r="AD129" s="532" t="str">
        <f>IFERROR(VLOOKUP(D129,'Part Master'!A:E,5,FALSE)," ")</f>
        <v xml:space="preserve"> </v>
      </c>
      <c r="AE129" s="351"/>
    </row>
    <row r="130" spans="13:31">
      <c r="M130" s="5"/>
      <c r="N130" s="5"/>
      <c r="O130" s="5"/>
      <c r="P130" s="4"/>
      <c r="AD130" s="532" t="str">
        <f>IFERROR(VLOOKUP(D130,'Part Master'!A:E,5,FALSE)," ")</f>
        <v xml:space="preserve"> </v>
      </c>
      <c r="AE130" s="351"/>
    </row>
    <row r="131" spans="13:31">
      <c r="M131" s="5"/>
      <c r="N131" s="5"/>
      <c r="O131" s="5"/>
      <c r="P131" s="4"/>
      <c r="AD131" s="532" t="str">
        <f>IFERROR(VLOOKUP(D131,'Part Master'!A:E,5,FALSE)," ")</f>
        <v xml:space="preserve"> </v>
      </c>
      <c r="AE131" s="351"/>
    </row>
    <row r="132" spans="13:31">
      <c r="M132" s="129"/>
      <c r="N132" s="129"/>
      <c r="O132" s="129"/>
      <c r="P132" s="4"/>
      <c r="AD132" s="532" t="str">
        <f>IFERROR(VLOOKUP(D132,'Part Master'!A:E,5,FALSE)," ")</f>
        <v xml:space="preserve"> </v>
      </c>
      <c r="AE132" s="351"/>
    </row>
    <row r="133" spans="13:31">
      <c r="M133" s="129"/>
      <c r="N133" s="129"/>
      <c r="O133" s="129"/>
      <c r="P133" s="4"/>
      <c r="AD133" s="532" t="str">
        <f>IFERROR(VLOOKUP(D133,'Part Master'!A:E,5,FALSE)," ")</f>
        <v xml:space="preserve"> </v>
      </c>
      <c r="AE133" s="351"/>
    </row>
    <row r="134" spans="13:31">
      <c r="M134" s="129"/>
      <c r="N134" s="129"/>
      <c r="O134" s="129"/>
      <c r="P134" s="4"/>
      <c r="AD134" s="532" t="str">
        <f>IFERROR(VLOOKUP(D134,'Part Master'!A:E,5,FALSE)," ")</f>
        <v xml:space="preserve"> </v>
      </c>
      <c r="AE134" s="351"/>
    </row>
    <row r="135" spans="13:31">
      <c r="M135" s="129"/>
      <c r="N135" s="129"/>
      <c r="O135" s="129"/>
      <c r="P135" s="4"/>
      <c r="AD135" s="532" t="str">
        <f>IFERROR(VLOOKUP(D135,'Part Master'!A:E,5,FALSE)," ")</f>
        <v xml:space="preserve"> </v>
      </c>
      <c r="AE135" s="351"/>
    </row>
    <row r="136" spans="13:31">
      <c r="M136" s="129"/>
      <c r="N136" s="129"/>
      <c r="O136" s="129"/>
      <c r="P136" s="4"/>
      <c r="AD136" s="532" t="str">
        <f>IFERROR(VLOOKUP(D136,'Part Master'!A:E,5,FALSE)," ")</f>
        <v xml:space="preserve"> </v>
      </c>
      <c r="AE136" s="351"/>
    </row>
    <row r="137" spans="13:31">
      <c r="M137" s="129"/>
      <c r="N137" s="129"/>
      <c r="O137" s="129"/>
      <c r="P137" s="4"/>
      <c r="AD137" s="532" t="str">
        <f>IFERROR(VLOOKUP(D137,'Part Master'!A:E,5,FALSE)," ")</f>
        <v xml:space="preserve"> </v>
      </c>
      <c r="AE137" s="351"/>
    </row>
    <row r="138" spans="13:31">
      <c r="M138" s="129"/>
      <c r="N138" s="129"/>
      <c r="O138" s="129"/>
      <c r="P138" s="4"/>
      <c r="AD138" s="532" t="str">
        <f>IFERROR(VLOOKUP(D138,'Part Master'!A:E,5,FALSE)," ")</f>
        <v xml:space="preserve"> </v>
      </c>
      <c r="AE138" s="351"/>
    </row>
    <row r="139" spans="13:31">
      <c r="M139" s="129"/>
      <c r="N139" s="129"/>
      <c r="O139" s="129"/>
      <c r="P139" s="4"/>
      <c r="AD139" s="532" t="str">
        <f>IFERROR(VLOOKUP(D139,'Part Master'!A:E,5,FALSE)," ")</f>
        <v xml:space="preserve"> </v>
      </c>
      <c r="AE139" s="351"/>
    </row>
    <row r="140" spans="13:31">
      <c r="M140" s="129"/>
      <c r="N140" s="129"/>
      <c r="O140" s="129"/>
      <c r="P140" s="4"/>
      <c r="AD140" s="532" t="str">
        <f>IFERROR(VLOOKUP(D140,'Part Master'!A:E,5,FALSE)," ")</f>
        <v xml:space="preserve"> </v>
      </c>
      <c r="AE140" s="351"/>
    </row>
    <row r="141" spans="13:31">
      <c r="M141" s="129"/>
      <c r="N141" s="129"/>
      <c r="O141" s="129"/>
      <c r="P141" s="4"/>
      <c r="AD141" s="532" t="str">
        <f>IFERROR(VLOOKUP(D141,'Part Master'!A:E,5,FALSE)," ")</f>
        <v xml:space="preserve"> </v>
      </c>
      <c r="AE141" s="351"/>
    </row>
    <row r="142" spans="13:31">
      <c r="M142" s="129"/>
      <c r="N142" s="129"/>
      <c r="O142" s="129"/>
      <c r="P142" s="4"/>
      <c r="AD142" s="532" t="str">
        <f>IFERROR(VLOOKUP(D142,'Part Master'!A:E,5,FALSE)," ")</f>
        <v xml:space="preserve"> </v>
      </c>
      <c r="AE142" s="351"/>
    </row>
    <row r="143" spans="13:31">
      <c r="M143" s="129"/>
      <c r="N143" s="129"/>
      <c r="O143" s="129"/>
      <c r="P143" s="4"/>
      <c r="AD143" s="532" t="str">
        <f>IFERROR(VLOOKUP(D143,'Part Master'!A:E,5,FALSE)," ")</f>
        <v xml:space="preserve"> </v>
      </c>
      <c r="AE143" s="351"/>
    </row>
    <row r="144" spans="13:31">
      <c r="M144" s="129"/>
      <c r="N144" s="129"/>
      <c r="O144" s="129"/>
      <c r="P144" s="4"/>
      <c r="AD144" s="532" t="str">
        <f>IFERROR(VLOOKUP(D144,'Part Master'!A:E,5,FALSE)," ")</f>
        <v xml:space="preserve"> </v>
      </c>
      <c r="AE144" s="351"/>
    </row>
    <row r="145" spans="13:31">
      <c r="M145" s="129"/>
      <c r="N145" s="129"/>
      <c r="O145" s="129"/>
      <c r="P145" s="4"/>
      <c r="AD145" s="532" t="str">
        <f>IFERROR(VLOOKUP(D145,'Part Master'!A:E,5,FALSE)," ")</f>
        <v xml:space="preserve"> </v>
      </c>
      <c r="AE145" s="351"/>
    </row>
    <row r="146" spans="13:31">
      <c r="M146" s="129"/>
      <c r="N146" s="129"/>
      <c r="O146" s="129"/>
      <c r="P146" s="4"/>
      <c r="AD146" s="532" t="str">
        <f>IFERROR(VLOOKUP(D146,'Part Master'!A:E,5,FALSE)," ")</f>
        <v xml:space="preserve"> </v>
      </c>
      <c r="AE146" s="351"/>
    </row>
    <row r="147" spans="13:31">
      <c r="M147" s="129"/>
      <c r="N147" s="129"/>
      <c r="O147" s="129"/>
      <c r="P147" s="4"/>
      <c r="AD147" s="532" t="str">
        <f>IFERROR(VLOOKUP(D147,'Part Master'!A:E,5,FALSE)," ")</f>
        <v xml:space="preserve"> </v>
      </c>
      <c r="AE147" s="351"/>
    </row>
    <row r="148" spans="13:31">
      <c r="M148" s="129"/>
      <c r="N148" s="129"/>
      <c r="O148" s="129"/>
      <c r="P148" s="4"/>
      <c r="AD148" s="532" t="str">
        <f>IFERROR(VLOOKUP(D148,'Part Master'!A:E,5,FALSE)," ")</f>
        <v xml:space="preserve"> </v>
      </c>
      <c r="AE148" s="351"/>
    </row>
    <row r="149" spans="13:31">
      <c r="M149" s="129"/>
      <c r="N149" s="129"/>
      <c r="O149" s="129"/>
      <c r="P149" s="4"/>
      <c r="AD149" s="532" t="str">
        <f>IFERROR(VLOOKUP(D149,'Part Master'!A:E,5,FALSE)," ")</f>
        <v xml:space="preserve"> </v>
      </c>
      <c r="AE149" s="351"/>
    </row>
    <row r="150" spans="13:31">
      <c r="M150" s="129"/>
      <c r="N150" s="129"/>
      <c r="O150" s="129"/>
      <c r="P150" s="4"/>
      <c r="AD150" s="532" t="str">
        <f>IFERROR(VLOOKUP(D150,'Part Master'!A:E,5,FALSE)," ")</f>
        <v xml:space="preserve"> </v>
      </c>
      <c r="AE150" s="351"/>
    </row>
    <row r="151" spans="13:31">
      <c r="M151" s="129"/>
      <c r="N151" s="129"/>
      <c r="O151" s="129"/>
      <c r="P151" s="4"/>
      <c r="AD151" s="532" t="str">
        <f>IFERROR(VLOOKUP(D151,'Part Master'!A:E,5,FALSE)," ")</f>
        <v xml:space="preserve"> </v>
      </c>
      <c r="AE151" s="351"/>
    </row>
    <row r="152" spans="13:31">
      <c r="M152" s="129"/>
      <c r="N152" s="129"/>
      <c r="O152" s="129"/>
      <c r="P152" s="4"/>
      <c r="AD152" s="532" t="str">
        <f>IFERROR(VLOOKUP(D152,'Part Master'!A:E,5,FALSE)," ")</f>
        <v xml:space="preserve"> </v>
      </c>
      <c r="AE152" s="351"/>
    </row>
    <row r="153" spans="13:31">
      <c r="M153" s="129"/>
      <c r="N153" s="129"/>
      <c r="O153" s="129"/>
      <c r="P153" s="4"/>
      <c r="AD153" s="532" t="str">
        <f>IFERROR(VLOOKUP(D153,'Part Master'!A:E,5,FALSE)," ")</f>
        <v xml:space="preserve"> </v>
      </c>
      <c r="AE153" s="351"/>
    </row>
    <row r="154" spans="13:31">
      <c r="M154" s="129"/>
      <c r="N154" s="129"/>
      <c r="O154" s="129"/>
      <c r="P154" s="4"/>
      <c r="AD154" s="532" t="str">
        <f>IFERROR(VLOOKUP(D154,'Part Master'!A:E,5,FALSE)," ")</f>
        <v xml:space="preserve"> </v>
      </c>
      <c r="AE154" s="351"/>
    </row>
    <row r="155" spans="13:31">
      <c r="M155" s="129"/>
      <c r="N155" s="129"/>
      <c r="O155" s="129"/>
      <c r="P155" s="4"/>
      <c r="AD155" s="532" t="str">
        <f>IFERROR(VLOOKUP(D155,'Part Master'!A:E,5,FALSE)," ")</f>
        <v xml:space="preserve"> </v>
      </c>
      <c r="AE155" s="351"/>
    </row>
    <row r="156" spans="13:31">
      <c r="M156" s="129"/>
      <c r="N156" s="129"/>
      <c r="O156" s="129"/>
      <c r="P156" s="4"/>
      <c r="AD156" s="532" t="str">
        <f>IFERROR(VLOOKUP(D156,'Part Master'!A:E,5,FALSE)," ")</f>
        <v xml:space="preserve"> </v>
      </c>
      <c r="AE156" s="351"/>
    </row>
    <row r="157" spans="13:31">
      <c r="M157" s="129"/>
      <c r="N157" s="129"/>
      <c r="O157" s="129"/>
      <c r="P157" s="4"/>
      <c r="AD157" s="532" t="str">
        <f>IFERROR(VLOOKUP(D157,'Part Master'!A:E,5,FALSE)," ")</f>
        <v xml:space="preserve"> </v>
      </c>
      <c r="AE157" s="351"/>
    </row>
    <row r="158" spans="13:31">
      <c r="M158" s="129"/>
      <c r="N158" s="129"/>
      <c r="O158" s="129"/>
      <c r="P158" s="4"/>
      <c r="AD158" s="532" t="str">
        <f>IFERROR(VLOOKUP(D158,'Part Master'!A:E,5,FALSE)," ")</f>
        <v xml:space="preserve"> </v>
      </c>
      <c r="AE158" s="351"/>
    </row>
    <row r="159" spans="13:31">
      <c r="M159" s="129"/>
      <c r="N159" s="129"/>
      <c r="O159" s="129"/>
      <c r="P159" s="4"/>
      <c r="AD159" s="532" t="str">
        <f>IFERROR(VLOOKUP(D159,'Part Master'!A:E,5,FALSE)," ")</f>
        <v xml:space="preserve"> </v>
      </c>
      <c r="AE159" s="351"/>
    </row>
    <row r="160" spans="13:31">
      <c r="M160" s="129"/>
      <c r="N160" s="129"/>
      <c r="O160" s="129"/>
      <c r="P160" s="4"/>
      <c r="AD160" s="532" t="str">
        <f>IFERROR(VLOOKUP(D160,'Part Master'!A:E,5,FALSE)," ")</f>
        <v xml:space="preserve"> </v>
      </c>
      <c r="AE160" s="351"/>
    </row>
    <row r="161" spans="13:31">
      <c r="M161" s="129"/>
      <c r="N161" s="129"/>
      <c r="O161" s="129"/>
      <c r="P161" s="4"/>
      <c r="AD161" s="532" t="str">
        <f>IFERROR(VLOOKUP(D161,'Part Master'!A:E,5,FALSE)," ")</f>
        <v xml:space="preserve"> </v>
      </c>
      <c r="AE161" s="351"/>
    </row>
    <row r="162" spans="13:31">
      <c r="M162" s="129"/>
      <c r="N162" s="129"/>
      <c r="O162" s="129"/>
      <c r="P162" s="4"/>
      <c r="AD162" s="532" t="str">
        <f>IFERROR(VLOOKUP(D162,'Part Master'!A:E,5,FALSE)," ")</f>
        <v xml:space="preserve"> </v>
      </c>
      <c r="AE162" s="351"/>
    </row>
    <row r="163" spans="13:31">
      <c r="M163" s="129"/>
      <c r="N163" s="129"/>
      <c r="O163" s="129"/>
      <c r="P163" s="4"/>
      <c r="AD163" s="532" t="str">
        <f>IFERROR(VLOOKUP(D163,'Part Master'!A:E,5,FALSE)," ")</f>
        <v xml:space="preserve"> </v>
      </c>
      <c r="AE163" s="351"/>
    </row>
    <row r="164" spans="13:31">
      <c r="M164" s="129"/>
      <c r="N164" s="129"/>
      <c r="O164" s="129"/>
      <c r="P164" s="4"/>
      <c r="AD164" s="532" t="str">
        <f>IFERROR(VLOOKUP(D164,'Part Master'!A:E,5,FALSE)," ")</f>
        <v xml:space="preserve"> </v>
      </c>
      <c r="AE164" s="351"/>
    </row>
    <row r="165" spans="13:31">
      <c r="M165" s="129"/>
      <c r="N165" s="129"/>
      <c r="O165" s="129"/>
      <c r="P165" s="4"/>
      <c r="AD165" s="532" t="str">
        <f>IFERROR(VLOOKUP(D165,'Part Master'!A:E,5,FALSE)," ")</f>
        <v xml:space="preserve"> </v>
      </c>
      <c r="AE165" s="351"/>
    </row>
    <row r="166" spans="13:31">
      <c r="M166" s="129"/>
      <c r="N166" s="129"/>
      <c r="O166" s="129"/>
      <c r="P166" s="4"/>
      <c r="AD166" s="532" t="str">
        <f>IFERROR(VLOOKUP(D166,'Part Master'!A:E,5,FALSE)," ")</f>
        <v xml:space="preserve"> </v>
      </c>
      <c r="AE166" s="351"/>
    </row>
    <row r="167" spans="13:31">
      <c r="M167" s="129"/>
      <c r="N167" s="129"/>
      <c r="O167" s="129"/>
      <c r="P167" s="4"/>
      <c r="AD167" s="532" t="str">
        <f>IFERROR(VLOOKUP(D167,'Part Master'!A:E,5,FALSE)," ")</f>
        <v xml:space="preserve"> </v>
      </c>
      <c r="AE167" s="351"/>
    </row>
    <row r="168" spans="13:31">
      <c r="M168" s="129"/>
      <c r="N168" s="129"/>
      <c r="O168" s="129"/>
      <c r="P168" s="4"/>
      <c r="AD168" s="532" t="str">
        <f>IFERROR(VLOOKUP(D168,'Part Master'!A:E,5,FALSE)," ")</f>
        <v xml:space="preserve"> </v>
      </c>
      <c r="AE168" s="351"/>
    </row>
    <row r="169" spans="13:31">
      <c r="M169" s="129"/>
      <c r="N169" s="129"/>
      <c r="O169" s="129"/>
      <c r="P169" s="4"/>
      <c r="AD169" s="532" t="str">
        <f>IFERROR(VLOOKUP(D169,'Part Master'!A:E,5,FALSE)," ")</f>
        <v xml:space="preserve"> </v>
      </c>
      <c r="AE169" s="351"/>
    </row>
    <row r="170" spans="13:31">
      <c r="M170" s="129"/>
      <c r="N170" s="129"/>
      <c r="O170" s="129"/>
      <c r="P170" s="4"/>
      <c r="AD170" s="532" t="str">
        <f>IFERROR(VLOOKUP(D170,'Part Master'!A:E,5,FALSE)," ")</f>
        <v xml:space="preserve"> </v>
      </c>
      <c r="AE170" s="351"/>
    </row>
    <row r="171" spans="13:31">
      <c r="M171" s="129"/>
      <c r="N171" s="129"/>
      <c r="O171" s="129"/>
      <c r="P171" s="4"/>
      <c r="AD171" s="532" t="str">
        <f>IFERROR(VLOOKUP(D171,'Part Master'!A:E,5,FALSE)," ")</f>
        <v xml:space="preserve"> </v>
      </c>
      <c r="AE171" s="351"/>
    </row>
    <row r="172" spans="13:31">
      <c r="M172" s="129"/>
      <c r="N172" s="129"/>
      <c r="O172" s="129"/>
      <c r="P172" s="4"/>
      <c r="AD172" s="532" t="str">
        <f>IFERROR(VLOOKUP(D172,'Part Master'!A:E,5,FALSE)," ")</f>
        <v xml:space="preserve"> </v>
      </c>
      <c r="AE172" s="351"/>
    </row>
    <row r="173" spans="13:31">
      <c r="M173" s="129"/>
      <c r="N173" s="129"/>
      <c r="O173" s="129"/>
      <c r="P173" s="4"/>
      <c r="AD173" s="532" t="str">
        <f>IFERROR(VLOOKUP(D173,'Part Master'!A:E,5,FALSE)," ")</f>
        <v xml:space="preserve"> </v>
      </c>
      <c r="AE173" s="351"/>
    </row>
    <row r="174" spans="13:31">
      <c r="M174" s="129"/>
      <c r="N174" s="129"/>
      <c r="O174" s="129"/>
      <c r="P174" s="4"/>
      <c r="AD174" s="532" t="str">
        <f>IFERROR(VLOOKUP(D174,'Part Master'!A:E,5,FALSE)," ")</f>
        <v xml:space="preserve"> </v>
      </c>
      <c r="AE174" s="351"/>
    </row>
    <row r="175" spans="13:31">
      <c r="M175" s="129"/>
      <c r="N175" s="129"/>
      <c r="O175" s="129"/>
      <c r="P175" s="4"/>
      <c r="AD175" s="532" t="str">
        <f>IFERROR(VLOOKUP(D175,'Part Master'!A:E,5,FALSE)," ")</f>
        <v xml:space="preserve"> </v>
      </c>
      <c r="AE175" s="351"/>
    </row>
    <row r="176" spans="13:31">
      <c r="M176" s="129"/>
      <c r="N176" s="129"/>
      <c r="O176" s="129"/>
      <c r="P176" s="4"/>
      <c r="AD176" s="532" t="str">
        <f>IFERROR(VLOOKUP(D176,'Part Master'!A:E,5,FALSE)," ")</f>
        <v xml:space="preserve"> </v>
      </c>
      <c r="AE176" s="351"/>
    </row>
    <row r="177" spans="13:31">
      <c r="M177" s="129"/>
      <c r="N177" s="129"/>
      <c r="O177" s="129"/>
      <c r="P177" s="4"/>
      <c r="AD177" s="532" t="str">
        <f>IFERROR(VLOOKUP(D177,'Part Master'!A:E,5,FALSE)," ")</f>
        <v xml:space="preserve"> </v>
      </c>
      <c r="AE177" s="351"/>
    </row>
    <row r="178" spans="13:31">
      <c r="M178" s="129"/>
      <c r="N178" s="129"/>
      <c r="O178" s="129"/>
      <c r="P178" s="4"/>
      <c r="AD178" s="532" t="str">
        <f>IFERROR(VLOOKUP(D178,'Part Master'!A:E,5,FALSE)," ")</f>
        <v xml:space="preserve"> </v>
      </c>
      <c r="AE178" s="351"/>
    </row>
    <row r="179" spans="13:31">
      <c r="M179" s="129"/>
      <c r="N179" s="129"/>
      <c r="O179" s="129"/>
      <c r="P179" s="4"/>
      <c r="AD179" s="532" t="str">
        <f>IFERROR(VLOOKUP(D179,'Part Master'!A:E,5,FALSE)," ")</f>
        <v xml:space="preserve"> </v>
      </c>
      <c r="AE179" s="351"/>
    </row>
    <row r="180" spans="13:31">
      <c r="M180" s="129"/>
      <c r="N180" s="129"/>
      <c r="O180" s="129"/>
      <c r="P180" s="4"/>
      <c r="AD180" s="532" t="str">
        <f>IFERROR(VLOOKUP(D180,'Part Master'!A:E,5,FALSE)," ")</f>
        <v xml:space="preserve"> </v>
      </c>
      <c r="AE180" s="351"/>
    </row>
    <row r="181" spans="13:31">
      <c r="M181" s="129"/>
      <c r="N181" s="129"/>
      <c r="O181" s="129"/>
      <c r="P181" s="4"/>
      <c r="AD181" s="532" t="str">
        <f>IFERROR(VLOOKUP(D181,'Part Master'!A:E,5,FALSE)," ")</f>
        <v xml:space="preserve"> </v>
      </c>
      <c r="AE181" s="351"/>
    </row>
    <row r="182" spans="13:31">
      <c r="M182" s="129"/>
      <c r="N182" s="129"/>
      <c r="O182" s="129"/>
      <c r="P182" s="4"/>
      <c r="AD182" s="532" t="str">
        <f>IFERROR(VLOOKUP(D182,'Part Master'!A:E,5,FALSE)," ")</f>
        <v xml:space="preserve"> </v>
      </c>
      <c r="AE182" s="351"/>
    </row>
    <row r="183" spans="13:31">
      <c r="M183" s="129"/>
      <c r="N183" s="129"/>
      <c r="O183" s="129"/>
      <c r="P183" s="4"/>
      <c r="AD183" s="532" t="str">
        <f>IFERROR(VLOOKUP(D183,'Part Master'!A:E,5,FALSE)," ")</f>
        <v xml:space="preserve"> </v>
      </c>
      <c r="AE183" s="351"/>
    </row>
    <row r="184" spans="13:31">
      <c r="M184" s="129"/>
      <c r="N184" s="129"/>
      <c r="O184" s="129"/>
      <c r="P184" s="4"/>
      <c r="AD184" s="532" t="str">
        <f>IFERROR(VLOOKUP(D184,'Part Master'!A:E,5,FALSE)," ")</f>
        <v xml:space="preserve"> </v>
      </c>
      <c r="AE184" s="351"/>
    </row>
    <row r="185" spans="13:31">
      <c r="M185" s="129"/>
      <c r="N185" s="129"/>
      <c r="O185" s="129"/>
      <c r="P185" s="4"/>
      <c r="AD185" s="532" t="str">
        <f>IFERROR(VLOOKUP(D185,'Part Master'!A:E,5,FALSE)," ")</f>
        <v xml:space="preserve"> </v>
      </c>
      <c r="AE185" s="351"/>
    </row>
    <row r="186" spans="13:31">
      <c r="M186" s="11"/>
      <c r="N186" s="11"/>
      <c r="O186" s="11"/>
      <c r="P186" s="4"/>
      <c r="AD186" s="532" t="str">
        <f>IFERROR(VLOOKUP(D186,'Part Master'!A:E,5,FALSE)," ")</f>
        <v xml:space="preserve"> </v>
      </c>
      <c r="AE186" s="351"/>
    </row>
    <row r="187" spans="13:31">
      <c r="M187" s="11"/>
      <c r="N187" s="11"/>
      <c r="O187" s="11"/>
      <c r="P187" s="4"/>
      <c r="AD187" s="532" t="str">
        <f>IFERROR(VLOOKUP(D187,'Part Master'!A:E,5,FALSE)," ")</f>
        <v xml:space="preserve"> </v>
      </c>
      <c r="AE187" s="351"/>
    </row>
    <row r="188" spans="13:31">
      <c r="M188" s="129"/>
      <c r="N188" s="129"/>
      <c r="O188" s="129"/>
      <c r="P188" s="4"/>
      <c r="AD188" s="532" t="str">
        <f>IFERROR(VLOOKUP(D188,'Part Master'!A:E,5,FALSE)," ")</f>
        <v xml:space="preserve"> </v>
      </c>
      <c r="AE188" s="351"/>
    </row>
    <row r="189" spans="13:31">
      <c r="M189" s="129"/>
      <c r="N189" s="129"/>
      <c r="O189" s="129"/>
      <c r="P189" s="4"/>
      <c r="AD189" s="532" t="str">
        <f>IFERROR(VLOOKUP(D189,'Part Master'!A:E,5,FALSE)," ")</f>
        <v xml:space="preserve"> </v>
      </c>
      <c r="AE189" s="351"/>
    </row>
    <row r="190" spans="13:31">
      <c r="M190" s="129"/>
      <c r="N190" s="129"/>
      <c r="O190" s="129"/>
      <c r="P190" s="4"/>
      <c r="AD190" s="532" t="str">
        <f>IFERROR(VLOOKUP(D190,'Part Master'!A:E,5,FALSE)," ")</f>
        <v xml:space="preserve"> </v>
      </c>
      <c r="AE190" s="351"/>
    </row>
    <row r="191" spans="13:31">
      <c r="M191" s="129"/>
      <c r="N191" s="129"/>
      <c r="O191" s="129"/>
      <c r="P191" s="4"/>
      <c r="AD191" s="532" t="str">
        <f>IFERROR(VLOOKUP(D191,'Part Master'!A:E,5,FALSE)," ")</f>
        <v xml:space="preserve"> </v>
      </c>
      <c r="AE191" s="351"/>
    </row>
    <row r="192" spans="13:31">
      <c r="M192" s="129"/>
      <c r="N192" s="129"/>
      <c r="O192" s="129"/>
      <c r="P192" s="4"/>
      <c r="AD192" s="532" t="str">
        <f>IFERROR(VLOOKUP(D192,'Part Master'!A:E,5,FALSE)," ")</f>
        <v xml:space="preserve"> </v>
      </c>
      <c r="AE192" s="351"/>
    </row>
    <row r="193" spans="13:31">
      <c r="M193" s="129"/>
      <c r="N193" s="129"/>
      <c r="O193" s="129"/>
      <c r="P193" s="4"/>
      <c r="AD193" s="532" t="str">
        <f>IFERROR(VLOOKUP(D193,'Part Master'!A:E,5,FALSE)," ")</f>
        <v xml:space="preserve"> </v>
      </c>
      <c r="AE193" s="351"/>
    </row>
    <row r="194" spans="13:31">
      <c r="M194" s="129"/>
      <c r="N194" s="129"/>
      <c r="O194" s="129"/>
      <c r="P194" s="4"/>
      <c r="AD194" s="532" t="str">
        <f>IFERROR(VLOOKUP(D194,'Part Master'!A:E,5,FALSE)," ")</f>
        <v xml:space="preserve"> </v>
      </c>
      <c r="AE194" s="351"/>
    </row>
    <row r="195" spans="13:31">
      <c r="M195" s="129"/>
      <c r="N195" s="129"/>
      <c r="O195" s="129"/>
      <c r="P195" s="4"/>
      <c r="AD195" s="532" t="str">
        <f>IFERROR(VLOOKUP(D195,'Part Master'!A:E,5,FALSE)," ")</f>
        <v xml:space="preserve"> </v>
      </c>
      <c r="AE195" s="351"/>
    </row>
    <row r="196" spans="13:31">
      <c r="M196" s="129"/>
      <c r="N196" s="129"/>
      <c r="O196" s="129"/>
      <c r="P196" s="4"/>
      <c r="AD196" s="532" t="str">
        <f>IFERROR(VLOOKUP(D196,'Part Master'!A:E,5,FALSE)," ")</f>
        <v xml:space="preserve"> </v>
      </c>
      <c r="AE196" s="351"/>
    </row>
    <row r="197" spans="13:31">
      <c r="M197" s="129"/>
      <c r="N197" s="129"/>
      <c r="O197" s="129"/>
      <c r="P197" s="4"/>
      <c r="AD197" s="532" t="str">
        <f>IFERROR(VLOOKUP(D197,'Part Master'!A:E,5,FALSE)," ")</f>
        <v xml:space="preserve"> </v>
      </c>
      <c r="AE197" s="351"/>
    </row>
    <row r="198" spans="13:31">
      <c r="M198" s="129"/>
      <c r="N198" s="129"/>
      <c r="O198" s="129"/>
      <c r="P198" s="129"/>
      <c r="AD198" s="532" t="str">
        <f>IFERROR(VLOOKUP(D198,'Part Master'!A:E,5,FALSE)," ")</f>
        <v xml:space="preserve"> </v>
      </c>
      <c r="AE198" s="351"/>
    </row>
    <row r="199" spans="13:31">
      <c r="M199" s="129"/>
      <c r="N199" s="129"/>
      <c r="O199" s="129"/>
      <c r="P199" s="129"/>
      <c r="AD199" s="532" t="str">
        <f>IFERROR(VLOOKUP(D199,'Part Master'!A:E,5,FALSE)," ")</f>
        <v xml:space="preserve"> </v>
      </c>
      <c r="AE199" s="351"/>
    </row>
    <row r="200" spans="13:31">
      <c r="M200" s="5"/>
      <c r="N200" s="5"/>
      <c r="O200" s="5"/>
      <c r="P200" s="5"/>
      <c r="AD200" s="532" t="str">
        <f>IFERROR(VLOOKUP(D200,'Part Master'!A:E,5,FALSE)," ")</f>
        <v xml:space="preserve"> </v>
      </c>
      <c r="AE200" s="351"/>
    </row>
    <row r="201" spans="13:31">
      <c r="M201" s="5"/>
      <c r="N201" s="5"/>
      <c r="O201" s="5"/>
      <c r="P201" s="5"/>
      <c r="AD201" s="532" t="str">
        <f>IFERROR(VLOOKUP(D201,'Part Master'!A:E,5,FALSE)," ")</f>
        <v xml:space="preserve"> </v>
      </c>
      <c r="AE201" s="351"/>
    </row>
    <row r="202" spans="13:31">
      <c r="M202" s="5"/>
      <c r="N202" s="5"/>
      <c r="O202" s="5"/>
      <c r="P202" s="5"/>
      <c r="AD202" s="532" t="str">
        <f>IFERROR(VLOOKUP(D202,'Part Master'!A:E,5,FALSE)," ")</f>
        <v xml:space="preserve"> </v>
      </c>
      <c r="AE202" s="351"/>
    </row>
    <row r="203" spans="13:31">
      <c r="M203" s="5"/>
      <c r="N203" s="5"/>
      <c r="O203" s="5"/>
      <c r="P203" s="5"/>
      <c r="AD203" s="532" t="str">
        <f>IFERROR(VLOOKUP(D203,'Part Master'!A:E,5,FALSE)," ")</f>
        <v xml:space="preserve"> </v>
      </c>
      <c r="AE203" s="351"/>
    </row>
    <row r="204" spans="13:31">
      <c r="M204" s="5"/>
      <c r="N204" s="5"/>
      <c r="O204" s="5"/>
      <c r="P204" s="5"/>
      <c r="AD204" s="532" t="str">
        <f>IFERROR(VLOOKUP(D204,'Part Master'!A:E,5,FALSE)," ")</f>
        <v xml:space="preserve"> </v>
      </c>
      <c r="AE204" s="351"/>
    </row>
    <row r="205" spans="13:31">
      <c r="M205" s="5"/>
      <c r="N205" s="5"/>
      <c r="O205" s="5"/>
      <c r="P205" s="5"/>
      <c r="AD205" s="532" t="str">
        <f>IFERROR(VLOOKUP(D205,'Part Master'!A:E,5,FALSE)," ")</f>
        <v xml:space="preserve"> </v>
      </c>
      <c r="AE205" s="351"/>
    </row>
    <row r="206" spans="13:31">
      <c r="AD206" s="532" t="str">
        <f>IFERROR(VLOOKUP(D206,'Part Master'!A:E,5,FALSE)," ")</f>
        <v xml:space="preserve"> </v>
      </c>
      <c r="AE206" s="351"/>
    </row>
    <row r="207" spans="13:31">
      <c r="AD207" s="532" t="str">
        <f>IFERROR(VLOOKUP(D207,'Part Master'!A:E,5,FALSE)," ")</f>
        <v xml:space="preserve"> </v>
      </c>
      <c r="AE207" s="351"/>
    </row>
    <row r="208" spans="13:31">
      <c r="AD208" s="532" t="str">
        <f>IFERROR(VLOOKUP(D208,'Part Master'!A:E,5,FALSE)," ")</f>
        <v xml:space="preserve"> </v>
      </c>
      <c r="AE208" s="351"/>
    </row>
    <row r="209" spans="5:31">
      <c r="AD209" s="532" t="str">
        <f>IFERROR(VLOOKUP(D209,'Part Master'!A:E,5,FALSE)," ")</f>
        <v xml:space="preserve"> </v>
      </c>
      <c r="AE209" s="351"/>
    </row>
    <row r="210" spans="5:31">
      <c r="AD210" s="532" t="str">
        <f>IFERROR(VLOOKUP(D210,'Part Master'!A:E,5,FALSE)," ")</f>
        <v xml:space="preserve"> </v>
      </c>
      <c r="AE210" s="351"/>
    </row>
    <row r="211" spans="5:31">
      <c r="AD211" s="532" t="str">
        <f>IFERROR(VLOOKUP(D211,'Part Master'!A:E,5,FALSE)," ")</f>
        <v xml:space="preserve"> </v>
      </c>
      <c r="AE211" s="351"/>
    </row>
    <row r="212" spans="5:31">
      <c r="AD212" s="532" t="str">
        <f>IFERROR(VLOOKUP(D212,'Part Master'!A:E,5,FALSE)," ")</f>
        <v xml:space="preserve"> </v>
      </c>
      <c r="AE212" s="351"/>
    </row>
    <row r="213" spans="5:31">
      <c r="E213" s="33"/>
      <c r="AD213" s="532" t="str">
        <f>IFERROR(VLOOKUP(D213,'Part Master'!A:E,5,FALSE)," ")</f>
        <v xml:space="preserve"> </v>
      </c>
      <c r="AE213" s="351"/>
    </row>
    <row r="214" spans="5:31">
      <c r="AD214" s="532" t="str">
        <f>IFERROR(VLOOKUP(D214,'Part Master'!A:E,5,FALSE)," ")</f>
        <v xml:space="preserve"> </v>
      </c>
      <c r="AE214" s="351"/>
    </row>
    <row r="215" spans="5:31">
      <c r="AD215" s="532" t="str">
        <f>IFERROR(VLOOKUP(D215,'Part Master'!A:E,5,FALSE)," ")</f>
        <v xml:space="preserve"> </v>
      </c>
      <c r="AE215" s="351"/>
    </row>
    <row r="216" spans="5:31">
      <c r="AD216" s="532" t="str">
        <f>IFERROR(VLOOKUP(D216,'Part Master'!A:E,5,FALSE)," ")</f>
        <v xml:space="preserve"> </v>
      </c>
      <c r="AE216" s="351"/>
    </row>
    <row r="217" spans="5:31">
      <c r="AD217" s="532" t="str">
        <f>IFERROR(VLOOKUP(D217,'Part Master'!A:E,5,FALSE)," ")</f>
        <v xml:space="preserve"> </v>
      </c>
      <c r="AE217" s="351"/>
    </row>
    <row r="218" spans="5:31">
      <c r="AD218" s="532" t="str">
        <f>IFERROR(VLOOKUP(D218,'Part Master'!A:E,5,FALSE)," ")</f>
        <v xml:space="preserve"> </v>
      </c>
      <c r="AE218" s="351"/>
    </row>
    <row r="219" spans="5:31">
      <c r="AD219" s="532" t="str">
        <f>IFERROR(VLOOKUP(D219,'Part Master'!A:E,5,FALSE)," ")</f>
        <v xml:space="preserve"> </v>
      </c>
      <c r="AE219" s="351"/>
    </row>
    <row r="220" spans="5:31">
      <c r="AD220" s="532" t="str">
        <f>IFERROR(VLOOKUP(D220,'Part Master'!A:E,5,FALSE)," ")</f>
        <v xml:space="preserve"> </v>
      </c>
      <c r="AE220" s="351"/>
    </row>
    <row r="221" spans="5:31">
      <c r="AD221" s="532" t="str">
        <f>IFERROR(VLOOKUP(D221,'Part Master'!A:E,5,FALSE)," ")</f>
        <v xml:space="preserve"> </v>
      </c>
      <c r="AE221" s="351"/>
    </row>
    <row r="222" spans="5:31">
      <c r="AD222" s="532" t="str">
        <f>IFERROR(VLOOKUP(D222,'Part Master'!A:E,5,FALSE)," ")</f>
        <v xml:space="preserve"> </v>
      </c>
      <c r="AE222" s="351"/>
    </row>
    <row r="223" spans="5:31">
      <c r="AD223" s="532" t="str">
        <f>IFERROR(VLOOKUP(D223,'Part Master'!A:E,5,FALSE)," ")</f>
        <v xml:space="preserve"> </v>
      </c>
      <c r="AE223" s="351"/>
    </row>
    <row r="224" spans="5:31">
      <c r="AD224" s="532" t="str">
        <f>IFERROR(VLOOKUP(D224,'Part Master'!A:E,5,FALSE)," ")</f>
        <v xml:space="preserve"> </v>
      </c>
      <c r="AE224" s="351"/>
    </row>
    <row r="225" spans="30:30">
      <c r="AD225" s="532" t="str">
        <f>IFERROR(VLOOKUP(D225,'Part Master'!A:E,5,FALSE)," ")</f>
        <v xml:space="preserve"> </v>
      </c>
    </row>
    <row r="226" spans="30:30">
      <c r="AD226" s="532" t="str">
        <f>IFERROR(VLOOKUP(D226,'Part Master'!A:E,5,FALSE)," ")</f>
        <v xml:space="preserve"> </v>
      </c>
    </row>
    <row r="227" spans="30:30">
      <c r="AD227" s="532" t="str">
        <f>IFERROR(VLOOKUP(D227,'Part Master'!A:E,5,FALSE)," ")</f>
        <v xml:space="preserve"> </v>
      </c>
    </row>
    <row r="228" spans="30:30">
      <c r="AD228" s="532" t="str">
        <f>IFERROR(VLOOKUP(D228,'Part Master'!A:E,5,FALSE)," ")</f>
        <v xml:space="preserve"> </v>
      </c>
    </row>
    <row r="229" spans="30:30">
      <c r="AD229" s="532" t="str">
        <f>IFERROR(VLOOKUP(D229,'Part Master'!A:E,5,FALSE)," ")</f>
        <v xml:space="preserve"> </v>
      </c>
    </row>
    <row r="230" spans="30:30">
      <c r="AD230" s="532" t="str">
        <f>IFERROR(VLOOKUP(D230,'Part Master'!A:E,5,FALSE)," ")</f>
        <v xml:space="preserve"> </v>
      </c>
    </row>
    <row r="231" spans="30:30">
      <c r="AD231" s="532" t="str">
        <f>IFERROR(VLOOKUP(D231,'Part Master'!A:E,5,FALSE)," ")</f>
        <v xml:space="preserve"> </v>
      </c>
    </row>
    <row r="232" spans="30:30">
      <c r="AD232" s="532" t="str">
        <f>IFERROR(VLOOKUP(D232,'Part Master'!A:E,5,FALSE)," ")</f>
        <v xml:space="preserve"> </v>
      </c>
    </row>
    <row r="233" spans="30:30">
      <c r="AD233" s="532" t="str">
        <f>IFERROR(VLOOKUP(D233,'Part Master'!A:E,5,FALSE)," ")</f>
        <v xml:space="preserve"> </v>
      </c>
    </row>
    <row r="234" spans="30:30">
      <c r="AD234" s="532" t="str">
        <f>IFERROR(VLOOKUP(D234,'Part Master'!A:E,5,FALSE)," ")</f>
        <v xml:space="preserve"> </v>
      </c>
    </row>
    <row r="235" spans="30:30">
      <c r="AD235" s="532" t="str">
        <f>IFERROR(VLOOKUP(D235,'Part Master'!A:E,5,FALSE)," ")</f>
        <v xml:space="preserve"> </v>
      </c>
    </row>
    <row r="236" spans="30:30">
      <c r="AD236" s="532" t="str">
        <f>IFERROR(VLOOKUP(D236,'Part Master'!A:E,5,FALSE)," ")</f>
        <v xml:space="preserve"> </v>
      </c>
    </row>
    <row r="237" spans="30:30">
      <c r="AD237" s="532" t="str">
        <f>IFERROR(VLOOKUP(D237,'Part Master'!A:E,5,FALSE)," ")</f>
        <v xml:space="preserve"> </v>
      </c>
    </row>
    <row r="238" spans="30:30">
      <c r="AD238" s="532" t="str">
        <f>IFERROR(VLOOKUP(D238,'Part Master'!A:E,5,FALSE)," ")</f>
        <v xml:space="preserve"> </v>
      </c>
    </row>
    <row r="239" spans="30:30">
      <c r="AD239" s="532" t="str">
        <f>IFERROR(VLOOKUP(D239,'Part Master'!A:E,5,FALSE)," ")</f>
        <v xml:space="preserve"> </v>
      </c>
    </row>
    <row r="240" spans="30:30">
      <c r="AD240" s="532" t="str">
        <f>IFERROR(VLOOKUP(D240,'Part Master'!A:E,5,FALSE)," ")</f>
        <v xml:space="preserve"> </v>
      </c>
    </row>
    <row r="241" spans="30:30">
      <c r="AD241" s="532" t="str">
        <f>IFERROR(VLOOKUP(D241,'Part Master'!A:E,5,FALSE)," ")</f>
        <v xml:space="preserve"> </v>
      </c>
    </row>
    <row r="242" spans="30:30">
      <c r="AD242" s="532" t="str">
        <f>IFERROR(VLOOKUP(D242,'Part Master'!A:E,5,FALSE)," ")</f>
        <v xml:space="preserve"> </v>
      </c>
    </row>
    <row r="243" spans="30:30">
      <c r="AD243" s="532" t="str">
        <f>IFERROR(VLOOKUP(D243,'Part Master'!A:E,5,FALSE)," ")</f>
        <v xml:space="preserve"> </v>
      </c>
    </row>
    <row r="244" spans="30:30">
      <c r="AD244" s="532" t="str">
        <f>IFERROR(VLOOKUP(D244,'Part Master'!A:E,5,FALSE)," ")</f>
        <v xml:space="preserve"> </v>
      </c>
    </row>
    <row r="245" spans="30:30">
      <c r="AD245" s="532" t="str">
        <f>IFERROR(VLOOKUP(D245,'Part Master'!A:E,5,FALSE)," ")</f>
        <v xml:space="preserve"> </v>
      </c>
    </row>
    <row r="246" spans="30:30">
      <c r="AD246" s="532" t="str">
        <f>IFERROR(VLOOKUP(D246,'Part Master'!A:E,5,FALSE)," ")</f>
        <v xml:space="preserve"> </v>
      </c>
    </row>
  </sheetData>
  <sheetProtection algorithmName="SHA-512" hashValue="GVMb3ocf0UlsrL+1eYKs1gzbj4maEgBbYHFeMfsXrex9jpqhG3GjCXYu0izvcIqCgZTh9/r9qiyaPtr+2dZ7VA==" saltValue="p9UIvMlc+dKI6j659UOekw==" spinCount="100000" sheet="1" objects="1" scenarios="1"/>
  <mergeCells count="19">
    <mergeCell ref="B44:AD44"/>
    <mergeCell ref="B73:AD73"/>
    <mergeCell ref="C3:L3"/>
    <mergeCell ref="C2:L2"/>
    <mergeCell ref="B83:L85"/>
    <mergeCell ref="D5:E5"/>
    <mergeCell ref="D6:E6"/>
    <mergeCell ref="D7:E7"/>
    <mergeCell ref="J9:K9"/>
    <mergeCell ref="G9:H9"/>
    <mergeCell ref="K63:L66"/>
    <mergeCell ref="H63:H66"/>
    <mergeCell ref="B82:H82"/>
    <mergeCell ref="B11:C11"/>
    <mergeCell ref="B67:C67"/>
    <mergeCell ref="B62:D62"/>
    <mergeCell ref="B12:AD12"/>
    <mergeCell ref="B26:AD26"/>
    <mergeCell ref="B35:AD35"/>
  </mergeCells>
  <conditionalFormatting sqref="C146:C232 C235:C1048576">
    <cfRule type="duplicateValues" dxfId="78" priority="137"/>
  </conditionalFormatting>
  <conditionalFormatting sqref="C11">
    <cfRule type="duplicateValues" dxfId="77" priority="138"/>
  </conditionalFormatting>
  <conditionalFormatting sqref="G71 J56:J62 J13:J19">
    <cfRule type="cellIs" dxfId="76" priority="136" operator="equal">
      <formula>0</formula>
    </cfRule>
  </conditionalFormatting>
  <conditionalFormatting sqref="G13">
    <cfRule type="cellIs" dxfId="75" priority="118" operator="equal">
      <formula>0</formula>
    </cfRule>
  </conditionalFormatting>
  <conditionalFormatting sqref="G14">
    <cfRule type="cellIs" dxfId="74" priority="117" operator="equal">
      <formula>0</formula>
    </cfRule>
  </conditionalFormatting>
  <conditionalFormatting sqref="G15:G16">
    <cfRule type="cellIs" dxfId="73" priority="116" operator="equal">
      <formula>0</formula>
    </cfRule>
  </conditionalFormatting>
  <conditionalFormatting sqref="G17">
    <cfRule type="cellIs" dxfId="72" priority="115" operator="equal">
      <formula>0</formula>
    </cfRule>
  </conditionalFormatting>
  <conditionalFormatting sqref="G18">
    <cfRule type="cellIs" dxfId="71" priority="113" operator="equal">
      <formula>0</formula>
    </cfRule>
  </conditionalFormatting>
  <conditionalFormatting sqref="G28">
    <cfRule type="cellIs" dxfId="70" priority="107" operator="equal">
      <formula>0</formula>
    </cfRule>
  </conditionalFormatting>
  <conditionalFormatting sqref="G29">
    <cfRule type="cellIs" dxfId="69" priority="106" operator="equal">
      <formula>0</formula>
    </cfRule>
  </conditionalFormatting>
  <conditionalFormatting sqref="G30">
    <cfRule type="cellIs" dxfId="68" priority="105" operator="equal">
      <formula>0</formula>
    </cfRule>
  </conditionalFormatting>
  <conditionalFormatting sqref="G31">
    <cfRule type="cellIs" dxfId="67" priority="104" operator="equal">
      <formula>0</formula>
    </cfRule>
  </conditionalFormatting>
  <conditionalFormatting sqref="G32">
    <cfRule type="cellIs" dxfId="66" priority="103" operator="equal">
      <formula>0</formula>
    </cfRule>
  </conditionalFormatting>
  <conditionalFormatting sqref="G33:G34">
    <cfRule type="cellIs" dxfId="65" priority="102" operator="equal">
      <formula>0</formula>
    </cfRule>
  </conditionalFormatting>
  <conditionalFormatting sqref="G36">
    <cfRule type="cellIs" dxfId="64" priority="95" operator="equal">
      <formula>0</formula>
    </cfRule>
  </conditionalFormatting>
  <conditionalFormatting sqref="G38">
    <cfRule type="cellIs" dxfId="63" priority="93" operator="equal">
      <formula>0</formula>
    </cfRule>
  </conditionalFormatting>
  <conditionalFormatting sqref="G39">
    <cfRule type="cellIs" dxfId="62" priority="92" operator="equal">
      <formula>0</formula>
    </cfRule>
  </conditionalFormatting>
  <conditionalFormatting sqref="G40">
    <cfRule type="cellIs" dxfId="61" priority="91" operator="equal">
      <formula>0</formula>
    </cfRule>
  </conditionalFormatting>
  <conditionalFormatting sqref="G41">
    <cfRule type="cellIs" dxfId="60" priority="90" operator="equal">
      <formula>0</formula>
    </cfRule>
  </conditionalFormatting>
  <conditionalFormatting sqref="G42">
    <cfRule type="cellIs" dxfId="59" priority="89" operator="equal">
      <formula>0</formula>
    </cfRule>
  </conditionalFormatting>
  <conditionalFormatting sqref="G43">
    <cfRule type="cellIs" dxfId="58" priority="88" operator="equal">
      <formula>0</formula>
    </cfRule>
  </conditionalFormatting>
  <conditionalFormatting sqref="G45">
    <cfRule type="cellIs" dxfId="57" priority="83" operator="equal">
      <formula>0</formula>
    </cfRule>
  </conditionalFormatting>
  <conditionalFormatting sqref="G46">
    <cfRule type="cellIs" dxfId="56" priority="82" operator="equal">
      <formula>0</formula>
    </cfRule>
  </conditionalFormatting>
  <conditionalFormatting sqref="G47">
    <cfRule type="cellIs" dxfId="55" priority="81" operator="equal">
      <formula>0</formula>
    </cfRule>
  </conditionalFormatting>
  <conditionalFormatting sqref="G48">
    <cfRule type="cellIs" dxfId="54" priority="80" operator="equal">
      <formula>0</formula>
    </cfRule>
  </conditionalFormatting>
  <conditionalFormatting sqref="G49">
    <cfRule type="cellIs" dxfId="53" priority="79" operator="equal">
      <formula>0</formula>
    </cfRule>
  </conditionalFormatting>
  <conditionalFormatting sqref="G50">
    <cfRule type="cellIs" dxfId="52" priority="78" operator="equal">
      <formula>0</formula>
    </cfRule>
  </conditionalFormatting>
  <conditionalFormatting sqref="G53">
    <cfRule type="cellIs" dxfId="51" priority="77" operator="equal">
      <formula>0</formula>
    </cfRule>
  </conditionalFormatting>
  <conditionalFormatting sqref="G54">
    <cfRule type="cellIs" dxfId="50" priority="76" operator="equal">
      <formula>0</formula>
    </cfRule>
  </conditionalFormatting>
  <conditionalFormatting sqref="G56">
    <cfRule type="cellIs" dxfId="49" priority="75" operator="equal">
      <formula>0</formula>
    </cfRule>
  </conditionalFormatting>
  <conditionalFormatting sqref="G57">
    <cfRule type="cellIs" dxfId="48" priority="74" operator="equal">
      <formula>0</formula>
    </cfRule>
  </conditionalFormatting>
  <conditionalFormatting sqref="G58">
    <cfRule type="cellIs" dxfId="47" priority="73" operator="equal">
      <formula>0</formula>
    </cfRule>
  </conditionalFormatting>
  <conditionalFormatting sqref="G59">
    <cfRule type="cellIs" dxfId="46" priority="71" operator="equal">
      <formula>0</formula>
    </cfRule>
  </conditionalFormatting>
  <conditionalFormatting sqref="G60">
    <cfRule type="cellIs" dxfId="45" priority="70" operator="equal">
      <formula>0</formula>
    </cfRule>
  </conditionalFormatting>
  <conditionalFormatting sqref="G61">
    <cfRule type="cellIs" dxfId="44" priority="68" operator="equal">
      <formula>0</formula>
    </cfRule>
  </conditionalFormatting>
  <conditionalFormatting sqref="G63">
    <cfRule type="cellIs" dxfId="43" priority="66" operator="equal">
      <formula>0</formula>
    </cfRule>
  </conditionalFormatting>
  <conditionalFormatting sqref="G64">
    <cfRule type="cellIs" dxfId="42" priority="65" operator="equal">
      <formula>0</formula>
    </cfRule>
  </conditionalFormatting>
  <conditionalFormatting sqref="G65">
    <cfRule type="cellIs" dxfId="41" priority="64" operator="equal">
      <formula>0</formula>
    </cfRule>
  </conditionalFormatting>
  <conditionalFormatting sqref="G66">
    <cfRule type="cellIs" dxfId="40" priority="63" operator="equal">
      <formula>0</formula>
    </cfRule>
  </conditionalFormatting>
  <conditionalFormatting sqref="G68">
    <cfRule type="cellIs" dxfId="39" priority="62" operator="equal">
      <formula>0</formula>
    </cfRule>
  </conditionalFormatting>
  <conditionalFormatting sqref="G69">
    <cfRule type="cellIs" dxfId="38" priority="61" operator="equal">
      <formula>0</formula>
    </cfRule>
  </conditionalFormatting>
  <conditionalFormatting sqref="G70">
    <cfRule type="cellIs" dxfId="37" priority="60" operator="equal">
      <formula>0</formula>
    </cfRule>
  </conditionalFormatting>
  <conditionalFormatting sqref="G74">
    <cfRule type="cellIs" dxfId="36" priority="59" operator="equal">
      <formula>0</formula>
    </cfRule>
  </conditionalFormatting>
  <conditionalFormatting sqref="G75">
    <cfRule type="cellIs" dxfId="35" priority="58" operator="equal">
      <formula>0</formula>
    </cfRule>
  </conditionalFormatting>
  <conditionalFormatting sqref="G62">
    <cfRule type="cellIs" dxfId="34" priority="56" operator="equal">
      <formula>0</formula>
    </cfRule>
  </conditionalFormatting>
  <conditionalFormatting sqref="G72">
    <cfRule type="cellIs" dxfId="33" priority="55" operator="equal">
      <formula>0</formula>
    </cfRule>
  </conditionalFormatting>
  <conditionalFormatting sqref="G67">
    <cfRule type="cellIs" dxfId="32" priority="49" operator="equal">
      <formula>0</formula>
    </cfRule>
  </conditionalFormatting>
  <conditionalFormatting sqref="C233">
    <cfRule type="duplicateValues" dxfId="31" priority="48"/>
  </conditionalFormatting>
  <conditionalFormatting sqref="C234">
    <cfRule type="duplicateValues" dxfId="30" priority="47"/>
  </conditionalFormatting>
  <conditionalFormatting sqref="G76">
    <cfRule type="cellIs" dxfId="29" priority="33" operator="equal">
      <formula>0</formula>
    </cfRule>
  </conditionalFormatting>
  <conditionalFormatting sqref="G51">
    <cfRule type="cellIs" dxfId="28" priority="31" operator="equal">
      <formula>0</formula>
    </cfRule>
  </conditionalFormatting>
  <conditionalFormatting sqref="G19">
    <cfRule type="cellIs" dxfId="27" priority="30" operator="equal">
      <formula>0</formula>
    </cfRule>
  </conditionalFormatting>
  <conditionalFormatting sqref="P6">
    <cfRule type="cellIs" dxfId="26" priority="25" operator="lessThan">
      <formula>0</formula>
    </cfRule>
    <cfRule type="cellIs" dxfId="25" priority="26" operator="greaterThanOrEqual">
      <formula>0</formula>
    </cfRule>
  </conditionalFormatting>
  <conditionalFormatting sqref="M115:M117 M119:M121 M124:M129 L28:L34 L36 L38:L43 L45:L51 L53:L54 L67:L72 L74:L76 L56:L62 L13:L19">
    <cfRule type="containsText" dxfId="24" priority="27" operator="containsText" text="n">
      <formula>NOT(ISERROR(SEARCH("n",L13)))</formula>
    </cfRule>
  </conditionalFormatting>
  <conditionalFormatting sqref="J28:J34">
    <cfRule type="cellIs" dxfId="23" priority="24" operator="equal">
      <formula>0</formula>
    </cfRule>
  </conditionalFormatting>
  <conditionalFormatting sqref="J36">
    <cfRule type="cellIs" dxfId="22" priority="21" operator="equal">
      <formula>0</formula>
    </cfRule>
  </conditionalFormatting>
  <conditionalFormatting sqref="J38:J43">
    <cfRule type="cellIs" dxfId="21" priority="20" operator="equal">
      <formula>0</formula>
    </cfRule>
  </conditionalFormatting>
  <conditionalFormatting sqref="J45:J51">
    <cfRule type="cellIs" dxfId="20" priority="19" operator="equal">
      <formula>0</formula>
    </cfRule>
  </conditionalFormatting>
  <conditionalFormatting sqref="J53">
    <cfRule type="cellIs" dxfId="19" priority="18" operator="equal">
      <formula>0</formula>
    </cfRule>
  </conditionalFormatting>
  <conditionalFormatting sqref="J54">
    <cfRule type="cellIs" dxfId="18" priority="17" operator="equal">
      <formula>0</formula>
    </cfRule>
  </conditionalFormatting>
  <conditionalFormatting sqref="J67:J72">
    <cfRule type="cellIs" dxfId="17" priority="15" operator="equal">
      <formula>0</formula>
    </cfRule>
  </conditionalFormatting>
  <conditionalFormatting sqref="J74:J76">
    <cfRule type="cellIs" dxfId="16" priority="14" operator="equal">
      <formula>0</formula>
    </cfRule>
  </conditionalFormatting>
  <conditionalFormatting sqref="J63">
    <cfRule type="cellIs" dxfId="15" priority="9" operator="equal">
      <formula>0</formula>
    </cfRule>
  </conditionalFormatting>
  <conditionalFormatting sqref="J64">
    <cfRule type="cellIs" dxfId="14" priority="8" operator="equal">
      <formula>0</formula>
    </cfRule>
  </conditionalFormatting>
  <conditionalFormatting sqref="J65">
    <cfRule type="cellIs" dxfId="13" priority="7" operator="equal">
      <formula>0</formula>
    </cfRule>
  </conditionalFormatting>
  <conditionalFormatting sqref="J66">
    <cfRule type="cellIs" dxfId="12" priority="6" operator="equal">
      <formula>0</formula>
    </cfRule>
  </conditionalFormatting>
  <conditionalFormatting sqref="G20:G25">
    <cfRule type="cellIs" dxfId="11" priority="3" operator="equal">
      <formula>0</formula>
    </cfRule>
  </conditionalFormatting>
  <conditionalFormatting sqref="L20:L25">
    <cfRule type="containsText" dxfId="10" priority="2" operator="containsText" text="n">
      <formula>NOT(ISERROR(SEARCH("n",L20)))</formula>
    </cfRule>
  </conditionalFormatting>
  <conditionalFormatting sqref="J20:J25">
    <cfRule type="cellIs" dxfId="9" priority="1" operator="equal">
      <formula>0</formula>
    </cfRule>
  </conditionalFormatting>
  <pageMargins left="0.70866141732283472" right="0.70866141732283472" top="0.74803149606299213" bottom="0.74803149606299213" header="0.31496062992125984" footer="0.31496062992125984"/>
  <pageSetup paperSize="9" scale="61" fitToHeight="0" orientation="portrait" r:id="rId1"/>
  <headerFooter>
    <oddFooter>&amp;LDec 2017&amp;CThis guide is for Nissan Dealership internal use only.&amp;RPage &amp;P of &amp;N</oddFooter>
  </headerFooter>
  <rowBreaks count="1" manualBreakCount="1">
    <brk id="66" min="1" max="8"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0"/>
    <pageSetUpPr autoPageBreaks="0"/>
  </sheetPr>
  <dimension ref="A1:I208"/>
  <sheetViews>
    <sheetView showGridLines="0" topLeftCell="A13" zoomScale="80" zoomScaleNormal="80" workbookViewId="0">
      <selection activeCell="C43" sqref="C43"/>
    </sheetView>
  </sheetViews>
  <sheetFormatPr defaultColWidth="9.140625" defaultRowHeight="15"/>
  <cols>
    <col min="1" max="2" width="3.140625" style="4" customWidth="1"/>
    <col min="3" max="3" width="51.5703125" style="4" customWidth="1"/>
    <col min="4" max="4" width="18.42578125" style="4" customWidth="1"/>
    <col min="5" max="5" width="17.42578125" style="4" customWidth="1"/>
    <col min="6" max="7" width="17.42578125" style="4" hidden="1" customWidth="1"/>
    <col min="8" max="8" width="0" style="4" hidden="1" customWidth="1"/>
    <col min="9" max="9" width="9.5703125" style="4" hidden="1" customWidth="1"/>
    <col min="10" max="11" width="0" style="4" hidden="1" customWidth="1"/>
    <col min="12" max="16384" width="9.140625" style="4"/>
  </cols>
  <sheetData>
    <row r="1" spans="2:9">
      <c r="H1" s="5"/>
      <c r="I1" s="24"/>
    </row>
    <row r="2" spans="2:9">
      <c r="H2" s="5"/>
      <c r="I2" s="24"/>
    </row>
    <row r="3" spans="2:9">
      <c r="H3" s="5"/>
      <c r="I3" s="24"/>
    </row>
    <row r="4" spans="2:9" ht="26.25">
      <c r="C4" s="88" t="s">
        <v>331</v>
      </c>
      <c r="D4" s="75"/>
      <c r="E4" s="75"/>
      <c r="F4" s="75"/>
      <c r="G4" s="92" t="s">
        <v>375</v>
      </c>
      <c r="H4" s="93"/>
      <c r="I4" s="24"/>
    </row>
    <row r="5" spans="2:9" ht="23.25">
      <c r="B5" s="10"/>
      <c r="E5" s="13"/>
      <c r="G5" s="14"/>
      <c r="H5" s="5"/>
      <c r="I5" s="24"/>
    </row>
    <row r="6" spans="2:9" ht="22.5" customHeight="1">
      <c r="B6" s="10"/>
      <c r="E6" s="13"/>
      <c r="F6" s="15"/>
      <c r="G6" s="14"/>
      <c r="H6" s="5"/>
      <c r="I6" s="24"/>
    </row>
    <row r="7" spans="2:9" ht="15" customHeight="1">
      <c r="D7" s="815" t="s">
        <v>506</v>
      </c>
      <c r="E7" s="948"/>
      <c r="F7" s="816"/>
      <c r="G7" s="97">
        <f>'COVER PAGE'!$C$20</f>
        <v>154</v>
      </c>
      <c r="H7" s="5"/>
      <c r="I7" s="24"/>
    </row>
    <row r="8" spans="2:9" ht="30">
      <c r="B8" s="764" t="s">
        <v>242</v>
      </c>
      <c r="C8" s="764"/>
      <c r="D8" s="47" t="s">
        <v>243</v>
      </c>
      <c r="E8" s="34" t="s">
        <v>63</v>
      </c>
      <c r="F8" s="35" t="s">
        <v>462</v>
      </c>
      <c r="G8" s="35" t="s">
        <v>65</v>
      </c>
      <c r="H8" s="5"/>
      <c r="I8" s="24"/>
    </row>
    <row r="9" spans="2:9">
      <c r="B9" s="63" t="s">
        <v>376</v>
      </c>
      <c r="C9" s="71"/>
      <c r="D9" s="71"/>
      <c r="E9" s="18"/>
      <c r="F9" s="18"/>
      <c r="G9" s="19"/>
      <c r="H9" s="5"/>
      <c r="I9" s="24"/>
    </row>
    <row r="10" spans="2:9" ht="17.25">
      <c r="B10" s="56" t="s">
        <v>488</v>
      </c>
      <c r="C10" s="77"/>
      <c r="D10" s="78"/>
      <c r="E10" s="20"/>
      <c r="F10" s="21"/>
      <c r="G10" s="22"/>
      <c r="H10" s="7"/>
    </row>
    <row r="11" spans="2:9">
      <c r="B11" s="830"/>
      <c r="C11" s="72" t="s">
        <v>368</v>
      </c>
      <c r="D11" s="72" t="s">
        <v>351</v>
      </c>
      <c r="E11" s="8" t="s">
        <v>437</v>
      </c>
      <c r="F11" s="28">
        <v>1735.5</v>
      </c>
      <c r="G11" s="28">
        <f t="shared" ref="G11:G16" si="0">IF((F11*1.1)&lt;100,ROUNDUP(F11*1.1*2,-1)/2,IF((F11*1.1)&gt;1000,ROUND(F11*1.1,-1),ROUND(F11*1.1*2,-1)/2))</f>
        <v>1910</v>
      </c>
      <c r="H11" s="7"/>
    </row>
    <row r="12" spans="2:9">
      <c r="B12" s="832"/>
      <c r="C12" s="72" t="s">
        <v>369</v>
      </c>
      <c r="D12" s="72" t="s">
        <v>352</v>
      </c>
      <c r="E12" s="8" t="s">
        <v>437</v>
      </c>
      <c r="F12" s="28">
        <v>1963.2</v>
      </c>
      <c r="G12" s="28">
        <f t="shared" si="0"/>
        <v>2160</v>
      </c>
      <c r="H12" s="7"/>
    </row>
    <row r="13" spans="2:9" ht="30">
      <c r="B13" s="832"/>
      <c r="C13" s="73" t="s">
        <v>370</v>
      </c>
      <c r="D13" s="72" t="s">
        <v>353</v>
      </c>
      <c r="E13" s="8" t="s">
        <v>437</v>
      </c>
      <c r="F13" s="28">
        <v>2531.8200000000002</v>
      </c>
      <c r="G13" s="28">
        <f t="shared" si="0"/>
        <v>2790</v>
      </c>
      <c r="H13" s="7"/>
    </row>
    <row r="14" spans="2:9">
      <c r="B14" s="832"/>
      <c r="C14" s="72" t="s">
        <v>371</v>
      </c>
      <c r="D14" s="72" t="s">
        <v>354</v>
      </c>
      <c r="E14" s="8" t="s">
        <v>437</v>
      </c>
      <c r="F14" s="28">
        <v>1803.37</v>
      </c>
      <c r="G14" s="28">
        <f t="shared" si="0"/>
        <v>1980</v>
      </c>
      <c r="H14" s="7"/>
    </row>
    <row r="15" spans="2:9">
      <c r="B15" s="832"/>
      <c r="C15" s="72" t="s">
        <v>372</v>
      </c>
      <c r="D15" s="72" t="s">
        <v>355</v>
      </c>
      <c r="E15" s="8" t="s">
        <v>437</v>
      </c>
      <c r="F15" s="28">
        <v>2035.76</v>
      </c>
      <c r="G15" s="28">
        <f t="shared" si="0"/>
        <v>2240</v>
      </c>
      <c r="H15" s="7"/>
    </row>
    <row r="16" spans="2:9" ht="30">
      <c r="B16" s="831"/>
      <c r="C16" s="73" t="s">
        <v>373</v>
      </c>
      <c r="D16" s="72" t="s">
        <v>356</v>
      </c>
      <c r="E16" s="8" t="s">
        <v>437</v>
      </c>
      <c r="F16" s="28">
        <v>2555.38</v>
      </c>
      <c r="G16" s="28">
        <f t="shared" si="0"/>
        <v>2810</v>
      </c>
      <c r="H16" s="7"/>
    </row>
    <row r="17" spans="2:8" ht="17.25">
      <c r="B17" s="56" t="s">
        <v>488</v>
      </c>
      <c r="C17" s="77"/>
      <c r="D17" s="78"/>
      <c r="E17" s="20"/>
      <c r="F17" s="21"/>
      <c r="G17" s="22"/>
      <c r="H17" s="7"/>
    </row>
    <row r="18" spans="2:8">
      <c r="B18" s="830"/>
      <c r="C18" s="73" t="s">
        <v>363</v>
      </c>
      <c r="D18" s="72" t="s">
        <v>357</v>
      </c>
      <c r="E18" s="8" t="s">
        <v>437</v>
      </c>
      <c r="F18" s="28">
        <v>1891.94</v>
      </c>
      <c r="G18" s="28">
        <f t="shared" ref="G18:G23" si="1">IF((F18*1.1)&lt;100,ROUNDUP(F18*1.1*2,-1)/2,IF((F18*1.1)&gt;1000,ROUND(F18*1.1,-1),ROUND(F18*1.1*2,-1)/2))</f>
        <v>2080</v>
      </c>
      <c r="H18" s="7"/>
    </row>
    <row r="19" spans="2:8">
      <c r="B19" s="832"/>
      <c r="C19" s="73" t="s">
        <v>364</v>
      </c>
      <c r="D19" s="72" t="s">
        <v>358</v>
      </c>
      <c r="E19" s="8" t="s">
        <v>437</v>
      </c>
      <c r="F19" s="28">
        <v>2126.6799999999998</v>
      </c>
      <c r="G19" s="28">
        <f t="shared" si="1"/>
        <v>2340</v>
      </c>
      <c r="H19" s="7"/>
    </row>
    <row r="20" spans="2:8" ht="30">
      <c r="B20" s="832"/>
      <c r="C20" s="73" t="s">
        <v>365</v>
      </c>
      <c r="D20" s="72" t="s">
        <v>359</v>
      </c>
      <c r="E20" s="8" t="s">
        <v>437</v>
      </c>
      <c r="F20" s="28">
        <v>2759.31</v>
      </c>
      <c r="G20" s="28">
        <f t="shared" si="1"/>
        <v>3040</v>
      </c>
      <c r="H20" s="7"/>
    </row>
    <row r="21" spans="2:8">
      <c r="B21" s="832"/>
      <c r="C21" s="73" t="s">
        <v>366</v>
      </c>
      <c r="D21" s="72" t="s">
        <v>360</v>
      </c>
      <c r="E21" s="8" t="s">
        <v>437</v>
      </c>
      <c r="F21" s="28">
        <v>1982.42</v>
      </c>
      <c r="G21" s="28">
        <f t="shared" si="1"/>
        <v>2180</v>
      </c>
      <c r="H21" s="7"/>
    </row>
    <row r="22" spans="2:8">
      <c r="B22" s="832"/>
      <c r="C22" s="73" t="s">
        <v>367</v>
      </c>
      <c r="D22" s="72" t="s">
        <v>361</v>
      </c>
      <c r="E22" s="8" t="s">
        <v>437</v>
      </c>
      <c r="F22" s="28">
        <v>2349.5</v>
      </c>
      <c r="G22" s="28">
        <f t="shared" si="1"/>
        <v>2580</v>
      </c>
      <c r="H22" s="7"/>
    </row>
    <row r="23" spans="2:8" ht="30">
      <c r="B23" s="831"/>
      <c r="C23" s="73" t="s">
        <v>374</v>
      </c>
      <c r="D23" s="72" t="s">
        <v>362</v>
      </c>
      <c r="E23" s="8" t="s">
        <v>437</v>
      </c>
      <c r="F23" s="28">
        <v>2945.64</v>
      </c>
      <c r="G23" s="28">
        <f t="shared" si="1"/>
        <v>3240</v>
      </c>
      <c r="H23" s="7"/>
    </row>
    <row r="24" spans="2:8" ht="17.25">
      <c r="B24" s="56" t="s">
        <v>491</v>
      </c>
      <c r="C24" s="77"/>
      <c r="D24" s="78" t="s">
        <v>72</v>
      </c>
      <c r="E24" s="20"/>
      <c r="F24" s="21"/>
      <c r="G24" s="22"/>
      <c r="H24" s="7"/>
    </row>
    <row r="25" spans="2:8">
      <c r="B25" s="85" t="s">
        <v>42</v>
      </c>
      <c r="C25" s="77"/>
      <c r="D25" s="78"/>
      <c r="E25" s="27"/>
      <c r="F25" s="28"/>
      <c r="G25" s="29"/>
      <c r="H25" s="7"/>
    </row>
    <row r="26" spans="2:8">
      <c r="B26" s="830"/>
      <c r="C26" s="73" t="s">
        <v>336</v>
      </c>
      <c r="D26" s="44" t="s">
        <v>379</v>
      </c>
      <c r="E26" s="8" t="s">
        <v>437</v>
      </c>
      <c r="F26" s="28">
        <v>2098.5100000000002</v>
      </c>
      <c r="G26" s="28">
        <f>IF((F26*1.1)&lt;100,ROUNDUP(F26*1.1*2,-1)/2,IF((F26*1.1)&gt;1000,ROUND(F26*1.1,-1),ROUND(F26*1.1*2,-1)/2))</f>
        <v>2310</v>
      </c>
      <c r="H26" s="7"/>
    </row>
    <row r="27" spans="2:8" ht="30">
      <c r="B27" s="832"/>
      <c r="C27" s="73" t="s">
        <v>337</v>
      </c>
      <c r="D27" s="44" t="s">
        <v>380</v>
      </c>
      <c r="E27" s="8" t="s">
        <v>437</v>
      </c>
      <c r="F27" s="28">
        <v>2476.2399999999998</v>
      </c>
      <c r="G27" s="28">
        <f>IF((F27*1.1)&lt;100,ROUNDUP(F27*1.1*2,-1)/2,IF((F27*1.1)&gt;1000,ROUND(F27*1.1,-1),ROUND(F27*1.1*2,-1)/2))</f>
        <v>2720</v>
      </c>
      <c r="H27" s="7"/>
    </row>
    <row r="28" spans="2:8">
      <c r="B28" s="831"/>
      <c r="C28" s="73" t="s">
        <v>338</v>
      </c>
      <c r="D28" s="44" t="s">
        <v>381</v>
      </c>
      <c r="E28" s="8" t="s">
        <v>437</v>
      </c>
      <c r="F28" s="28">
        <v>2992.89</v>
      </c>
      <c r="G28" s="28">
        <f t="shared" ref="G28:G40" si="2">IF((F28*1.1)&lt;100,ROUNDUP(F28*1.1*2,-1)/2,IF((F28*1.1)&gt;1000,ROUND(F28*1.1,-1),ROUND(F28*1.1*2,-1)/2))</f>
        <v>3290</v>
      </c>
      <c r="H28" s="7"/>
    </row>
    <row r="29" spans="2:8">
      <c r="B29" s="56" t="s">
        <v>43</v>
      </c>
      <c r="C29" s="77"/>
      <c r="D29" s="78" t="s">
        <v>72</v>
      </c>
      <c r="E29" s="20"/>
      <c r="F29" s="21"/>
      <c r="G29" s="22"/>
      <c r="H29" s="7"/>
    </row>
    <row r="30" spans="2:8">
      <c r="B30" s="830"/>
      <c r="C30" s="73" t="s">
        <v>336</v>
      </c>
      <c r="D30" s="44" t="s">
        <v>382</v>
      </c>
      <c r="E30" s="8" t="s">
        <v>437</v>
      </c>
      <c r="F30" s="28">
        <v>2139.54</v>
      </c>
      <c r="G30" s="28">
        <f t="shared" si="2"/>
        <v>2350</v>
      </c>
      <c r="H30" s="7"/>
    </row>
    <row r="31" spans="2:8" ht="30">
      <c r="B31" s="832"/>
      <c r="C31" s="73" t="s">
        <v>337</v>
      </c>
      <c r="D31" s="44" t="s">
        <v>383</v>
      </c>
      <c r="E31" s="8" t="s">
        <v>437</v>
      </c>
      <c r="F31" s="28">
        <v>2502.61</v>
      </c>
      <c r="G31" s="28">
        <f t="shared" si="2"/>
        <v>2750</v>
      </c>
      <c r="H31" s="7"/>
    </row>
    <row r="32" spans="2:8">
      <c r="B32" s="831"/>
      <c r="C32" s="73" t="s">
        <v>338</v>
      </c>
      <c r="D32" s="44" t="s">
        <v>384</v>
      </c>
      <c r="E32" s="8" t="s">
        <v>437</v>
      </c>
      <c r="F32" s="28">
        <v>3001.75</v>
      </c>
      <c r="G32" s="28">
        <f t="shared" si="2"/>
        <v>3300</v>
      </c>
      <c r="H32" s="7"/>
    </row>
    <row r="33" spans="1:8">
      <c r="B33" s="56" t="s">
        <v>398</v>
      </c>
      <c r="C33" s="77"/>
      <c r="D33" s="78" t="s">
        <v>72</v>
      </c>
      <c r="E33" s="20"/>
      <c r="F33" s="21"/>
      <c r="G33" s="22"/>
      <c r="H33" s="7"/>
    </row>
    <row r="34" spans="1:8">
      <c r="B34" s="830"/>
      <c r="C34" s="73" t="s">
        <v>336</v>
      </c>
      <c r="D34" s="44" t="s">
        <v>385</v>
      </c>
      <c r="E34" s="8" t="s">
        <v>437</v>
      </c>
      <c r="F34" s="28">
        <v>2309.15</v>
      </c>
      <c r="G34" s="28">
        <f t="shared" si="2"/>
        <v>2540</v>
      </c>
      <c r="H34" s="7"/>
    </row>
    <row r="35" spans="1:8" ht="30">
      <c r="B35" s="832"/>
      <c r="C35" s="73" t="s">
        <v>337</v>
      </c>
      <c r="D35" s="44" t="s">
        <v>386</v>
      </c>
      <c r="E35" s="8" t="s">
        <v>437</v>
      </c>
      <c r="F35" s="28">
        <v>2697.1</v>
      </c>
      <c r="G35" s="28">
        <f t="shared" si="2"/>
        <v>2970</v>
      </c>
      <c r="H35" s="7"/>
    </row>
    <row r="36" spans="1:8">
      <c r="B36" s="831"/>
      <c r="C36" s="73" t="s">
        <v>338</v>
      </c>
      <c r="D36" s="44" t="s">
        <v>387</v>
      </c>
      <c r="E36" s="8" t="s">
        <v>437</v>
      </c>
      <c r="F36" s="28">
        <v>3194.44</v>
      </c>
      <c r="G36" s="28">
        <f t="shared" si="2"/>
        <v>3510</v>
      </c>
      <c r="H36" s="7"/>
    </row>
    <row r="37" spans="1:8">
      <c r="B37" s="56" t="s">
        <v>399</v>
      </c>
      <c r="C37" s="77"/>
      <c r="D37" s="78" t="s">
        <v>72</v>
      </c>
      <c r="E37" s="20"/>
      <c r="F37" s="21"/>
      <c r="G37" s="22"/>
      <c r="H37" s="7"/>
    </row>
    <row r="38" spans="1:8">
      <c r="B38" s="830"/>
      <c r="C38" s="73" t="s">
        <v>336</v>
      </c>
      <c r="D38" s="44" t="s">
        <v>388</v>
      </c>
      <c r="E38" s="8" t="s">
        <v>437</v>
      </c>
      <c r="F38" s="28">
        <v>2355.38</v>
      </c>
      <c r="G38" s="28">
        <f t="shared" si="2"/>
        <v>2590</v>
      </c>
      <c r="H38" s="7"/>
    </row>
    <row r="39" spans="1:8" ht="30">
      <c r="B39" s="832"/>
      <c r="C39" s="73" t="s">
        <v>337</v>
      </c>
      <c r="D39" s="44" t="s">
        <v>389</v>
      </c>
      <c r="E39" s="8" t="s">
        <v>437</v>
      </c>
      <c r="F39" s="28">
        <v>2717</v>
      </c>
      <c r="G39" s="28">
        <f t="shared" si="2"/>
        <v>2990</v>
      </c>
      <c r="H39" s="7"/>
    </row>
    <row r="40" spans="1:8">
      <c r="B40" s="831"/>
      <c r="C40" s="73" t="s">
        <v>338</v>
      </c>
      <c r="D40" s="44" t="s">
        <v>390</v>
      </c>
      <c r="E40" s="8" t="s">
        <v>437</v>
      </c>
      <c r="F40" s="28">
        <v>3200</v>
      </c>
      <c r="G40" s="28">
        <f t="shared" si="2"/>
        <v>3520</v>
      </c>
      <c r="H40" s="7"/>
    </row>
    <row r="41" spans="1:8">
      <c r="A41" s="7"/>
      <c r="B41" s="86"/>
      <c r="C41" s="86"/>
      <c r="D41" s="86"/>
      <c r="E41" s="7"/>
      <c r="F41" s="7"/>
      <c r="G41" s="7"/>
      <c r="H41" s="7"/>
    </row>
    <row r="42" spans="1:8" ht="30">
      <c r="B42" s="946" t="s">
        <v>242</v>
      </c>
      <c r="C42" s="946"/>
      <c r="D42" s="152" t="s">
        <v>243</v>
      </c>
      <c r="E42" s="153"/>
      <c r="F42" s="154" t="s">
        <v>455</v>
      </c>
      <c r="G42" s="154" t="s">
        <v>378</v>
      </c>
      <c r="H42" s="7"/>
    </row>
    <row r="43" spans="1:8">
      <c r="B43" s="155" t="s">
        <v>377</v>
      </c>
      <c r="C43" s="71"/>
      <c r="D43" s="74"/>
      <c r="E43" s="18"/>
      <c r="F43" s="19"/>
      <c r="G43" s="17"/>
      <c r="H43" s="5"/>
    </row>
    <row r="44" spans="1:8" ht="17.25">
      <c r="B44" s="84" t="s">
        <v>1039</v>
      </c>
      <c r="C44" s="87"/>
      <c r="D44" s="87" t="s">
        <v>54</v>
      </c>
      <c r="E44" s="153"/>
      <c r="F44" s="156"/>
      <c r="G44" s="157" t="s">
        <v>466</v>
      </c>
      <c r="H44" s="24"/>
    </row>
    <row r="45" spans="1:8" ht="17.25">
      <c r="B45" s="84" t="s">
        <v>1040</v>
      </c>
      <c r="C45" s="87"/>
      <c r="D45" s="87" t="s">
        <v>54</v>
      </c>
      <c r="E45" s="153"/>
      <c r="F45" s="156"/>
      <c r="G45" s="156" t="s">
        <v>467</v>
      </c>
      <c r="H45" s="24"/>
    </row>
    <row r="46" spans="1:8" ht="17.25">
      <c r="B46" s="84" t="s">
        <v>1041</v>
      </c>
      <c r="C46" s="87"/>
      <c r="D46" s="87" t="s">
        <v>54</v>
      </c>
      <c r="E46" s="153"/>
      <c r="F46" s="156"/>
      <c r="G46" s="156" t="s">
        <v>468</v>
      </c>
      <c r="H46" s="24"/>
    </row>
    <row r="47" spans="1:8">
      <c r="B47" s="158" t="s">
        <v>493</v>
      </c>
      <c r="C47" s="159"/>
      <c r="D47" s="160" t="s">
        <v>72</v>
      </c>
      <c r="E47" s="161"/>
      <c r="F47" s="162"/>
      <c r="G47" s="163"/>
      <c r="H47" s="24"/>
    </row>
    <row r="48" spans="1:8">
      <c r="B48" s="910"/>
      <c r="C48" s="84" t="s">
        <v>456</v>
      </c>
      <c r="D48" s="87" t="s">
        <v>55</v>
      </c>
      <c r="E48" s="153"/>
      <c r="F48" s="157">
        <v>635.45000000000005</v>
      </c>
      <c r="G48" s="164">
        <f t="shared" ref="G48:G53" si="3">IF(((F48+(E48*$G$7))*1.1)&lt;100,ROUNDUP((((F48+(E48*$G$7))*1.1)*2),-1)/2,IF(((F48+(E48*$G$7))*1.1)&gt;1000,ROUND(((F48+(E48*$G$7))*1.1),-1),ROUND((((F48+(E48*$G$7))*1.1)*2),-1)/2))</f>
        <v>700</v>
      </c>
      <c r="H48" s="24"/>
    </row>
    <row r="49" spans="2:9">
      <c r="B49" s="911"/>
      <c r="C49" s="84" t="s">
        <v>457</v>
      </c>
      <c r="D49" s="87" t="s">
        <v>56</v>
      </c>
      <c r="E49" s="153"/>
      <c r="F49" s="157">
        <v>726.36</v>
      </c>
      <c r="G49" s="164">
        <f t="shared" si="3"/>
        <v>800</v>
      </c>
      <c r="H49" s="24"/>
    </row>
    <row r="50" spans="2:9">
      <c r="B50" s="911"/>
      <c r="C50" s="84" t="s">
        <v>458</v>
      </c>
      <c r="D50" s="87" t="s">
        <v>57</v>
      </c>
      <c r="E50" s="153"/>
      <c r="F50" s="157">
        <v>1044.55</v>
      </c>
      <c r="G50" s="164">
        <f t="shared" si="3"/>
        <v>1150</v>
      </c>
      <c r="H50" s="24"/>
      <c r="I50" s="24"/>
    </row>
    <row r="51" spans="2:9">
      <c r="B51" s="911"/>
      <c r="C51" s="84" t="s">
        <v>459</v>
      </c>
      <c r="D51" s="87" t="s">
        <v>58</v>
      </c>
      <c r="E51" s="153"/>
      <c r="F51" s="157">
        <v>1135.45</v>
      </c>
      <c r="G51" s="164">
        <f t="shared" si="3"/>
        <v>1250</v>
      </c>
      <c r="H51" s="24"/>
      <c r="I51" s="24"/>
    </row>
    <row r="52" spans="2:9">
      <c r="B52" s="911"/>
      <c r="C52" s="84" t="s">
        <v>460</v>
      </c>
      <c r="D52" s="87" t="s">
        <v>59</v>
      </c>
      <c r="E52" s="153"/>
      <c r="F52" s="157">
        <v>1271.82</v>
      </c>
      <c r="G52" s="164">
        <f t="shared" si="3"/>
        <v>1400</v>
      </c>
      <c r="H52" s="24"/>
      <c r="I52" s="24"/>
    </row>
    <row r="53" spans="2:9">
      <c r="B53" s="912"/>
      <c r="C53" s="84" t="s">
        <v>461</v>
      </c>
      <c r="D53" s="87" t="s">
        <v>60</v>
      </c>
      <c r="E53" s="153"/>
      <c r="F53" s="157">
        <v>1408.18</v>
      </c>
      <c r="G53" s="164">
        <f t="shared" si="3"/>
        <v>1550</v>
      </c>
      <c r="H53" s="24"/>
      <c r="I53" s="24"/>
    </row>
    <row r="54" spans="2:9">
      <c r="E54" s="24"/>
      <c r="F54" s="24"/>
      <c r="G54" s="24"/>
      <c r="H54" s="24"/>
      <c r="I54" s="24"/>
    </row>
    <row r="55" spans="2:9" ht="17.25">
      <c r="B55" s="944" t="s">
        <v>489</v>
      </c>
      <c r="C55" s="944"/>
      <c r="D55" s="944"/>
      <c r="E55" s="944"/>
      <c r="F55" s="944"/>
      <c r="G55" s="944"/>
      <c r="H55" s="24"/>
      <c r="I55" s="24"/>
    </row>
    <row r="56" spans="2:9" ht="17.25">
      <c r="B56" s="945" t="s">
        <v>490</v>
      </c>
      <c r="C56" s="945"/>
      <c r="D56" s="945"/>
      <c r="E56" s="945"/>
      <c r="F56" s="945"/>
      <c r="G56" s="945"/>
    </row>
    <row r="57" spans="2:9" ht="15" customHeight="1">
      <c r="B57" s="947" t="s">
        <v>492</v>
      </c>
      <c r="C57" s="947"/>
      <c r="D57" s="947"/>
      <c r="E57" s="947"/>
      <c r="F57" s="947"/>
      <c r="G57" s="947"/>
      <c r="H57" s="24"/>
      <c r="I57" s="24"/>
    </row>
    <row r="58" spans="2:9">
      <c r="B58" s="947"/>
      <c r="C58" s="947"/>
      <c r="D58" s="947"/>
      <c r="E58" s="947"/>
      <c r="F58" s="947"/>
      <c r="G58" s="947"/>
      <c r="I58" s="24"/>
    </row>
    <row r="59" spans="2:9">
      <c r="B59" s="947"/>
      <c r="C59" s="947"/>
      <c r="D59" s="947"/>
      <c r="E59" s="947"/>
      <c r="F59" s="947"/>
      <c r="G59" s="947"/>
    </row>
    <row r="60" spans="2:9">
      <c r="B60" s="947"/>
      <c r="C60" s="947"/>
      <c r="D60" s="947"/>
      <c r="E60" s="947"/>
      <c r="F60" s="947"/>
      <c r="G60" s="947"/>
    </row>
    <row r="61" spans="2:9">
      <c r="B61" s="33"/>
      <c r="C61" s="33"/>
      <c r="D61" s="33"/>
      <c r="E61" s="33"/>
      <c r="F61" s="33"/>
      <c r="G61" s="33"/>
    </row>
    <row r="208" spans="5:6">
      <c r="E208" s="33"/>
      <c r="F208" s="33"/>
    </row>
  </sheetData>
  <sheetProtection algorithmName="SHA-512" hashValue="kGPsogD+EZWphx2brrjNgF0eo9HMbicpljhD74KYUi16rHFyc40n9RMQPTtZH3NT7VaB5my3JA7IYKtDpWFyBQ==" saltValue="aKVP73efB2gWRnU1vg5JjQ==" spinCount="100000" sheet="1" objects="1" scenarios="1"/>
  <mergeCells count="13">
    <mergeCell ref="D7:F7"/>
    <mergeCell ref="B38:B40"/>
    <mergeCell ref="B11:B16"/>
    <mergeCell ref="B8:C8"/>
    <mergeCell ref="B18:B23"/>
    <mergeCell ref="B26:B28"/>
    <mergeCell ref="B30:B32"/>
    <mergeCell ref="B34:B36"/>
    <mergeCell ref="B55:G55"/>
    <mergeCell ref="B56:G56"/>
    <mergeCell ref="B42:C42"/>
    <mergeCell ref="B57:G60"/>
    <mergeCell ref="B48:B53"/>
  </mergeCells>
  <conditionalFormatting sqref="D11:D16">
    <cfRule type="duplicateValues" dxfId="8" priority="7"/>
  </conditionalFormatting>
  <conditionalFormatting sqref="G11:G16 G18:G23">
    <cfRule type="cellIs" dxfId="7" priority="6" operator="equal">
      <formula>0</formula>
    </cfRule>
  </conditionalFormatting>
  <conditionalFormatting sqref="G26:G28 G30:G32 G34:G36 G38:G40">
    <cfRule type="cellIs" dxfId="6" priority="5" operator="equal">
      <formula>0</formula>
    </cfRule>
  </conditionalFormatting>
  <conditionalFormatting sqref="G44">
    <cfRule type="cellIs" dxfId="5" priority="4" operator="equal">
      <formula>0</formula>
    </cfRule>
  </conditionalFormatting>
  <conditionalFormatting sqref="G48:G53">
    <cfRule type="cellIs" dxfId="4" priority="1" operator="equal">
      <formula>0</formula>
    </cfRule>
  </conditionalFormatting>
  <pageMargins left="0.70866141732283472" right="0.70866141732283472" top="0.74803149606299213" bottom="0.74803149606299213" header="0.31496062992125984" footer="0.31496062992125984"/>
  <pageSetup paperSize="9" scale="69" fitToHeight="0" orientation="portrait" r:id="rId1"/>
  <headerFooter>
    <oddFooter>&amp;LMay 2017&amp;CThis guide is for Nissan Dealership internal use only.&amp;RPage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sheetPr>
  <dimension ref="A1:AA626"/>
  <sheetViews>
    <sheetView zoomScaleNormal="100" workbookViewId="0">
      <pane ySplit="1" topLeftCell="A589" activePane="bottomLeft" state="frozen"/>
      <selection activeCell="AD34" sqref="AD34"/>
      <selection pane="bottomLeft" activeCell="A613" sqref="A613:G613"/>
    </sheetView>
  </sheetViews>
  <sheetFormatPr defaultRowHeight="15"/>
  <cols>
    <col min="1" max="1" width="16.85546875" style="3" bestFit="1" customWidth="1"/>
    <col min="2" max="2" width="45.5703125" style="3" bestFit="1" customWidth="1"/>
    <col min="3" max="4" width="12.7109375" style="344" bestFit="1" customWidth="1"/>
    <col min="5" max="5" width="19.140625" style="537" customWidth="1"/>
    <col min="6" max="6" width="13.5703125" style="3" customWidth="1"/>
    <col min="7" max="7" width="12.7109375" style="344" customWidth="1"/>
    <col min="8" max="11" width="11.5703125" style="344" customWidth="1"/>
    <col min="12" max="12" width="12" style="344" bestFit="1" customWidth="1"/>
    <col min="13" max="13" width="8.85546875" style="344" bestFit="1" customWidth="1"/>
    <col min="14" max="19" width="11.5703125" style="344" customWidth="1"/>
    <col min="20" max="20" width="14.5703125" style="344" bestFit="1" customWidth="1"/>
    <col min="21" max="22" width="14.5703125" style="344" customWidth="1"/>
    <col min="23" max="25" width="14.5703125" style="680" customWidth="1"/>
    <col min="26" max="27" width="8.85546875" style="3"/>
  </cols>
  <sheetData>
    <row r="1" spans="1:26" s="353" customFormat="1" ht="34.5" customHeight="1">
      <c r="A1" s="717" t="s">
        <v>1319</v>
      </c>
      <c r="B1" s="716" t="s">
        <v>242</v>
      </c>
      <c r="C1" s="354" t="s">
        <v>64</v>
      </c>
      <c r="D1" s="536" t="s">
        <v>1627</v>
      </c>
      <c r="E1" s="538" t="s">
        <v>1628</v>
      </c>
      <c r="F1" s="720" t="s">
        <v>1462</v>
      </c>
      <c r="G1" s="354" t="s">
        <v>1084</v>
      </c>
      <c r="H1" s="355" t="s">
        <v>1189</v>
      </c>
      <c r="I1" s="355" t="s">
        <v>1191</v>
      </c>
      <c r="J1" s="355" t="s">
        <v>1192</v>
      </c>
      <c r="K1" s="355" t="s">
        <v>1231</v>
      </c>
      <c r="L1" s="355" t="s">
        <v>1193</v>
      </c>
      <c r="M1" s="355" t="s">
        <v>1194</v>
      </c>
      <c r="N1" s="355" t="s">
        <v>1195</v>
      </c>
      <c r="O1" s="355" t="s">
        <v>1227</v>
      </c>
      <c r="P1" s="355" t="s">
        <v>1228</v>
      </c>
      <c r="Q1" s="355" t="s">
        <v>1226</v>
      </c>
      <c r="R1" s="355" t="s">
        <v>1230</v>
      </c>
      <c r="S1" s="355" t="s">
        <v>1234</v>
      </c>
      <c r="T1" s="355" t="s">
        <v>1235</v>
      </c>
      <c r="U1" s="355" t="s">
        <v>1626</v>
      </c>
      <c r="V1" s="355" t="s">
        <v>1490</v>
      </c>
      <c r="W1" s="681" t="s">
        <v>1734</v>
      </c>
      <c r="X1" s="681" t="s">
        <v>1735</v>
      </c>
      <c r="Y1" s="681" t="s">
        <v>1736</v>
      </c>
    </row>
    <row r="2" spans="1:26" s="3" customFormat="1">
      <c r="A2" s="717" t="s">
        <v>1080</v>
      </c>
      <c r="B2" s="716" t="s">
        <v>1838</v>
      </c>
      <c r="C2" s="718">
        <v>233.81</v>
      </c>
      <c r="D2" s="586">
        <v>233.81</v>
      </c>
      <c r="E2" s="537" t="str">
        <f>IF(D2=C2,"","Price Update")</f>
        <v/>
      </c>
      <c r="F2" s="720" t="s">
        <v>1463</v>
      </c>
      <c r="G2" s="344">
        <f>C2-C2*VLOOKUP(F2,'Discount Codes'!A:E,3,FALSE)</f>
        <v>194.06229999999999</v>
      </c>
      <c r="H2" s="352">
        <f ca="1">IF(ISERROR(VLOOKUP($A2,'LEAF-ZE1'!$D:$E,1,FALSE)),0,1)</f>
        <v>0</v>
      </c>
      <c r="I2" s="352">
        <f ca="1">IF(ISERROR(VLOOKUP($A2,'370Z-Z34'!$D:$E,1,FALSE)),0,1)</f>
        <v>0</v>
      </c>
      <c r="J2" s="352">
        <f ca="1">IF(ISERROR(VLOOKUP($A2,'JUKE-F15'!$D:$E,1,FALSE)),0,1)</f>
        <v>0</v>
      </c>
      <c r="K2" s="352">
        <f ca="1">IF(ISERROR(VLOOKUP($A2,'JUKE-F16'!$D:$E,1,FALSE)),0,1)</f>
        <v>0</v>
      </c>
      <c r="L2" s="352">
        <f ca="1">IF(ISERROR(VLOOKUP($A2,'NAVARA DC SER 3 &amp; 4-D23'!$D:$E,1,FALSE)),0,1)</f>
        <v>0</v>
      </c>
      <c r="M2" s="352">
        <f ca="1">IF(ISERROR(VLOOKUP($A2,'NAVARA KC&amp;SC SER 3 &amp; 4-D23'!$D:$E,1,FALSE)),0,1)</f>
        <v>0</v>
      </c>
      <c r="N2" s="352">
        <f ca="1">IF(ISERROR(VLOOKUP($A2,'PATHFINDER -R52'!$D:$E,1,FALSE)),0,1)</f>
        <v>0</v>
      </c>
      <c r="O2" s="352">
        <f ca="1">IF(ISERROR(VLOOKUP($A2,'PATROL W-Y62 S4'!$D:$E,1,FALSE)),0,1)</f>
        <v>0</v>
      </c>
      <c r="P2" s="352">
        <f ca="1">IF(ISERROR(VLOOKUP($A2,'PATROL W-Y62'!$D:$E,1,FALSE)),0,1)</f>
        <v>0</v>
      </c>
      <c r="Q2" s="352">
        <f ca="1">IF(ISERROR(VLOOKUP($A2,'QASHQAI J11'!$D:$E,1,FALSE)),0,1)</f>
        <v>0</v>
      </c>
      <c r="R2" s="352">
        <f ca="1">IF(ISERROR(VLOOKUP($A2,'X-TRAIL-T32'!$D:$E,1,FALSE)),0,1)</f>
        <v>1</v>
      </c>
      <c r="S2" s="352">
        <f ca="1">IF(ISERROR(VLOOKUP($A2,'NAVARA -D23 DC'!$D:$D,1,FALSE)),0,1)</f>
        <v>0</v>
      </c>
      <c r="T2" s="352">
        <f ca="1">IF(ISERROR(VLOOKUP($A2,'NAVARA KC&amp;SC'!$D:$D,1,FALSE)),0,1)</f>
        <v>0</v>
      </c>
      <c r="U2" s="352">
        <f ca="1">IF(ISERROR(VLOOKUP($A2,'ALL-NEW Z-Z34'!$D:$D,1,FALSE)),0,1)</f>
        <v>0</v>
      </c>
      <c r="V2" s="352">
        <f>IF(ISERROR(VLOOKUP($A2,#REF!,1,FALSE)),0,1)</f>
        <v>0</v>
      </c>
      <c r="W2" s="352">
        <f>IF(ISERROR(VLOOKUP($A2,#REF!,1,FALSE)),0,1)</f>
        <v>0</v>
      </c>
      <c r="X2" s="352">
        <f>IF(ISERROR(VLOOKUP($A2,#REF!,1,FALSE)),0,1)</f>
        <v>0</v>
      </c>
      <c r="Y2" s="352">
        <f>IF(ISERROR(VLOOKUP($A2,#REF!,1,FALSE)),0,1)</f>
        <v>0</v>
      </c>
      <c r="Z2" s="139">
        <f ca="1">COUNTIF(H2:Y2,"&gt;0")</f>
        <v>1</v>
      </c>
    </row>
    <row r="3" spans="1:26">
      <c r="A3" s="717" t="s">
        <v>112</v>
      </c>
      <c r="B3" s="716" t="s">
        <v>1839</v>
      </c>
      <c r="C3" s="718">
        <v>18.41</v>
      </c>
      <c r="D3" s="586">
        <v>18.41</v>
      </c>
      <c r="E3" s="537" t="str">
        <f t="shared" ref="E3:E66" si="0">IF(D3=C3,"","Price Update")</f>
        <v/>
      </c>
      <c r="F3" s="720" t="s">
        <v>1465</v>
      </c>
      <c r="G3" s="680">
        <f>C3-C3*VLOOKUP(F3,'Discount Codes'!A:E,3,FALSE)</f>
        <v>15.2803</v>
      </c>
      <c r="H3" s="352">
        <f ca="1">IF(ISERROR(VLOOKUP($A3,'LEAF-ZE1'!$D:$E,1,FALSE)),0,1)</f>
        <v>0</v>
      </c>
      <c r="I3" s="352">
        <f ca="1">IF(ISERROR(VLOOKUP($A3,'370Z-Z34'!$D:$E,1,FALSE)),0,1)</f>
        <v>0</v>
      </c>
      <c r="J3" s="352">
        <f ca="1">IF(ISERROR(VLOOKUP($A3,'JUKE-F15'!$D:$E,1,FALSE)),0,1)</f>
        <v>1</v>
      </c>
      <c r="K3" s="352">
        <f ca="1">IF(ISERROR(VLOOKUP($A3,'JUKE-F16'!$D:$E,1,FALSE)),0,1)</f>
        <v>0</v>
      </c>
      <c r="L3" s="352">
        <f ca="1">IF(ISERROR(VLOOKUP($A3,'NAVARA DC SER 3 &amp; 4-D23'!$D:$E,1,FALSE)),0,1)</f>
        <v>0</v>
      </c>
      <c r="M3" s="352">
        <f ca="1">IF(ISERROR(VLOOKUP($A3,'NAVARA KC&amp;SC SER 3 &amp; 4-D23'!$D:$E,1,FALSE)),0,1)</f>
        <v>0</v>
      </c>
      <c r="N3" s="352">
        <f ca="1">IF(ISERROR(VLOOKUP($A3,'PATHFINDER -R52'!$D:$E,1,FALSE)),0,1)</f>
        <v>0</v>
      </c>
      <c r="O3" s="352">
        <f ca="1">IF(ISERROR(VLOOKUP($A3,'PATROL W-Y62 S4'!$D:$E,1,FALSE)),0,1)</f>
        <v>1</v>
      </c>
      <c r="P3" s="352">
        <f ca="1">IF(ISERROR(VLOOKUP($A3,'PATROL W-Y62'!$D:$E,1,FALSE)),0,1)</f>
        <v>0</v>
      </c>
      <c r="Q3" s="352">
        <f ca="1">IF(ISERROR(VLOOKUP($A3,'QASHQAI J11'!$D:$E,1,FALSE)),0,1)</f>
        <v>0</v>
      </c>
      <c r="R3" s="352">
        <f ca="1">IF(ISERROR(VLOOKUP($A3,'X-TRAIL-T32'!$D:$E,1,FALSE)),0,1)</f>
        <v>0</v>
      </c>
      <c r="S3" s="352">
        <f ca="1">IF(ISERROR(VLOOKUP($A3,'NAVARA -D23 DC'!$D:$D,1,FALSE)),0,1)</f>
        <v>0</v>
      </c>
      <c r="T3" s="352">
        <f ca="1">IF(ISERROR(VLOOKUP($A3,'NAVARA KC&amp;SC'!$D:$D,1,FALSE)),0,1)</f>
        <v>0</v>
      </c>
      <c r="U3" s="352">
        <f ca="1">IF(ISERROR(VLOOKUP($A3,'ALL-NEW Z-Z34'!$D:$D,1,FALSE)),0,1)</f>
        <v>0</v>
      </c>
      <c r="V3" s="352">
        <f>IF(ISERROR(VLOOKUP($A3,#REF!,1,FALSE)),0,1)</f>
        <v>0</v>
      </c>
      <c r="W3" s="352">
        <f>IF(ISERROR(VLOOKUP($A3,#REF!,1,FALSE)),0,1)</f>
        <v>0</v>
      </c>
      <c r="X3" s="352">
        <f>IF(ISERROR(VLOOKUP($A3,#REF!,1,FALSE)),0,1)</f>
        <v>0</v>
      </c>
      <c r="Y3" s="352">
        <f>IF(ISERROR(VLOOKUP($A3,#REF!,1,FALSE)),0,1)</f>
        <v>0</v>
      </c>
      <c r="Z3" s="139">
        <f t="shared" ref="Z3:Z66" ca="1" si="1">COUNTIF(H3:Y3,"&gt;0")</f>
        <v>2</v>
      </c>
    </row>
    <row r="4" spans="1:26">
      <c r="A4" s="717" t="s">
        <v>1170</v>
      </c>
      <c r="B4" s="716" t="s">
        <v>1840</v>
      </c>
      <c r="C4" s="718">
        <v>267.83</v>
      </c>
      <c r="D4" s="586">
        <v>267.83</v>
      </c>
      <c r="E4" s="537" t="str">
        <f t="shared" si="0"/>
        <v/>
      </c>
      <c r="F4" s="720" t="s">
        <v>1464</v>
      </c>
      <c r="G4" s="680">
        <f>C4-C4*VLOOKUP(F4,'Discount Codes'!A:E,3,FALSE)</f>
        <v>222.29889999999997</v>
      </c>
      <c r="H4" s="352">
        <f ca="1">IF(ISERROR(VLOOKUP($A4,'LEAF-ZE1'!$D:$E,1,FALSE)),0,1)</f>
        <v>1</v>
      </c>
      <c r="I4" s="352">
        <f ca="1">IF(ISERROR(VLOOKUP($A4,'370Z-Z34'!$D:$E,1,FALSE)),0,1)</f>
        <v>0</v>
      </c>
      <c r="J4" s="352">
        <f ca="1">IF(ISERROR(VLOOKUP($A4,'JUKE-F15'!$D:$E,1,FALSE)),0,1)</f>
        <v>0</v>
      </c>
      <c r="K4" s="352">
        <f ca="1">IF(ISERROR(VLOOKUP($A4,'JUKE-F16'!$D:$E,1,FALSE)),0,1)</f>
        <v>0</v>
      </c>
      <c r="L4" s="352">
        <f ca="1">IF(ISERROR(VLOOKUP($A4,'NAVARA DC SER 3 &amp; 4-D23'!$D:$E,1,FALSE)),0,1)</f>
        <v>0</v>
      </c>
      <c r="M4" s="352">
        <f ca="1">IF(ISERROR(VLOOKUP($A4,'NAVARA KC&amp;SC SER 3 &amp; 4-D23'!$D:$E,1,FALSE)),0,1)</f>
        <v>0</v>
      </c>
      <c r="N4" s="352">
        <f ca="1">IF(ISERROR(VLOOKUP($A4,'PATHFINDER -R52'!$D:$E,1,FALSE)),0,1)</f>
        <v>0</v>
      </c>
      <c r="O4" s="352">
        <f ca="1">IF(ISERROR(VLOOKUP($A4,'PATROL W-Y62 S4'!$D:$E,1,FALSE)),0,1)</f>
        <v>0</v>
      </c>
      <c r="P4" s="352">
        <f ca="1">IF(ISERROR(VLOOKUP($A4,'PATROL W-Y62'!$D:$E,1,FALSE)),0,1)</f>
        <v>0</v>
      </c>
      <c r="Q4" s="352">
        <f ca="1">IF(ISERROR(VLOOKUP($A4,'QASHQAI J11'!$D:$E,1,FALSE)),0,1)</f>
        <v>0</v>
      </c>
      <c r="R4" s="352">
        <f ca="1">IF(ISERROR(VLOOKUP($A4,'X-TRAIL-T32'!$D:$E,1,FALSE)),0,1)</f>
        <v>0</v>
      </c>
      <c r="S4" s="352">
        <f ca="1">IF(ISERROR(VLOOKUP($A4,'NAVARA -D23 DC'!$D:$D,1,FALSE)),0,1)</f>
        <v>0</v>
      </c>
      <c r="T4" s="352">
        <f ca="1">IF(ISERROR(VLOOKUP($A4,'NAVARA KC&amp;SC'!$D:$D,1,FALSE)),0,1)</f>
        <v>0</v>
      </c>
      <c r="U4" s="352">
        <f ca="1">IF(ISERROR(VLOOKUP($A4,'ALL-NEW Z-Z34'!$D:$D,1,FALSE)),0,1)</f>
        <v>0</v>
      </c>
      <c r="V4" s="352">
        <f>IF(ISERROR(VLOOKUP($A4,#REF!,1,FALSE)),0,1)</f>
        <v>0</v>
      </c>
      <c r="W4" s="352">
        <f>IF(ISERROR(VLOOKUP($A4,#REF!,1,FALSE)),0,1)</f>
        <v>0</v>
      </c>
      <c r="X4" s="352">
        <f>IF(ISERROR(VLOOKUP($A4,#REF!,1,FALSE)),0,1)</f>
        <v>0</v>
      </c>
      <c r="Y4" s="352">
        <f>IF(ISERROR(VLOOKUP($A4,#REF!,1,FALSE)),0,1)</f>
        <v>0</v>
      </c>
      <c r="Z4" s="139">
        <f t="shared" ca="1" si="1"/>
        <v>1</v>
      </c>
    </row>
    <row r="5" spans="1:26">
      <c r="A5" s="717" t="s">
        <v>662</v>
      </c>
      <c r="B5" s="716" t="s">
        <v>1011</v>
      </c>
      <c r="C5" s="718">
        <v>193.28</v>
      </c>
      <c r="D5" s="586">
        <v>193.28</v>
      </c>
      <c r="E5" s="537" t="str">
        <f t="shared" si="0"/>
        <v/>
      </c>
      <c r="F5" s="720" t="s">
        <v>1464</v>
      </c>
      <c r="G5" s="680">
        <f>C5-C5*VLOOKUP(F5,'Discount Codes'!A:E,3,FALSE)</f>
        <v>160.42239999999998</v>
      </c>
      <c r="H5" s="352">
        <f ca="1">IF(ISERROR(VLOOKUP($A5,'LEAF-ZE1'!$D:$E,1,FALSE)),0,1)</f>
        <v>0</v>
      </c>
      <c r="I5" s="352">
        <f ca="1">IF(ISERROR(VLOOKUP($A5,'370Z-Z34'!$D:$E,1,FALSE)),0,1)</f>
        <v>0</v>
      </c>
      <c r="J5" s="352">
        <f ca="1">IF(ISERROR(VLOOKUP($A5,'JUKE-F15'!$D:$E,1,FALSE)),0,1)</f>
        <v>0</v>
      </c>
      <c r="K5" s="352">
        <f ca="1">IF(ISERROR(VLOOKUP($A5,'JUKE-F16'!$D:$E,1,FALSE)),0,1)</f>
        <v>0</v>
      </c>
      <c r="L5" s="352">
        <f ca="1">IF(ISERROR(VLOOKUP($A5,'NAVARA DC SER 3 &amp; 4-D23'!$D:$E,1,FALSE)),0,1)</f>
        <v>0</v>
      </c>
      <c r="M5" s="352">
        <f ca="1">IF(ISERROR(VLOOKUP($A5,'NAVARA KC&amp;SC SER 3 &amp; 4-D23'!$D:$E,1,FALSE)),0,1)</f>
        <v>0</v>
      </c>
      <c r="N5" s="352">
        <f ca="1">IF(ISERROR(VLOOKUP($A5,'PATHFINDER -R52'!$D:$E,1,FALSE)),0,1)</f>
        <v>0</v>
      </c>
      <c r="O5" s="352">
        <f ca="1">IF(ISERROR(VLOOKUP($A5,'PATROL W-Y62 S4'!$D:$E,1,FALSE)),0,1)</f>
        <v>0</v>
      </c>
      <c r="P5" s="352">
        <f ca="1">IF(ISERROR(VLOOKUP($A5,'PATROL W-Y62'!$D:$E,1,FALSE)),0,1)</f>
        <v>0</v>
      </c>
      <c r="Q5" s="352">
        <f ca="1">IF(ISERROR(VLOOKUP($A5,'QASHQAI J11'!$D:$E,1,FALSE)),0,1)</f>
        <v>0</v>
      </c>
      <c r="R5" s="352">
        <f ca="1">IF(ISERROR(VLOOKUP($A5,'X-TRAIL-T32'!$D:$E,1,FALSE)),0,1)</f>
        <v>1</v>
      </c>
      <c r="S5" s="352">
        <f ca="1">IF(ISERROR(VLOOKUP($A5,'NAVARA -D23 DC'!$D:$D,1,FALSE)),0,1)</f>
        <v>0</v>
      </c>
      <c r="T5" s="352">
        <f ca="1">IF(ISERROR(VLOOKUP($A5,'NAVARA KC&amp;SC'!$D:$D,1,FALSE)),0,1)</f>
        <v>0</v>
      </c>
      <c r="U5" s="352">
        <f ca="1">IF(ISERROR(VLOOKUP($A5,'ALL-NEW Z-Z34'!$D:$D,1,FALSE)),0,1)</f>
        <v>0</v>
      </c>
      <c r="V5" s="352">
        <f>IF(ISERROR(VLOOKUP($A5,#REF!,1,FALSE)),0,1)</f>
        <v>0</v>
      </c>
      <c r="W5" s="352">
        <f>IF(ISERROR(VLOOKUP($A5,#REF!,1,FALSE)),0,1)</f>
        <v>0</v>
      </c>
      <c r="X5" s="352">
        <f>IF(ISERROR(VLOOKUP($A5,#REF!,1,FALSE)),0,1)</f>
        <v>0</v>
      </c>
      <c r="Y5" s="352">
        <f>IF(ISERROR(VLOOKUP($A5,#REF!,1,FALSE)),0,1)</f>
        <v>0</v>
      </c>
      <c r="Z5" s="139">
        <f t="shared" ca="1" si="1"/>
        <v>1</v>
      </c>
    </row>
    <row r="6" spans="1:26">
      <c r="A6" s="717" t="s">
        <v>452</v>
      </c>
      <c r="B6" s="716" t="s">
        <v>957</v>
      </c>
      <c r="C6" s="718">
        <v>48.78</v>
      </c>
      <c r="D6" s="586">
        <v>48.78</v>
      </c>
      <c r="E6" s="537" t="str">
        <f t="shared" si="0"/>
        <v/>
      </c>
      <c r="F6" s="720" t="s">
        <v>1464</v>
      </c>
      <c r="G6" s="680">
        <f>C6-C6*VLOOKUP(F6,'Discount Codes'!A:E,3,FALSE)</f>
        <v>40.487400000000001</v>
      </c>
      <c r="H6" s="352">
        <f ca="1">IF(ISERROR(VLOOKUP($A6,'LEAF-ZE1'!$D:$E,1,FALSE)),0,1)</f>
        <v>0</v>
      </c>
      <c r="I6" s="352">
        <f ca="1">IF(ISERROR(VLOOKUP($A6,'370Z-Z34'!$D:$E,1,FALSE)),0,1)</f>
        <v>0</v>
      </c>
      <c r="J6" s="352">
        <f ca="1">IF(ISERROR(VLOOKUP($A6,'JUKE-F15'!$D:$E,1,FALSE)),0,1)</f>
        <v>0</v>
      </c>
      <c r="K6" s="352">
        <f ca="1">IF(ISERROR(VLOOKUP($A6,'JUKE-F16'!$D:$E,1,FALSE)),0,1)</f>
        <v>0</v>
      </c>
      <c r="L6" s="352">
        <f ca="1">IF(ISERROR(VLOOKUP($A6,'NAVARA DC SER 3 &amp; 4-D23'!$D:$E,1,FALSE)),0,1)</f>
        <v>0</v>
      </c>
      <c r="M6" s="352">
        <f ca="1">IF(ISERROR(VLOOKUP($A6,'NAVARA KC&amp;SC SER 3 &amp; 4-D23'!$D:$E,1,FALSE)),0,1)</f>
        <v>0</v>
      </c>
      <c r="N6" s="352">
        <f ca="1">IF(ISERROR(VLOOKUP($A6,'PATHFINDER -R52'!$D:$E,1,FALSE)),0,1)</f>
        <v>1</v>
      </c>
      <c r="O6" s="352">
        <f ca="1">IF(ISERROR(VLOOKUP($A6,'PATROL W-Y62 S4'!$D:$E,1,FALSE)),0,1)</f>
        <v>0</v>
      </c>
      <c r="P6" s="352">
        <f ca="1">IF(ISERROR(VLOOKUP($A6,'PATROL W-Y62'!$D:$E,1,FALSE)),0,1)</f>
        <v>0</v>
      </c>
      <c r="Q6" s="352">
        <f ca="1">IF(ISERROR(VLOOKUP($A6,'QASHQAI J11'!$D:$E,1,FALSE)),0,1)</f>
        <v>0</v>
      </c>
      <c r="R6" s="352">
        <f ca="1">IF(ISERROR(VLOOKUP($A6,'X-TRAIL-T32'!$D:$E,1,FALSE)),0,1)</f>
        <v>0</v>
      </c>
      <c r="S6" s="352">
        <f ca="1">IF(ISERROR(VLOOKUP($A6,'NAVARA -D23 DC'!$D:$D,1,FALSE)),0,1)</f>
        <v>0</v>
      </c>
      <c r="T6" s="352">
        <f ca="1">IF(ISERROR(VLOOKUP($A6,'NAVARA KC&amp;SC'!$D:$D,1,FALSE)),0,1)</f>
        <v>0</v>
      </c>
      <c r="U6" s="352">
        <f ca="1">IF(ISERROR(VLOOKUP($A6,'ALL-NEW Z-Z34'!$D:$D,1,FALSE)),0,1)</f>
        <v>0</v>
      </c>
      <c r="V6" s="352">
        <f>IF(ISERROR(VLOOKUP($A6,#REF!,1,FALSE)),0,1)</f>
        <v>0</v>
      </c>
      <c r="W6" s="352">
        <f>IF(ISERROR(VLOOKUP($A6,#REF!,1,FALSE)),0,1)</f>
        <v>0</v>
      </c>
      <c r="X6" s="352">
        <f>IF(ISERROR(VLOOKUP($A6,#REF!,1,FALSE)),0,1)</f>
        <v>0</v>
      </c>
      <c r="Y6" s="352">
        <f>IF(ISERROR(VLOOKUP($A6,#REF!,1,FALSE)),0,1)</f>
        <v>0</v>
      </c>
      <c r="Z6" s="139">
        <f t="shared" ca="1" si="1"/>
        <v>1</v>
      </c>
    </row>
    <row r="7" spans="1:26">
      <c r="A7" s="717" t="s">
        <v>158</v>
      </c>
      <c r="B7" s="716" t="s">
        <v>956</v>
      </c>
      <c r="C7" s="718">
        <v>112.46</v>
      </c>
      <c r="D7" s="586">
        <v>112.46</v>
      </c>
      <c r="E7" s="537" t="str">
        <f t="shared" si="0"/>
        <v/>
      </c>
      <c r="F7" s="720" t="s">
        <v>1464</v>
      </c>
      <c r="G7" s="680">
        <f>C7-C7*VLOOKUP(F7,'Discount Codes'!A:E,3,FALSE)</f>
        <v>93.341799999999992</v>
      </c>
      <c r="H7" s="352">
        <f ca="1">IF(ISERROR(VLOOKUP($A7,'LEAF-ZE1'!$D:$E,1,FALSE)),0,1)</f>
        <v>0</v>
      </c>
      <c r="I7" s="352">
        <f ca="1">IF(ISERROR(VLOOKUP($A7,'370Z-Z34'!$D:$E,1,FALSE)),0,1)</f>
        <v>0</v>
      </c>
      <c r="J7" s="352">
        <f ca="1">IF(ISERROR(VLOOKUP($A7,'JUKE-F15'!$D:$E,1,FALSE)),0,1)</f>
        <v>0</v>
      </c>
      <c r="K7" s="352">
        <f ca="1">IF(ISERROR(VLOOKUP($A7,'JUKE-F16'!$D:$E,1,FALSE)),0,1)</f>
        <v>0</v>
      </c>
      <c r="L7" s="352">
        <f ca="1">IF(ISERROR(VLOOKUP($A7,'NAVARA DC SER 3 &amp; 4-D23'!$D:$E,1,FALSE)),0,1)</f>
        <v>0</v>
      </c>
      <c r="M7" s="352">
        <f ca="1">IF(ISERROR(VLOOKUP($A7,'NAVARA KC&amp;SC SER 3 &amp; 4-D23'!$D:$E,1,FALSE)),0,1)</f>
        <v>0</v>
      </c>
      <c r="N7" s="352">
        <f ca="1">IF(ISERROR(VLOOKUP($A7,'PATHFINDER -R52'!$D:$E,1,FALSE)),0,1)</f>
        <v>1</v>
      </c>
      <c r="O7" s="352">
        <f ca="1">IF(ISERROR(VLOOKUP($A7,'PATROL W-Y62 S4'!$D:$E,1,FALSE)),0,1)</f>
        <v>0</v>
      </c>
      <c r="P7" s="352">
        <f ca="1">IF(ISERROR(VLOOKUP($A7,'PATROL W-Y62'!$D:$E,1,FALSE)),0,1)</f>
        <v>0</v>
      </c>
      <c r="Q7" s="352">
        <f ca="1">IF(ISERROR(VLOOKUP($A7,'QASHQAI J11'!$D:$E,1,FALSE)),0,1)</f>
        <v>0</v>
      </c>
      <c r="R7" s="352">
        <f ca="1">IF(ISERROR(VLOOKUP($A7,'X-TRAIL-T32'!$D:$E,1,FALSE)),0,1)</f>
        <v>0</v>
      </c>
      <c r="S7" s="352">
        <f ca="1">IF(ISERROR(VLOOKUP($A7,'NAVARA -D23 DC'!$D:$D,1,FALSE)),0,1)</f>
        <v>0</v>
      </c>
      <c r="T7" s="352">
        <f ca="1">IF(ISERROR(VLOOKUP($A7,'NAVARA KC&amp;SC'!$D:$D,1,FALSE)),0,1)</f>
        <v>0</v>
      </c>
      <c r="U7" s="352">
        <f ca="1">IF(ISERROR(VLOOKUP($A7,'ALL-NEW Z-Z34'!$D:$D,1,FALSE)),0,1)</f>
        <v>0</v>
      </c>
      <c r="V7" s="352">
        <f>IF(ISERROR(VLOOKUP($A7,#REF!,1,FALSE)),0,1)</f>
        <v>0</v>
      </c>
      <c r="W7" s="352">
        <f>IF(ISERROR(VLOOKUP($A7,#REF!,1,FALSE)),0,1)</f>
        <v>0</v>
      </c>
      <c r="X7" s="352">
        <f>IF(ISERROR(VLOOKUP($A7,#REF!,1,FALSE)),0,1)</f>
        <v>0</v>
      </c>
      <c r="Y7" s="352">
        <f>IF(ISERROR(VLOOKUP($A7,#REF!,1,FALSE)),0,1)</f>
        <v>0</v>
      </c>
      <c r="Z7" s="139">
        <f t="shared" ca="1" si="1"/>
        <v>1</v>
      </c>
    </row>
    <row r="8" spans="1:26">
      <c r="A8" s="717" t="s">
        <v>247</v>
      </c>
      <c r="B8" s="716" t="s">
        <v>752</v>
      </c>
      <c r="C8" s="718">
        <v>295.38</v>
      </c>
      <c r="D8" s="586">
        <v>295.38</v>
      </c>
      <c r="E8" s="537" t="str">
        <f t="shared" si="0"/>
        <v/>
      </c>
      <c r="F8" s="720" t="s">
        <v>1464</v>
      </c>
      <c r="G8" s="680">
        <f>C8-C8*VLOOKUP(F8,'Discount Codes'!A:E,3,FALSE)</f>
        <v>245.16539999999998</v>
      </c>
      <c r="H8" s="352">
        <f ca="1">IF(ISERROR(VLOOKUP($A8,'LEAF-ZE1'!$D:$E,1,FALSE)),0,1)</f>
        <v>0</v>
      </c>
      <c r="I8" s="352">
        <f ca="1">IF(ISERROR(VLOOKUP($A8,'370Z-Z34'!$D:$E,1,FALSE)),0,1)</f>
        <v>1</v>
      </c>
      <c r="J8" s="352">
        <f ca="1">IF(ISERROR(VLOOKUP($A8,'JUKE-F15'!$D:$E,1,FALSE)),0,1)</f>
        <v>0</v>
      </c>
      <c r="K8" s="352">
        <f ca="1">IF(ISERROR(VLOOKUP($A8,'JUKE-F16'!$D:$E,1,FALSE)),0,1)</f>
        <v>0</v>
      </c>
      <c r="L8" s="352">
        <f ca="1">IF(ISERROR(VLOOKUP($A8,'NAVARA DC SER 3 &amp; 4-D23'!$D:$E,1,FALSE)),0,1)</f>
        <v>0</v>
      </c>
      <c r="M8" s="352">
        <f ca="1">IF(ISERROR(VLOOKUP($A8,'NAVARA KC&amp;SC SER 3 &amp; 4-D23'!$D:$E,1,FALSE)),0,1)</f>
        <v>0</v>
      </c>
      <c r="N8" s="352">
        <f ca="1">IF(ISERROR(VLOOKUP($A8,'PATHFINDER -R52'!$D:$E,1,FALSE)),0,1)</f>
        <v>0</v>
      </c>
      <c r="O8" s="352">
        <f ca="1">IF(ISERROR(VLOOKUP($A8,'PATROL W-Y62 S4'!$D:$E,1,FALSE)),0,1)</f>
        <v>0</v>
      </c>
      <c r="P8" s="352">
        <f ca="1">IF(ISERROR(VLOOKUP($A8,'PATROL W-Y62'!$D:$E,1,FALSE)),0,1)</f>
        <v>0</v>
      </c>
      <c r="Q8" s="352">
        <f ca="1">IF(ISERROR(VLOOKUP($A8,'QASHQAI J11'!$D:$E,1,FALSE)),0,1)</f>
        <v>0</v>
      </c>
      <c r="R8" s="352">
        <f ca="1">IF(ISERROR(VLOOKUP($A8,'X-TRAIL-T32'!$D:$E,1,FALSE)),0,1)</f>
        <v>0</v>
      </c>
      <c r="S8" s="352">
        <f ca="1">IF(ISERROR(VLOOKUP($A8,'NAVARA -D23 DC'!$D:$D,1,FALSE)),0,1)</f>
        <v>0</v>
      </c>
      <c r="T8" s="352">
        <f ca="1">IF(ISERROR(VLOOKUP($A8,'NAVARA KC&amp;SC'!$D:$D,1,FALSE)),0,1)</f>
        <v>0</v>
      </c>
      <c r="U8" s="352">
        <f ca="1">IF(ISERROR(VLOOKUP($A8,'ALL-NEW Z-Z34'!$D:$D,1,FALSE)),0,1)</f>
        <v>0</v>
      </c>
      <c r="V8" s="352">
        <f>IF(ISERROR(VLOOKUP($A8,#REF!,1,FALSE)),0,1)</f>
        <v>0</v>
      </c>
      <c r="W8" s="352">
        <f>IF(ISERROR(VLOOKUP($A8,#REF!,1,FALSE)),0,1)</f>
        <v>0</v>
      </c>
      <c r="X8" s="352">
        <f>IF(ISERROR(VLOOKUP($A8,#REF!,1,FALSE)),0,1)</f>
        <v>0</v>
      </c>
      <c r="Y8" s="352">
        <f>IF(ISERROR(VLOOKUP($A8,#REF!,1,FALSE)),0,1)</f>
        <v>0</v>
      </c>
      <c r="Z8" s="139">
        <f t="shared" ca="1" si="1"/>
        <v>1</v>
      </c>
    </row>
    <row r="9" spans="1:26">
      <c r="A9" s="717" t="s">
        <v>448</v>
      </c>
      <c r="B9" s="716" t="s">
        <v>752</v>
      </c>
      <c r="C9" s="718">
        <v>282.66000000000003</v>
      </c>
      <c r="D9" s="586">
        <v>282.66000000000003</v>
      </c>
      <c r="E9" s="537" t="str">
        <f t="shared" si="0"/>
        <v/>
      </c>
      <c r="F9" s="720" t="s">
        <v>1464</v>
      </c>
      <c r="G9" s="680">
        <f>C9-C9*VLOOKUP(F9,'Discount Codes'!A:E,3,FALSE)</f>
        <v>234.60780000000003</v>
      </c>
      <c r="H9" s="352">
        <f ca="1">IF(ISERROR(VLOOKUP($A9,'LEAF-ZE1'!$D:$E,1,FALSE)),0,1)</f>
        <v>0</v>
      </c>
      <c r="I9" s="352">
        <f ca="1">IF(ISERROR(VLOOKUP($A9,'370Z-Z34'!$D:$E,1,FALSE)),0,1)</f>
        <v>1</v>
      </c>
      <c r="J9" s="352">
        <f ca="1">IF(ISERROR(VLOOKUP($A9,'JUKE-F15'!$D:$E,1,FALSE)),0,1)</f>
        <v>0</v>
      </c>
      <c r="K9" s="352">
        <f ca="1">IF(ISERROR(VLOOKUP($A9,'JUKE-F16'!$D:$E,1,FALSE)),0,1)</f>
        <v>0</v>
      </c>
      <c r="L9" s="352">
        <f ca="1">IF(ISERROR(VLOOKUP($A9,'NAVARA DC SER 3 &amp; 4-D23'!$D:$E,1,FALSE)),0,1)</f>
        <v>0</v>
      </c>
      <c r="M9" s="352">
        <f ca="1">IF(ISERROR(VLOOKUP($A9,'NAVARA KC&amp;SC SER 3 &amp; 4-D23'!$D:$E,1,FALSE)),0,1)</f>
        <v>0</v>
      </c>
      <c r="N9" s="352">
        <f ca="1">IF(ISERROR(VLOOKUP($A9,'PATHFINDER -R52'!$D:$E,1,FALSE)),0,1)</f>
        <v>0</v>
      </c>
      <c r="O9" s="352">
        <f ca="1">IF(ISERROR(VLOOKUP($A9,'PATROL W-Y62 S4'!$D:$E,1,FALSE)),0,1)</f>
        <v>0</v>
      </c>
      <c r="P9" s="352">
        <f ca="1">IF(ISERROR(VLOOKUP($A9,'PATROL W-Y62'!$D:$E,1,FALSE)),0,1)</f>
        <v>0</v>
      </c>
      <c r="Q9" s="352">
        <f ca="1">IF(ISERROR(VLOOKUP($A9,'QASHQAI J11'!$D:$E,1,FALSE)),0,1)</f>
        <v>0</v>
      </c>
      <c r="R9" s="352">
        <f ca="1">IF(ISERROR(VLOOKUP($A9,'X-TRAIL-T32'!$D:$E,1,FALSE)),0,1)</f>
        <v>0</v>
      </c>
      <c r="S9" s="352">
        <f ca="1">IF(ISERROR(VLOOKUP($A9,'NAVARA -D23 DC'!$D:$D,1,FALSE)),0,1)</f>
        <v>0</v>
      </c>
      <c r="T9" s="352">
        <f ca="1">IF(ISERROR(VLOOKUP($A9,'NAVARA KC&amp;SC'!$D:$D,1,FALSE)),0,1)</f>
        <v>0</v>
      </c>
      <c r="U9" s="352">
        <f ca="1">IF(ISERROR(VLOOKUP($A9,'ALL-NEW Z-Z34'!$D:$D,1,FALSE)),0,1)</f>
        <v>0</v>
      </c>
      <c r="V9" s="352">
        <f>IF(ISERROR(VLOOKUP($A9,#REF!,1,FALSE)),0,1)</f>
        <v>0</v>
      </c>
      <c r="W9" s="352">
        <f>IF(ISERROR(VLOOKUP($A9,#REF!,1,FALSE)),0,1)</f>
        <v>0</v>
      </c>
      <c r="X9" s="352">
        <f>IF(ISERROR(VLOOKUP($A9,#REF!,1,FALSE)),0,1)</f>
        <v>0</v>
      </c>
      <c r="Y9" s="352">
        <f>IF(ISERROR(VLOOKUP($A9,#REF!,1,FALSE)),0,1)</f>
        <v>0</v>
      </c>
      <c r="Z9" s="139">
        <f t="shared" ca="1" si="1"/>
        <v>1</v>
      </c>
    </row>
    <row r="10" spans="1:26">
      <c r="A10" s="717" t="s">
        <v>1158</v>
      </c>
      <c r="B10" s="716" t="s">
        <v>752</v>
      </c>
      <c r="C10" s="718">
        <v>282.66000000000003</v>
      </c>
      <c r="D10" s="586">
        <v>282.66000000000003</v>
      </c>
      <c r="E10" s="537" t="str">
        <f t="shared" si="0"/>
        <v/>
      </c>
      <c r="F10" s="720" t="s">
        <v>1464</v>
      </c>
      <c r="G10" s="680">
        <f>C10-C10*VLOOKUP(F10,'Discount Codes'!A:E,3,FALSE)</f>
        <v>234.60780000000003</v>
      </c>
      <c r="H10" s="352">
        <f ca="1">IF(ISERROR(VLOOKUP($A10,'LEAF-ZE1'!$D:$E,1,FALSE)),0,1)</f>
        <v>0</v>
      </c>
      <c r="I10" s="352">
        <f ca="1">IF(ISERROR(VLOOKUP($A10,'370Z-Z34'!$D:$E,1,FALSE)),0,1)</f>
        <v>1</v>
      </c>
      <c r="J10" s="352">
        <f ca="1">IF(ISERROR(VLOOKUP($A10,'JUKE-F15'!$D:$E,1,FALSE)),0,1)</f>
        <v>0</v>
      </c>
      <c r="K10" s="352">
        <f ca="1">IF(ISERROR(VLOOKUP($A10,'JUKE-F16'!$D:$E,1,FALSE)),0,1)</f>
        <v>0</v>
      </c>
      <c r="L10" s="352">
        <f ca="1">IF(ISERROR(VLOOKUP($A10,'NAVARA DC SER 3 &amp; 4-D23'!$D:$E,1,FALSE)),0,1)</f>
        <v>0</v>
      </c>
      <c r="M10" s="352">
        <f ca="1">IF(ISERROR(VLOOKUP($A10,'NAVARA KC&amp;SC SER 3 &amp; 4-D23'!$D:$E,1,FALSE)),0,1)</f>
        <v>0</v>
      </c>
      <c r="N10" s="352">
        <f ca="1">IF(ISERROR(VLOOKUP($A10,'PATHFINDER -R52'!$D:$E,1,FALSE)),0,1)</f>
        <v>0</v>
      </c>
      <c r="O10" s="352">
        <f ca="1">IF(ISERROR(VLOOKUP($A10,'PATROL W-Y62 S4'!$D:$E,1,FALSE)),0,1)</f>
        <v>0</v>
      </c>
      <c r="P10" s="352">
        <f ca="1">IF(ISERROR(VLOOKUP($A10,'PATROL W-Y62'!$D:$E,1,FALSE)),0,1)</f>
        <v>0</v>
      </c>
      <c r="Q10" s="352">
        <f ca="1">IF(ISERROR(VLOOKUP($A10,'QASHQAI J11'!$D:$E,1,FALSE)),0,1)</f>
        <v>0</v>
      </c>
      <c r="R10" s="352">
        <f ca="1">IF(ISERROR(VLOOKUP($A10,'X-TRAIL-T32'!$D:$E,1,FALSE)),0,1)</f>
        <v>0</v>
      </c>
      <c r="S10" s="352">
        <f ca="1">IF(ISERROR(VLOOKUP($A10,'NAVARA -D23 DC'!$D:$D,1,FALSE)),0,1)</f>
        <v>0</v>
      </c>
      <c r="T10" s="352">
        <f ca="1">IF(ISERROR(VLOOKUP($A10,'NAVARA KC&amp;SC'!$D:$D,1,FALSE)),0,1)</f>
        <v>0</v>
      </c>
      <c r="U10" s="352">
        <f ca="1">IF(ISERROR(VLOOKUP($A10,'ALL-NEW Z-Z34'!$D:$D,1,FALSE)),0,1)</f>
        <v>0</v>
      </c>
      <c r="V10" s="352">
        <f>IF(ISERROR(VLOOKUP($A10,#REF!,1,FALSE)),0,1)</f>
        <v>0</v>
      </c>
      <c r="W10" s="352">
        <f>IF(ISERROR(VLOOKUP($A10,#REF!,1,FALSE)),0,1)</f>
        <v>0</v>
      </c>
      <c r="X10" s="352">
        <f>IF(ISERROR(VLOOKUP($A10,#REF!,1,FALSE)),0,1)</f>
        <v>0</v>
      </c>
      <c r="Y10" s="352">
        <f>IF(ISERROR(VLOOKUP($A10,#REF!,1,FALSE)),0,1)</f>
        <v>0</v>
      </c>
      <c r="Z10" s="139">
        <f t="shared" ca="1" si="1"/>
        <v>1</v>
      </c>
    </row>
    <row r="11" spans="1:26">
      <c r="A11" s="717" t="s">
        <v>449</v>
      </c>
      <c r="B11" s="716" t="s">
        <v>752</v>
      </c>
      <c r="C11" s="718">
        <v>282.66000000000003</v>
      </c>
      <c r="D11" s="586">
        <v>282.66000000000003</v>
      </c>
      <c r="E11" s="537" t="str">
        <f t="shared" si="0"/>
        <v/>
      </c>
      <c r="F11" s="720" t="s">
        <v>1464</v>
      </c>
      <c r="G11" s="680">
        <f>C11-C11*VLOOKUP(F11,'Discount Codes'!A:E,3,FALSE)</f>
        <v>234.60780000000003</v>
      </c>
      <c r="H11" s="352">
        <f ca="1">IF(ISERROR(VLOOKUP($A11,'LEAF-ZE1'!$D:$E,1,FALSE)),0,1)</f>
        <v>0</v>
      </c>
      <c r="I11" s="352">
        <f ca="1">IF(ISERROR(VLOOKUP($A11,'370Z-Z34'!$D:$E,1,FALSE)),0,1)</f>
        <v>1</v>
      </c>
      <c r="J11" s="352">
        <f ca="1">IF(ISERROR(VLOOKUP($A11,'JUKE-F15'!$D:$E,1,FALSE)),0,1)</f>
        <v>0</v>
      </c>
      <c r="K11" s="352">
        <f ca="1">IF(ISERROR(VLOOKUP($A11,'JUKE-F16'!$D:$E,1,FALSE)),0,1)</f>
        <v>0</v>
      </c>
      <c r="L11" s="352">
        <f ca="1">IF(ISERROR(VLOOKUP($A11,'NAVARA DC SER 3 &amp; 4-D23'!$D:$E,1,FALSE)),0,1)</f>
        <v>0</v>
      </c>
      <c r="M11" s="352">
        <f ca="1">IF(ISERROR(VLOOKUP($A11,'NAVARA KC&amp;SC SER 3 &amp; 4-D23'!$D:$E,1,FALSE)),0,1)</f>
        <v>0</v>
      </c>
      <c r="N11" s="352">
        <f ca="1">IF(ISERROR(VLOOKUP($A11,'PATHFINDER -R52'!$D:$E,1,FALSE)),0,1)</f>
        <v>0</v>
      </c>
      <c r="O11" s="352">
        <f ca="1">IF(ISERROR(VLOOKUP($A11,'PATROL W-Y62 S4'!$D:$E,1,FALSE)),0,1)</f>
        <v>0</v>
      </c>
      <c r="P11" s="352">
        <f ca="1">IF(ISERROR(VLOOKUP($A11,'PATROL W-Y62'!$D:$E,1,FALSE)),0,1)</f>
        <v>0</v>
      </c>
      <c r="Q11" s="352">
        <f ca="1">IF(ISERROR(VLOOKUP($A11,'QASHQAI J11'!$D:$E,1,FALSE)),0,1)</f>
        <v>0</v>
      </c>
      <c r="R11" s="352">
        <f ca="1">IF(ISERROR(VLOOKUP($A11,'X-TRAIL-T32'!$D:$E,1,FALSE)),0,1)</f>
        <v>0</v>
      </c>
      <c r="S11" s="352">
        <f ca="1">IF(ISERROR(VLOOKUP($A11,'NAVARA -D23 DC'!$D:$D,1,FALSE)),0,1)</f>
        <v>0</v>
      </c>
      <c r="T11" s="352">
        <f ca="1">IF(ISERROR(VLOOKUP($A11,'NAVARA KC&amp;SC'!$D:$D,1,FALSE)),0,1)</f>
        <v>0</v>
      </c>
      <c r="U11" s="352">
        <f ca="1">IF(ISERROR(VLOOKUP($A11,'ALL-NEW Z-Z34'!$D:$D,1,FALSE)),0,1)</f>
        <v>0</v>
      </c>
      <c r="V11" s="352">
        <f>IF(ISERROR(VLOOKUP($A11,#REF!,1,FALSE)),0,1)</f>
        <v>0</v>
      </c>
      <c r="W11" s="352">
        <f>IF(ISERROR(VLOOKUP($A11,#REF!,1,FALSE)),0,1)</f>
        <v>0</v>
      </c>
      <c r="X11" s="352">
        <f>IF(ISERROR(VLOOKUP($A11,#REF!,1,FALSE)),0,1)</f>
        <v>0</v>
      </c>
      <c r="Y11" s="352">
        <f>IF(ISERROR(VLOOKUP($A11,#REF!,1,FALSE)),0,1)</f>
        <v>0</v>
      </c>
      <c r="Z11" s="139">
        <f t="shared" ca="1" si="1"/>
        <v>1</v>
      </c>
    </row>
    <row r="12" spans="1:26">
      <c r="A12" s="717" t="s">
        <v>649</v>
      </c>
      <c r="B12" s="716" t="s">
        <v>1005</v>
      </c>
      <c r="C12" s="718">
        <v>282.66000000000003</v>
      </c>
      <c r="D12" s="586">
        <v>282.66000000000003</v>
      </c>
      <c r="E12" s="537" t="str">
        <f t="shared" si="0"/>
        <v/>
      </c>
      <c r="F12" s="720" t="s">
        <v>1464</v>
      </c>
      <c r="G12" s="680">
        <f>C12-C12*VLOOKUP(F12,'Discount Codes'!A:E,3,FALSE)</f>
        <v>234.60780000000003</v>
      </c>
      <c r="H12" s="352">
        <f ca="1">IF(ISERROR(VLOOKUP($A12,'LEAF-ZE1'!$D:$E,1,FALSE)),0,1)</f>
        <v>0</v>
      </c>
      <c r="I12" s="352">
        <f ca="1">IF(ISERROR(VLOOKUP($A12,'370Z-Z34'!$D:$E,1,FALSE)),0,1)</f>
        <v>1</v>
      </c>
      <c r="J12" s="352">
        <f ca="1">IF(ISERROR(VLOOKUP($A12,'JUKE-F15'!$D:$E,1,FALSE)),0,1)</f>
        <v>0</v>
      </c>
      <c r="K12" s="352">
        <f ca="1">IF(ISERROR(VLOOKUP($A12,'JUKE-F16'!$D:$E,1,FALSE)),0,1)</f>
        <v>0</v>
      </c>
      <c r="L12" s="352">
        <f ca="1">IF(ISERROR(VLOOKUP($A12,'NAVARA DC SER 3 &amp; 4-D23'!$D:$E,1,FALSE)),0,1)</f>
        <v>0</v>
      </c>
      <c r="M12" s="352">
        <f ca="1">IF(ISERROR(VLOOKUP($A12,'NAVARA KC&amp;SC SER 3 &amp; 4-D23'!$D:$E,1,FALSE)),0,1)</f>
        <v>0</v>
      </c>
      <c r="N12" s="352">
        <f ca="1">IF(ISERROR(VLOOKUP($A12,'PATHFINDER -R52'!$D:$E,1,FALSE)),0,1)</f>
        <v>0</v>
      </c>
      <c r="O12" s="352">
        <f ca="1">IF(ISERROR(VLOOKUP($A12,'PATROL W-Y62 S4'!$D:$E,1,FALSE)),0,1)</f>
        <v>0</v>
      </c>
      <c r="P12" s="352">
        <f ca="1">IF(ISERROR(VLOOKUP($A12,'PATROL W-Y62'!$D:$E,1,FALSE)),0,1)</f>
        <v>0</v>
      </c>
      <c r="Q12" s="352">
        <f ca="1">IF(ISERROR(VLOOKUP($A12,'QASHQAI J11'!$D:$E,1,FALSE)),0,1)</f>
        <v>0</v>
      </c>
      <c r="R12" s="352">
        <f ca="1">IF(ISERROR(VLOOKUP($A12,'X-TRAIL-T32'!$D:$E,1,FALSE)),0,1)</f>
        <v>0</v>
      </c>
      <c r="S12" s="352">
        <f ca="1">IF(ISERROR(VLOOKUP($A12,'NAVARA -D23 DC'!$D:$D,1,FALSE)),0,1)</f>
        <v>0</v>
      </c>
      <c r="T12" s="352">
        <f ca="1">IF(ISERROR(VLOOKUP($A12,'NAVARA KC&amp;SC'!$D:$D,1,FALSE)),0,1)</f>
        <v>0</v>
      </c>
      <c r="U12" s="352">
        <f ca="1">IF(ISERROR(VLOOKUP($A12,'ALL-NEW Z-Z34'!$D:$D,1,FALSE)),0,1)</f>
        <v>0</v>
      </c>
      <c r="V12" s="352">
        <f>IF(ISERROR(VLOOKUP($A12,#REF!,1,FALSE)),0,1)</f>
        <v>0</v>
      </c>
      <c r="W12" s="352">
        <f>IF(ISERROR(VLOOKUP($A12,#REF!,1,FALSE)),0,1)</f>
        <v>0</v>
      </c>
      <c r="X12" s="352">
        <f>IF(ISERROR(VLOOKUP($A12,#REF!,1,FALSE)),0,1)</f>
        <v>0</v>
      </c>
      <c r="Y12" s="352">
        <f>IF(ISERROR(VLOOKUP($A12,#REF!,1,FALSE)),0,1)</f>
        <v>0</v>
      </c>
      <c r="Z12" s="139">
        <f t="shared" ca="1" si="1"/>
        <v>1</v>
      </c>
    </row>
    <row r="13" spans="1:26">
      <c r="A13" s="717" t="s">
        <v>644</v>
      </c>
      <c r="B13" s="716" t="s">
        <v>1002</v>
      </c>
      <c r="C13" s="718">
        <v>301.86</v>
      </c>
      <c r="D13" s="586">
        <v>301.86</v>
      </c>
      <c r="E13" s="537" t="str">
        <f t="shared" si="0"/>
        <v/>
      </c>
      <c r="F13" s="720" t="s">
        <v>1464</v>
      </c>
      <c r="G13" s="680">
        <f>C13-C13*VLOOKUP(F13,'Discount Codes'!A:E,3,FALSE)</f>
        <v>250.5438</v>
      </c>
      <c r="H13" s="352">
        <f ca="1">IF(ISERROR(VLOOKUP($A13,'LEAF-ZE1'!$D:$E,1,FALSE)),0,1)</f>
        <v>0</v>
      </c>
      <c r="I13" s="352">
        <f ca="1">IF(ISERROR(VLOOKUP($A13,'370Z-Z34'!$D:$E,1,FALSE)),0,1)</f>
        <v>1</v>
      </c>
      <c r="J13" s="352">
        <f ca="1">IF(ISERROR(VLOOKUP($A13,'JUKE-F15'!$D:$E,1,FALSE)),0,1)</f>
        <v>0</v>
      </c>
      <c r="K13" s="352">
        <f ca="1">IF(ISERROR(VLOOKUP($A13,'JUKE-F16'!$D:$E,1,FALSE)),0,1)</f>
        <v>0</v>
      </c>
      <c r="L13" s="352">
        <f ca="1">IF(ISERROR(VLOOKUP($A13,'NAVARA DC SER 3 &amp; 4-D23'!$D:$E,1,FALSE)),0,1)</f>
        <v>0</v>
      </c>
      <c r="M13" s="352">
        <f ca="1">IF(ISERROR(VLOOKUP($A13,'NAVARA KC&amp;SC SER 3 &amp; 4-D23'!$D:$E,1,FALSE)),0,1)</f>
        <v>0</v>
      </c>
      <c r="N13" s="352">
        <f ca="1">IF(ISERROR(VLOOKUP($A13,'PATHFINDER -R52'!$D:$E,1,FALSE)),0,1)</f>
        <v>0</v>
      </c>
      <c r="O13" s="352">
        <f ca="1">IF(ISERROR(VLOOKUP($A13,'PATROL W-Y62 S4'!$D:$E,1,FALSE)),0,1)</f>
        <v>0</v>
      </c>
      <c r="P13" s="352">
        <f ca="1">IF(ISERROR(VLOOKUP($A13,'PATROL W-Y62'!$D:$E,1,FALSE)),0,1)</f>
        <v>0</v>
      </c>
      <c r="Q13" s="352">
        <f ca="1">IF(ISERROR(VLOOKUP($A13,'QASHQAI J11'!$D:$E,1,FALSE)),0,1)</f>
        <v>0</v>
      </c>
      <c r="R13" s="352">
        <f ca="1">IF(ISERROR(VLOOKUP($A13,'X-TRAIL-T32'!$D:$E,1,FALSE)),0,1)</f>
        <v>0</v>
      </c>
      <c r="S13" s="352">
        <f ca="1">IF(ISERROR(VLOOKUP($A13,'NAVARA -D23 DC'!$D:$D,1,FALSE)),0,1)</f>
        <v>0</v>
      </c>
      <c r="T13" s="352">
        <f ca="1">IF(ISERROR(VLOOKUP($A13,'NAVARA KC&amp;SC'!$D:$D,1,FALSE)),0,1)</f>
        <v>0</v>
      </c>
      <c r="U13" s="352">
        <f ca="1">IF(ISERROR(VLOOKUP($A13,'ALL-NEW Z-Z34'!$D:$D,1,FALSE)),0,1)</f>
        <v>0</v>
      </c>
      <c r="V13" s="352">
        <f>IF(ISERROR(VLOOKUP($A13,#REF!,1,FALSE)),0,1)</f>
        <v>0</v>
      </c>
      <c r="W13" s="352">
        <f>IF(ISERROR(VLOOKUP($A13,#REF!,1,FALSE)),0,1)</f>
        <v>0</v>
      </c>
      <c r="X13" s="352">
        <f>IF(ISERROR(VLOOKUP($A13,#REF!,1,FALSE)),0,1)</f>
        <v>0</v>
      </c>
      <c r="Y13" s="352">
        <f>IF(ISERROR(VLOOKUP($A13,#REF!,1,FALSE)),0,1)</f>
        <v>0</v>
      </c>
      <c r="Z13" s="139">
        <f t="shared" ca="1" si="1"/>
        <v>1</v>
      </c>
    </row>
    <row r="14" spans="1:26">
      <c r="A14" s="717" t="s">
        <v>1156</v>
      </c>
      <c r="B14" s="716" t="s">
        <v>958</v>
      </c>
      <c r="C14" s="718">
        <v>295.38</v>
      </c>
      <c r="D14" s="586">
        <v>295.38</v>
      </c>
      <c r="E14" s="537" t="str">
        <f t="shared" si="0"/>
        <v/>
      </c>
      <c r="F14" s="720" t="s">
        <v>1464</v>
      </c>
      <c r="G14" s="680">
        <f>C14-C14*VLOOKUP(F14,'Discount Codes'!A:E,3,FALSE)</f>
        <v>245.16539999999998</v>
      </c>
      <c r="H14" s="352">
        <f ca="1">IF(ISERROR(VLOOKUP($A14,'LEAF-ZE1'!$D:$E,1,FALSE)),0,1)</f>
        <v>0</v>
      </c>
      <c r="I14" s="352">
        <f ca="1">IF(ISERROR(VLOOKUP($A14,'370Z-Z34'!$D:$E,1,FALSE)),0,1)</f>
        <v>1</v>
      </c>
      <c r="J14" s="352">
        <f ca="1">IF(ISERROR(VLOOKUP($A14,'JUKE-F15'!$D:$E,1,FALSE)),0,1)</f>
        <v>0</v>
      </c>
      <c r="K14" s="352">
        <f ca="1">IF(ISERROR(VLOOKUP($A14,'JUKE-F16'!$D:$E,1,FALSE)),0,1)</f>
        <v>0</v>
      </c>
      <c r="L14" s="352">
        <f ca="1">IF(ISERROR(VLOOKUP($A14,'NAVARA DC SER 3 &amp; 4-D23'!$D:$E,1,FALSE)),0,1)</f>
        <v>0</v>
      </c>
      <c r="M14" s="352">
        <f ca="1">IF(ISERROR(VLOOKUP($A14,'NAVARA KC&amp;SC SER 3 &amp; 4-D23'!$D:$E,1,FALSE)),0,1)</f>
        <v>0</v>
      </c>
      <c r="N14" s="352">
        <f ca="1">IF(ISERROR(VLOOKUP($A14,'PATHFINDER -R52'!$D:$E,1,FALSE)),0,1)</f>
        <v>0</v>
      </c>
      <c r="O14" s="352">
        <f ca="1">IF(ISERROR(VLOOKUP($A14,'PATROL W-Y62 S4'!$D:$E,1,FALSE)),0,1)</f>
        <v>0</v>
      </c>
      <c r="P14" s="352">
        <f ca="1">IF(ISERROR(VLOOKUP($A14,'PATROL W-Y62'!$D:$E,1,FALSE)),0,1)</f>
        <v>0</v>
      </c>
      <c r="Q14" s="352">
        <f ca="1">IF(ISERROR(VLOOKUP($A14,'QASHQAI J11'!$D:$E,1,FALSE)),0,1)</f>
        <v>0</v>
      </c>
      <c r="R14" s="352">
        <f ca="1">IF(ISERROR(VLOOKUP($A14,'X-TRAIL-T32'!$D:$E,1,FALSE)),0,1)</f>
        <v>0</v>
      </c>
      <c r="S14" s="352">
        <f ca="1">IF(ISERROR(VLOOKUP($A14,'NAVARA -D23 DC'!$D:$D,1,FALSE)),0,1)</f>
        <v>0</v>
      </c>
      <c r="T14" s="352">
        <f ca="1">IF(ISERROR(VLOOKUP($A14,'NAVARA KC&amp;SC'!$D:$D,1,FALSE)),0,1)</f>
        <v>0</v>
      </c>
      <c r="U14" s="352">
        <f ca="1">IF(ISERROR(VLOOKUP($A14,'ALL-NEW Z-Z34'!$D:$D,1,FALSE)),0,1)</f>
        <v>0</v>
      </c>
      <c r="V14" s="352">
        <f>IF(ISERROR(VLOOKUP($A14,#REF!,1,FALSE)),0,1)</f>
        <v>0</v>
      </c>
      <c r="W14" s="352">
        <f>IF(ISERROR(VLOOKUP($A14,#REF!,1,FALSE)),0,1)</f>
        <v>0</v>
      </c>
      <c r="X14" s="352">
        <f>IF(ISERROR(VLOOKUP($A14,#REF!,1,FALSE)),0,1)</f>
        <v>0</v>
      </c>
      <c r="Y14" s="352">
        <f>IF(ISERROR(VLOOKUP($A14,#REF!,1,FALSE)),0,1)</f>
        <v>0</v>
      </c>
      <c r="Z14" s="139">
        <f t="shared" ca="1" si="1"/>
        <v>1</v>
      </c>
    </row>
    <row r="15" spans="1:26">
      <c r="A15" s="717" t="s">
        <v>1159</v>
      </c>
      <c r="B15" s="716" t="s">
        <v>959</v>
      </c>
      <c r="C15" s="718">
        <v>297.83</v>
      </c>
      <c r="D15" s="586">
        <v>297.83</v>
      </c>
      <c r="E15" s="537" t="str">
        <f t="shared" si="0"/>
        <v/>
      </c>
      <c r="F15" s="720" t="s">
        <v>1464</v>
      </c>
      <c r="G15" s="680">
        <f>C15-C15*VLOOKUP(F15,'Discount Codes'!A:E,3,FALSE)</f>
        <v>247.19889999999998</v>
      </c>
      <c r="H15" s="352">
        <f ca="1">IF(ISERROR(VLOOKUP($A15,'LEAF-ZE1'!$D:$E,1,FALSE)),0,1)</f>
        <v>0</v>
      </c>
      <c r="I15" s="352">
        <f ca="1">IF(ISERROR(VLOOKUP($A15,'370Z-Z34'!$D:$E,1,FALSE)),0,1)</f>
        <v>1</v>
      </c>
      <c r="J15" s="352">
        <f ca="1">IF(ISERROR(VLOOKUP($A15,'JUKE-F15'!$D:$E,1,FALSE)),0,1)</f>
        <v>0</v>
      </c>
      <c r="K15" s="352">
        <f ca="1">IF(ISERROR(VLOOKUP($A15,'JUKE-F16'!$D:$E,1,FALSE)),0,1)</f>
        <v>0</v>
      </c>
      <c r="L15" s="352">
        <f ca="1">IF(ISERROR(VLOOKUP($A15,'NAVARA DC SER 3 &amp; 4-D23'!$D:$E,1,FALSE)),0,1)</f>
        <v>0</v>
      </c>
      <c r="M15" s="352">
        <f ca="1">IF(ISERROR(VLOOKUP($A15,'NAVARA KC&amp;SC SER 3 &amp; 4-D23'!$D:$E,1,FALSE)),0,1)</f>
        <v>0</v>
      </c>
      <c r="N15" s="352">
        <f ca="1">IF(ISERROR(VLOOKUP($A15,'PATHFINDER -R52'!$D:$E,1,FALSE)),0,1)</f>
        <v>0</v>
      </c>
      <c r="O15" s="352">
        <f ca="1">IF(ISERROR(VLOOKUP($A15,'PATROL W-Y62 S4'!$D:$E,1,FALSE)),0,1)</f>
        <v>0</v>
      </c>
      <c r="P15" s="352">
        <f ca="1">IF(ISERROR(VLOOKUP($A15,'PATROL W-Y62'!$D:$E,1,FALSE)),0,1)</f>
        <v>0</v>
      </c>
      <c r="Q15" s="352">
        <f ca="1">IF(ISERROR(VLOOKUP($A15,'QASHQAI J11'!$D:$E,1,FALSE)),0,1)</f>
        <v>0</v>
      </c>
      <c r="R15" s="352">
        <f ca="1">IF(ISERROR(VLOOKUP($A15,'X-TRAIL-T32'!$D:$E,1,FALSE)),0,1)</f>
        <v>0</v>
      </c>
      <c r="S15" s="352">
        <f ca="1">IF(ISERROR(VLOOKUP($A15,'NAVARA -D23 DC'!$D:$D,1,FALSE)),0,1)</f>
        <v>0</v>
      </c>
      <c r="T15" s="352">
        <f ca="1">IF(ISERROR(VLOOKUP($A15,'NAVARA KC&amp;SC'!$D:$D,1,FALSE)),0,1)</f>
        <v>0</v>
      </c>
      <c r="U15" s="352">
        <f ca="1">IF(ISERROR(VLOOKUP($A15,'ALL-NEW Z-Z34'!$D:$D,1,FALSE)),0,1)</f>
        <v>0</v>
      </c>
      <c r="V15" s="352">
        <f>IF(ISERROR(VLOOKUP($A15,#REF!,1,FALSE)),0,1)</f>
        <v>0</v>
      </c>
      <c r="W15" s="352">
        <f>IF(ISERROR(VLOOKUP($A15,#REF!,1,FALSE)),0,1)</f>
        <v>0</v>
      </c>
      <c r="X15" s="352">
        <f>IF(ISERROR(VLOOKUP($A15,#REF!,1,FALSE)),0,1)</f>
        <v>0</v>
      </c>
      <c r="Y15" s="352">
        <f>IF(ISERROR(VLOOKUP($A15,#REF!,1,FALSE)),0,1)</f>
        <v>0</v>
      </c>
      <c r="Z15" s="139">
        <f t="shared" ca="1" si="1"/>
        <v>1</v>
      </c>
    </row>
    <row r="16" spans="1:26">
      <c r="A16" s="717" t="s">
        <v>1152</v>
      </c>
      <c r="B16" s="716" t="s">
        <v>1841</v>
      </c>
      <c r="C16" s="718">
        <v>295.38</v>
      </c>
      <c r="D16" s="586">
        <v>295.38</v>
      </c>
      <c r="E16" s="537" t="str">
        <f t="shared" si="0"/>
        <v/>
      </c>
      <c r="F16" s="720" t="s">
        <v>1464</v>
      </c>
      <c r="G16" s="680">
        <f>C16-C16*VLOOKUP(F16,'Discount Codes'!A:E,3,FALSE)</f>
        <v>245.16539999999998</v>
      </c>
      <c r="H16" s="352">
        <f ca="1">IF(ISERROR(VLOOKUP($A16,'LEAF-ZE1'!$D:$E,1,FALSE)),0,1)</f>
        <v>0</v>
      </c>
      <c r="I16" s="352">
        <f ca="1">IF(ISERROR(VLOOKUP($A16,'370Z-Z34'!$D:$E,1,FALSE)),0,1)</f>
        <v>1</v>
      </c>
      <c r="J16" s="352">
        <f ca="1">IF(ISERROR(VLOOKUP($A16,'JUKE-F15'!$D:$E,1,FALSE)),0,1)</f>
        <v>0</v>
      </c>
      <c r="K16" s="352">
        <f ca="1">IF(ISERROR(VLOOKUP($A16,'JUKE-F16'!$D:$E,1,FALSE)),0,1)</f>
        <v>0</v>
      </c>
      <c r="L16" s="352">
        <f ca="1">IF(ISERROR(VLOOKUP($A16,'NAVARA DC SER 3 &amp; 4-D23'!$D:$E,1,FALSE)),0,1)</f>
        <v>0</v>
      </c>
      <c r="M16" s="352">
        <f ca="1">IF(ISERROR(VLOOKUP($A16,'NAVARA KC&amp;SC SER 3 &amp; 4-D23'!$D:$E,1,FALSE)),0,1)</f>
        <v>0</v>
      </c>
      <c r="N16" s="352">
        <f ca="1">IF(ISERROR(VLOOKUP($A16,'PATHFINDER -R52'!$D:$E,1,FALSE)),0,1)</f>
        <v>0</v>
      </c>
      <c r="O16" s="352">
        <f ca="1">IF(ISERROR(VLOOKUP($A16,'PATROL W-Y62 S4'!$D:$E,1,FALSE)),0,1)</f>
        <v>0</v>
      </c>
      <c r="P16" s="352">
        <f ca="1">IF(ISERROR(VLOOKUP($A16,'PATROL W-Y62'!$D:$E,1,FALSE)),0,1)</f>
        <v>0</v>
      </c>
      <c r="Q16" s="352">
        <f ca="1">IF(ISERROR(VLOOKUP($A16,'QASHQAI J11'!$D:$E,1,FALSE)),0,1)</f>
        <v>0</v>
      </c>
      <c r="R16" s="352">
        <f ca="1">IF(ISERROR(VLOOKUP($A16,'X-TRAIL-T32'!$D:$E,1,FALSE)),0,1)</f>
        <v>0</v>
      </c>
      <c r="S16" s="352">
        <f ca="1">IF(ISERROR(VLOOKUP($A16,'NAVARA -D23 DC'!$D:$D,1,FALSE)),0,1)</f>
        <v>0</v>
      </c>
      <c r="T16" s="352">
        <f ca="1">IF(ISERROR(VLOOKUP($A16,'NAVARA KC&amp;SC'!$D:$D,1,FALSE)),0,1)</f>
        <v>0</v>
      </c>
      <c r="U16" s="352">
        <f ca="1">IF(ISERROR(VLOOKUP($A16,'ALL-NEW Z-Z34'!$D:$D,1,FALSE)),0,1)</f>
        <v>0</v>
      </c>
      <c r="V16" s="352">
        <f>IF(ISERROR(VLOOKUP($A16,#REF!,1,FALSE)),0,1)</f>
        <v>0</v>
      </c>
      <c r="W16" s="352">
        <f>IF(ISERROR(VLOOKUP($A16,#REF!,1,FALSE)),0,1)</f>
        <v>0</v>
      </c>
      <c r="X16" s="352">
        <f>IF(ISERROR(VLOOKUP($A16,#REF!,1,FALSE)),0,1)</f>
        <v>0</v>
      </c>
      <c r="Y16" s="352">
        <f>IF(ISERROR(VLOOKUP($A16,#REF!,1,FALSE)),0,1)</f>
        <v>0</v>
      </c>
      <c r="Z16" s="139">
        <f t="shared" ca="1" si="1"/>
        <v>1</v>
      </c>
    </row>
    <row r="17" spans="1:26" s="3" customFormat="1">
      <c r="A17" s="717" t="s">
        <v>1153</v>
      </c>
      <c r="B17" s="716" t="s">
        <v>1842</v>
      </c>
      <c r="C17" s="718">
        <v>295.38</v>
      </c>
      <c r="D17" s="586">
        <v>295.38</v>
      </c>
      <c r="E17" s="537" t="str">
        <f t="shared" si="0"/>
        <v/>
      </c>
      <c r="F17" s="720" t="s">
        <v>1464</v>
      </c>
      <c r="G17" s="680">
        <f>C17-C17*VLOOKUP(F17,'Discount Codes'!A:E,3,FALSE)</f>
        <v>245.16539999999998</v>
      </c>
      <c r="H17" s="352">
        <f ca="1">IF(ISERROR(VLOOKUP($A17,'LEAF-ZE1'!$D:$E,1,FALSE)),0,1)</f>
        <v>0</v>
      </c>
      <c r="I17" s="352">
        <f ca="1">IF(ISERROR(VLOOKUP($A17,'370Z-Z34'!$D:$E,1,FALSE)),0,1)</f>
        <v>1</v>
      </c>
      <c r="J17" s="352">
        <f ca="1">IF(ISERROR(VLOOKUP($A17,'JUKE-F15'!$D:$E,1,FALSE)),0,1)</f>
        <v>0</v>
      </c>
      <c r="K17" s="352">
        <f ca="1">IF(ISERROR(VLOOKUP($A17,'JUKE-F16'!$D:$E,1,FALSE)),0,1)</f>
        <v>0</v>
      </c>
      <c r="L17" s="352">
        <f ca="1">IF(ISERROR(VLOOKUP($A17,'NAVARA DC SER 3 &amp; 4-D23'!$D:$E,1,FALSE)),0,1)</f>
        <v>0</v>
      </c>
      <c r="M17" s="352">
        <f ca="1">IF(ISERROR(VLOOKUP($A17,'NAVARA KC&amp;SC SER 3 &amp; 4-D23'!$D:$E,1,FALSE)),0,1)</f>
        <v>0</v>
      </c>
      <c r="N17" s="352">
        <f ca="1">IF(ISERROR(VLOOKUP($A17,'PATHFINDER -R52'!$D:$E,1,FALSE)),0,1)</f>
        <v>0</v>
      </c>
      <c r="O17" s="352">
        <f ca="1">IF(ISERROR(VLOOKUP($A17,'PATROL W-Y62 S4'!$D:$E,1,FALSE)),0,1)</f>
        <v>0</v>
      </c>
      <c r="P17" s="352">
        <f ca="1">IF(ISERROR(VLOOKUP($A17,'PATROL W-Y62'!$D:$E,1,FALSE)),0,1)</f>
        <v>0</v>
      </c>
      <c r="Q17" s="352">
        <f ca="1">IF(ISERROR(VLOOKUP($A17,'QASHQAI J11'!$D:$E,1,FALSE)),0,1)</f>
        <v>0</v>
      </c>
      <c r="R17" s="352">
        <f ca="1">IF(ISERROR(VLOOKUP($A17,'X-TRAIL-T32'!$D:$E,1,FALSE)),0,1)</f>
        <v>0</v>
      </c>
      <c r="S17" s="352">
        <f ca="1">IF(ISERROR(VLOOKUP($A17,'NAVARA -D23 DC'!$D:$D,1,FALSE)),0,1)</f>
        <v>0</v>
      </c>
      <c r="T17" s="352">
        <f ca="1">IF(ISERROR(VLOOKUP($A17,'NAVARA KC&amp;SC'!$D:$D,1,FALSE)),0,1)</f>
        <v>0</v>
      </c>
      <c r="U17" s="352">
        <f ca="1">IF(ISERROR(VLOOKUP($A17,'ALL-NEW Z-Z34'!$D:$D,1,FALSE)),0,1)</f>
        <v>0</v>
      </c>
      <c r="V17" s="352">
        <f>IF(ISERROR(VLOOKUP($A17,#REF!,1,FALSE)),0,1)</f>
        <v>0</v>
      </c>
      <c r="W17" s="352">
        <f>IF(ISERROR(VLOOKUP($A17,#REF!,1,FALSE)),0,1)</f>
        <v>0</v>
      </c>
      <c r="X17" s="352">
        <f>IF(ISERROR(VLOOKUP($A17,#REF!,1,FALSE)),0,1)</f>
        <v>0</v>
      </c>
      <c r="Y17" s="352">
        <f>IF(ISERROR(VLOOKUP($A17,#REF!,1,FALSE)),0,1)</f>
        <v>0</v>
      </c>
      <c r="Z17" s="139">
        <f t="shared" ca="1" si="1"/>
        <v>1</v>
      </c>
    </row>
    <row r="18" spans="1:26">
      <c r="A18" s="717" t="s">
        <v>1209</v>
      </c>
      <c r="B18" s="716" t="s">
        <v>945</v>
      </c>
      <c r="C18" s="718">
        <v>297.98</v>
      </c>
      <c r="D18" s="586">
        <v>297.98</v>
      </c>
      <c r="E18" s="537" t="str">
        <f t="shared" si="0"/>
        <v/>
      </c>
      <c r="F18" s="720" t="s">
        <v>1464</v>
      </c>
      <c r="G18" s="680">
        <f>C18-C18*VLOOKUP(F18,'Discount Codes'!A:E,3,FALSE)</f>
        <v>247.32340000000002</v>
      </c>
      <c r="H18" s="352">
        <f ca="1">IF(ISERROR(VLOOKUP($A18,'LEAF-ZE1'!$D:$E,1,FALSE)),0,1)</f>
        <v>0</v>
      </c>
      <c r="I18" s="352">
        <f ca="1">IF(ISERROR(VLOOKUP($A18,'370Z-Z34'!$D:$E,1,FALSE)),0,1)</f>
        <v>1</v>
      </c>
      <c r="J18" s="352">
        <f ca="1">IF(ISERROR(VLOOKUP($A18,'JUKE-F15'!$D:$E,1,FALSE)),0,1)</f>
        <v>0</v>
      </c>
      <c r="K18" s="352">
        <f ca="1">IF(ISERROR(VLOOKUP($A18,'JUKE-F16'!$D:$E,1,FALSE)),0,1)</f>
        <v>0</v>
      </c>
      <c r="L18" s="352">
        <f ca="1">IF(ISERROR(VLOOKUP($A18,'NAVARA DC SER 3 &amp; 4-D23'!$D:$E,1,FALSE)),0,1)</f>
        <v>0</v>
      </c>
      <c r="M18" s="352">
        <f ca="1">IF(ISERROR(VLOOKUP($A18,'NAVARA KC&amp;SC SER 3 &amp; 4-D23'!$D:$E,1,FALSE)),0,1)</f>
        <v>0</v>
      </c>
      <c r="N18" s="352">
        <f ca="1">IF(ISERROR(VLOOKUP($A18,'PATHFINDER -R52'!$D:$E,1,FALSE)),0,1)</f>
        <v>0</v>
      </c>
      <c r="O18" s="352">
        <f ca="1">IF(ISERROR(VLOOKUP($A18,'PATROL W-Y62 S4'!$D:$E,1,FALSE)),0,1)</f>
        <v>0</v>
      </c>
      <c r="P18" s="352">
        <f ca="1">IF(ISERROR(VLOOKUP($A18,'PATROL W-Y62'!$D:$E,1,FALSE)),0,1)</f>
        <v>0</v>
      </c>
      <c r="Q18" s="352">
        <f ca="1">IF(ISERROR(VLOOKUP($A18,'QASHQAI J11'!$D:$E,1,FALSE)),0,1)</f>
        <v>0</v>
      </c>
      <c r="R18" s="352">
        <f ca="1">IF(ISERROR(VLOOKUP($A18,'X-TRAIL-T32'!$D:$E,1,FALSE)),0,1)</f>
        <v>0</v>
      </c>
      <c r="S18" s="352">
        <f ca="1">IF(ISERROR(VLOOKUP($A18,'NAVARA -D23 DC'!$D:$D,1,FALSE)),0,1)</f>
        <v>0</v>
      </c>
      <c r="T18" s="352">
        <f ca="1">IF(ISERROR(VLOOKUP($A18,'NAVARA KC&amp;SC'!$D:$D,1,FALSE)),0,1)</f>
        <v>0</v>
      </c>
      <c r="U18" s="352">
        <f ca="1">IF(ISERROR(VLOOKUP($A18,'ALL-NEW Z-Z34'!$D:$D,1,FALSE)),0,1)</f>
        <v>0</v>
      </c>
      <c r="V18" s="352">
        <f>IF(ISERROR(VLOOKUP($A18,#REF!,1,FALSE)),0,1)</f>
        <v>0</v>
      </c>
      <c r="W18" s="352">
        <f>IF(ISERROR(VLOOKUP($A18,#REF!,1,FALSE)),0,1)</f>
        <v>0</v>
      </c>
      <c r="X18" s="352">
        <f>IF(ISERROR(VLOOKUP($A18,#REF!,1,FALSE)),0,1)</f>
        <v>0</v>
      </c>
      <c r="Y18" s="352">
        <f>IF(ISERROR(VLOOKUP($A18,#REF!,1,FALSE)),0,1)</f>
        <v>0</v>
      </c>
      <c r="Z18" s="139">
        <f t="shared" ca="1" si="1"/>
        <v>1</v>
      </c>
    </row>
    <row r="19" spans="1:26">
      <c r="A19" s="717" t="s">
        <v>1157</v>
      </c>
      <c r="B19" s="716" t="s">
        <v>958</v>
      </c>
      <c r="C19" s="718">
        <v>282.66000000000003</v>
      </c>
      <c r="D19" s="586">
        <v>282.66000000000003</v>
      </c>
      <c r="E19" s="537" t="str">
        <f t="shared" si="0"/>
        <v/>
      </c>
      <c r="F19" s="720" t="s">
        <v>1464</v>
      </c>
      <c r="G19" s="680">
        <f>C19-C19*VLOOKUP(F19,'Discount Codes'!A:E,3,FALSE)</f>
        <v>234.60780000000003</v>
      </c>
      <c r="H19" s="352">
        <f ca="1">IF(ISERROR(VLOOKUP($A19,'LEAF-ZE1'!$D:$E,1,FALSE)),0,1)</f>
        <v>0</v>
      </c>
      <c r="I19" s="352">
        <f ca="1">IF(ISERROR(VLOOKUP($A19,'370Z-Z34'!$D:$E,1,FALSE)),0,1)</f>
        <v>1</v>
      </c>
      <c r="J19" s="352">
        <f ca="1">IF(ISERROR(VLOOKUP($A19,'JUKE-F15'!$D:$E,1,FALSE)),0,1)</f>
        <v>0</v>
      </c>
      <c r="K19" s="352">
        <f ca="1">IF(ISERROR(VLOOKUP($A19,'JUKE-F16'!$D:$E,1,FALSE)),0,1)</f>
        <v>0</v>
      </c>
      <c r="L19" s="352">
        <f ca="1">IF(ISERROR(VLOOKUP($A19,'NAVARA DC SER 3 &amp; 4-D23'!$D:$E,1,FALSE)),0,1)</f>
        <v>0</v>
      </c>
      <c r="M19" s="352">
        <f ca="1">IF(ISERROR(VLOOKUP($A19,'NAVARA KC&amp;SC SER 3 &amp; 4-D23'!$D:$E,1,FALSE)),0,1)</f>
        <v>0</v>
      </c>
      <c r="N19" s="352">
        <f ca="1">IF(ISERROR(VLOOKUP($A19,'PATHFINDER -R52'!$D:$E,1,FALSE)),0,1)</f>
        <v>0</v>
      </c>
      <c r="O19" s="352">
        <f ca="1">IF(ISERROR(VLOOKUP($A19,'PATROL W-Y62 S4'!$D:$E,1,FALSE)),0,1)</f>
        <v>0</v>
      </c>
      <c r="P19" s="352">
        <f ca="1">IF(ISERROR(VLOOKUP($A19,'PATROL W-Y62'!$D:$E,1,FALSE)),0,1)</f>
        <v>0</v>
      </c>
      <c r="Q19" s="352">
        <f ca="1">IF(ISERROR(VLOOKUP($A19,'QASHQAI J11'!$D:$E,1,FALSE)),0,1)</f>
        <v>0</v>
      </c>
      <c r="R19" s="352">
        <f ca="1">IF(ISERROR(VLOOKUP($A19,'X-TRAIL-T32'!$D:$E,1,FALSE)),0,1)</f>
        <v>0</v>
      </c>
      <c r="S19" s="352">
        <f ca="1">IF(ISERROR(VLOOKUP($A19,'NAVARA -D23 DC'!$D:$D,1,FALSE)),0,1)</f>
        <v>0</v>
      </c>
      <c r="T19" s="352">
        <f ca="1">IF(ISERROR(VLOOKUP($A19,'NAVARA KC&amp;SC'!$D:$D,1,FALSE)),0,1)</f>
        <v>0</v>
      </c>
      <c r="U19" s="352">
        <f ca="1">IF(ISERROR(VLOOKUP($A19,'ALL-NEW Z-Z34'!$D:$D,1,FALSE)),0,1)</f>
        <v>0</v>
      </c>
      <c r="V19" s="352">
        <f>IF(ISERROR(VLOOKUP($A19,#REF!,1,FALSE)),0,1)</f>
        <v>0</v>
      </c>
      <c r="W19" s="352">
        <f>IF(ISERROR(VLOOKUP($A19,#REF!,1,FALSE)),0,1)</f>
        <v>0</v>
      </c>
      <c r="X19" s="352">
        <f>IF(ISERROR(VLOOKUP($A19,#REF!,1,FALSE)),0,1)</f>
        <v>0</v>
      </c>
      <c r="Y19" s="352">
        <f>IF(ISERROR(VLOOKUP($A19,#REF!,1,FALSE)),0,1)</f>
        <v>0</v>
      </c>
      <c r="Z19" s="139">
        <f t="shared" ca="1" si="1"/>
        <v>1</v>
      </c>
    </row>
    <row r="20" spans="1:26">
      <c r="A20" s="717" t="s">
        <v>451</v>
      </c>
      <c r="B20" s="716" t="s">
        <v>945</v>
      </c>
      <c r="C20" s="718">
        <v>297.98</v>
      </c>
      <c r="D20" s="586">
        <v>297.98</v>
      </c>
      <c r="E20" s="537" t="str">
        <f t="shared" si="0"/>
        <v/>
      </c>
      <c r="F20" s="720" t="s">
        <v>1464</v>
      </c>
      <c r="G20" s="680">
        <f>C20-C20*VLOOKUP(F20,'Discount Codes'!A:E,3,FALSE)</f>
        <v>247.32340000000002</v>
      </c>
      <c r="H20" s="352">
        <f ca="1">IF(ISERROR(VLOOKUP($A20,'LEAF-ZE1'!$D:$E,1,FALSE)),0,1)</f>
        <v>0</v>
      </c>
      <c r="I20" s="352">
        <f ca="1">IF(ISERROR(VLOOKUP($A20,'370Z-Z34'!$D:$E,1,FALSE)),0,1)</f>
        <v>1</v>
      </c>
      <c r="J20" s="352">
        <f ca="1">IF(ISERROR(VLOOKUP($A20,'JUKE-F15'!$D:$E,1,FALSE)),0,1)</f>
        <v>0</v>
      </c>
      <c r="K20" s="352">
        <f ca="1">IF(ISERROR(VLOOKUP($A20,'JUKE-F16'!$D:$E,1,FALSE)),0,1)</f>
        <v>0</v>
      </c>
      <c r="L20" s="352">
        <f ca="1">IF(ISERROR(VLOOKUP($A20,'NAVARA DC SER 3 &amp; 4-D23'!$D:$E,1,FALSE)),0,1)</f>
        <v>0</v>
      </c>
      <c r="M20" s="352">
        <f ca="1">IF(ISERROR(VLOOKUP($A20,'NAVARA KC&amp;SC SER 3 &amp; 4-D23'!$D:$E,1,FALSE)),0,1)</f>
        <v>0</v>
      </c>
      <c r="N20" s="352">
        <f ca="1">IF(ISERROR(VLOOKUP($A20,'PATHFINDER -R52'!$D:$E,1,FALSE)),0,1)</f>
        <v>0</v>
      </c>
      <c r="O20" s="352">
        <f ca="1">IF(ISERROR(VLOOKUP($A20,'PATROL W-Y62 S4'!$D:$E,1,FALSE)),0,1)</f>
        <v>0</v>
      </c>
      <c r="P20" s="352">
        <f ca="1">IF(ISERROR(VLOOKUP($A20,'PATROL W-Y62'!$D:$E,1,FALSE)),0,1)</f>
        <v>0</v>
      </c>
      <c r="Q20" s="352">
        <f ca="1">IF(ISERROR(VLOOKUP($A20,'QASHQAI J11'!$D:$E,1,FALSE)),0,1)</f>
        <v>0</v>
      </c>
      <c r="R20" s="352">
        <f ca="1">IF(ISERROR(VLOOKUP($A20,'X-TRAIL-T32'!$D:$E,1,FALSE)),0,1)</f>
        <v>0</v>
      </c>
      <c r="S20" s="352">
        <f ca="1">IF(ISERROR(VLOOKUP($A20,'NAVARA -D23 DC'!$D:$D,1,FALSE)),0,1)</f>
        <v>0</v>
      </c>
      <c r="T20" s="352">
        <f ca="1">IF(ISERROR(VLOOKUP($A20,'NAVARA KC&amp;SC'!$D:$D,1,FALSE)),0,1)</f>
        <v>0</v>
      </c>
      <c r="U20" s="352">
        <f ca="1">IF(ISERROR(VLOOKUP($A20,'ALL-NEW Z-Z34'!$D:$D,1,FALSE)),0,1)</f>
        <v>0</v>
      </c>
      <c r="V20" s="352">
        <f>IF(ISERROR(VLOOKUP($A20,#REF!,1,FALSE)),0,1)</f>
        <v>0</v>
      </c>
      <c r="W20" s="352">
        <f>IF(ISERROR(VLOOKUP($A20,#REF!,1,FALSE)),0,1)</f>
        <v>0</v>
      </c>
      <c r="X20" s="352">
        <f>IF(ISERROR(VLOOKUP($A20,#REF!,1,FALSE)),0,1)</f>
        <v>0</v>
      </c>
      <c r="Y20" s="352">
        <f>IF(ISERROR(VLOOKUP($A20,#REF!,1,FALSE)),0,1)</f>
        <v>0</v>
      </c>
      <c r="Z20" s="139">
        <f t="shared" ca="1" si="1"/>
        <v>1</v>
      </c>
    </row>
    <row r="21" spans="1:26">
      <c r="A21" s="717" t="s">
        <v>74</v>
      </c>
      <c r="B21" s="716" t="s">
        <v>753</v>
      </c>
      <c r="C21" s="718">
        <v>295.38</v>
      </c>
      <c r="D21" s="586">
        <v>295.38</v>
      </c>
      <c r="E21" s="537" t="str">
        <f t="shared" si="0"/>
        <v/>
      </c>
      <c r="F21" s="720" t="s">
        <v>1464</v>
      </c>
      <c r="G21" s="680">
        <f>C21-C21*VLOOKUP(F21,'Discount Codes'!A:E,3,FALSE)</f>
        <v>245.16539999999998</v>
      </c>
      <c r="H21" s="352">
        <f ca="1">IF(ISERROR(VLOOKUP($A21,'LEAF-ZE1'!$D:$E,1,FALSE)),0,1)</f>
        <v>0</v>
      </c>
      <c r="I21" s="352">
        <f ca="1">IF(ISERROR(VLOOKUP($A21,'370Z-Z34'!$D:$E,1,FALSE)),0,1)</f>
        <v>1</v>
      </c>
      <c r="J21" s="352">
        <f ca="1">IF(ISERROR(VLOOKUP($A21,'JUKE-F15'!$D:$E,1,FALSE)),0,1)</f>
        <v>0</v>
      </c>
      <c r="K21" s="352">
        <f ca="1">IF(ISERROR(VLOOKUP($A21,'JUKE-F16'!$D:$E,1,FALSE)),0,1)</f>
        <v>0</v>
      </c>
      <c r="L21" s="352">
        <f ca="1">IF(ISERROR(VLOOKUP($A21,'NAVARA DC SER 3 &amp; 4-D23'!$D:$E,1,FALSE)),0,1)</f>
        <v>0</v>
      </c>
      <c r="M21" s="352">
        <f ca="1">IF(ISERROR(VLOOKUP($A21,'NAVARA KC&amp;SC SER 3 &amp; 4-D23'!$D:$E,1,FALSE)),0,1)</f>
        <v>0</v>
      </c>
      <c r="N21" s="352">
        <f ca="1">IF(ISERROR(VLOOKUP($A21,'PATHFINDER -R52'!$D:$E,1,FALSE)),0,1)</f>
        <v>0</v>
      </c>
      <c r="O21" s="352">
        <f ca="1">IF(ISERROR(VLOOKUP($A21,'PATROL W-Y62 S4'!$D:$E,1,FALSE)),0,1)</f>
        <v>0</v>
      </c>
      <c r="P21" s="352">
        <f ca="1">IF(ISERROR(VLOOKUP($A21,'PATROL W-Y62'!$D:$E,1,FALSE)),0,1)</f>
        <v>0</v>
      </c>
      <c r="Q21" s="352">
        <f ca="1">IF(ISERROR(VLOOKUP($A21,'QASHQAI J11'!$D:$E,1,FALSE)),0,1)</f>
        <v>0</v>
      </c>
      <c r="R21" s="352">
        <f ca="1">IF(ISERROR(VLOOKUP($A21,'X-TRAIL-T32'!$D:$E,1,FALSE)),0,1)</f>
        <v>0</v>
      </c>
      <c r="S21" s="352">
        <f ca="1">IF(ISERROR(VLOOKUP($A21,'NAVARA -D23 DC'!$D:$D,1,FALSE)),0,1)</f>
        <v>0</v>
      </c>
      <c r="T21" s="352">
        <f ca="1">IF(ISERROR(VLOOKUP($A21,'NAVARA KC&amp;SC'!$D:$D,1,FALSE)),0,1)</f>
        <v>0</v>
      </c>
      <c r="U21" s="352">
        <f ca="1">IF(ISERROR(VLOOKUP($A21,'ALL-NEW Z-Z34'!$D:$D,1,FALSE)),0,1)</f>
        <v>0</v>
      </c>
      <c r="V21" s="352">
        <f>IF(ISERROR(VLOOKUP($A21,#REF!,1,FALSE)),0,1)</f>
        <v>0</v>
      </c>
      <c r="W21" s="352">
        <f>IF(ISERROR(VLOOKUP($A21,#REF!,1,FALSE)),0,1)</f>
        <v>0</v>
      </c>
      <c r="X21" s="352">
        <f>IF(ISERROR(VLOOKUP($A21,#REF!,1,FALSE)),0,1)</f>
        <v>0</v>
      </c>
      <c r="Y21" s="352">
        <f>IF(ISERROR(VLOOKUP($A21,#REF!,1,FALSE)),0,1)</f>
        <v>0</v>
      </c>
      <c r="Z21" s="139">
        <f t="shared" ca="1" si="1"/>
        <v>1</v>
      </c>
    </row>
    <row r="22" spans="1:26">
      <c r="A22" s="717" t="s">
        <v>1409</v>
      </c>
      <c r="B22" s="716" t="s">
        <v>1843</v>
      </c>
      <c r="C22" s="718">
        <v>352.16</v>
      </c>
      <c r="D22" s="586">
        <v>352.16</v>
      </c>
      <c r="E22" s="537" t="str">
        <f t="shared" si="0"/>
        <v/>
      </c>
      <c r="F22" s="720" t="s">
        <v>1466</v>
      </c>
      <c r="G22" s="680">
        <f>C22-C22*VLOOKUP(F22,'Discount Codes'!A:E,3,FALSE)</f>
        <v>292.2928</v>
      </c>
      <c r="H22" s="352">
        <f ca="1">IF(ISERROR(VLOOKUP($A22,'LEAF-ZE1'!$D:$E,1,FALSE)),0,1)</f>
        <v>0</v>
      </c>
      <c r="I22" s="352">
        <f ca="1">IF(ISERROR(VLOOKUP($A22,'370Z-Z34'!$D:$E,1,FALSE)),0,1)</f>
        <v>0</v>
      </c>
      <c r="J22" s="352">
        <f ca="1">IF(ISERROR(VLOOKUP($A22,'JUKE-F15'!$D:$E,1,FALSE)),0,1)</f>
        <v>0</v>
      </c>
      <c r="K22" s="352">
        <f ca="1">IF(ISERROR(VLOOKUP($A22,'JUKE-F16'!$D:$E,1,FALSE)),0,1)</f>
        <v>0</v>
      </c>
      <c r="L22" s="352">
        <f ca="1">IF(ISERROR(VLOOKUP($A22,'NAVARA DC SER 3 &amp; 4-D23'!$D:$E,1,FALSE)),0,1)</f>
        <v>0</v>
      </c>
      <c r="M22" s="352">
        <f ca="1">IF(ISERROR(VLOOKUP($A22,'NAVARA KC&amp;SC SER 3 &amp; 4-D23'!$D:$E,1,FALSE)),0,1)</f>
        <v>0</v>
      </c>
      <c r="N22" s="352">
        <f ca="1">IF(ISERROR(VLOOKUP($A22,'PATHFINDER -R52'!$D:$E,1,FALSE)),0,1)</f>
        <v>1</v>
      </c>
      <c r="O22" s="352">
        <f ca="1">IF(ISERROR(VLOOKUP($A22,'PATROL W-Y62 S4'!$D:$E,1,FALSE)),0,1)</f>
        <v>0</v>
      </c>
      <c r="P22" s="352">
        <f ca="1">IF(ISERROR(VLOOKUP($A22,'PATROL W-Y62'!$D:$E,1,FALSE)),0,1)</f>
        <v>0</v>
      </c>
      <c r="Q22" s="352">
        <f ca="1">IF(ISERROR(VLOOKUP($A22,'QASHQAI J11'!$D:$E,1,FALSE)),0,1)</f>
        <v>0</v>
      </c>
      <c r="R22" s="352">
        <f ca="1">IF(ISERROR(VLOOKUP($A22,'X-TRAIL-T32'!$D:$E,1,FALSE)),0,1)</f>
        <v>0</v>
      </c>
      <c r="S22" s="352">
        <f ca="1">IF(ISERROR(VLOOKUP($A22,'NAVARA -D23 DC'!$D:$D,1,FALSE)),0,1)</f>
        <v>0</v>
      </c>
      <c r="T22" s="352">
        <f ca="1">IF(ISERROR(VLOOKUP($A22,'NAVARA KC&amp;SC'!$D:$D,1,FALSE)),0,1)</f>
        <v>0</v>
      </c>
      <c r="U22" s="352">
        <f ca="1">IF(ISERROR(VLOOKUP($A22,'ALL-NEW Z-Z34'!$D:$D,1,FALSE)),0,1)</f>
        <v>0</v>
      </c>
      <c r="V22" s="352">
        <f>IF(ISERROR(VLOOKUP($A22,#REF!,1,FALSE)),0,1)</f>
        <v>0</v>
      </c>
      <c r="W22" s="352">
        <f>IF(ISERROR(VLOOKUP($A22,#REF!,1,FALSE)),0,1)</f>
        <v>0</v>
      </c>
      <c r="X22" s="352">
        <f>IF(ISERROR(VLOOKUP($A22,#REF!,1,FALSE)),0,1)</f>
        <v>0</v>
      </c>
      <c r="Y22" s="352">
        <f>IF(ISERROR(VLOOKUP($A22,#REF!,1,FALSE)),0,1)</f>
        <v>0</v>
      </c>
      <c r="Z22" s="139">
        <f t="shared" ca="1" si="1"/>
        <v>1</v>
      </c>
    </row>
    <row r="23" spans="1:26">
      <c r="A23" s="717" t="s">
        <v>162</v>
      </c>
      <c r="B23" s="716" t="s">
        <v>914</v>
      </c>
      <c r="C23" s="718">
        <v>498.35</v>
      </c>
      <c r="D23" s="586">
        <v>498.35</v>
      </c>
      <c r="E23" s="537" t="str">
        <f t="shared" si="0"/>
        <v/>
      </c>
      <c r="F23" s="720" t="s">
        <v>1465</v>
      </c>
      <c r="G23" s="680">
        <f>C23-C23*VLOOKUP(F23,'Discount Codes'!A:E,3,FALSE)</f>
        <v>413.63049999999998</v>
      </c>
      <c r="H23" s="352">
        <f ca="1">IF(ISERROR(VLOOKUP($A23,'LEAF-ZE1'!$D:$E,1,FALSE)),0,1)</f>
        <v>0</v>
      </c>
      <c r="I23" s="352">
        <f ca="1">IF(ISERROR(VLOOKUP($A23,'370Z-Z34'!$D:$E,1,FALSE)),0,1)</f>
        <v>0</v>
      </c>
      <c r="J23" s="352">
        <f ca="1">IF(ISERROR(VLOOKUP($A23,'JUKE-F15'!$D:$E,1,FALSE)),0,1)</f>
        <v>0</v>
      </c>
      <c r="K23" s="352">
        <f ca="1">IF(ISERROR(VLOOKUP($A23,'JUKE-F16'!$D:$E,1,FALSE)),0,1)</f>
        <v>0</v>
      </c>
      <c r="L23" s="352">
        <f ca="1">IF(ISERROR(VLOOKUP($A23,'NAVARA DC SER 3 &amp; 4-D23'!$D:$E,1,FALSE)),0,1)</f>
        <v>0</v>
      </c>
      <c r="M23" s="352">
        <f ca="1">IF(ISERROR(VLOOKUP($A23,'NAVARA KC&amp;SC SER 3 &amp; 4-D23'!$D:$E,1,FALSE)),0,1)</f>
        <v>0</v>
      </c>
      <c r="N23" s="352">
        <f ca="1">IF(ISERROR(VLOOKUP($A23,'PATHFINDER -R52'!$D:$E,1,FALSE)),0,1)</f>
        <v>1</v>
      </c>
      <c r="O23" s="352">
        <f ca="1">IF(ISERROR(VLOOKUP($A23,'PATROL W-Y62 S4'!$D:$E,1,FALSE)),0,1)</f>
        <v>0</v>
      </c>
      <c r="P23" s="352">
        <f ca="1">IF(ISERROR(VLOOKUP($A23,'PATROL W-Y62'!$D:$E,1,FALSE)),0,1)</f>
        <v>0</v>
      </c>
      <c r="Q23" s="352">
        <f ca="1">IF(ISERROR(VLOOKUP($A23,'QASHQAI J11'!$D:$E,1,FALSE)),0,1)</f>
        <v>0</v>
      </c>
      <c r="R23" s="352">
        <f ca="1">IF(ISERROR(VLOOKUP($A23,'X-TRAIL-T32'!$D:$E,1,FALSE)),0,1)</f>
        <v>0</v>
      </c>
      <c r="S23" s="352">
        <f ca="1">IF(ISERROR(VLOOKUP($A23,'NAVARA -D23 DC'!$D:$D,1,FALSE)),0,1)</f>
        <v>0</v>
      </c>
      <c r="T23" s="352">
        <f ca="1">IF(ISERROR(VLOOKUP($A23,'NAVARA KC&amp;SC'!$D:$D,1,FALSE)),0,1)</f>
        <v>0</v>
      </c>
      <c r="U23" s="352">
        <f ca="1">IF(ISERROR(VLOOKUP($A23,'ALL-NEW Z-Z34'!$D:$D,1,FALSE)),0,1)</f>
        <v>0</v>
      </c>
      <c r="V23" s="352">
        <f>IF(ISERROR(VLOOKUP($A23,#REF!,1,FALSE)),0,1)</f>
        <v>0</v>
      </c>
      <c r="W23" s="352">
        <f>IF(ISERROR(VLOOKUP($A23,#REF!,1,FALSE)),0,1)</f>
        <v>0</v>
      </c>
      <c r="X23" s="352">
        <f>IF(ISERROR(VLOOKUP($A23,#REF!,1,FALSE)),0,1)</f>
        <v>0</v>
      </c>
      <c r="Y23" s="352">
        <f>IF(ISERROR(VLOOKUP($A23,#REF!,1,FALSE)),0,1)</f>
        <v>0</v>
      </c>
      <c r="Z23" s="139">
        <f t="shared" ca="1" si="1"/>
        <v>1</v>
      </c>
    </row>
    <row r="24" spans="1:26">
      <c r="A24" s="717" t="s">
        <v>1150</v>
      </c>
      <c r="B24" s="716" t="s">
        <v>919</v>
      </c>
      <c r="C24" s="718">
        <v>1496.51</v>
      </c>
      <c r="D24" s="586">
        <v>1496.51</v>
      </c>
      <c r="E24" s="537" t="str">
        <f t="shared" si="0"/>
        <v/>
      </c>
      <c r="F24" s="720" t="s">
        <v>1464</v>
      </c>
      <c r="G24" s="680">
        <f>C24-C24*VLOOKUP(F24,'Discount Codes'!A:E,3,FALSE)</f>
        <v>1242.1033</v>
      </c>
      <c r="H24" s="352">
        <f ca="1">IF(ISERROR(VLOOKUP($A24,'LEAF-ZE1'!$D:$E,1,FALSE)),0,1)</f>
        <v>0</v>
      </c>
      <c r="I24" s="352">
        <f ca="1">IF(ISERROR(VLOOKUP($A24,'370Z-Z34'!$D:$E,1,FALSE)),0,1)</f>
        <v>0</v>
      </c>
      <c r="J24" s="352">
        <f ca="1">IF(ISERROR(VLOOKUP($A24,'JUKE-F15'!$D:$E,1,FALSE)),0,1)</f>
        <v>0</v>
      </c>
      <c r="K24" s="352">
        <f ca="1">IF(ISERROR(VLOOKUP($A24,'JUKE-F16'!$D:$E,1,FALSE)),0,1)</f>
        <v>0</v>
      </c>
      <c r="L24" s="352">
        <f ca="1">IF(ISERROR(VLOOKUP($A24,'NAVARA DC SER 3 &amp; 4-D23'!$D:$E,1,FALSE)),0,1)</f>
        <v>0</v>
      </c>
      <c r="M24" s="352">
        <f ca="1">IF(ISERROR(VLOOKUP($A24,'NAVARA KC&amp;SC SER 3 &amp; 4-D23'!$D:$E,1,FALSE)),0,1)</f>
        <v>0</v>
      </c>
      <c r="N24" s="352">
        <f ca="1">IF(ISERROR(VLOOKUP($A24,'PATHFINDER -R52'!$D:$E,1,FALSE)),0,1)</f>
        <v>1</v>
      </c>
      <c r="O24" s="352">
        <f ca="1">IF(ISERROR(VLOOKUP($A24,'PATROL W-Y62 S4'!$D:$E,1,FALSE)),0,1)</f>
        <v>0</v>
      </c>
      <c r="P24" s="352">
        <f ca="1">IF(ISERROR(VLOOKUP($A24,'PATROL W-Y62'!$D:$E,1,FALSE)),0,1)</f>
        <v>0</v>
      </c>
      <c r="Q24" s="352">
        <f ca="1">IF(ISERROR(VLOOKUP($A24,'QASHQAI J11'!$D:$E,1,FALSE)),0,1)</f>
        <v>0</v>
      </c>
      <c r="R24" s="352">
        <f ca="1">IF(ISERROR(VLOOKUP($A24,'X-TRAIL-T32'!$D:$E,1,FALSE)),0,1)</f>
        <v>0</v>
      </c>
      <c r="S24" s="352">
        <f ca="1">IF(ISERROR(VLOOKUP($A24,'NAVARA -D23 DC'!$D:$D,1,FALSE)),0,1)</f>
        <v>0</v>
      </c>
      <c r="T24" s="352">
        <f ca="1">IF(ISERROR(VLOOKUP($A24,'NAVARA KC&amp;SC'!$D:$D,1,FALSE)),0,1)</f>
        <v>0</v>
      </c>
      <c r="U24" s="352">
        <f ca="1">IF(ISERROR(VLOOKUP($A24,'ALL-NEW Z-Z34'!$D:$D,1,FALSE)),0,1)</f>
        <v>0</v>
      </c>
      <c r="V24" s="352">
        <f>IF(ISERROR(VLOOKUP($A24,#REF!,1,FALSE)),0,1)</f>
        <v>0</v>
      </c>
      <c r="W24" s="352">
        <f>IF(ISERROR(VLOOKUP($A24,#REF!,1,FALSE)),0,1)</f>
        <v>0</v>
      </c>
      <c r="X24" s="352">
        <f>IF(ISERROR(VLOOKUP($A24,#REF!,1,FALSE)),0,1)</f>
        <v>0</v>
      </c>
      <c r="Y24" s="352">
        <f>IF(ISERROR(VLOOKUP($A24,#REF!,1,FALSE)),0,1)</f>
        <v>0</v>
      </c>
      <c r="Z24" s="139">
        <f t="shared" ca="1" si="1"/>
        <v>1</v>
      </c>
    </row>
    <row r="25" spans="1:26">
      <c r="A25" s="717" t="s">
        <v>1263</v>
      </c>
      <c r="B25" s="716" t="s">
        <v>1844</v>
      </c>
      <c r="C25" s="718">
        <v>761.65</v>
      </c>
      <c r="D25" s="586">
        <v>761.65</v>
      </c>
      <c r="E25" s="537" t="str">
        <f t="shared" si="0"/>
        <v/>
      </c>
      <c r="F25" s="720" t="s">
        <v>1465</v>
      </c>
      <c r="G25" s="680">
        <f>C25-C25*VLOOKUP(F25,'Discount Codes'!A:E,3,FALSE)</f>
        <v>632.16949999999997</v>
      </c>
      <c r="H25" s="352">
        <f ca="1">IF(ISERROR(VLOOKUP($A25,'LEAF-ZE1'!$D:$E,1,FALSE)),0,1)</f>
        <v>0</v>
      </c>
      <c r="I25" s="352">
        <f ca="1">IF(ISERROR(VLOOKUP($A25,'370Z-Z34'!$D:$E,1,FALSE)),0,1)</f>
        <v>0</v>
      </c>
      <c r="J25" s="352">
        <f ca="1">IF(ISERROR(VLOOKUP($A25,'JUKE-F15'!$D:$E,1,FALSE)),0,1)</f>
        <v>0</v>
      </c>
      <c r="K25" s="352">
        <f ca="1">IF(ISERROR(VLOOKUP($A25,'JUKE-F16'!$D:$E,1,FALSE)),0,1)</f>
        <v>0</v>
      </c>
      <c r="L25" s="352">
        <f ca="1">IF(ISERROR(VLOOKUP($A25,'NAVARA DC SER 3 &amp; 4-D23'!$D:$E,1,FALSE)),0,1)</f>
        <v>0</v>
      </c>
      <c r="M25" s="352">
        <f ca="1">IF(ISERROR(VLOOKUP($A25,'NAVARA KC&amp;SC SER 3 &amp; 4-D23'!$D:$E,1,FALSE)),0,1)</f>
        <v>0</v>
      </c>
      <c r="N25" s="352">
        <f ca="1">IF(ISERROR(VLOOKUP($A25,'PATHFINDER -R52'!$D:$E,1,FALSE)),0,1)</f>
        <v>0</v>
      </c>
      <c r="O25" s="352">
        <f ca="1">IF(ISERROR(VLOOKUP($A25,'PATROL W-Y62 S4'!$D:$E,1,FALSE)),0,1)</f>
        <v>0</v>
      </c>
      <c r="P25" s="352">
        <f ca="1">IF(ISERROR(VLOOKUP($A25,'PATROL W-Y62'!$D:$E,1,FALSE)),0,1)</f>
        <v>0</v>
      </c>
      <c r="Q25" s="352">
        <f ca="1">IF(ISERROR(VLOOKUP($A25,'QASHQAI J11'!$D:$E,1,FALSE)),0,1)</f>
        <v>0</v>
      </c>
      <c r="R25" s="352">
        <f ca="1">IF(ISERROR(VLOOKUP($A25,'X-TRAIL-T32'!$D:$E,1,FALSE)),0,1)</f>
        <v>0</v>
      </c>
      <c r="S25" s="352">
        <f ca="1">IF(ISERROR(VLOOKUP($A25,'NAVARA -D23 DC'!$D:$D,1,FALSE)),0,1)</f>
        <v>1</v>
      </c>
      <c r="T25" s="352">
        <f ca="1">IF(ISERROR(VLOOKUP($A25,'NAVARA KC&amp;SC'!$D:$D,1,FALSE)),0,1)</f>
        <v>1</v>
      </c>
      <c r="U25" s="352">
        <f ca="1">IF(ISERROR(VLOOKUP($A25,'ALL-NEW Z-Z34'!$D:$D,1,FALSE)),0,1)</f>
        <v>0</v>
      </c>
      <c r="V25" s="352">
        <f>IF(ISERROR(VLOOKUP($A25,#REF!,1,FALSE)),0,1)</f>
        <v>0</v>
      </c>
      <c r="W25" s="352">
        <f>IF(ISERROR(VLOOKUP($A25,#REF!,1,FALSE)),0,1)</f>
        <v>0</v>
      </c>
      <c r="X25" s="352">
        <f>IF(ISERROR(VLOOKUP($A25,#REF!,1,FALSE)),0,1)</f>
        <v>0</v>
      </c>
      <c r="Y25" s="352">
        <f>IF(ISERROR(VLOOKUP($A25,#REF!,1,FALSE)),0,1)</f>
        <v>0</v>
      </c>
      <c r="Z25" s="139">
        <f t="shared" ca="1" si="1"/>
        <v>2</v>
      </c>
    </row>
    <row r="26" spans="1:26">
      <c r="A26" s="717" t="s">
        <v>660</v>
      </c>
      <c r="B26" s="716" t="s">
        <v>1010</v>
      </c>
      <c r="C26" s="718">
        <v>147.59</v>
      </c>
      <c r="D26" s="586">
        <v>147.59</v>
      </c>
      <c r="E26" s="537" t="str">
        <f t="shared" si="0"/>
        <v/>
      </c>
      <c r="F26" s="720" t="s">
        <v>1465</v>
      </c>
      <c r="G26" s="680">
        <f>C26-C26*VLOOKUP(F26,'Discount Codes'!A:E,3,FALSE)</f>
        <v>122.4997</v>
      </c>
      <c r="H26" s="352">
        <f ca="1">IF(ISERROR(VLOOKUP($A26,'LEAF-ZE1'!$D:$E,1,FALSE)),0,1)</f>
        <v>0</v>
      </c>
      <c r="I26" s="352">
        <f ca="1">IF(ISERROR(VLOOKUP($A26,'370Z-Z34'!$D:$E,1,FALSE)),0,1)</f>
        <v>0</v>
      </c>
      <c r="J26" s="352">
        <f ca="1">IF(ISERROR(VLOOKUP($A26,'JUKE-F15'!$D:$E,1,FALSE)),0,1)</f>
        <v>0</v>
      </c>
      <c r="K26" s="352">
        <f ca="1">IF(ISERROR(VLOOKUP($A26,'JUKE-F16'!$D:$E,1,FALSE)),0,1)</f>
        <v>0</v>
      </c>
      <c r="L26" s="352">
        <f ca="1">IF(ISERROR(VLOOKUP($A26,'NAVARA DC SER 3 &amp; 4-D23'!$D:$E,1,FALSE)),0,1)</f>
        <v>0</v>
      </c>
      <c r="M26" s="352">
        <f ca="1">IF(ISERROR(VLOOKUP($A26,'NAVARA KC&amp;SC SER 3 &amp; 4-D23'!$D:$E,1,FALSE)),0,1)</f>
        <v>0</v>
      </c>
      <c r="N26" s="352">
        <f ca="1">IF(ISERROR(VLOOKUP($A26,'PATHFINDER -R52'!$D:$E,1,FALSE)),0,1)</f>
        <v>1</v>
      </c>
      <c r="O26" s="352">
        <f ca="1">IF(ISERROR(VLOOKUP($A26,'PATROL W-Y62 S4'!$D:$E,1,FALSE)),0,1)</f>
        <v>0</v>
      </c>
      <c r="P26" s="352">
        <f ca="1">IF(ISERROR(VLOOKUP($A26,'PATROL W-Y62'!$D:$E,1,FALSE)),0,1)</f>
        <v>0</v>
      </c>
      <c r="Q26" s="352">
        <f ca="1">IF(ISERROR(VLOOKUP($A26,'QASHQAI J11'!$D:$E,1,FALSE)),0,1)</f>
        <v>0</v>
      </c>
      <c r="R26" s="352">
        <f ca="1">IF(ISERROR(VLOOKUP($A26,'X-TRAIL-T32'!$D:$E,1,FALSE)),0,1)</f>
        <v>0</v>
      </c>
      <c r="S26" s="352">
        <f ca="1">IF(ISERROR(VLOOKUP($A26,'NAVARA -D23 DC'!$D:$D,1,FALSE)),0,1)</f>
        <v>0</v>
      </c>
      <c r="T26" s="352">
        <f ca="1">IF(ISERROR(VLOOKUP($A26,'NAVARA KC&amp;SC'!$D:$D,1,FALSE)),0,1)</f>
        <v>0</v>
      </c>
      <c r="U26" s="352">
        <f ca="1">IF(ISERROR(VLOOKUP($A26,'ALL-NEW Z-Z34'!$D:$D,1,FALSE)),0,1)</f>
        <v>0</v>
      </c>
      <c r="V26" s="352">
        <f>IF(ISERROR(VLOOKUP($A26,#REF!,1,FALSE)),0,1)</f>
        <v>0</v>
      </c>
      <c r="W26" s="352">
        <f>IF(ISERROR(VLOOKUP($A26,#REF!,1,FALSE)),0,1)</f>
        <v>0</v>
      </c>
      <c r="X26" s="352">
        <f>IF(ISERROR(VLOOKUP($A26,#REF!,1,FALSE)),0,1)</f>
        <v>0</v>
      </c>
      <c r="Y26" s="352">
        <f>IF(ISERROR(VLOOKUP($A26,#REF!,1,FALSE)),0,1)</f>
        <v>0</v>
      </c>
      <c r="Z26" s="139">
        <f t="shared" ca="1" si="1"/>
        <v>1</v>
      </c>
    </row>
    <row r="27" spans="1:26">
      <c r="A27" s="717" t="s">
        <v>181</v>
      </c>
      <c r="B27" s="716" t="s">
        <v>931</v>
      </c>
      <c r="C27" s="718">
        <v>162.65</v>
      </c>
      <c r="D27" s="586">
        <v>162.65</v>
      </c>
      <c r="E27" s="537" t="str">
        <f t="shared" si="0"/>
        <v/>
      </c>
      <c r="F27" s="720" t="s">
        <v>1465</v>
      </c>
      <c r="G27" s="680">
        <f>C27-C27*VLOOKUP(F27,'Discount Codes'!A:E,3,FALSE)</f>
        <v>134.99950000000001</v>
      </c>
      <c r="H27" s="352">
        <f ca="1">IF(ISERROR(VLOOKUP($A27,'LEAF-ZE1'!$D:$E,1,FALSE)),0,1)</f>
        <v>0</v>
      </c>
      <c r="I27" s="352">
        <f ca="1">IF(ISERROR(VLOOKUP($A27,'370Z-Z34'!$D:$E,1,FALSE)),0,1)</f>
        <v>0</v>
      </c>
      <c r="J27" s="352">
        <f ca="1">IF(ISERROR(VLOOKUP($A27,'JUKE-F15'!$D:$E,1,FALSE)),0,1)</f>
        <v>0</v>
      </c>
      <c r="K27" s="352">
        <f ca="1">IF(ISERROR(VLOOKUP($A27,'JUKE-F16'!$D:$E,1,FALSE)),0,1)</f>
        <v>0</v>
      </c>
      <c r="L27" s="352">
        <f ca="1">IF(ISERROR(VLOOKUP($A27,'NAVARA DC SER 3 &amp; 4-D23'!$D:$E,1,FALSE)),0,1)</f>
        <v>0</v>
      </c>
      <c r="M27" s="352">
        <f ca="1">IF(ISERROR(VLOOKUP($A27,'NAVARA KC&amp;SC SER 3 &amp; 4-D23'!$D:$E,1,FALSE)),0,1)</f>
        <v>0</v>
      </c>
      <c r="N27" s="352">
        <f ca="1">IF(ISERROR(VLOOKUP($A27,'PATHFINDER -R52'!$D:$E,1,FALSE)),0,1)</f>
        <v>0</v>
      </c>
      <c r="O27" s="352">
        <f ca="1">IF(ISERROR(VLOOKUP($A27,'PATROL W-Y62 S4'!$D:$E,1,FALSE)),0,1)</f>
        <v>1</v>
      </c>
      <c r="P27" s="352">
        <f ca="1">IF(ISERROR(VLOOKUP($A27,'PATROL W-Y62'!$D:$E,1,FALSE)),0,1)</f>
        <v>1</v>
      </c>
      <c r="Q27" s="352">
        <f ca="1">IF(ISERROR(VLOOKUP($A27,'QASHQAI J11'!$D:$E,1,FALSE)),0,1)</f>
        <v>0</v>
      </c>
      <c r="R27" s="352">
        <f ca="1">IF(ISERROR(VLOOKUP($A27,'X-TRAIL-T32'!$D:$E,1,FALSE)),0,1)</f>
        <v>0</v>
      </c>
      <c r="S27" s="352">
        <f ca="1">IF(ISERROR(VLOOKUP($A27,'NAVARA -D23 DC'!$D:$D,1,FALSE)),0,1)</f>
        <v>0</v>
      </c>
      <c r="T27" s="352">
        <f ca="1">IF(ISERROR(VLOOKUP($A27,'NAVARA KC&amp;SC'!$D:$D,1,FALSE)),0,1)</f>
        <v>0</v>
      </c>
      <c r="U27" s="352">
        <f ca="1">IF(ISERROR(VLOOKUP($A27,'ALL-NEW Z-Z34'!$D:$D,1,FALSE)),0,1)</f>
        <v>0</v>
      </c>
      <c r="V27" s="352">
        <f>IF(ISERROR(VLOOKUP($A27,#REF!,1,FALSE)),0,1)</f>
        <v>0</v>
      </c>
      <c r="W27" s="352">
        <f>IF(ISERROR(VLOOKUP($A27,#REF!,1,FALSE)),0,1)</f>
        <v>0</v>
      </c>
      <c r="X27" s="352">
        <f>IF(ISERROR(VLOOKUP($A27,#REF!,1,FALSE)),0,1)</f>
        <v>0</v>
      </c>
      <c r="Y27" s="352">
        <f>IF(ISERROR(VLOOKUP($A27,#REF!,1,FALSE)),0,1)</f>
        <v>0</v>
      </c>
      <c r="Z27" s="139">
        <f t="shared" ca="1" si="1"/>
        <v>2</v>
      </c>
    </row>
    <row r="28" spans="1:26">
      <c r="A28" s="717" t="s">
        <v>1249</v>
      </c>
      <c r="B28" s="716" t="s">
        <v>1845</v>
      </c>
      <c r="C28" s="718">
        <v>126.35</v>
      </c>
      <c r="D28" s="586">
        <v>126.35</v>
      </c>
      <c r="E28" s="537" t="str">
        <f t="shared" si="0"/>
        <v/>
      </c>
      <c r="F28" s="720" t="s">
        <v>1465</v>
      </c>
      <c r="G28" s="680">
        <f>C28-C28*VLOOKUP(F28,'Discount Codes'!A:E,3,FALSE)</f>
        <v>104.87049999999999</v>
      </c>
      <c r="H28" s="352">
        <f ca="1">IF(ISERROR(VLOOKUP($A28,'LEAF-ZE1'!$D:$E,1,FALSE)),0,1)</f>
        <v>0</v>
      </c>
      <c r="I28" s="352">
        <f ca="1">IF(ISERROR(VLOOKUP($A28,'370Z-Z34'!$D:$E,1,FALSE)),0,1)</f>
        <v>0</v>
      </c>
      <c r="J28" s="352">
        <f ca="1">IF(ISERROR(VLOOKUP($A28,'JUKE-F15'!$D:$E,1,FALSE)),0,1)</f>
        <v>0</v>
      </c>
      <c r="K28" s="352">
        <f ca="1">IF(ISERROR(VLOOKUP($A28,'JUKE-F16'!$D:$E,1,FALSE)),0,1)</f>
        <v>0</v>
      </c>
      <c r="L28" s="352">
        <f ca="1">IF(ISERROR(VLOOKUP($A28,'NAVARA DC SER 3 &amp; 4-D23'!$D:$E,1,FALSE)),0,1)</f>
        <v>0</v>
      </c>
      <c r="M28" s="352">
        <f ca="1">IF(ISERROR(VLOOKUP($A28,'NAVARA KC&amp;SC SER 3 &amp; 4-D23'!$D:$E,1,FALSE)),0,1)</f>
        <v>0</v>
      </c>
      <c r="N28" s="352">
        <f ca="1">IF(ISERROR(VLOOKUP($A28,'PATHFINDER -R52'!$D:$E,1,FALSE)),0,1)</f>
        <v>0</v>
      </c>
      <c r="O28" s="352">
        <f ca="1">IF(ISERROR(VLOOKUP($A28,'PATROL W-Y62 S4'!$D:$E,1,FALSE)),0,1)</f>
        <v>0</v>
      </c>
      <c r="P28" s="352">
        <f ca="1">IF(ISERROR(VLOOKUP($A28,'PATROL W-Y62'!$D:$E,1,FALSE)),0,1)</f>
        <v>0</v>
      </c>
      <c r="Q28" s="352">
        <f ca="1">IF(ISERROR(VLOOKUP($A28,'QASHQAI J11'!$D:$E,1,FALSE)),0,1)</f>
        <v>0</v>
      </c>
      <c r="R28" s="352">
        <f ca="1">IF(ISERROR(VLOOKUP($A28,'X-TRAIL-T32'!$D:$E,1,FALSE)),0,1)</f>
        <v>0</v>
      </c>
      <c r="S28" s="352">
        <f ca="1">IF(ISERROR(VLOOKUP($A28,'NAVARA -D23 DC'!$D:$D,1,FALSE)),0,1)</f>
        <v>1</v>
      </c>
      <c r="T28" s="352">
        <f ca="1">IF(ISERROR(VLOOKUP($A28,'NAVARA KC&amp;SC'!$D:$D,1,FALSE)),0,1)</f>
        <v>1</v>
      </c>
      <c r="U28" s="352">
        <f ca="1">IF(ISERROR(VLOOKUP($A28,'ALL-NEW Z-Z34'!$D:$D,1,FALSE)),0,1)</f>
        <v>0</v>
      </c>
      <c r="V28" s="352">
        <f>IF(ISERROR(VLOOKUP($A28,#REF!,1,FALSE)),0,1)</f>
        <v>0</v>
      </c>
      <c r="W28" s="352">
        <f>IF(ISERROR(VLOOKUP($A28,#REF!,1,FALSE)),0,1)</f>
        <v>0</v>
      </c>
      <c r="X28" s="352">
        <f>IF(ISERROR(VLOOKUP($A28,#REF!,1,FALSE)),0,1)</f>
        <v>0</v>
      </c>
      <c r="Y28" s="352">
        <f>IF(ISERROR(VLOOKUP($A28,#REF!,1,FALSE)),0,1)</f>
        <v>0</v>
      </c>
      <c r="Z28" s="139">
        <f t="shared" ca="1" si="1"/>
        <v>2</v>
      </c>
    </row>
    <row r="29" spans="1:26">
      <c r="A29" s="717" t="s">
        <v>1248</v>
      </c>
      <c r="B29" s="716" t="s">
        <v>1846</v>
      </c>
      <c r="C29" s="718">
        <v>115.11</v>
      </c>
      <c r="D29" s="586">
        <v>115.11</v>
      </c>
      <c r="E29" s="537" t="str">
        <f t="shared" si="0"/>
        <v/>
      </c>
      <c r="F29" s="720" t="s">
        <v>1465</v>
      </c>
      <c r="G29" s="680">
        <f>C29-C29*VLOOKUP(F29,'Discount Codes'!A:E,3,FALSE)</f>
        <v>95.541300000000007</v>
      </c>
      <c r="H29" s="352">
        <f ca="1">IF(ISERROR(VLOOKUP($A29,'LEAF-ZE1'!$D:$E,1,FALSE)),0,1)</f>
        <v>0</v>
      </c>
      <c r="I29" s="352">
        <f ca="1">IF(ISERROR(VLOOKUP($A29,'370Z-Z34'!$D:$E,1,FALSE)),0,1)</f>
        <v>0</v>
      </c>
      <c r="J29" s="352">
        <f ca="1">IF(ISERROR(VLOOKUP($A29,'JUKE-F15'!$D:$E,1,FALSE)),0,1)</f>
        <v>0</v>
      </c>
      <c r="K29" s="352">
        <f ca="1">IF(ISERROR(VLOOKUP($A29,'JUKE-F16'!$D:$E,1,FALSE)),0,1)</f>
        <v>0</v>
      </c>
      <c r="L29" s="352">
        <f ca="1">IF(ISERROR(VLOOKUP($A29,'NAVARA DC SER 3 &amp; 4-D23'!$D:$E,1,FALSE)),0,1)</f>
        <v>0</v>
      </c>
      <c r="M29" s="352">
        <f ca="1">IF(ISERROR(VLOOKUP($A29,'NAVARA KC&amp;SC SER 3 &amp; 4-D23'!$D:$E,1,FALSE)),0,1)</f>
        <v>0</v>
      </c>
      <c r="N29" s="352">
        <f ca="1">IF(ISERROR(VLOOKUP($A29,'PATHFINDER -R52'!$D:$E,1,FALSE)),0,1)</f>
        <v>0</v>
      </c>
      <c r="O29" s="352">
        <f ca="1">IF(ISERROR(VLOOKUP($A29,'PATROL W-Y62 S4'!$D:$E,1,FALSE)),0,1)</f>
        <v>0</v>
      </c>
      <c r="P29" s="352">
        <f ca="1">IF(ISERROR(VLOOKUP($A29,'PATROL W-Y62'!$D:$E,1,FALSE)),0,1)</f>
        <v>0</v>
      </c>
      <c r="Q29" s="352">
        <f ca="1">IF(ISERROR(VLOOKUP($A29,'QASHQAI J11'!$D:$E,1,FALSE)),0,1)</f>
        <v>0</v>
      </c>
      <c r="R29" s="352">
        <f ca="1">IF(ISERROR(VLOOKUP($A29,'X-TRAIL-T32'!$D:$E,1,FALSE)),0,1)</f>
        <v>0</v>
      </c>
      <c r="S29" s="352">
        <f ca="1">IF(ISERROR(VLOOKUP($A29,'NAVARA -D23 DC'!$D:$D,1,FALSE)),0,1)</f>
        <v>1</v>
      </c>
      <c r="T29" s="352">
        <f ca="1">IF(ISERROR(VLOOKUP($A29,'NAVARA KC&amp;SC'!$D:$D,1,FALSE)),0,1)</f>
        <v>1</v>
      </c>
      <c r="U29" s="352">
        <f ca="1">IF(ISERROR(VLOOKUP($A29,'ALL-NEW Z-Z34'!$D:$D,1,FALSE)),0,1)</f>
        <v>0</v>
      </c>
      <c r="V29" s="352">
        <f>IF(ISERROR(VLOOKUP($A29,#REF!,1,FALSE)),0,1)</f>
        <v>0</v>
      </c>
      <c r="W29" s="352">
        <f>IF(ISERROR(VLOOKUP($A29,#REF!,1,FALSE)),0,1)</f>
        <v>0</v>
      </c>
      <c r="X29" s="352">
        <f>IF(ISERROR(VLOOKUP($A29,#REF!,1,FALSE)),0,1)</f>
        <v>0</v>
      </c>
      <c r="Y29" s="352">
        <f>IF(ISERROR(VLOOKUP($A29,#REF!,1,FALSE)),0,1)</f>
        <v>0</v>
      </c>
      <c r="Z29" s="139">
        <f t="shared" ca="1" si="1"/>
        <v>2</v>
      </c>
    </row>
    <row r="30" spans="1:26">
      <c r="A30" s="717" t="s">
        <v>1254</v>
      </c>
      <c r="B30" s="716" t="s">
        <v>1847</v>
      </c>
      <c r="C30" s="718">
        <v>302.10000000000002</v>
      </c>
      <c r="D30" s="586">
        <v>302.10000000000002</v>
      </c>
      <c r="E30" s="537" t="str">
        <f t="shared" si="0"/>
        <v/>
      </c>
      <c r="F30" s="720" t="s">
        <v>1465</v>
      </c>
      <c r="G30" s="680">
        <f>C30-C30*VLOOKUP(F30,'Discount Codes'!A:E,3,FALSE)</f>
        <v>250.74300000000002</v>
      </c>
      <c r="H30" s="352">
        <f ca="1">IF(ISERROR(VLOOKUP($A30,'LEAF-ZE1'!$D:$E,1,FALSE)),0,1)</f>
        <v>0</v>
      </c>
      <c r="I30" s="352">
        <f ca="1">IF(ISERROR(VLOOKUP($A30,'370Z-Z34'!$D:$E,1,FALSE)),0,1)</f>
        <v>0</v>
      </c>
      <c r="J30" s="352">
        <f ca="1">IF(ISERROR(VLOOKUP($A30,'JUKE-F15'!$D:$E,1,FALSE)),0,1)</f>
        <v>0</v>
      </c>
      <c r="K30" s="352">
        <f ca="1">IF(ISERROR(VLOOKUP($A30,'JUKE-F16'!$D:$E,1,FALSE)),0,1)</f>
        <v>0</v>
      </c>
      <c r="L30" s="352">
        <f ca="1">IF(ISERROR(VLOOKUP($A30,'NAVARA DC SER 3 &amp; 4-D23'!$D:$E,1,FALSE)),0,1)</f>
        <v>0</v>
      </c>
      <c r="M30" s="352">
        <f ca="1">IF(ISERROR(VLOOKUP($A30,'NAVARA KC&amp;SC SER 3 &amp; 4-D23'!$D:$E,1,FALSE)),0,1)</f>
        <v>0</v>
      </c>
      <c r="N30" s="352">
        <f ca="1">IF(ISERROR(VLOOKUP($A30,'PATHFINDER -R52'!$D:$E,1,FALSE)),0,1)</f>
        <v>0</v>
      </c>
      <c r="O30" s="352">
        <f ca="1">IF(ISERROR(VLOOKUP($A30,'PATROL W-Y62 S4'!$D:$E,1,FALSE)),0,1)</f>
        <v>0</v>
      </c>
      <c r="P30" s="352">
        <f ca="1">IF(ISERROR(VLOOKUP($A30,'PATROL W-Y62'!$D:$E,1,FALSE)),0,1)</f>
        <v>0</v>
      </c>
      <c r="Q30" s="352">
        <f ca="1">IF(ISERROR(VLOOKUP($A30,'QASHQAI J11'!$D:$E,1,FALSE)),0,1)</f>
        <v>0</v>
      </c>
      <c r="R30" s="352">
        <f ca="1">IF(ISERROR(VLOOKUP($A30,'X-TRAIL-T32'!$D:$E,1,FALSE)),0,1)</f>
        <v>0</v>
      </c>
      <c r="S30" s="352">
        <f ca="1">IF(ISERROR(VLOOKUP($A30,'NAVARA -D23 DC'!$D:$D,1,FALSE)),0,1)</f>
        <v>1</v>
      </c>
      <c r="T30" s="352">
        <f ca="1">IF(ISERROR(VLOOKUP($A30,'NAVARA KC&amp;SC'!$D:$D,1,FALSE)),0,1)</f>
        <v>1</v>
      </c>
      <c r="U30" s="352">
        <f ca="1">IF(ISERROR(VLOOKUP($A30,'ALL-NEW Z-Z34'!$D:$D,1,FALSE)),0,1)</f>
        <v>0</v>
      </c>
      <c r="V30" s="352">
        <f>IF(ISERROR(VLOOKUP($A30,#REF!,1,FALSE)),0,1)</f>
        <v>0</v>
      </c>
      <c r="W30" s="352">
        <f>IF(ISERROR(VLOOKUP($A30,#REF!,1,FALSE)),0,1)</f>
        <v>0</v>
      </c>
      <c r="X30" s="352">
        <f>IF(ISERROR(VLOOKUP($A30,#REF!,1,FALSE)),0,1)</f>
        <v>0</v>
      </c>
      <c r="Y30" s="352">
        <f>IF(ISERROR(VLOOKUP($A30,#REF!,1,FALSE)),0,1)</f>
        <v>0</v>
      </c>
      <c r="Z30" s="139">
        <f t="shared" ca="1" si="1"/>
        <v>2</v>
      </c>
    </row>
    <row r="31" spans="1:26">
      <c r="A31" s="717" t="s">
        <v>604</v>
      </c>
      <c r="B31" s="716" t="s">
        <v>991</v>
      </c>
      <c r="C31" s="718">
        <v>445.97</v>
      </c>
      <c r="D31" s="586">
        <v>445.97</v>
      </c>
      <c r="E31" s="537" t="str">
        <f t="shared" si="0"/>
        <v/>
      </c>
      <c r="F31" s="720" t="s">
        <v>1464</v>
      </c>
      <c r="G31" s="680">
        <f>C31-C31*VLOOKUP(F31,'Discount Codes'!A:E,3,FALSE)</f>
        <v>370.1551</v>
      </c>
      <c r="H31" s="352">
        <f ca="1">IF(ISERROR(VLOOKUP($A31,'LEAF-ZE1'!$D:$E,1,FALSE)),0,1)</f>
        <v>0</v>
      </c>
      <c r="I31" s="352">
        <f ca="1">IF(ISERROR(VLOOKUP($A31,'370Z-Z34'!$D:$E,1,FALSE)),0,1)</f>
        <v>0</v>
      </c>
      <c r="J31" s="352">
        <f ca="1">IF(ISERROR(VLOOKUP($A31,'JUKE-F15'!$D:$E,1,FALSE)),0,1)</f>
        <v>0</v>
      </c>
      <c r="K31" s="352">
        <f ca="1">IF(ISERROR(VLOOKUP($A31,'JUKE-F16'!$D:$E,1,FALSE)),0,1)</f>
        <v>0</v>
      </c>
      <c r="L31" s="352">
        <f ca="1">IF(ISERROR(VLOOKUP($A31,'NAVARA DC SER 3 &amp; 4-D23'!$D:$E,1,FALSE)),0,1)</f>
        <v>0</v>
      </c>
      <c r="M31" s="352">
        <f ca="1">IF(ISERROR(VLOOKUP($A31,'NAVARA KC&amp;SC SER 3 &amp; 4-D23'!$D:$E,1,FALSE)),0,1)</f>
        <v>0</v>
      </c>
      <c r="N31" s="352">
        <f ca="1">IF(ISERROR(VLOOKUP($A31,'PATHFINDER -R52'!$D:$E,1,FALSE)),0,1)</f>
        <v>0</v>
      </c>
      <c r="O31" s="352">
        <f ca="1">IF(ISERROR(VLOOKUP($A31,'PATROL W-Y62 S4'!$D:$E,1,FALSE)),0,1)</f>
        <v>0</v>
      </c>
      <c r="P31" s="352">
        <f ca="1">IF(ISERROR(VLOOKUP($A31,'PATROL W-Y62'!$D:$E,1,FALSE)),0,1)</f>
        <v>0</v>
      </c>
      <c r="Q31" s="352">
        <f ca="1">IF(ISERROR(VLOOKUP($A31,'QASHQAI J11'!$D:$E,1,FALSE)),0,1)</f>
        <v>0</v>
      </c>
      <c r="R31" s="352">
        <f ca="1">IF(ISERROR(VLOOKUP($A31,'X-TRAIL-T32'!$D:$E,1,FALSE)),0,1)</f>
        <v>1</v>
      </c>
      <c r="S31" s="352">
        <f ca="1">IF(ISERROR(VLOOKUP($A31,'NAVARA -D23 DC'!$D:$D,1,FALSE)),0,1)</f>
        <v>0</v>
      </c>
      <c r="T31" s="352">
        <f ca="1">IF(ISERROR(VLOOKUP($A31,'NAVARA KC&amp;SC'!$D:$D,1,FALSE)),0,1)</f>
        <v>0</v>
      </c>
      <c r="U31" s="352">
        <f ca="1">IF(ISERROR(VLOOKUP($A31,'ALL-NEW Z-Z34'!$D:$D,1,FALSE)),0,1)</f>
        <v>0</v>
      </c>
      <c r="V31" s="352">
        <f>IF(ISERROR(VLOOKUP($A31,#REF!,1,FALSE)),0,1)</f>
        <v>0</v>
      </c>
      <c r="W31" s="352">
        <f>IF(ISERROR(VLOOKUP($A31,#REF!,1,FALSE)),0,1)</f>
        <v>0</v>
      </c>
      <c r="X31" s="352">
        <f>IF(ISERROR(VLOOKUP($A31,#REF!,1,FALSE)),0,1)</f>
        <v>0</v>
      </c>
      <c r="Y31" s="352">
        <f>IF(ISERROR(VLOOKUP($A31,#REF!,1,FALSE)),0,1)</f>
        <v>0</v>
      </c>
      <c r="Z31" s="139">
        <f t="shared" ca="1" si="1"/>
        <v>1</v>
      </c>
    </row>
    <row r="32" spans="1:26">
      <c r="A32" s="717" t="s">
        <v>606</v>
      </c>
      <c r="B32" s="716" t="s">
        <v>975</v>
      </c>
      <c r="C32" s="718">
        <v>445.97</v>
      </c>
      <c r="D32" s="586">
        <v>445.97</v>
      </c>
      <c r="E32" s="537" t="str">
        <f t="shared" si="0"/>
        <v/>
      </c>
      <c r="F32" s="720" t="s">
        <v>1464</v>
      </c>
      <c r="G32" s="680">
        <f>C32-C32*VLOOKUP(F32,'Discount Codes'!A:E,3,FALSE)</f>
        <v>370.1551</v>
      </c>
      <c r="H32" s="352">
        <f ca="1">IF(ISERROR(VLOOKUP($A32,'LEAF-ZE1'!$D:$E,1,FALSE)),0,1)</f>
        <v>0</v>
      </c>
      <c r="I32" s="352">
        <f ca="1">IF(ISERROR(VLOOKUP($A32,'370Z-Z34'!$D:$E,1,FALSE)),0,1)</f>
        <v>0</v>
      </c>
      <c r="J32" s="352">
        <f ca="1">IF(ISERROR(VLOOKUP($A32,'JUKE-F15'!$D:$E,1,FALSE)),0,1)</f>
        <v>0</v>
      </c>
      <c r="K32" s="352">
        <f ca="1">IF(ISERROR(VLOOKUP($A32,'JUKE-F16'!$D:$E,1,FALSE)),0,1)</f>
        <v>0</v>
      </c>
      <c r="L32" s="352">
        <f ca="1">IF(ISERROR(VLOOKUP($A32,'NAVARA DC SER 3 &amp; 4-D23'!$D:$E,1,FALSE)),0,1)</f>
        <v>0</v>
      </c>
      <c r="M32" s="352">
        <f ca="1">IF(ISERROR(VLOOKUP($A32,'NAVARA KC&amp;SC SER 3 &amp; 4-D23'!$D:$E,1,FALSE)),0,1)</f>
        <v>0</v>
      </c>
      <c r="N32" s="352">
        <f ca="1">IF(ISERROR(VLOOKUP($A32,'PATHFINDER -R52'!$D:$E,1,FALSE)),0,1)</f>
        <v>0</v>
      </c>
      <c r="O32" s="352">
        <f ca="1">IF(ISERROR(VLOOKUP($A32,'PATROL W-Y62 S4'!$D:$E,1,FALSE)),0,1)</f>
        <v>0</v>
      </c>
      <c r="P32" s="352">
        <f ca="1">IF(ISERROR(VLOOKUP($A32,'PATROL W-Y62'!$D:$E,1,FALSE)),0,1)</f>
        <v>0</v>
      </c>
      <c r="Q32" s="352">
        <f ca="1">IF(ISERROR(VLOOKUP($A32,'QASHQAI J11'!$D:$E,1,FALSE)),0,1)</f>
        <v>0</v>
      </c>
      <c r="R32" s="352">
        <f ca="1">IF(ISERROR(VLOOKUP($A32,'X-TRAIL-T32'!$D:$E,1,FALSE)),0,1)</f>
        <v>1</v>
      </c>
      <c r="S32" s="352">
        <f ca="1">IF(ISERROR(VLOOKUP($A32,'NAVARA -D23 DC'!$D:$D,1,FALSE)),0,1)</f>
        <v>0</v>
      </c>
      <c r="T32" s="352">
        <f ca="1">IF(ISERROR(VLOOKUP($A32,'NAVARA KC&amp;SC'!$D:$D,1,FALSE)),0,1)</f>
        <v>0</v>
      </c>
      <c r="U32" s="352">
        <f ca="1">IF(ISERROR(VLOOKUP($A32,'ALL-NEW Z-Z34'!$D:$D,1,FALSE)),0,1)</f>
        <v>0</v>
      </c>
      <c r="V32" s="352">
        <f>IF(ISERROR(VLOOKUP($A32,#REF!,1,FALSE)),0,1)</f>
        <v>0</v>
      </c>
      <c r="W32" s="352">
        <f>IF(ISERROR(VLOOKUP($A32,#REF!,1,FALSE)),0,1)</f>
        <v>0</v>
      </c>
      <c r="X32" s="352">
        <f>IF(ISERROR(VLOOKUP($A32,#REF!,1,FALSE)),0,1)</f>
        <v>0</v>
      </c>
      <c r="Y32" s="352">
        <f>IF(ISERROR(VLOOKUP($A32,#REF!,1,FALSE)),0,1)</f>
        <v>0</v>
      </c>
      <c r="Z32" s="139">
        <f t="shared" ca="1" si="1"/>
        <v>1</v>
      </c>
    </row>
    <row r="33" spans="1:26">
      <c r="A33" s="717" t="s">
        <v>607</v>
      </c>
      <c r="B33" s="716" t="s">
        <v>976</v>
      </c>
      <c r="C33" s="718">
        <v>445.97</v>
      </c>
      <c r="D33" s="586">
        <v>445.97</v>
      </c>
      <c r="E33" s="537" t="str">
        <f t="shared" si="0"/>
        <v/>
      </c>
      <c r="F33" s="720" t="s">
        <v>1464</v>
      </c>
      <c r="G33" s="680">
        <f>C33-C33*VLOOKUP(F33,'Discount Codes'!A:E,3,FALSE)</f>
        <v>370.1551</v>
      </c>
      <c r="H33" s="352">
        <f ca="1">IF(ISERROR(VLOOKUP($A33,'LEAF-ZE1'!$D:$E,1,FALSE)),0,1)</f>
        <v>0</v>
      </c>
      <c r="I33" s="352">
        <f ca="1">IF(ISERROR(VLOOKUP($A33,'370Z-Z34'!$D:$E,1,FALSE)),0,1)</f>
        <v>0</v>
      </c>
      <c r="J33" s="352">
        <f ca="1">IF(ISERROR(VLOOKUP($A33,'JUKE-F15'!$D:$E,1,FALSE)),0,1)</f>
        <v>0</v>
      </c>
      <c r="K33" s="352">
        <f ca="1">IF(ISERROR(VLOOKUP($A33,'JUKE-F16'!$D:$E,1,FALSE)),0,1)</f>
        <v>0</v>
      </c>
      <c r="L33" s="352">
        <f ca="1">IF(ISERROR(VLOOKUP($A33,'NAVARA DC SER 3 &amp; 4-D23'!$D:$E,1,FALSE)),0,1)</f>
        <v>0</v>
      </c>
      <c r="M33" s="352">
        <f ca="1">IF(ISERROR(VLOOKUP($A33,'NAVARA KC&amp;SC SER 3 &amp; 4-D23'!$D:$E,1,FALSE)),0,1)</f>
        <v>0</v>
      </c>
      <c r="N33" s="352">
        <f ca="1">IF(ISERROR(VLOOKUP($A33,'PATHFINDER -R52'!$D:$E,1,FALSE)),0,1)</f>
        <v>0</v>
      </c>
      <c r="O33" s="352">
        <f ca="1">IF(ISERROR(VLOOKUP($A33,'PATROL W-Y62 S4'!$D:$E,1,FALSE)),0,1)</f>
        <v>0</v>
      </c>
      <c r="P33" s="352">
        <f ca="1">IF(ISERROR(VLOOKUP($A33,'PATROL W-Y62'!$D:$E,1,FALSE)),0,1)</f>
        <v>0</v>
      </c>
      <c r="Q33" s="352">
        <f ca="1">IF(ISERROR(VLOOKUP($A33,'QASHQAI J11'!$D:$E,1,FALSE)),0,1)</f>
        <v>0</v>
      </c>
      <c r="R33" s="352">
        <f ca="1">IF(ISERROR(VLOOKUP($A33,'X-TRAIL-T32'!$D:$E,1,FALSE)),0,1)</f>
        <v>1</v>
      </c>
      <c r="S33" s="352">
        <f ca="1">IF(ISERROR(VLOOKUP($A33,'NAVARA -D23 DC'!$D:$D,1,FALSE)),0,1)</f>
        <v>0</v>
      </c>
      <c r="T33" s="352">
        <f ca="1">IF(ISERROR(VLOOKUP($A33,'NAVARA KC&amp;SC'!$D:$D,1,FALSE)),0,1)</f>
        <v>0</v>
      </c>
      <c r="U33" s="352">
        <f ca="1">IF(ISERROR(VLOOKUP($A33,'ALL-NEW Z-Z34'!$D:$D,1,FALSE)),0,1)</f>
        <v>0</v>
      </c>
      <c r="V33" s="352">
        <f>IF(ISERROR(VLOOKUP($A33,#REF!,1,FALSE)),0,1)</f>
        <v>0</v>
      </c>
      <c r="W33" s="352">
        <f>IF(ISERROR(VLOOKUP($A33,#REF!,1,FALSE)),0,1)</f>
        <v>0</v>
      </c>
      <c r="X33" s="352">
        <f>IF(ISERROR(VLOOKUP($A33,#REF!,1,FALSE)),0,1)</f>
        <v>0</v>
      </c>
      <c r="Y33" s="352">
        <f>IF(ISERROR(VLOOKUP($A33,#REF!,1,FALSE)),0,1)</f>
        <v>0</v>
      </c>
      <c r="Z33" s="139">
        <f t="shared" ca="1" si="1"/>
        <v>1</v>
      </c>
    </row>
    <row r="34" spans="1:26">
      <c r="A34" s="717" t="s">
        <v>608</v>
      </c>
      <c r="B34" s="716" t="s">
        <v>992</v>
      </c>
      <c r="C34" s="718">
        <v>445.97</v>
      </c>
      <c r="D34" s="586">
        <v>445.97</v>
      </c>
      <c r="E34" s="537" t="str">
        <f t="shared" si="0"/>
        <v/>
      </c>
      <c r="F34" s="720" t="s">
        <v>1464</v>
      </c>
      <c r="G34" s="680">
        <f>C34-C34*VLOOKUP(F34,'Discount Codes'!A:E,3,FALSE)</f>
        <v>370.1551</v>
      </c>
      <c r="H34" s="352">
        <f ca="1">IF(ISERROR(VLOOKUP($A34,'LEAF-ZE1'!$D:$E,1,FALSE)),0,1)</f>
        <v>0</v>
      </c>
      <c r="I34" s="352">
        <f ca="1">IF(ISERROR(VLOOKUP($A34,'370Z-Z34'!$D:$E,1,FALSE)),0,1)</f>
        <v>0</v>
      </c>
      <c r="J34" s="352">
        <f ca="1">IF(ISERROR(VLOOKUP($A34,'JUKE-F15'!$D:$E,1,FALSE)),0,1)</f>
        <v>0</v>
      </c>
      <c r="K34" s="352">
        <f ca="1">IF(ISERROR(VLOOKUP($A34,'JUKE-F16'!$D:$E,1,FALSE)),0,1)</f>
        <v>0</v>
      </c>
      <c r="L34" s="352">
        <f ca="1">IF(ISERROR(VLOOKUP($A34,'NAVARA DC SER 3 &amp; 4-D23'!$D:$E,1,FALSE)),0,1)</f>
        <v>0</v>
      </c>
      <c r="M34" s="352">
        <f ca="1">IF(ISERROR(VLOOKUP($A34,'NAVARA KC&amp;SC SER 3 &amp; 4-D23'!$D:$E,1,FALSE)),0,1)</f>
        <v>0</v>
      </c>
      <c r="N34" s="352">
        <f ca="1">IF(ISERROR(VLOOKUP($A34,'PATHFINDER -R52'!$D:$E,1,FALSE)),0,1)</f>
        <v>0</v>
      </c>
      <c r="O34" s="352">
        <f ca="1">IF(ISERROR(VLOOKUP($A34,'PATROL W-Y62 S4'!$D:$E,1,FALSE)),0,1)</f>
        <v>0</v>
      </c>
      <c r="P34" s="352">
        <f ca="1">IF(ISERROR(VLOOKUP($A34,'PATROL W-Y62'!$D:$E,1,FALSE)),0,1)</f>
        <v>0</v>
      </c>
      <c r="Q34" s="352">
        <f ca="1">IF(ISERROR(VLOOKUP($A34,'QASHQAI J11'!$D:$E,1,FALSE)),0,1)</f>
        <v>0</v>
      </c>
      <c r="R34" s="352">
        <f ca="1">IF(ISERROR(VLOOKUP($A34,'X-TRAIL-T32'!$D:$E,1,FALSE)),0,1)</f>
        <v>1</v>
      </c>
      <c r="S34" s="352">
        <f ca="1">IF(ISERROR(VLOOKUP($A34,'NAVARA -D23 DC'!$D:$D,1,FALSE)),0,1)</f>
        <v>0</v>
      </c>
      <c r="T34" s="352">
        <f ca="1">IF(ISERROR(VLOOKUP($A34,'NAVARA KC&amp;SC'!$D:$D,1,FALSE)),0,1)</f>
        <v>0</v>
      </c>
      <c r="U34" s="352">
        <f ca="1">IF(ISERROR(VLOOKUP($A34,'ALL-NEW Z-Z34'!$D:$D,1,FALSE)),0,1)</f>
        <v>0</v>
      </c>
      <c r="V34" s="352">
        <f>IF(ISERROR(VLOOKUP($A34,#REF!,1,FALSE)),0,1)</f>
        <v>0</v>
      </c>
      <c r="W34" s="352">
        <f>IF(ISERROR(VLOOKUP($A34,#REF!,1,FALSE)),0,1)</f>
        <v>0</v>
      </c>
      <c r="X34" s="352">
        <f>IF(ISERROR(VLOOKUP($A34,#REF!,1,FALSE)),0,1)</f>
        <v>0</v>
      </c>
      <c r="Y34" s="352">
        <f>IF(ISERROR(VLOOKUP($A34,#REF!,1,FALSE)),0,1)</f>
        <v>0</v>
      </c>
      <c r="Z34" s="139">
        <f t="shared" ca="1" si="1"/>
        <v>1</v>
      </c>
    </row>
    <row r="35" spans="1:26">
      <c r="A35" s="717" t="s">
        <v>609</v>
      </c>
      <c r="B35" s="716" t="s">
        <v>978</v>
      </c>
      <c r="C35" s="718">
        <v>445.97</v>
      </c>
      <c r="D35" s="586">
        <v>445.97</v>
      </c>
      <c r="E35" s="537" t="str">
        <f t="shared" si="0"/>
        <v/>
      </c>
      <c r="F35" s="720" t="s">
        <v>1464</v>
      </c>
      <c r="G35" s="680">
        <f>C35-C35*VLOOKUP(F35,'Discount Codes'!A:E,3,FALSE)</f>
        <v>370.1551</v>
      </c>
      <c r="H35" s="352">
        <f ca="1">IF(ISERROR(VLOOKUP($A35,'LEAF-ZE1'!$D:$E,1,FALSE)),0,1)</f>
        <v>0</v>
      </c>
      <c r="I35" s="352">
        <f ca="1">IF(ISERROR(VLOOKUP($A35,'370Z-Z34'!$D:$E,1,FALSE)),0,1)</f>
        <v>0</v>
      </c>
      <c r="J35" s="352">
        <f ca="1">IF(ISERROR(VLOOKUP($A35,'JUKE-F15'!$D:$E,1,FALSE)),0,1)</f>
        <v>0</v>
      </c>
      <c r="K35" s="352">
        <f ca="1">IF(ISERROR(VLOOKUP($A35,'JUKE-F16'!$D:$E,1,FALSE)),0,1)</f>
        <v>0</v>
      </c>
      <c r="L35" s="352">
        <f ca="1">IF(ISERROR(VLOOKUP($A35,'NAVARA DC SER 3 &amp; 4-D23'!$D:$E,1,FALSE)),0,1)</f>
        <v>0</v>
      </c>
      <c r="M35" s="352">
        <f ca="1">IF(ISERROR(VLOOKUP($A35,'NAVARA KC&amp;SC SER 3 &amp; 4-D23'!$D:$E,1,FALSE)),0,1)</f>
        <v>0</v>
      </c>
      <c r="N35" s="352">
        <f ca="1">IF(ISERROR(VLOOKUP($A35,'PATHFINDER -R52'!$D:$E,1,FALSE)),0,1)</f>
        <v>0</v>
      </c>
      <c r="O35" s="352">
        <f ca="1">IF(ISERROR(VLOOKUP($A35,'PATROL W-Y62 S4'!$D:$E,1,FALSE)),0,1)</f>
        <v>0</v>
      </c>
      <c r="P35" s="352">
        <f ca="1">IF(ISERROR(VLOOKUP($A35,'PATROL W-Y62'!$D:$E,1,FALSE)),0,1)</f>
        <v>0</v>
      </c>
      <c r="Q35" s="352">
        <f ca="1">IF(ISERROR(VLOOKUP($A35,'QASHQAI J11'!$D:$E,1,FALSE)),0,1)</f>
        <v>0</v>
      </c>
      <c r="R35" s="352">
        <f ca="1">IF(ISERROR(VLOOKUP($A35,'X-TRAIL-T32'!$D:$E,1,FALSE)),0,1)</f>
        <v>1</v>
      </c>
      <c r="S35" s="352">
        <f ca="1">IF(ISERROR(VLOOKUP($A35,'NAVARA -D23 DC'!$D:$D,1,FALSE)),0,1)</f>
        <v>0</v>
      </c>
      <c r="T35" s="352">
        <f ca="1">IF(ISERROR(VLOOKUP($A35,'NAVARA KC&amp;SC'!$D:$D,1,FALSE)),0,1)</f>
        <v>0</v>
      </c>
      <c r="U35" s="352">
        <f ca="1">IF(ISERROR(VLOOKUP($A35,'ALL-NEW Z-Z34'!$D:$D,1,FALSE)),0,1)</f>
        <v>0</v>
      </c>
      <c r="V35" s="352">
        <f>IF(ISERROR(VLOOKUP($A35,#REF!,1,FALSE)),0,1)</f>
        <v>0</v>
      </c>
      <c r="W35" s="352">
        <f>IF(ISERROR(VLOOKUP($A35,#REF!,1,FALSE)),0,1)</f>
        <v>0</v>
      </c>
      <c r="X35" s="352">
        <f>IF(ISERROR(VLOOKUP($A35,#REF!,1,FALSE)),0,1)</f>
        <v>0</v>
      </c>
      <c r="Y35" s="352">
        <f>IF(ISERROR(VLOOKUP($A35,#REF!,1,FALSE)),0,1)</f>
        <v>0</v>
      </c>
      <c r="Z35" s="139">
        <f t="shared" ca="1" si="1"/>
        <v>1</v>
      </c>
    </row>
    <row r="36" spans="1:26" s="3" customFormat="1">
      <c r="A36" s="717" t="s">
        <v>610</v>
      </c>
      <c r="B36" s="716" t="s">
        <v>993</v>
      </c>
      <c r="C36" s="718">
        <v>445.97</v>
      </c>
      <c r="D36" s="586">
        <v>445.97</v>
      </c>
      <c r="E36" s="537" t="str">
        <f t="shared" si="0"/>
        <v/>
      </c>
      <c r="F36" s="720" t="s">
        <v>1464</v>
      </c>
      <c r="G36" s="680">
        <f>C36-C36*VLOOKUP(F36,'Discount Codes'!A:E,3,FALSE)</f>
        <v>370.1551</v>
      </c>
      <c r="H36" s="352">
        <f ca="1">IF(ISERROR(VLOOKUP($A36,'LEAF-ZE1'!$D:$E,1,FALSE)),0,1)</f>
        <v>0</v>
      </c>
      <c r="I36" s="352">
        <f ca="1">IF(ISERROR(VLOOKUP($A36,'370Z-Z34'!$D:$E,1,FALSE)),0,1)</f>
        <v>0</v>
      </c>
      <c r="J36" s="352">
        <f ca="1">IF(ISERROR(VLOOKUP($A36,'JUKE-F15'!$D:$E,1,FALSE)),0,1)</f>
        <v>0</v>
      </c>
      <c r="K36" s="352">
        <f ca="1">IF(ISERROR(VLOOKUP($A36,'JUKE-F16'!$D:$E,1,FALSE)),0,1)</f>
        <v>0</v>
      </c>
      <c r="L36" s="352">
        <f ca="1">IF(ISERROR(VLOOKUP($A36,'NAVARA DC SER 3 &amp; 4-D23'!$D:$E,1,FALSE)),0,1)</f>
        <v>0</v>
      </c>
      <c r="M36" s="352">
        <f ca="1">IF(ISERROR(VLOOKUP($A36,'NAVARA KC&amp;SC SER 3 &amp; 4-D23'!$D:$E,1,FALSE)),0,1)</f>
        <v>0</v>
      </c>
      <c r="N36" s="352">
        <f ca="1">IF(ISERROR(VLOOKUP($A36,'PATHFINDER -R52'!$D:$E,1,FALSE)),0,1)</f>
        <v>0</v>
      </c>
      <c r="O36" s="352">
        <f ca="1">IF(ISERROR(VLOOKUP($A36,'PATROL W-Y62 S4'!$D:$E,1,FALSE)),0,1)</f>
        <v>0</v>
      </c>
      <c r="P36" s="352">
        <f ca="1">IF(ISERROR(VLOOKUP($A36,'PATROL W-Y62'!$D:$E,1,FALSE)),0,1)</f>
        <v>0</v>
      </c>
      <c r="Q36" s="352">
        <f ca="1">IF(ISERROR(VLOOKUP($A36,'QASHQAI J11'!$D:$E,1,FALSE)),0,1)</f>
        <v>0</v>
      </c>
      <c r="R36" s="352">
        <f ca="1">IF(ISERROR(VLOOKUP($A36,'X-TRAIL-T32'!$D:$E,1,FALSE)),0,1)</f>
        <v>1</v>
      </c>
      <c r="S36" s="352">
        <f ca="1">IF(ISERROR(VLOOKUP($A36,'NAVARA -D23 DC'!$D:$D,1,FALSE)),0,1)</f>
        <v>0</v>
      </c>
      <c r="T36" s="352">
        <f ca="1">IF(ISERROR(VLOOKUP($A36,'NAVARA KC&amp;SC'!$D:$D,1,FALSE)),0,1)</f>
        <v>0</v>
      </c>
      <c r="U36" s="352">
        <f ca="1">IF(ISERROR(VLOOKUP($A36,'ALL-NEW Z-Z34'!$D:$D,1,FALSE)),0,1)</f>
        <v>0</v>
      </c>
      <c r="V36" s="352">
        <f>IF(ISERROR(VLOOKUP($A36,#REF!,1,FALSE)),0,1)</f>
        <v>0</v>
      </c>
      <c r="W36" s="352">
        <f>IF(ISERROR(VLOOKUP($A36,#REF!,1,FALSE)),0,1)</f>
        <v>0</v>
      </c>
      <c r="X36" s="352">
        <f>IF(ISERROR(VLOOKUP($A36,#REF!,1,FALSE)),0,1)</f>
        <v>0</v>
      </c>
      <c r="Y36" s="352">
        <f>IF(ISERROR(VLOOKUP($A36,#REF!,1,FALSE)),0,1)</f>
        <v>0</v>
      </c>
      <c r="Z36" s="139">
        <f t="shared" ca="1" si="1"/>
        <v>1</v>
      </c>
    </row>
    <row r="37" spans="1:26">
      <c r="A37" s="717" t="s">
        <v>552</v>
      </c>
      <c r="B37" s="716" t="s">
        <v>974</v>
      </c>
      <c r="C37" s="718">
        <v>474.99</v>
      </c>
      <c r="D37" s="586">
        <v>474.99</v>
      </c>
      <c r="E37" s="537" t="str">
        <f t="shared" si="0"/>
        <v/>
      </c>
      <c r="F37" s="720" t="s">
        <v>1464</v>
      </c>
      <c r="G37" s="680">
        <f>C37-C37*VLOOKUP(F37,'Discount Codes'!A:E,3,FALSE)</f>
        <v>394.24170000000004</v>
      </c>
      <c r="H37" s="352">
        <f ca="1">IF(ISERROR(VLOOKUP($A37,'LEAF-ZE1'!$D:$E,1,FALSE)),0,1)</f>
        <v>0</v>
      </c>
      <c r="I37" s="352">
        <f ca="1">IF(ISERROR(VLOOKUP($A37,'370Z-Z34'!$D:$E,1,FALSE)),0,1)</f>
        <v>0</v>
      </c>
      <c r="J37" s="352">
        <f ca="1">IF(ISERROR(VLOOKUP($A37,'JUKE-F15'!$D:$E,1,FALSE)),0,1)</f>
        <v>0</v>
      </c>
      <c r="K37" s="352">
        <f ca="1">IF(ISERROR(VLOOKUP($A37,'JUKE-F16'!$D:$E,1,FALSE)),0,1)</f>
        <v>0</v>
      </c>
      <c r="L37" s="352">
        <f ca="1">IF(ISERROR(VLOOKUP($A37,'NAVARA DC SER 3 &amp; 4-D23'!$D:$E,1,FALSE)),0,1)</f>
        <v>0</v>
      </c>
      <c r="M37" s="352">
        <f ca="1">IF(ISERROR(VLOOKUP($A37,'NAVARA KC&amp;SC SER 3 &amp; 4-D23'!$D:$E,1,FALSE)),0,1)</f>
        <v>0</v>
      </c>
      <c r="N37" s="352">
        <f ca="1">IF(ISERROR(VLOOKUP($A37,'PATHFINDER -R52'!$D:$E,1,FALSE)),0,1)</f>
        <v>1</v>
      </c>
      <c r="O37" s="352">
        <f ca="1">IF(ISERROR(VLOOKUP($A37,'PATROL W-Y62 S4'!$D:$E,1,FALSE)),0,1)</f>
        <v>0</v>
      </c>
      <c r="P37" s="352">
        <f ca="1">IF(ISERROR(VLOOKUP($A37,'PATROL W-Y62'!$D:$E,1,FALSE)),0,1)</f>
        <v>0</v>
      </c>
      <c r="Q37" s="352">
        <f ca="1">IF(ISERROR(VLOOKUP($A37,'QASHQAI J11'!$D:$E,1,FALSE)),0,1)</f>
        <v>0</v>
      </c>
      <c r="R37" s="352">
        <f ca="1">IF(ISERROR(VLOOKUP($A37,'X-TRAIL-T32'!$D:$E,1,FALSE)),0,1)</f>
        <v>0</v>
      </c>
      <c r="S37" s="352">
        <f ca="1">IF(ISERROR(VLOOKUP($A37,'NAVARA -D23 DC'!$D:$D,1,FALSE)),0,1)</f>
        <v>0</v>
      </c>
      <c r="T37" s="352">
        <f ca="1">IF(ISERROR(VLOOKUP($A37,'NAVARA KC&amp;SC'!$D:$D,1,FALSE)),0,1)</f>
        <v>0</v>
      </c>
      <c r="U37" s="352">
        <f ca="1">IF(ISERROR(VLOOKUP($A37,'ALL-NEW Z-Z34'!$D:$D,1,FALSE)),0,1)</f>
        <v>0</v>
      </c>
      <c r="V37" s="352">
        <f>IF(ISERROR(VLOOKUP($A37,#REF!,1,FALSE)),0,1)</f>
        <v>0</v>
      </c>
      <c r="W37" s="352">
        <f>IF(ISERROR(VLOOKUP($A37,#REF!,1,FALSE)),0,1)</f>
        <v>0</v>
      </c>
      <c r="X37" s="352">
        <f>IF(ISERROR(VLOOKUP($A37,#REF!,1,FALSE)),0,1)</f>
        <v>0</v>
      </c>
      <c r="Y37" s="352">
        <f>IF(ISERROR(VLOOKUP($A37,#REF!,1,FALSE)),0,1)</f>
        <v>0</v>
      </c>
      <c r="Z37" s="139">
        <f t="shared" ca="1" si="1"/>
        <v>1</v>
      </c>
    </row>
    <row r="38" spans="1:26">
      <c r="A38" s="717" t="s">
        <v>549</v>
      </c>
      <c r="B38" s="716" t="s">
        <v>975</v>
      </c>
      <c r="C38" s="718">
        <v>496.36</v>
      </c>
      <c r="D38" s="586">
        <v>496.36</v>
      </c>
      <c r="E38" s="537" t="str">
        <f t="shared" si="0"/>
        <v/>
      </c>
      <c r="F38" s="720" t="s">
        <v>1464</v>
      </c>
      <c r="G38" s="680">
        <f>C38-C38*VLOOKUP(F38,'Discount Codes'!A:E,3,FALSE)</f>
        <v>411.97879999999998</v>
      </c>
      <c r="H38" s="352">
        <f ca="1">IF(ISERROR(VLOOKUP($A38,'LEAF-ZE1'!$D:$E,1,FALSE)),0,1)</f>
        <v>0</v>
      </c>
      <c r="I38" s="352">
        <f ca="1">IF(ISERROR(VLOOKUP($A38,'370Z-Z34'!$D:$E,1,FALSE)),0,1)</f>
        <v>0</v>
      </c>
      <c r="J38" s="352">
        <f ca="1">IF(ISERROR(VLOOKUP($A38,'JUKE-F15'!$D:$E,1,FALSE)),0,1)</f>
        <v>0</v>
      </c>
      <c r="K38" s="352">
        <f ca="1">IF(ISERROR(VLOOKUP($A38,'JUKE-F16'!$D:$E,1,FALSE)),0,1)</f>
        <v>0</v>
      </c>
      <c r="L38" s="352">
        <f ca="1">IF(ISERROR(VLOOKUP($A38,'NAVARA DC SER 3 &amp; 4-D23'!$D:$E,1,FALSE)),0,1)</f>
        <v>0</v>
      </c>
      <c r="M38" s="352">
        <f ca="1">IF(ISERROR(VLOOKUP($A38,'NAVARA KC&amp;SC SER 3 &amp; 4-D23'!$D:$E,1,FALSE)),0,1)</f>
        <v>0</v>
      </c>
      <c r="N38" s="352">
        <f ca="1">IF(ISERROR(VLOOKUP($A38,'PATHFINDER -R52'!$D:$E,1,FALSE)),0,1)</f>
        <v>1</v>
      </c>
      <c r="O38" s="352">
        <f ca="1">IF(ISERROR(VLOOKUP($A38,'PATROL W-Y62 S4'!$D:$E,1,FALSE)),0,1)</f>
        <v>0</v>
      </c>
      <c r="P38" s="352">
        <f ca="1">IF(ISERROR(VLOOKUP($A38,'PATROL W-Y62'!$D:$E,1,FALSE)),0,1)</f>
        <v>0</v>
      </c>
      <c r="Q38" s="352">
        <f ca="1">IF(ISERROR(VLOOKUP($A38,'QASHQAI J11'!$D:$E,1,FALSE)),0,1)</f>
        <v>0</v>
      </c>
      <c r="R38" s="352">
        <f ca="1">IF(ISERROR(VLOOKUP($A38,'X-TRAIL-T32'!$D:$E,1,FALSE)),0,1)</f>
        <v>0</v>
      </c>
      <c r="S38" s="352">
        <f ca="1">IF(ISERROR(VLOOKUP($A38,'NAVARA -D23 DC'!$D:$D,1,FALSE)),0,1)</f>
        <v>0</v>
      </c>
      <c r="T38" s="352">
        <f ca="1">IF(ISERROR(VLOOKUP($A38,'NAVARA KC&amp;SC'!$D:$D,1,FALSE)),0,1)</f>
        <v>0</v>
      </c>
      <c r="U38" s="352">
        <f ca="1">IF(ISERROR(VLOOKUP($A38,'ALL-NEW Z-Z34'!$D:$D,1,FALSE)),0,1)</f>
        <v>0</v>
      </c>
      <c r="V38" s="352">
        <f>IF(ISERROR(VLOOKUP($A38,#REF!,1,FALSE)),0,1)</f>
        <v>0</v>
      </c>
      <c r="W38" s="352">
        <f>IF(ISERROR(VLOOKUP($A38,#REF!,1,FALSE)),0,1)</f>
        <v>0</v>
      </c>
      <c r="X38" s="352">
        <f>IF(ISERROR(VLOOKUP($A38,#REF!,1,FALSE)),0,1)</f>
        <v>0</v>
      </c>
      <c r="Y38" s="352">
        <f>IF(ISERROR(VLOOKUP($A38,#REF!,1,FALSE)),0,1)</f>
        <v>0</v>
      </c>
      <c r="Z38" s="139">
        <f t="shared" ca="1" si="1"/>
        <v>1</v>
      </c>
    </row>
    <row r="39" spans="1:26">
      <c r="A39" s="717" t="s">
        <v>553</v>
      </c>
      <c r="B39" s="716" t="s">
        <v>976</v>
      </c>
      <c r="C39" s="718">
        <v>496.36</v>
      </c>
      <c r="D39" s="586">
        <v>496.36</v>
      </c>
      <c r="E39" s="537" t="str">
        <f t="shared" si="0"/>
        <v/>
      </c>
      <c r="F39" s="720" t="s">
        <v>1464</v>
      </c>
      <c r="G39" s="680">
        <f>C39-C39*VLOOKUP(F39,'Discount Codes'!A:E,3,FALSE)</f>
        <v>411.97879999999998</v>
      </c>
      <c r="H39" s="352">
        <f ca="1">IF(ISERROR(VLOOKUP($A39,'LEAF-ZE1'!$D:$E,1,FALSE)),0,1)</f>
        <v>0</v>
      </c>
      <c r="I39" s="352">
        <f ca="1">IF(ISERROR(VLOOKUP($A39,'370Z-Z34'!$D:$E,1,FALSE)),0,1)</f>
        <v>0</v>
      </c>
      <c r="J39" s="352">
        <f ca="1">IF(ISERROR(VLOOKUP($A39,'JUKE-F15'!$D:$E,1,FALSE)),0,1)</f>
        <v>0</v>
      </c>
      <c r="K39" s="352">
        <f ca="1">IF(ISERROR(VLOOKUP($A39,'JUKE-F16'!$D:$E,1,FALSE)),0,1)</f>
        <v>0</v>
      </c>
      <c r="L39" s="352">
        <f ca="1">IF(ISERROR(VLOOKUP($A39,'NAVARA DC SER 3 &amp; 4-D23'!$D:$E,1,FALSE)),0,1)</f>
        <v>0</v>
      </c>
      <c r="M39" s="352">
        <f ca="1">IF(ISERROR(VLOOKUP($A39,'NAVARA KC&amp;SC SER 3 &amp; 4-D23'!$D:$E,1,FALSE)),0,1)</f>
        <v>0</v>
      </c>
      <c r="N39" s="352">
        <f ca="1">IF(ISERROR(VLOOKUP($A39,'PATHFINDER -R52'!$D:$E,1,FALSE)),0,1)</f>
        <v>1</v>
      </c>
      <c r="O39" s="352">
        <f ca="1">IF(ISERROR(VLOOKUP($A39,'PATROL W-Y62 S4'!$D:$E,1,FALSE)),0,1)</f>
        <v>0</v>
      </c>
      <c r="P39" s="352">
        <f ca="1">IF(ISERROR(VLOOKUP($A39,'PATROL W-Y62'!$D:$E,1,FALSE)),0,1)</f>
        <v>0</v>
      </c>
      <c r="Q39" s="352">
        <f ca="1">IF(ISERROR(VLOOKUP($A39,'QASHQAI J11'!$D:$E,1,FALSE)),0,1)</f>
        <v>0</v>
      </c>
      <c r="R39" s="352">
        <f ca="1">IF(ISERROR(VLOOKUP($A39,'X-TRAIL-T32'!$D:$E,1,FALSE)),0,1)</f>
        <v>0</v>
      </c>
      <c r="S39" s="352">
        <f ca="1">IF(ISERROR(VLOOKUP($A39,'NAVARA -D23 DC'!$D:$D,1,FALSE)),0,1)</f>
        <v>0</v>
      </c>
      <c r="T39" s="352">
        <f ca="1">IF(ISERROR(VLOOKUP($A39,'NAVARA KC&amp;SC'!$D:$D,1,FALSE)),0,1)</f>
        <v>0</v>
      </c>
      <c r="U39" s="352">
        <f ca="1">IF(ISERROR(VLOOKUP($A39,'ALL-NEW Z-Z34'!$D:$D,1,FALSE)),0,1)</f>
        <v>0</v>
      </c>
      <c r="V39" s="352">
        <f>IF(ISERROR(VLOOKUP($A39,#REF!,1,FALSE)),0,1)</f>
        <v>0</v>
      </c>
      <c r="W39" s="352">
        <f>IF(ISERROR(VLOOKUP($A39,#REF!,1,FALSE)),0,1)</f>
        <v>0</v>
      </c>
      <c r="X39" s="352">
        <f>IF(ISERROR(VLOOKUP($A39,#REF!,1,FALSE)),0,1)</f>
        <v>0</v>
      </c>
      <c r="Y39" s="352">
        <f>IF(ISERROR(VLOOKUP($A39,#REF!,1,FALSE)),0,1)</f>
        <v>0</v>
      </c>
      <c r="Z39" s="139">
        <f t="shared" ca="1" si="1"/>
        <v>1</v>
      </c>
    </row>
    <row r="40" spans="1:26">
      <c r="A40" s="717" t="s">
        <v>554</v>
      </c>
      <c r="B40" s="716" t="s">
        <v>978</v>
      </c>
      <c r="C40" s="718">
        <v>496.36</v>
      </c>
      <c r="D40" s="586">
        <v>496.36</v>
      </c>
      <c r="E40" s="537" t="str">
        <f t="shared" si="0"/>
        <v/>
      </c>
      <c r="F40" s="720" t="s">
        <v>1464</v>
      </c>
      <c r="G40" s="680">
        <f>C40-C40*VLOOKUP(F40,'Discount Codes'!A:E,3,FALSE)</f>
        <v>411.97879999999998</v>
      </c>
      <c r="H40" s="352">
        <f ca="1">IF(ISERROR(VLOOKUP($A40,'LEAF-ZE1'!$D:$E,1,FALSE)),0,1)</f>
        <v>0</v>
      </c>
      <c r="I40" s="352">
        <f ca="1">IF(ISERROR(VLOOKUP($A40,'370Z-Z34'!$D:$E,1,FALSE)),0,1)</f>
        <v>0</v>
      </c>
      <c r="J40" s="352">
        <f ca="1">IF(ISERROR(VLOOKUP($A40,'JUKE-F15'!$D:$E,1,FALSE)),0,1)</f>
        <v>0</v>
      </c>
      <c r="K40" s="352">
        <f ca="1">IF(ISERROR(VLOOKUP($A40,'JUKE-F16'!$D:$E,1,FALSE)),0,1)</f>
        <v>0</v>
      </c>
      <c r="L40" s="352">
        <f ca="1">IF(ISERROR(VLOOKUP($A40,'NAVARA DC SER 3 &amp; 4-D23'!$D:$E,1,FALSE)),0,1)</f>
        <v>0</v>
      </c>
      <c r="M40" s="352">
        <f ca="1">IF(ISERROR(VLOOKUP($A40,'NAVARA KC&amp;SC SER 3 &amp; 4-D23'!$D:$E,1,FALSE)),0,1)</f>
        <v>0</v>
      </c>
      <c r="N40" s="352">
        <f ca="1">IF(ISERROR(VLOOKUP($A40,'PATHFINDER -R52'!$D:$E,1,FALSE)),0,1)</f>
        <v>1</v>
      </c>
      <c r="O40" s="352">
        <f ca="1">IF(ISERROR(VLOOKUP($A40,'PATROL W-Y62 S4'!$D:$E,1,FALSE)),0,1)</f>
        <v>0</v>
      </c>
      <c r="P40" s="352">
        <f ca="1">IF(ISERROR(VLOOKUP($A40,'PATROL W-Y62'!$D:$E,1,FALSE)),0,1)</f>
        <v>0</v>
      </c>
      <c r="Q40" s="352">
        <f ca="1">IF(ISERROR(VLOOKUP($A40,'QASHQAI J11'!$D:$E,1,FALSE)),0,1)</f>
        <v>0</v>
      </c>
      <c r="R40" s="352">
        <f ca="1">IF(ISERROR(VLOOKUP($A40,'X-TRAIL-T32'!$D:$E,1,FALSE)),0,1)</f>
        <v>0</v>
      </c>
      <c r="S40" s="352">
        <f ca="1">IF(ISERROR(VLOOKUP($A40,'NAVARA -D23 DC'!$D:$D,1,FALSE)),0,1)</f>
        <v>0</v>
      </c>
      <c r="T40" s="352">
        <f ca="1">IF(ISERROR(VLOOKUP($A40,'NAVARA KC&amp;SC'!$D:$D,1,FALSE)),0,1)</f>
        <v>0</v>
      </c>
      <c r="U40" s="352">
        <f ca="1">IF(ISERROR(VLOOKUP($A40,'ALL-NEW Z-Z34'!$D:$D,1,FALSE)),0,1)</f>
        <v>0</v>
      </c>
      <c r="V40" s="352">
        <f>IF(ISERROR(VLOOKUP($A40,#REF!,1,FALSE)),0,1)</f>
        <v>0</v>
      </c>
      <c r="W40" s="352">
        <f>IF(ISERROR(VLOOKUP($A40,#REF!,1,FALSE)),0,1)</f>
        <v>0</v>
      </c>
      <c r="X40" s="352">
        <f>IF(ISERROR(VLOOKUP($A40,#REF!,1,FALSE)),0,1)</f>
        <v>0</v>
      </c>
      <c r="Y40" s="352">
        <f>IF(ISERROR(VLOOKUP($A40,#REF!,1,FALSE)),0,1)</f>
        <v>0</v>
      </c>
      <c r="Z40" s="139">
        <f t="shared" ca="1" si="1"/>
        <v>1</v>
      </c>
    </row>
    <row r="41" spans="1:26">
      <c r="A41" s="717" t="s">
        <v>551</v>
      </c>
      <c r="B41" s="716" t="s">
        <v>979</v>
      </c>
      <c r="C41" s="718">
        <v>474.99</v>
      </c>
      <c r="D41" s="586">
        <v>474.99</v>
      </c>
      <c r="E41" s="537" t="str">
        <f t="shared" si="0"/>
        <v/>
      </c>
      <c r="F41" s="720" t="s">
        <v>1464</v>
      </c>
      <c r="G41" s="680">
        <f>C41-C41*VLOOKUP(F41,'Discount Codes'!A:E,3,FALSE)</f>
        <v>394.24170000000004</v>
      </c>
      <c r="H41" s="352">
        <f ca="1">IF(ISERROR(VLOOKUP($A41,'LEAF-ZE1'!$D:$E,1,FALSE)),0,1)</f>
        <v>0</v>
      </c>
      <c r="I41" s="352">
        <f ca="1">IF(ISERROR(VLOOKUP($A41,'370Z-Z34'!$D:$E,1,FALSE)),0,1)</f>
        <v>0</v>
      </c>
      <c r="J41" s="352">
        <f ca="1">IF(ISERROR(VLOOKUP($A41,'JUKE-F15'!$D:$E,1,FALSE)),0,1)</f>
        <v>0</v>
      </c>
      <c r="K41" s="352">
        <f ca="1">IF(ISERROR(VLOOKUP($A41,'JUKE-F16'!$D:$E,1,FALSE)),0,1)</f>
        <v>0</v>
      </c>
      <c r="L41" s="352">
        <f ca="1">IF(ISERROR(VLOOKUP($A41,'NAVARA DC SER 3 &amp; 4-D23'!$D:$E,1,FALSE)),0,1)</f>
        <v>0</v>
      </c>
      <c r="M41" s="352">
        <f ca="1">IF(ISERROR(VLOOKUP($A41,'NAVARA KC&amp;SC SER 3 &amp; 4-D23'!$D:$E,1,FALSE)),0,1)</f>
        <v>0</v>
      </c>
      <c r="N41" s="352">
        <f ca="1">IF(ISERROR(VLOOKUP($A41,'PATHFINDER -R52'!$D:$E,1,FALSE)),0,1)</f>
        <v>1</v>
      </c>
      <c r="O41" s="352">
        <f ca="1">IF(ISERROR(VLOOKUP($A41,'PATROL W-Y62 S4'!$D:$E,1,FALSE)),0,1)</f>
        <v>0</v>
      </c>
      <c r="P41" s="352">
        <f ca="1">IF(ISERROR(VLOOKUP($A41,'PATROL W-Y62'!$D:$E,1,FALSE)),0,1)</f>
        <v>0</v>
      </c>
      <c r="Q41" s="352">
        <f ca="1">IF(ISERROR(VLOOKUP($A41,'QASHQAI J11'!$D:$E,1,FALSE)),0,1)</f>
        <v>0</v>
      </c>
      <c r="R41" s="352">
        <f ca="1">IF(ISERROR(VLOOKUP($A41,'X-TRAIL-T32'!$D:$E,1,FALSE)),0,1)</f>
        <v>0</v>
      </c>
      <c r="S41" s="352">
        <f ca="1">IF(ISERROR(VLOOKUP($A41,'NAVARA -D23 DC'!$D:$D,1,FALSE)),0,1)</f>
        <v>0</v>
      </c>
      <c r="T41" s="352">
        <f ca="1">IF(ISERROR(VLOOKUP($A41,'NAVARA KC&amp;SC'!$D:$D,1,FALSE)),0,1)</f>
        <v>0</v>
      </c>
      <c r="U41" s="352">
        <f ca="1">IF(ISERROR(VLOOKUP($A41,'ALL-NEW Z-Z34'!$D:$D,1,FALSE)),0,1)</f>
        <v>0</v>
      </c>
      <c r="V41" s="352">
        <f>IF(ISERROR(VLOOKUP($A41,#REF!,1,FALSE)),0,1)</f>
        <v>0</v>
      </c>
      <c r="W41" s="352">
        <f>IF(ISERROR(VLOOKUP($A41,#REF!,1,FALSE)),0,1)</f>
        <v>0</v>
      </c>
      <c r="X41" s="352">
        <f>IF(ISERROR(VLOOKUP($A41,#REF!,1,FALSE)),0,1)</f>
        <v>0</v>
      </c>
      <c r="Y41" s="352">
        <f>IF(ISERROR(VLOOKUP($A41,#REF!,1,FALSE)),0,1)</f>
        <v>0</v>
      </c>
      <c r="Z41" s="139">
        <f t="shared" ca="1" si="1"/>
        <v>1</v>
      </c>
    </row>
    <row r="42" spans="1:26">
      <c r="A42" s="717" t="s">
        <v>1207</v>
      </c>
      <c r="B42" s="716" t="s">
        <v>1848</v>
      </c>
      <c r="C42" s="718">
        <v>510.22</v>
      </c>
      <c r="D42" s="586">
        <v>510.22</v>
      </c>
      <c r="E42" s="537" t="str">
        <f t="shared" si="0"/>
        <v/>
      </c>
      <c r="F42" s="720" t="s">
        <v>1464</v>
      </c>
      <c r="G42" s="680">
        <f>C42-C42*VLOOKUP(F42,'Discount Codes'!A:E,3,FALSE)</f>
        <v>423.48260000000005</v>
      </c>
      <c r="H42" s="352">
        <f ca="1">IF(ISERROR(VLOOKUP($A42,'LEAF-ZE1'!$D:$E,1,FALSE)),0,1)</f>
        <v>0</v>
      </c>
      <c r="I42" s="352">
        <f ca="1">IF(ISERROR(VLOOKUP($A42,'370Z-Z34'!$D:$E,1,FALSE)),0,1)</f>
        <v>0</v>
      </c>
      <c r="J42" s="352">
        <f ca="1">IF(ISERROR(VLOOKUP($A42,'JUKE-F15'!$D:$E,1,FALSE)),0,1)</f>
        <v>0</v>
      </c>
      <c r="K42" s="352">
        <f ca="1">IF(ISERROR(VLOOKUP($A42,'JUKE-F16'!$D:$E,1,FALSE)),0,1)</f>
        <v>0</v>
      </c>
      <c r="L42" s="352">
        <f ca="1">IF(ISERROR(VLOOKUP($A42,'NAVARA DC SER 3 &amp; 4-D23'!$D:$E,1,FALSE)),0,1)</f>
        <v>0</v>
      </c>
      <c r="M42" s="352">
        <f ca="1">IF(ISERROR(VLOOKUP($A42,'NAVARA KC&amp;SC SER 3 &amp; 4-D23'!$D:$E,1,FALSE)),0,1)</f>
        <v>0</v>
      </c>
      <c r="N42" s="352">
        <f ca="1">IF(ISERROR(VLOOKUP($A42,'PATHFINDER -R52'!$D:$E,1,FALSE)),0,1)</f>
        <v>1</v>
      </c>
      <c r="O42" s="352">
        <f ca="1">IF(ISERROR(VLOOKUP($A42,'PATROL W-Y62 S4'!$D:$E,1,FALSE)),0,1)</f>
        <v>0</v>
      </c>
      <c r="P42" s="352">
        <f ca="1">IF(ISERROR(VLOOKUP($A42,'PATROL W-Y62'!$D:$E,1,FALSE)),0,1)</f>
        <v>0</v>
      </c>
      <c r="Q42" s="352">
        <f ca="1">IF(ISERROR(VLOOKUP($A42,'QASHQAI J11'!$D:$E,1,FALSE)),0,1)</f>
        <v>0</v>
      </c>
      <c r="R42" s="352">
        <f ca="1">IF(ISERROR(VLOOKUP($A42,'X-TRAIL-T32'!$D:$E,1,FALSE)),0,1)</f>
        <v>0</v>
      </c>
      <c r="S42" s="352">
        <f ca="1">IF(ISERROR(VLOOKUP($A42,'NAVARA -D23 DC'!$D:$D,1,FALSE)),0,1)</f>
        <v>0</v>
      </c>
      <c r="T42" s="352">
        <f ca="1">IF(ISERROR(VLOOKUP($A42,'NAVARA KC&amp;SC'!$D:$D,1,FALSE)),0,1)</f>
        <v>0</v>
      </c>
      <c r="U42" s="352">
        <f ca="1">IF(ISERROR(VLOOKUP($A42,'ALL-NEW Z-Z34'!$D:$D,1,FALSE)),0,1)</f>
        <v>0</v>
      </c>
      <c r="V42" s="352">
        <f>IF(ISERROR(VLOOKUP($A42,#REF!,1,FALSE)),0,1)</f>
        <v>0</v>
      </c>
      <c r="W42" s="352">
        <f>IF(ISERROR(VLOOKUP($A42,#REF!,1,FALSE)),0,1)</f>
        <v>0</v>
      </c>
      <c r="X42" s="352">
        <f>IF(ISERROR(VLOOKUP($A42,#REF!,1,FALSE)),0,1)</f>
        <v>0</v>
      </c>
      <c r="Y42" s="352">
        <f>IF(ISERROR(VLOOKUP($A42,#REF!,1,FALSE)),0,1)</f>
        <v>0</v>
      </c>
      <c r="Z42" s="139">
        <f t="shared" ca="1" si="1"/>
        <v>1</v>
      </c>
    </row>
    <row r="43" spans="1:26">
      <c r="A43" s="717" t="s">
        <v>1124</v>
      </c>
      <c r="B43" s="716" t="s">
        <v>1849</v>
      </c>
      <c r="C43" s="718">
        <v>153.44</v>
      </c>
      <c r="D43" s="586">
        <v>153.44</v>
      </c>
      <c r="E43" s="537" t="str">
        <f t="shared" si="0"/>
        <v/>
      </c>
      <c r="F43" s="720" t="s">
        <v>1464</v>
      </c>
      <c r="G43" s="680">
        <f>C43-C43*VLOOKUP(F43,'Discount Codes'!A:E,3,FALSE)</f>
        <v>127.3552</v>
      </c>
      <c r="H43" s="352">
        <f ca="1">IF(ISERROR(VLOOKUP($A43,'LEAF-ZE1'!$D:$E,1,FALSE)),0,1)</f>
        <v>0</v>
      </c>
      <c r="I43" s="352">
        <f ca="1">IF(ISERROR(VLOOKUP($A43,'370Z-Z34'!$D:$E,1,FALSE)),0,1)</f>
        <v>0</v>
      </c>
      <c r="J43" s="352">
        <f ca="1">IF(ISERROR(VLOOKUP($A43,'JUKE-F15'!$D:$E,1,FALSE)),0,1)</f>
        <v>0</v>
      </c>
      <c r="K43" s="352">
        <f ca="1">IF(ISERROR(VLOOKUP($A43,'JUKE-F16'!$D:$E,1,FALSE)),0,1)</f>
        <v>0</v>
      </c>
      <c r="L43" s="352">
        <f ca="1">IF(ISERROR(VLOOKUP($A43,'NAVARA DC SER 3 &amp; 4-D23'!$D:$E,1,FALSE)),0,1)</f>
        <v>0</v>
      </c>
      <c r="M43" s="352">
        <f ca="1">IF(ISERROR(VLOOKUP($A43,'NAVARA KC&amp;SC SER 3 &amp; 4-D23'!$D:$E,1,FALSE)),0,1)</f>
        <v>0</v>
      </c>
      <c r="N43" s="352">
        <f ca="1">IF(ISERROR(VLOOKUP($A43,'PATHFINDER -R52'!$D:$E,1,FALSE)),0,1)</f>
        <v>0</v>
      </c>
      <c r="O43" s="352">
        <f ca="1">IF(ISERROR(VLOOKUP($A43,'PATROL W-Y62 S4'!$D:$E,1,FALSE)),0,1)</f>
        <v>0</v>
      </c>
      <c r="P43" s="352">
        <f ca="1">IF(ISERROR(VLOOKUP($A43,'PATROL W-Y62'!$D:$E,1,FALSE)),0,1)</f>
        <v>0</v>
      </c>
      <c r="Q43" s="352">
        <f ca="1">IF(ISERROR(VLOOKUP($A43,'QASHQAI J11'!$D:$E,1,FALSE)),0,1)</f>
        <v>0</v>
      </c>
      <c r="R43" s="352">
        <f ca="1">IF(ISERROR(VLOOKUP($A43,'X-TRAIL-T32'!$D:$E,1,FALSE)),0,1)</f>
        <v>0</v>
      </c>
      <c r="S43" s="352">
        <f ca="1">IF(ISERROR(VLOOKUP($A43,'NAVARA -D23 DC'!$D:$D,1,FALSE)),0,1)</f>
        <v>0</v>
      </c>
      <c r="T43" s="352">
        <f ca="1">IF(ISERROR(VLOOKUP($A43,'NAVARA KC&amp;SC'!$D:$D,1,FALSE)),0,1)</f>
        <v>0</v>
      </c>
      <c r="U43" s="352">
        <f ca="1">IF(ISERROR(VLOOKUP($A43,'ALL-NEW Z-Z34'!$D:$D,1,FALSE)),0,1)</f>
        <v>0</v>
      </c>
      <c r="V43" s="352">
        <f>IF(ISERROR(VLOOKUP($A43,#REF!,1,FALSE)),0,1)</f>
        <v>0</v>
      </c>
      <c r="W43" s="352">
        <f>IF(ISERROR(VLOOKUP($A43,#REF!,1,FALSE)),0,1)</f>
        <v>0</v>
      </c>
      <c r="X43" s="352">
        <f>IF(ISERROR(VLOOKUP($A43,#REF!,1,FALSE)),0,1)</f>
        <v>0</v>
      </c>
      <c r="Y43" s="352">
        <f>IF(ISERROR(VLOOKUP($A43,#REF!,1,FALSE)),0,1)</f>
        <v>0</v>
      </c>
      <c r="Z43" s="139">
        <f t="shared" ca="1" si="1"/>
        <v>0</v>
      </c>
    </row>
    <row r="44" spans="1:26">
      <c r="A44" s="717" t="s">
        <v>126</v>
      </c>
      <c r="B44" s="716" t="s">
        <v>875</v>
      </c>
      <c r="C44" s="718">
        <v>175.59</v>
      </c>
      <c r="D44" s="586">
        <v>175.59</v>
      </c>
      <c r="E44" s="537" t="str">
        <f t="shared" si="0"/>
        <v/>
      </c>
      <c r="F44" s="720" t="s">
        <v>1465</v>
      </c>
      <c r="G44" s="680">
        <f>C44-C44*VLOOKUP(F44,'Discount Codes'!A:E,3,FALSE)</f>
        <v>145.7397</v>
      </c>
      <c r="H44" s="352">
        <f ca="1">IF(ISERROR(VLOOKUP($A44,'LEAF-ZE1'!$D:$E,1,FALSE)),0,1)</f>
        <v>0</v>
      </c>
      <c r="I44" s="352">
        <f ca="1">IF(ISERROR(VLOOKUP($A44,'370Z-Z34'!$D:$E,1,FALSE)),0,1)</f>
        <v>0</v>
      </c>
      <c r="J44" s="352">
        <f ca="1">IF(ISERROR(VLOOKUP($A44,'JUKE-F15'!$D:$E,1,FALSE)),0,1)</f>
        <v>0</v>
      </c>
      <c r="K44" s="352">
        <f ca="1">IF(ISERROR(VLOOKUP($A44,'JUKE-F16'!$D:$E,1,FALSE)),0,1)</f>
        <v>0</v>
      </c>
      <c r="L44" s="352">
        <f ca="1">IF(ISERROR(VLOOKUP($A44,'NAVARA DC SER 3 &amp; 4-D23'!$D:$E,1,FALSE)),0,1)</f>
        <v>1</v>
      </c>
      <c r="M44" s="352">
        <f ca="1">IF(ISERROR(VLOOKUP($A44,'NAVARA KC&amp;SC SER 3 &amp; 4-D23'!$D:$E,1,FALSE)),0,1)</f>
        <v>1</v>
      </c>
      <c r="N44" s="352">
        <f ca="1">IF(ISERROR(VLOOKUP($A44,'PATHFINDER -R52'!$D:$E,1,FALSE)),0,1)</f>
        <v>0</v>
      </c>
      <c r="O44" s="352">
        <f ca="1">IF(ISERROR(VLOOKUP($A44,'PATROL W-Y62 S4'!$D:$E,1,FALSE)),0,1)</f>
        <v>0</v>
      </c>
      <c r="P44" s="352">
        <f ca="1">IF(ISERROR(VLOOKUP($A44,'PATROL W-Y62'!$D:$E,1,FALSE)),0,1)</f>
        <v>0</v>
      </c>
      <c r="Q44" s="352">
        <f ca="1">IF(ISERROR(VLOOKUP($A44,'QASHQAI J11'!$D:$E,1,FALSE)),0,1)</f>
        <v>0</v>
      </c>
      <c r="R44" s="352">
        <f ca="1">IF(ISERROR(VLOOKUP($A44,'X-TRAIL-T32'!$D:$E,1,FALSE)),0,1)</f>
        <v>0</v>
      </c>
      <c r="S44" s="352">
        <f ca="1">IF(ISERROR(VLOOKUP($A44,'NAVARA -D23 DC'!$D:$D,1,FALSE)),0,1)</f>
        <v>1</v>
      </c>
      <c r="T44" s="352">
        <f ca="1">IF(ISERROR(VLOOKUP($A44,'NAVARA KC&amp;SC'!$D:$D,1,FALSE)),0,1)</f>
        <v>1</v>
      </c>
      <c r="U44" s="352">
        <f ca="1">IF(ISERROR(VLOOKUP($A44,'ALL-NEW Z-Z34'!$D:$D,1,FALSE)),0,1)</f>
        <v>0</v>
      </c>
      <c r="V44" s="352">
        <f>IF(ISERROR(VLOOKUP($A44,#REF!,1,FALSE)),0,1)</f>
        <v>0</v>
      </c>
      <c r="W44" s="352">
        <f>IF(ISERROR(VLOOKUP($A44,#REF!,1,FALSE)),0,1)</f>
        <v>0</v>
      </c>
      <c r="X44" s="352">
        <f>IF(ISERROR(VLOOKUP($A44,#REF!,1,FALSE)),0,1)</f>
        <v>0</v>
      </c>
      <c r="Y44" s="352">
        <f>IF(ISERROR(VLOOKUP($A44,#REF!,1,FALSE)),0,1)</f>
        <v>0</v>
      </c>
      <c r="Z44" s="139">
        <f t="shared" ca="1" si="1"/>
        <v>4</v>
      </c>
    </row>
    <row r="45" spans="1:26">
      <c r="A45" s="717" t="s">
        <v>129</v>
      </c>
      <c r="B45" s="716" t="s">
        <v>876</v>
      </c>
      <c r="C45" s="718">
        <v>182.03</v>
      </c>
      <c r="D45" s="586">
        <v>182.03</v>
      </c>
      <c r="E45" s="537" t="str">
        <f t="shared" si="0"/>
        <v/>
      </c>
      <c r="F45" s="720" t="s">
        <v>1465</v>
      </c>
      <c r="G45" s="680">
        <f>C45-C45*VLOOKUP(F45,'Discount Codes'!A:E,3,FALSE)</f>
        <v>151.0849</v>
      </c>
      <c r="H45" s="352">
        <f ca="1">IF(ISERROR(VLOOKUP($A45,'LEAF-ZE1'!$D:$E,1,FALSE)),0,1)</f>
        <v>0</v>
      </c>
      <c r="I45" s="352">
        <f ca="1">IF(ISERROR(VLOOKUP($A45,'370Z-Z34'!$D:$E,1,FALSE)),0,1)</f>
        <v>0</v>
      </c>
      <c r="J45" s="352">
        <f ca="1">IF(ISERROR(VLOOKUP($A45,'JUKE-F15'!$D:$E,1,FALSE)),0,1)</f>
        <v>0</v>
      </c>
      <c r="K45" s="352">
        <f ca="1">IF(ISERROR(VLOOKUP($A45,'JUKE-F16'!$D:$E,1,FALSE)),0,1)</f>
        <v>0</v>
      </c>
      <c r="L45" s="352">
        <f ca="1">IF(ISERROR(VLOOKUP($A45,'NAVARA DC SER 3 &amp; 4-D23'!$D:$E,1,FALSE)),0,1)</f>
        <v>1</v>
      </c>
      <c r="M45" s="352">
        <f ca="1">IF(ISERROR(VLOOKUP($A45,'NAVARA KC&amp;SC SER 3 &amp; 4-D23'!$D:$E,1,FALSE)),0,1)</f>
        <v>1</v>
      </c>
      <c r="N45" s="352">
        <f ca="1">IF(ISERROR(VLOOKUP($A45,'PATHFINDER -R52'!$D:$E,1,FALSE)),0,1)</f>
        <v>0</v>
      </c>
      <c r="O45" s="352">
        <f ca="1">IF(ISERROR(VLOOKUP($A45,'PATROL W-Y62 S4'!$D:$E,1,FALSE)),0,1)</f>
        <v>0</v>
      </c>
      <c r="P45" s="352">
        <f ca="1">IF(ISERROR(VLOOKUP($A45,'PATROL W-Y62'!$D:$E,1,FALSE)),0,1)</f>
        <v>0</v>
      </c>
      <c r="Q45" s="352">
        <f ca="1">IF(ISERROR(VLOOKUP($A45,'QASHQAI J11'!$D:$E,1,FALSE)),0,1)</f>
        <v>0</v>
      </c>
      <c r="R45" s="352">
        <f ca="1">IF(ISERROR(VLOOKUP($A45,'X-TRAIL-T32'!$D:$E,1,FALSE)),0,1)</f>
        <v>0</v>
      </c>
      <c r="S45" s="352">
        <f ca="1">IF(ISERROR(VLOOKUP($A45,'NAVARA -D23 DC'!$D:$D,1,FALSE)),0,1)</f>
        <v>1</v>
      </c>
      <c r="T45" s="352">
        <f ca="1">IF(ISERROR(VLOOKUP($A45,'NAVARA KC&amp;SC'!$D:$D,1,FALSE)),0,1)</f>
        <v>1</v>
      </c>
      <c r="U45" s="352">
        <f ca="1">IF(ISERROR(VLOOKUP($A45,'ALL-NEW Z-Z34'!$D:$D,1,FALSE)),0,1)</f>
        <v>0</v>
      </c>
      <c r="V45" s="352">
        <f>IF(ISERROR(VLOOKUP($A45,#REF!,1,FALSE)),0,1)</f>
        <v>0</v>
      </c>
      <c r="W45" s="352">
        <f>IF(ISERROR(VLOOKUP($A45,#REF!,1,FALSE)),0,1)</f>
        <v>0</v>
      </c>
      <c r="X45" s="352">
        <f>IF(ISERROR(VLOOKUP($A45,#REF!,1,FALSE)),0,1)</f>
        <v>0</v>
      </c>
      <c r="Y45" s="352">
        <f>IF(ISERROR(VLOOKUP($A45,#REF!,1,FALSE)),0,1)</f>
        <v>0</v>
      </c>
      <c r="Z45" s="139">
        <f t="shared" ca="1" si="1"/>
        <v>4</v>
      </c>
    </row>
    <row r="46" spans="1:26">
      <c r="A46" s="717" t="s">
        <v>593</v>
      </c>
      <c r="B46" s="716" t="s">
        <v>936</v>
      </c>
      <c r="C46" s="718">
        <v>430.83</v>
      </c>
      <c r="D46" s="586">
        <v>430.83</v>
      </c>
      <c r="E46" s="537" t="str">
        <f t="shared" si="0"/>
        <v/>
      </c>
      <c r="F46" s="720" t="s">
        <v>1464</v>
      </c>
      <c r="G46" s="680">
        <f>C46-C46*VLOOKUP(F46,'Discount Codes'!A:E,3,FALSE)</f>
        <v>357.58889999999997</v>
      </c>
      <c r="H46" s="352">
        <f ca="1">IF(ISERROR(VLOOKUP($A46,'LEAF-ZE1'!$D:$E,1,FALSE)),0,1)</f>
        <v>0</v>
      </c>
      <c r="I46" s="352">
        <f ca="1">IF(ISERROR(VLOOKUP($A46,'370Z-Z34'!$D:$E,1,FALSE)),0,1)</f>
        <v>0</v>
      </c>
      <c r="J46" s="352">
        <f ca="1">IF(ISERROR(VLOOKUP($A46,'JUKE-F15'!$D:$E,1,FALSE)),0,1)</f>
        <v>0</v>
      </c>
      <c r="K46" s="352">
        <f ca="1">IF(ISERROR(VLOOKUP($A46,'JUKE-F16'!$D:$E,1,FALSE)),0,1)</f>
        <v>0</v>
      </c>
      <c r="L46" s="352">
        <f ca="1">IF(ISERROR(VLOOKUP($A46,'NAVARA DC SER 3 &amp; 4-D23'!$D:$E,1,FALSE)),0,1)</f>
        <v>1</v>
      </c>
      <c r="M46" s="352">
        <f ca="1">IF(ISERROR(VLOOKUP($A46,'NAVARA KC&amp;SC SER 3 &amp; 4-D23'!$D:$E,1,FALSE)),0,1)</f>
        <v>1</v>
      </c>
      <c r="N46" s="352">
        <f ca="1">IF(ISERROR(VLOOKUP($A46,'PATHFINDER -R52'!$D:$E,1,FALSE)),0,1)</f>
        <v>0</v>
      </c>
      <c r="O46" s="352">
        <f ca="1">IF(ISERROR(VLOOKUP($A46,'PATROL W-Y62 S4'!$D:$E,1,FALSE)),0,1)</f>
        <v>0</v>
      </c>
      <c r="P46" s="352">
        <f ca="1">IF(ISERROR(VLOOKUP($A46,'PATROL W-Y62'!$D:$E,1,FALSE)),0,1)</f>
        <v>0</v>
      </c>
      <c r="Q46" s="352">
        <f ca="1">IF(ISERROR(VLOOKUP($A46,'QASHQAI J11'!$D:$E,1,FALSE)),0,1)</f>
        <v>0</v>
      </c>
      <c r="R46" s="352">
        <f ca="1">IF(ISERROR(VLOOKUP($A46,'X-TRAIL-T32'!$D:$E,1,FALSE)),0,1)</f>
        <v>0</v>
      </c>
      <c r="S46" s="352">
        <f ca="1">IF(ISERROR(VLOOKUP($A46,'NAVARA -D23 DC'!$D:$D,1,FALSE)),0,1)</f>
        <v>0</v>
      </c>
      <c r="T46" s="352">
        <f ca="1">IF(ISERROR(VLOOKUP($A46,'NAVARA KC&amp;SC'!$D:$D,1,FALSE)),0,1)</f>
        <v>0</v>
      </c>
      <c r="U46" s="352">
        <f ca="1">IF(ISERROR(VLOOKUP($A46,'ALL-NEW Z-Z34'!$D:$D,1,FALSE)),0,1)</f>
        <v>0</v>
      </c>
      <c r="V46" s="352">
        <f>IF(ISERROR(VLOOKUP($A46,#REF!,1,FALSE)),0,1)</f>
        <v>0</v>
      </c>
      <c r="W46" s="352">
        <f>IF(ISERROR(VLOOKUP($A46,#REF!,1,FALSE)),0,1)</f>
        <v>0</v>
      </c>
      <c r="X46" s="352">
        <f>IF(ISERROR(VLOOKUP($A46,#REF!,1,FALSE)),0,1)</f>
        <v>0</v>
      </c>
      <c r="Y46" s="352">
        <f>IF(ISERROR(VLOOKUP($A46,#REF!,1,FALSE)),0,1)</f>
        <v>0</v>
      </c>
      <c r="Z46" s="139">
        <f t="shared" ca="1" si="1"/>
        <v>2</v>
      </c>
    </row>
    <row r="47" spans="1:26" s="3" customFormat="1">
      <c r="A47" s="717" t="s">
        <v>616</v>
      </c>
      <c r="B47" s="716" t="s">
        <v>994</v>
      </c>
      <c r="C47" s="718">
        <v>405.43</v>
      </c>
      <c r="D47" s="586">
        <v>405.43</v>
      </c>
      <c r="E47" s="537" t="str">
        <f t="shared" si="0"/>
        <v/>
      </c>
      <c r="F47" s="720" t="s">
        <v>1463</v>
      </c>
      <c r="G47" s="680">
        <f>C47-C47*VLOOKUP(F47,'Discount Codes'!A:E,3,FALSE)</f>
        <v>336.50689999999997</v>
      </c>
      <c r="H47" s="352">
        <f ca="1">IF(ISERROR(VLOOKUP($A47,'LEAF-ZE1'!$D:$E,1,FALSE)),0,1)</f>
        <v>0</v>
      </c>
      <c r="I47" s="352">
        <f ca="1">IF(ISERROR(VLOOKUP($A47,'370Z-Z34'!$D:$E,1,FALSE)),0,1)</f>
        <v>0</v>
      </c>
      <c r="J47" s="352">
        <f ca="1">IF(ISERROR(VLOOKUP($A47,'JUKE-F15'!$D:$E,1,FALSE)),0,1)</f>
        <v>0</v>
      </c>
      <c r="K47" s="352">
        <f ca="1">IF(ISERROR(VLOOKUP($A47,'JUKE-F16'!$D:$E,1,FALSE)),0,1)</f>
        <v>0</v>
      </c>
      <c r="L47" s="352">
        <f ca="1">IF(ISERROR(VLOOKUP($A47,'NAVARA DC SER 3 &amp; 4-D23'!$D:$E,1,FALSE)),0,1)</f>
        <v>0</v>
      </c>
      <c r="M47" s="352">
        <f ca="1">IF(ISERROR(VLOOKUP($A47,'NAVARA KC&amp;SC SER 3 &amp; 4-D23'!$D:$E,1,FALSE)),0,1)</f>
        <v>0</v>
      </c>
      <c r="N47" s="352">
        <f ca="1">IF(ISERROR(VLOOKUP($A47,'PATHFINDER -R52'!$D:$E,1,FALSE)),0,1)</f>
        <v>0</v>
      </c>
      <c r="O47" s="352">
        <f ca="1">IF(ISERROR(VLOOKUP($A47,'PATROL W-Y62 S4'!$D:$E,1,FALSE)),0,1)</f>
        <v>0</v>
      </c>
      <c r="P47" s="352">
        <f ca="1">IF(ISERROR(VLOOKUP($A47,'PATROL W-Y62'!$D:$E,1,FALSE)),0,1)</f>
        <v>0</v>
      </c>
      <c r="Q47" s="352">
        <f ca="1">IF(ISERROR(VLOOKUP($A47,'QASHQAI J11'!$D:$E,1,FALSE)),0,1)</f>
        <v>0</v>
      </c>
      <c r="R47" s="352">
        <f ca="1">IF(ISERROR(VLOOKUP($A47,'X-TRAIL-T32'!$D:$E,1,FALSE)),0,1)</f>
        <v>1</v>
      </c>
      <c r="S47" s="352">
        <f ca="1">IF(ISERROR(VLOOKUP($A47,'NAVARA -D23 DC'!$D:$D,1,FALSE)),0,1)</f>
        <v>0</v>
      </c>
      <c r="T47" s="352">
        <f ca="1">IF(ISERROR(VLOOKUP($A47,'NAVARA KC&amp;SC'!$D:$D,1,FALSE)),0,1)</f>
        <v>0</v>
      </c>
      <c r="U47" s="352">
        <f ca="1">IF(ISERROR(VLOOKUP($A47,'ALL-NEW Z-Z34'!$D:$D,1,FALSE)),0,1)</f>
        <v>0</v>
      </c>
      <c r="V47" s="352">
        <f>IF(ISERROR(VLOOKUP($A47,#REF!,1,FALSE)),0,1)</f>
        <v>0</v>
      </c>
      <c r="W47" s="352">
        <f>IF(ISERROR(VLOOKUP($A47,#REF!,1,FALSE)),0,1)</f>
        <v>0</v>
      </c>
      <c r="X47" s="352">
        <f>IF(ISERROR(VLOOKUP($A47,#REF!,1,FALSE)),0,1)</f>
        <v>0</v>
      </c>
      <c r="Y47" s="352">
        <f>IF(ISERROR(VLOOKUP($A47,#REF!,1,FALSE)),0,1)</f>
        <v>0</v>
      </c>
      <c r="Z47" s="139">
        <f t="shared" ca="1" si="1"/>
        <v>1</v>
      </c>
    </row>
    <row r="48" spans="1:26">
      <c r="A48" s="717" t="s">
        <v>617</v>
      </c>
      <c r="B48" s="716" t="s">
        <v>995</v>
      </c>
      <c r="C48" s="718">
        <v>405.43</v>
      </c>
      <c r="D48" s="586">
        <v>405.43</v>
      </c>
      <c r="E48" s="537" t="str">
        <f t="shared" si="0"/>
        <v/>
      </c>
      <c r="F48" s="720" t="s">
        <v>1463</v>
      </c>
      <c r="G48" s="680">
        <f>C48-C48*VLOOKUP(F48,'Discount Codes'!A:E,3,FALSE)</f>
        <v>336.50689999999997</v>
      </c>
      <c r="H48" s="352">
        <f ca="1">IF(ISERROR(VLOOKUP($A48,'LEAF-ZE1'!$D:$E,1,FALSE)),0,1)</f>
        <v>0</v>
      </c>
      <c r="I48" s="352">
        <f ca="1">IF(ISERROR(VLOOKUP($A48,'370Z-Z34'!$D:$E,1,FALSE)),0,1)</f>
        <v>0</v>
      </c>
      <c r="J48" s="352">
        <f ca="1">IF(ISERROR(VLOOKUP($A48,'JUKE-F15'!$D:$E,1,FALSE)),0,1)</f>
        <v>0</v>
      </c>
      <c r="K48" s="352">
        <f ca="1">IF(ISERROR(VLOOKUP($A48,'JUKE-F16'!$D:$E,1,FALSE)),0,1)</f>
        <v>0</v>
      </c>
      <c r="L48" s="352">
        <f ca="1">IF(ISERROR(VLOOKUP($A48,'NAVARA DC SER 3 &amp; 4-D23'!$D:$E,1,FALSE)),0,1)</f>
        <v>0</v>
      </c>
      <c r="M48" s="352">
        <f ca="1">IF(ISERROR(VLOOKUP($A48,'NAVARA KC&amp;SC SER 3 &amp; 4-D23'!$D:$E,1,FALSE)),0,1)</f>
        <v>0</v>
      </c>
      <c r="N48" s="352">
        <f ca="1">IF(ISERROR(VLOOKUP($A48,'PATHFINDER -R52'!$D:$E,1,FALSE)),0,1)</f>
        <v>0</v>
      </c>
      <c r="O48" s="352">
        <f ca="1">IF(ISERROR(VLOOKUP($A48,'PATROL W-Y62 S4'!$D:$E,1,FALSE)),0,1)</f>
        <v>0</v>
      </c>
      <c r="P48" s="352">
        <f ca="1">IF(ISERROR(VLOOKUP($A48,'PATROL W-Y62'!$D:$E,1,FALSE)),0,1)</f>
        <v>0</v>
      </c>
      <c r="Q48" s="352">
        <f ca="1">IF(ISERROR(VLOOKUP($A48,'QASHQAI J11'!$D:$E,1,FALSE)),0,1)</f>
        <v>0</v>
      </c>
      <c r="R48" s="352">
        <f ca="1">IF(ISERROR(VLOOKUP($A48,'X-TRAIL-T32'!$D:$E,1,FALSE)),0,1)</f>
        <v>1</v>
      </c>
      <c r="S48" s="352">
        <f ca="1">IF(ISERROR(VLOOKUP($A48,'NAVARA -D23 DC'!$D:$D,1,FALSE)),0,1)</f>
        <v>0</v>
      </c>
      <c r="T48" s="352">
        <f ca="1">IF(ISERROR(VLOOKUP($A48,'NAVARA KC&amp;SC'!$D:$D,1,FALSE)),0,1)</f>
        <v>0</v>
      </c>
      <c r="U48" s="352">
        <f ca="1">IF(ISERROR(VLOOKUP($A48,'ALL-NEW Z-Z34'!$D:$D,1,FALSE)),0,1)</f>
        <v>0</v>
      </c>
      <c r="V48" s="352">
        <f>IF(ISERROR(VLOOKUP($A48,#REF!,1,FALSE)),0,1)</f>
        <v>0</v>
      </c>
      <c r="W48" s="352">
        <f>IF(ISERROR(VLOOKUP($A48,#REF!,1,FALSE)),0,1)</f>
        <v>0</v>
      </c>
      <c r="X48" s="352">
        <f>IF(ISERROR(VLOOKUP($A48,#REF!,1,FALSE)),0,1)</f>
        <v>0</v>
      </c>
      <c r="Y48" s="352">
        <f>IF(ISERROR(VLOOKUP($A48,#REF!,1,FALSE)),0,1)</f>
        <v>0</v>
      </c>
      <c r="Z48" s="139">
        <f t="shared" ca="1" si="1"/>
        <v>1</v>
      </c>
    </row>
    <row r="49" spans="1:26">
      <c r="A49" s="717" t="s">
        <v>618</v>
      </c>
      <c r="B49" s="716" t="s">
        <v>996</v>
      </c>
      <c r="C49" s="718">
        <v>405.43</v>
      </c>
      <c r="D49" s="586">
        <v>405.43</v>
      </c>
      <c r="E49" s="537" t="str">
        <f t="shared" si="0"/>
        <v/>
      </c>
      <c r="F49" s="720" t="s">
        <v>1463</v>
      </c>
      <c r="G49" s="680">
        <f>C49-C49*VLOOKUP(F49,'Discount Codes'!A:E,3,FALSE)</f>
        <v>336.50689999999997</v>
      </c>
      <c r="H49" s="352">
        <f ca="1">IF(ISERROR(VLOOKUP($A49,'LEAF-ZE1'!$D:$E,1,FALSE)),0,1)</f>
        <v>0</v>
      </c>
      <c r="I49" s="352">
        <f ca="1">IF(ISERROR(VLOOKUP($A49,'370Z-Z34'!$D:$E,1,FALSE)),0,1)</f>
        <v>0</v>
      </c>
      <c r="J49" s="352">
        <f ca="1">IF(ISERROR(VLOOKUP($A49,'JUKE-F15'!$D:$E,1,FALSE)),0,1)</f>
        <v>0</v>
      </c>
      <c r="K49" s="352">
        <f ca="1">IF(ISERROR(VLOOKUP($A49,'JUKE-F16'!$D:$E,1,FALSE)),0,1)</f>
        <v>0</v>
      </c>
      <c r="L49" s="352">
        <f ca="1">IF(ISERROR(VLOOKUP($A49,'NAVARA DC SER 3 &amp; 4-D23'!$D:$E,1,FALSE)),0,1)</f>
        <v>0</v>
      </c>
      <c r="M49" s="352">
        <f ca="1">IF(ISERROR(VLOOKUP($A49,'NAVARA KC&amp;SC SER 3 &amp; 4-D23'!$D:$E,1,FALSE)),0,1)</f>
        <v>0</v>
      </c>
      <c r="N49" s="352">
        <f ca="1">IF(ISERROR(VLOOKUP($A49,'PATHFINDER -R52'!$D:$E,1,FALSE)),0,1)</f>
        <v>0</v>
      </c>
      <c r="O49" s="352">
        <f ca="1">IF(ISERROR(VLOOKUP($A49,'PATROL W-Y62 S4'!$D:$E,1,FALSE)),0,1)</f>
        <v>0</v>
      </c>
      <c r="P49" s="352">
        <f ca="1">IF(ISERROR(VLOOKUP($A49,'PATROL W-Y62'!$D:$E,1,FALSE)),0,1)</f>
        <v>0</v>
      </c>
      <c r="Q49" s="352">
        <f ca="1">IF(ISERROR(VLOOKUP($A49,'QASHQAI J11'!$D:$E,1,FALSE)),0,1)</f>
        <v>0</v>
      </c>
      <c r="R49" s="352">
        <f ca="1">IF(ISERROR(VLOOKUP($A49,'X-TRAIL-T32'!$D:$E,1,FALSE)),0,1)</f>
        <v>1</v>
      </c>
      <c r="S49" s="352">
        <f ca="1">IF(ISERROR(VLOOKUP($A49,'NAVARA -D23 DC'!$D:$D,1,FALSE)),0,1)</f>
        <v>0</v>
      </c>
      <c r="T49" s="352">
        <f ca="1">IF(ISERROR(VLOOKUP($A49,'NAVARA KC&amp;SC'!$D:$D,1,FALSE)),0,1)</f>
        <v>0</v>
      </c>
      <c r="U49" s="352">
        <f ca="1">IF(ISERROR(VLOOKUP($A49,'ALL-NEW Z-Z34'!$D:$D,1,FALSE)),0,1)</f>
        <v>0</v>
      </c>
      <c r="V49" s="352">
        <f>IF(ISERROR(VLOOKUP($A49,#REF!,1,FALSE)),0,1)</f>
        <v>0</v>
      </c>
      <c r="W49" s="352">
        <f>IF(ISERROR(VLOOKUP($A49,#REF!,1,FALSE)),0,1)</f>
        <v>0</v>
      </c>
      <c r="X49" s="352">
        <f>IF(ISERROR(VLOOKUP($A49,#REF!,1,FALSE)),0,1)</f>
        <v>0</v>
      </c>
      <c r="Y49" s="352">
        <f>IF(ISERROR(VLOOKUP($A49,#REF!,1,FALSE)),0,1)</f>
        <v>0</v>
      </c>
      <c r="Z49" s="139">
        <f t="shared" ca="1" si="1"/>
        <v>1</v>
      </c>
    </row>
    <row r="50" spans="1:26">
      <c r="A50" s="717" t="s">
        <v>619</v>
      </c>
      <c r="B50" s="716" t="s">
        <v>997</v>
      </c>
      <c r="C50" s="718">
        <v>405.43</v>
      </c>
      <c r="D50" s="586">
        <v>405.43</v>
      </c>
      <c r="E50" s="537" t="str">
        <f t="shared" si="0"/>
        <v/>
      </c>
      <c r="F50" s="720" t="s">
        <v>1463</v>
      </c>
      <c r="G50" s="680">
        <f>C50-C50*VLOOKUP(F50,'Discount Codes'!A:E,3,FALSE)</f>
        <v>336.50689999999997</v>
      </c>
      <c r="H50" s="352">
        <f ca="1">IF(ISERROR(VLOOKUP($A50,'LEAF-ZE1'!$D:$E,1,FALSE)),0,1)</f>
        <v>0</v>
      </c>
      <c r="I50" s="352">
        <f ca="1">IF(ISERROR(VLOOKUP($A50,'370Z-Z34'!$D:$E,1,FALSE)),0,1)</f>
        <v>0</v>
      </c>
      <c r="J50" s="352">
        <f ca="1">IF(ISERROR(VLOOKUP($A50,'JUKE-F15'!$D:$E,1,FALSE)),0,1)</f>
        <v>0</v>
      </c>
      <c r="K50" s="352">
        <f ca="1">IF(ISERROR(VLOOKUP($A50,'JUKE-F16'!$D:$E,1,FALSE)),0,1)</f>
        <v>0</v>
      </c>
      <c r="L50" s="352">
        <f ca="1">IF(ISERROR(VLOOKUP($A50,'NAVARA DC SER 3 &amp; 4-D23'!$D:$E,1,FALSE)),0,1)</f>
        <v>0</v>
      </c>
      <c r="M50" s="352">
        <f ca="1">IF(ISERROR(VLOOKUP($A50,'NAVARA KC&amp;SC SER 3 &amp; 4-D23'!$D:$E,1,FALSE)),0,1)</f>
        <v>0</v>
      </c>
      <c r="N50" s="352">
        <f ca="1">IF(ISERROR(VLOOKUP($A50,'PATHFINDER -R52'!$D:$E,1,FALSE)),0,1)</f>
        <v>0</v>
      </c>
      <c r="O50" s="352">
        <f ca="1">IF(ISERROR(VLOOKUP($A50,'PATROL W-Y62 S4'!$D:$E,1,FALSE)),0,1)</f>
        <v>0</v>
      </c>
      <c r="P50" s="352">
        <f ca="1">IF(ISERROR(VLOOKUP($A50,'PATROL W-Y62'!$D:$E,1,FALSE)),0,1)</f>
        <v>0</v>
      </c>
      <c r="Q50" s="352">
        <f ca="1">IF(ISERROR(VLOOKUP($A50,'QASHQAI J11'!$D:$E,1,FALSE)),0,1)</f>
        <v>0</v>
      </c>
      <c r="R50" s="352">
        <f ca="1">IF(ISERROR(VLOOKUP($A50,'X-TRAIL-T32'!$D:$E,1,FALSE)),0,1)</f>
        <v>1</v>
      </c>
      <c r="S50" s="352">
        <f ca="1">IF(ISERROR(VLOOKUP($A50,'NAVARA -D23 DC'!$D:$D,1,FALSE)),0,1)</f>
        <v>0</v>
      </c>
      <c r="T50" s="352">
        <f ca="1">IF(ISERROR(VLOOKUP($A50,'NAVARA KC&amp;SC'!$D:$D,1,FALSE)),0,1)</f>
        <v>0</v>
      </c>
      <c r="U50" s="352">
        <f ca="1">IF(ISERROR(VLOOKUP($A50,'ALL-NEW Z-Z34'!$D:$D,1,FALSE)),0,1)</f>
        <v>0</v>
      </c>
      <c r="V50" s="352">
        <f>IF(ISERROR(VLOOKUP($A50,#REF!,1,FALSE)),0,1)</f>
        <v>0</v>
      </c>
      <c r="W50" s="352">
        <f>IF(ISERROR(VLOOKUP($A50,#REF!,1,FALSE)),0,1)</f>
        <v>0</v>
      </c>
      <c r="X50" s="352">
        <f>IF(ISERROR(VLOOKUP($A50,#REF!,1,FALSE)),0,1)</f>
        <v>0</v>
      </c>
      <c r="Y50" s="352">
        <f>IF(ISERROR(VLOOKUP($A50,#REF!,1,FALSE)),0,1)</f>
        <v>0</v>
      </c>
      <c r="Z50" s="139">
        <f t="shared" ca="1" si="1"/>
        <v>1</v>
      </c>
    </row>
    <row r="51" spans="1:26">
      <c r="A51" s="717" t="s">
        <v>620</v>
      </c>
      <c r="B51" s="716" t="s">
        <v>998</v>
      </c>
      <c r="C51" s="718">
        <v>405.43</v>
      </c>
      <c r="D51" s="586">
        <v>405.43</v>
      </c>
      <c r="E51" s="537" t="str">
        <f t="shared" si="0"/>
        <v/>
      </c>
      <c r="F51" s="720" t="s">
        <v>1463</v>
      </c>
      <c r="G51" s="680">
        <f>C51-C51*VLOOKUP(F51,'Discount Codes'!A:E,3,FALSE)</f>
        <v>336.50689999999997</v>
      </c>
      <c r="H51" s="352">
        <f ca="1">IF(ISERROR(VLOOKUP($A51,'LEAF-ZE1'!$D:$E,1,FALSE)),0,1)</f>
        <v>0</v>
      </c>
      <c r="I51" s="352">
        <f ca="1">IF(ISERROR(VLOOKUP($A51,'370Z-Z34'!$D:$E,1,FALSE)),0,1)</f>
        <v>0</v>
      </c>
      <c r="J51" s="352">
        <f ca="1">IF(ISERROR(VLOOKUP($A51,'JUKE-F15'!$D:$E,1,FALSE)),0,1)</f>
        <v>0</v>
      </c>
      <c r="K51" s="352">
        <f ca="1">IF(ISERROR(VLOOKUP($A51,'JUKE-F16'!$D:$E,1,FALSE)),0,1)</f>
        <v>0</v>
      </c>
      <c r="L51" s="352">
        <f ca="1">IF(ISERROR(VLOOKUP($A51,'NAVARA DC SER 3 &amp; 4-D23'!$D:$E,1,FALSE)),0,1)</f>
        <v>0</v>
      </c>
      <c r="M51" s="352">
        <f ca="1">IF(ISERROR(VLOOKUP($A51,'NAVARA KC&amp;SC SER 3 &amp; 4-D23'!$D:$E,1,FALSE)),0,1)</f>
        <v>0</v>
      </c>
      <c r="N51" s="352">
        <f ca="1">IF(ISERROR(VLOOKUP($A51,'PATHFINDER -R52'!$D:$E,1,FALSE)),0,1)</f>
        <v>0</v>
      </c>
      <c r="O51" s="352">
        <f ca="1">IF(ISERROR(VLOOKUP($A51,'PATROL W-Y62 S4'!$D:$E,1,FALSE)),0,1)</f>
        <v>0</v>
      </c>
      <c r="P51" s="352">
        <f ca="1">IF(ISERROR(VLOOKUP($A51,'PATROL W-Y62'!$D:$E,1,FALSE)),0,1)</f>
        <v>0</v>
      </c>
      <c r="Q51" s="352">
        <f ca="1">IF(ISERROR(VLOOKUP($A51,'QASHQAI J11'!$D:$E,1,FALSE)),0,1)</f>
        <v>0</v>
      </c>
      <c r="R51" s="352">
        <f ca="1">IF(ISERROR(VLOOKUP($A51,'X-TRAIL-T32'!$D:$E,1,FALSE)),0,1)</f>
        <v>1</v>
      </c>
      <c r="S51" s="352">
        <f ca="1">IF(ISERROR(VLOOKUP($A51,'NAVARA -D23 DC'!$D:$D,1,FALSE)),0,1)</f>
        <v>0</v>
      </c>
      <c r="T51" s="352">
        <f ca="1">IF(ISERROR(VLOOKUP($A51,'NAVARA KC&amp;SC'!$D:$D,1,FALSE)),0,1)</f>
        <v>0</v>
      </c>
      <c r="U51" s="352">
        <f ca="1">IF(ISERROR(VLOOKUP($A51,'ALL-NEW Z-Z34'!$D:$D,1,FALSE)),0,1)</f>
        <v>0</v>
      </c>
      <c r="V51" s="352">
        <f>IF(ISERROR(VLOOKUP($A51,#REF!,1,FALSE)),0,1)</f>
        <v>0</v>
      </c>
      <c r="W51" s="352">
        <f>IF(ISERROR(VLOOKUP($A51,#REF!,1,FALSE)),0,1)</f>
        <v>0</v>
      </c>
      <c r="X51" s="352">
        <f>IF(ISERROR(VLOOKUP($A51,#REF!,1,FALSE)),0,1)</f>
        <v>0</v>
      </c>
      <c r="Y51" s="352">
        <f>IF(ISERROR(VLOOKUP($A51,#REF!,1,FALSE)),0,1)</f>
        <v>0</v>
      </c>
      <c r="Z51" s="139">
        <f t="shared" ca="1" si="1"/>
        <v>1</v>
      </c>
    </row>
    <row r="52" spans="1:26">
      <c r="A52" s="717" t="s">
        <v>621</v>
      </c>
      <c r="B52" s="716" t="s">
        <v>999</v>
      </c>
      <c r="C52" s="718">
        <v>405.43</v>
      </c>
      <c r="D52" s="586">
        <v>405.43</v>
      </c>
      <c r="E52" s="537" t="str">
        <f t="shared" si="0"/>
        <v/>
      </c>
      <c r="F52" s="720" t="s">
        <v>1463</v>
      </c>
      <c r="G52" s="680">
        <f>C52-C52*VLOOKUP(F52,'Discount Codes'!A:E,3,FALSE)</f>
        <v>336.50689999999997</v>
      </c>
      <c r="H52" s="352">
        <f ca="1">IF(ISERROR(VLOOKUP($A52,'LEAF-ZE1'!$D:$E,1,FALSE)),0,1)</f>
        <v>0</v>
      </c>
      <c r="I52" s="352">
        <f ca="1">IF(ISERROR(VLOOKUP($A52,'370Z-Z34'!$D:$E,1,FALSE)),0,1)</f>
        <v>0</v>
      </c>
      <c r="J52" s="352">
        <f ca="1">IF(ISERROR(VLOOKUP($A52,'JUKE-F15'!$D:$E,1,FALSE)),0,1)</f>
        <v>0</v>
      </c>
      <c r="K52" s="352">
        <f ca="1">IF(ISERROR(VLOOKUP($A52,'JUKE-F16'!$D:$E,1,FALSE)),0,1)</f>
        <v>0</v>
      </c>
      <c r="L52" s="352">
        <f ca="1">IF(ISERROR(VLOOKUP($A52,'NAVARA DC SER 3 &amp; 4-D23'!$D:$E,1,FALSE)),0,1)</f>
        <v>0</v>
      </c>
      <c r="M52" s="352">
        <f ca="1">IF(ISERROR(VLOOKUP($A52,'NAVARA KC&amp;SC SER 3 &amp; 4-D23'!$D:$E,1,FALSE)),0,1)</f>
        <v>0</v>
      </c>
      <c r="N52" s="352">
        <f ca="1">IF(ISERROR(VLOOKUP($A52,'PATHFINDER -R52'!$D:$E,1,FALSE)),0,1)</f>
        <v>0</v>
      </c>
      <c r="O52" s="352">
        <f ca="1">IF(ISERROR(VLOOKUP($A52,'PATROL W-Y62 S4'!$D:$E,1,FALSE)),0,1)</f>
        <v>0</v>
      </c>
      <c r="P52" s="352">
        <f ca="1">IF(ISERROR(VLOOKUP($A52,'PATROL W-Y62'!$D:$E,1,FALSE)),0,1)</f>
        <v>0</v>
      </c>
      <c r="Q52" s="352">
        <f ca="1">IF(ISERROR(VLOOKUP($A52,'QASHQAI J11'!$D:$E,1,FALSE)),0,1)</f>
        <v>0</v>
      </c>
      <c r="R52" s="352">
        <f ca="1">IF(ISERROR(VLOOKUP($A52,'X-TRAIL-T32'!$D:$E,1,FALSE)),0,1)</f>
        <v>1</v>
      </c>
      <c r="S52" s="352">
        <f ca="1">IF(ISERROR(VLOOKUP($A52,'NAVARA -D23 DC'!$D:$D,1,FALSE)),0,1)</f>
        <v>0</v>
      </c>
      <c r="T52" s="352">
        <f ca="1">IF(ISERROR(VLOOKUP($A52,'NAVARA KC&amp;SC'!$D:$D,1,FALSE)),0,1)</f>
        <v>0</v>
      </c>
      <c r="U52" s="352">
        <f ca="1">IF(ISERROR(VLOOKUP($A52,'ALL-NEW Z-Z34'!$D:$D,1,FALSE)),0,1)</f>
        <v>0</v>
      </c>
      <c r="V52" s="352">
        <f>IF(ISERROR(VLOOKUP($A52,#REF!,1,FALSE)),0,1)</f>
        <v>0</v>
      </c>
      <c r="W52" s="352">
        <f>IF(ISERROR(VLOOKUP($A52,#REF!,1,FALSE)),0,1)</f>
        <v>0</v>
      </c>
      <c r="X52" s="352">
        <f>IF(ISERROR(VLOOKUP($A52,#REF!,1,FALSE)),0,1)</f>
        <v>0</v>
      </c>
      <c r="Y52" s="352">
        <f>IF(ISERROR(VLOOKUP($A52,#REF!,1,FALSE)),0,1)</f>
        <v>0</v>
      </c>
      <c r="Z52" s="139">
        <f t="shared" ca="1" si="1"/>
        <v>1</v>
      </c>
    </row>
    <row r="53" spans="1:26">
      <c r="A53" s="717" t="s">
        <v>622</v>
      </c>
      <c r="B53" s="716" t="s">
        <v>1000</v>
      </c>
      <c r="C53" s="718">
        <v>405.43</v>
      </c>
      <c r="D53" s="586">
        <v>405.43</v>
      </c>
      <c r="E53" s="537" t="str">
        <f t="shared" si="0"/>
        <v/>
      </c>
      <c r="F53" s="720" t="s">
        <v>1463</v>
      </c>
      <c r="G53" s="680">
        <f>C53-C53*VLOOKUP(F53,'Discount Codes'!A:E,3,FALSE)</f>
        <v>336.50689999999997</v>
      </c>
      <c r="H53" s="352">
        <f ca="1">IF(ISERROR(VLOOKUP($A53,'LEAF-ZE1'!$D:$E,1,FALSE)),0,1)</f>
        <v>0</v>
      </c>
      <c r="I53" s="352">
        <f ca="1">IF(ISERROR(VLOOKUP($A53,'370Z-Z34'!$D:$E,1,FALSE)),0,1)</f>
        <v>0</v>
      </c>
      <c r="J53" s="352">
        <f ca="1">IF(ISERROR(VLOOKUP($A53,'JUKE-F15'!$D:$E,1,FALSE)),0,1)</f>
        <v>0</v>
      </c>
      <c r="K53" s="352">
        <f ca="1">IF(ISERROR(VLOOKUP($A53,'JUKE-F16'!$D:$E,1,FALSE)),0,1)</f>
        <v>0</v>
      </c>
      <c r="L53" s="352">
        <f ca="1">IF(ISERROR(VLOOKUP($A53,'NAVARA DC SER 3 &amp; 4-D23'!$D:$E,1,FALSE)),0,1)</f>
        <v>0</v>
      </c>
      <c r="M53" s="352">
        <f ca="1">IF(ISERROR(VLOOKUP($A53,'NAVARA KC&amp;SC SER 3 &amp; 4-D23'!$D:$E,1,FALSE)),0,1)</f>
        <v>0</v>
      </c>
      <c r="N53" s="352">
        <f ca="1">IF(ISERROR(VLOOKUP($A53,'PATHFINDER -R52'!$D:$E,1,FALSE)),0,1)</f>
        <v>0</v>
      </c>
      <c r="O53" s="352">
        <f ca="1">IF(ISERROR(VLOOKUP($A53,'PATROL W-Y62 S4'!$D:$E,1,FALSE)),0,1)</f>
        <v>0</v>
      </c>
      <c r="P53" s="352">
        <f ca="1">IF(ISERROR(VLOOKUP($A53,'PATROL W-Y62'!$D:$E,1,FALSE)),0,1)</f>
        <v>0</v>
      </c>
      <c r="Q53" s="352">
        <f ca="1">IF(ISERROR(VLOOKUP($A53,'QASHQAI J11'!$D:$E,1,FALSE)),0,1)</f>
        <v>0</v>
      </c>
      <c r="R53" s="352">
        <f ca="1">IF(ISERROR(VLOOKUP($A53,'X-TRAIL-T32'!$D:$E,1,FALSE)),0,1)</f>
        <v>1</v>
      </c>
      <c r="S53" s="352">
        <f ca="1">IF(ISERROR(VLOOKUP($A53,'NAVARA -D23 DC'!$D:$D,1,FALSE)),0,1)</f>
        <v>0</v>
      </c>
      <c r="T53" s="352">
        <f ca="1">IF(ISERROR(VLOOKUP($A53,'NAVARA KC&amp;SC'!$D:$D,1,FALSE)),0,1)</f>
        <v>0</v>
      </c>
      <c r="U53" s="352">
        <f ca="1">IF(ISERROR(VLOOKUP($A53,'ALL-NEW Z-Z34'!$D:$D,1,FALSE)),0,1)</f>
        <v>0</v>
      </c>
      <c r="V53" s="352">
        <f>IF(ISERROR(VLOOKUP($A53,#REF!,1,FALSE)),0,1)</f>
        <v>0</v>
      </c>
      <c r="W53" s="352">
        <f>IF(ISERROR(VLOOKUP($A53,#REF!,1,FALSE)),0,1)</f>
        <v>0</v>
      </c>
      <c r="X53" s="352">
        <f>IF(ISERROR(VLOOKUP($A53,#REF!,1,FALSE)),0,1)</f>
        <v>0</v>
      </c>
      <c r="Y53" s="352">
        <f>IF(ISERROR(VLOOKUP($A53,#REF!,1,FALSE)),0,1)</f>
        <v>0</v>
      </c>
      <c r="Z53" s="139">
        <f t="shared" ca="1" si="1"/>
        <v>1</v>
      </c>
    </row>
    <row r="54" spans="1:26">
      <c r="A54" s="717" t="s">
        <v>657</v>
      </c>
      <c r="B54" s="716" t="s">
        <v>1789</v>
      </c>
      <c r="C54" s="718">
        <v>288.68</v>
      </c>
      <c r="D54" s="586">
        <v>288.68</v>
      </c>
      <c r="E54" s="537" t="str">
        <f t="shared" si="0"/>
        <v/>
      </c>
      <c r="F54" s="720" t="s">
        <v>1465</v>
      </c>
      <c r="G54" s="680">
        <f>C54-C54*VLOOKUP(F54,'Discount Codes'!A:E,3,FALSE)</f>
        <v>239.6044</v>
      </c>
      <c r="H54" s="352">
        <f ca="1">IF(ISERROR(VLOOKUP($A54,'LEAF-ZE1'!$D:$E,1,FALSE)),0,1)</f>
        <v>0</v>
      </c>
      <c r="I54" s="352">
        <f ca="1">IF(ISERROR(VLOOKUP($A54,'370Z-Z34'!$D:$E,1,FALSE)),0,1)</f>
        <v>0</v>
      </c>
      <c r="J54" s="352">
        <f ca="1">IF(ISERROR(VLOOKUP($A54,'JUKE-F15'!$D:$E,1,FALSE)),0,1)</f>
        <v>0</v>
      </c>
      <c r="K54" s="352">
        <f ca="1">IF(ISERROR(VLOOKUP($A54,'JUKE-F16'!$D:$E,1,FALSE)),0,1)</f>
        <v>0</v>
      </c>
      <c r="L54" s="352">
        <f ca="1">IF(ISERROR(VLOOKUP($A54,'NAVARA DC SER 3 &amp; 4-D23'!$D:$E,1,FALSE)),0,1)</f>
        <v>0</v>
      </c>
      <c r="M54" s="352">
        <f ca="1">IF(ISERROR(VLOOKUP($A54,'NAVARA KC&amp;SC SER 3 &amp; 4-D23'!$D:$E,1,FALSE)),0,1)</f>
        <v>0</v>
      </c>
      <c r="N54" s="352">
        <f ca="1">IF(ISERROR(VLOOKUP($A54,'PATHFINDER -R52'!$D:$E,1,FALSE)),0,1)</f>
        <v>0</v>
      </c>
      <c r="O54" s="352">
        <f ca="1">IF(ISERROR(VLOOKUP($A54,'PATROL W-Y62 S4'!$D:$E,1,FALSE)),0,1)</f>
        <v>1</v>
      </c>
      <c r="P54" s="352">
        <f ca="1">IF(ISERROR(VLOOKUP($A54,'PATROL W-Y62'!$D:$E,1,FALSE)),0,1)</f>
        <v>0</v>
      </c>
      <c r="Q54" s="352">
        <f ca="1">IF(ISERROR(VLOOKUP($A54,'QASHQAI J11'!$D:$E,1,FALSE)),0,1)</f>
        <v>0</v>
      </c>
      <c r="R54" s="352">
        <f ca="1">IF(ISERROR(VLOOKUP($A54,'X-TRAIL-T32'!$D:$E,1,FALSE)),0,1)</f>
        <v>0</v>
      </c>
      <c r="S54" s="352">
        <f ca="1">IF(ISERROR(VLOOKUP($A54,'NAVARA -D23 DC'!$D:$D,1,FALSE)),0,1)</f>
        <v>0</v>
      </c>
      <c r="T54" s="352">
        <f ca="1">IF(ISERROR(VLOOKUP($A54,'NAVARA KC&amp;SC'!$D:$D,1,FALSE)),0,1)</f>
        <v>0</v>
      </c>
      <c r="U54" s="352">
        <f ca="1">IF(ISERROR(VLOOKUP($A54,'ALL-NEW Z-Z34'!$D:$D,1,FALSE)),0,1)</f>
        <v>0</v>
      </c>
      <c r="V54" s="352">
        <f>IF(ISERROR(VLOOKUP($A54,#REF!,1,FALSE)),0,1)</f>
        <v>0</v>
      </c>
      <c r="W54" s="352">
        <f>IF(ISERROR(VLOOKUP($A54,#REF!,1,FALSE)),0,1)</f>
        <v>0</v>
      </c>
      <c r="X54" s="352">
        <f>IF(ISERROR(VLOOKUP($A54,#REF!,1,FALSE)),0,1)</f>
        <v>0</v>
      </c>
      <c r="Y54" s="352">
        <f>IF(ISERROR(VLOOKUP($A54,#REF!,1,FALSE)),0,1)</f>
        <v>0</v>
      </c>
      <c r="Z54" s="139">
        <f t="shared" ca="1" si="1"/>
        <v>1</v>
      </c>
    </row>
    <row r="55" spans="1:26">
      <c r="A55" s="717" t="s">
        <v>1064</v>
      </c>
      <c r="B55" s="716" t="s">
        <v>1789</v>
      </c>
      <c r="C55" s="718">
        <v>320</v>
      </c>
      <c r="D55" s="586">
        <v>320</v>
      </c>
      <c r="E55" s="537" t="str">
        <f t="shared" si="0"/>
        <v/>
      </c>
      <c r="F55" s="720" t="s">
        <v>1465</v>
      </c>
      <c r="G55" s="680">
        <f>C55-C55*VLOOKUP(F55,'Discount Codes'!A:E,3,FALSE)</f>
        <v>265.60000000000002</v>
      </c>
      <c r="H55" s="352">
        <f ca="1">IF(ISERROR(VLOOKUP($A55,'LEAF-ZE1'!$D:$E,1,FALSE)),0,1)</f>
        <v>0</v>
      </c>
      <c r="I55" s="352">
        <f ca="1">IF(ISERROR(VLOOKUP($A55,'370Z-Z34'!$D:$E,1,FALSE)),0,1)</f>
        <v>0</v>
      </c>
      <c r="J55" s="352">
        <f ca="1">IF(ISERROR(VLOOKUP($A55,'JUKE-F15'!$D:$E,1,FALSE)),0,1)</f>
        <v>0</v>
      </c>
      <c r="K55" s="352">
        <f ca="1">IF(ISERROR(VLOOKUP($A55,'JUKE-F16'!$D:$E,1,FALSE)),0,1)</f>
        <v>0</v>
      </c>
      <c r="L55" s="352">
        <f ca="1">IF(ISERROR(VLOOKUP($A55,'NAVARA DC SER 3 &amp; 4-D23'!$D:$E,1,FALSE)),0,1)</f>
        <v>0</v>
      </c>
      <c r="M55" s="352">
        <f ca="1">IF(ISERROR(VLOOKUP($A55,'NAVARA KC&amp;SC SER 3 &amp; 4-D23'!$D:$E,1,FALSE)),0,1)</f>
        <v>0</v>
      </c>
      <c r="N55" s="352">
        <f ca="1">IF(ISERROR(VLOOKUP($A55,'PATHFINDER -R52'!$D:$E,1,FALSE)),0,1)</f>
        <v>0</v>
      </c>
      <c r="O55" s="352">
        <f ca="1">IF(ISERROR(VLOOKUP($A55,'PATROL W-Y62 S4'!$D:$E,1,FALSE)),0,1)</f>
        <v>0</v>
      </c>
      <c r="P55" s="352">
        <f ca="1">IF(ISERROR(VLOOKUP($A55,'PATROL W-Y62'!$D:$E,1,FALSE)),0,1)</f>
        <v>0</v>
      </c>
      <c r="Q55" s="352">
        <f ca="1">IF(ISERROR(VLOOKUP($A55,'QASHQAI J11'!$D:$E,1,FALSE)),0,1)</f>
        <v>1</v>
      </c>
      <c r="R55" s="352">
        <f ca="1">IF(ISERROR(VLOOKUP($A55,'X-TRAIL-T32'!$D:$E,1,FALSE)),0,1)</f>
        <v>0</v>
      </c>
      <c r="S55" s="352">
        <f ca="1">IF(ISERROR(VLOOKUP($A55,'NAVARA -D23 DC'!$D:$D,1,FALSE)),0,1)</f>
        <v>0</v>
      </c>
      <c r="T55" s="352">
        <f ca="1">IF(ISERROR(VLOOKUP($A55,'NAVARA KC&amp;SC'!$D:$D,1,FALSE)),0,1)</f>
        <v>0</v>
      </c>
      <c r="U55" s="352">
        <f ca="1">IF(ISERROR(VLOOKUP($A55,'ALL-NEW Z-Z34'!$D:$D,1,FALSE)),0,1)</f>
        <v>0</v>
      </c>
      <c r="V55" s="352">
        <f>IF(ISERROR(VLOOKUP($A55,#REF!,1,FALSE)),0,1)</f>
        <v>0</v>
      </c>
      <c r="W55" s="352">
        <f>IF(ISERROR(VLOOKUP($A55,#REF!,1,FALSE)),0,1)</f>
        <v>0</v>
      </c>
      <c r="X55" s="352">
        <f>IF(ISERROR(VLOOKUP($A55,#REF!,1,FALSE)),0,1)</f>
        <v>0</v>
      </c>
      <c r="Y55" s="352">
        <f>IF(ISERROR(VLOOKUP($A55,#REF!,1,FALSE)),0,1)</f>
        <v>0</v>
      </c>
      <c r="Z55" s="139">
        <f t="shared" ca="1" si="1"/>
        <v>1</v>
      </c>
    </row>
    <row r="56" spans="1:26">
      <c r="A56" s="717" t="s">
        <v>1241</v>
      </c>
      <c r="B56" s="716" t="s">
        <v>1789</v>
      </c>
      <c r="C56" s="718">
        <v>182.77</v>
      </c>
      <c r="D56" s="586">
        <v>182.77</v>
      </c>
      <c r="E56" s="537" t="str">
        <f t="shared" si="0"/>
        <v/>
      </c>
      <c r="F56" s="720" t="s">
        <v>1467</v>
      </c>
      <c r="G56" s="680">
        <f>C56-C56*VLOOKUP(F56,'Discount Codes'!A:E,3,FALSE)</f>
        <v>151.69910000000002</v>
      </c>
      <c r="H56" s="352">
        <f ca="1">IF(ISERROR(VLOOKUP($A56,'LEAF-ZE1'!$D:$E,1,FALSE)),0,1)</f>
        <v>0</v>
      </c>
      <c r="I56" s="352">
        <f ca="1">IF(ISERROR(VLOOKUP($A56,'370Z-Z34'!$D:$E,1,FALSE)),0,1)</f>
        <v>0</v>
      </c>
      <c r="J56" s="352">
        <f ca="1">IF(ISERROR(VLOOKUP($A56,'JUKE-F15'!$D:$E,1,FALSE)),0,1)</f>
        <v>0</v>
      </c>
      <c r="K56" s="352">
        <f ca="1">IF(ISERROR(VLOOKUP($A56,'JUKE-F16'!$D:$E,1,FALSE)),0,1)</f>
        <v>0</v>
      </c>
      <c r="L56" s="352">
        <f ca="1">IF(ISERROR(VLOOKUP($A56,'NAVARA DC SER 3 &amp; 4-D23'!$D:$E,1,FALSE)),0,1)</f>
        <v>0</v>
      </c>
      <c r="M56" s="352">
        <f ca="1">IF(ISERROR(VLOOKUP($A56,'NAVARA KC&amp;SC SER 3 &amp; 4-D23'!$D:$E,1,FALSE)),0,1)</f>
        <v>0</v>
      </c>
      <c r="N56" s="352">
        <f ca="1">IF(ISERROR(VLOOKUP($A56,'PATHFINDER -R52'!$D:$E,1,FALSE)),0,1)</f>
        <v>0</v>
      </c>
      <c r="O56" s="352">
        <f ca="1">IF(ISERROR(VLOOKUP($A56,'PATROL W-Y62 S4'!$D:$E,1,FALSE)),0,1)</f>
        <v>0</v>
      </c>
      <c r="P56" s="352">
        <f ca="1">IF(ISERROR(VLOOKUP($A56,'PATROL W-Y62'!$D:$E,1,FALSE)),0,1)</f>
        <v>0</v>
      </c>
      <c r="Q56" s="352">
        <f ca="1">IF(ISERROR(VLOOKUP($A56,'QASHQAI J11'!$D:$E,1,FALSE)),0,1)</f>
        <v>0</v>
      </c>
      <c r="R56" s="352">
        <f ca="1">IF(ISERROR(VLOOKUP($A56,'X-TRAIL-T32'!$D:$E,1,FALSE)),0,1)</f>
        <v>0</v>
      </c>
      <c r="S56" s="352">
        <f ca="1">IF(ISERROR(VLOOKUP($A56,'NAVARA -D23 DC'!$D:$D,1,FALSE)),0,1)</f>
        <v>0</v>
      </c>
      <c r="T56" s="352">
        <f ca="1">IF(ISERROR(VLOOKUP($A56,'NAVARA KC&amp;SC'!$D:$D,1,FALSE)),0,1)</f>
        <v>0</v>
      </c>
      <c r="U56" s="352">
        <f ca="1">IF(ISERROR(VLOOKUP($A56,'ALL-NEW Z-Z34'!$D:$D,1,FALSE)),0,1)</f>
        <v>0</v>
      </c>
      <c r="V56" s="352">
        <f>IF(ISERROR(VLOOKUP($A56,#REF!,1,FALSE)),0,1)</f>
        <v>0</v>
      </c>
      <c r="W56" s="352">
        <f>IF(ISERROR(VLOOKUP($A56,#REF!,1,FALSE)),0,1)</f>
        <v>0</v>
      </c>
      <c r="X56" s="352">
        <f>IF(ISERROR(VLOOKUP($A56,#REF!,1,FALSE)),0,1)</f>
        <v>0</v>
      </c>
      <c r="Y56" s="352">
        <f>IF(ISERROR(VLOOKUP($A56,#REF!,1,FALSE)),0,1)</f>
        <v>0</v>
      </c>
      <c r="Z56" s="139">
        <f t="shared" ca="1" si="1"/>
        <v>0</v>
      </c>
    </row>
    <row r="57" spans="1:26">
      <c r="A57" s="717" t="s">
        <v>1221</v>
      </c>
      <c r="B57" s="716" t="s">
        <v>1850</v>
      </c>
      <c r="C57" s="718">
        <v>45.51</v>
      </c>
      <c r="D57" s="586">
        <v>45.51</v>
      </c>
      <c r="E57" s="537" t="str">
        <f t="shared" si="0"/>
        <v/>
      </c>
      <c r="F57" s="720" t="s">
        <v>1465</v>
      </c>
      <c r="G57" s="680">
        <f>C57-C57*VLOOKUP(F57,'Discount Codes'!A:E,3,FALSE)</f>
        <v>37.773299999999999</v>
      </c>
      <c r="H57" s="352">
        <f ca="1">IF(ISERROR(VLOOKUP($A57,'LEAF-ZE1'!$D:$E,1,FALSE)),0,1)</f>
        <v>0</v>
      </c>
      <c r="I57" s="352">
        <f ca="1">IF(ISERROR(VLOOKUP($A57,'370Z-Z34'!$D:$E,1,FALSE)),0,1)</f>
        <v>0</v>
      </c>
      <c r="J57" s="352">
        <f ca="1">IF(ISERROR(VLOOKUP($A57,'JUKE-F15'!$D:$E,1,FALSE)),0,1)</f>
        <v>0</v>
      </c>
      <c r="K57" s="352">
        <f ca="1">IF(ISERROR(VLOOKUP($A57,'JUKE-F16'!$D:$E,1,FALSE)),0,1)</f>
        <v>0</v>
      </c>
      <c r="L57" s="352">
        <f ca="1">IF(ISERROR(VLOOKUP($A57,'NAVARA DC SER 3 &amp; 4-D23'!$D:$E,1,FALSE)),0,1)</f>
        <v>0</v>
      </c>
      <c r="M57" s="352">
        <f ca="1">IF(ISERROR(VLOOKUP($A57,'NAVARA KC&amp;SC SER 3 &amp; 4-D23'!$D:$E,1,FALSE)),0,1)</f>
        <v>0</v>
      </c>
      <c r="N57" s="352">
        <f ca="1">IF(ISERROR(VLOOKUP($A57,'PATHFINDER -R52'!$D:$E,1,FALSE)),0,1)</f>
        <v>0</v>
      </c>
      <c r="O57" s="352">
        <f ca="1">IF(ISERROR(VLOOKUP($A57,'PATROL W-Y62 S4'!$D:$E,1,FALSE)),0,1)</f>
        <v>0</v>
      </c>
      <c r="P57" s="352">
        <f ca="1">IF(ISERROR(VLOOKUP($A57,'PATROL W-Y62'!$D:$E,1,FALSE)),0,1)</f>
        <v>0</v>
      </c>
      <c r="Q57" s="352">
        <f ca="1">IF(ISERROR(VLOOKUP($A57,'QASHQAI J11'!$D:$E,1,FALSE)),0,1)</f>
        <v>1</v>
      </c>
      <c r="R57" s="352">
        <f ca="1">IF(ISERROR(VLOOKUP($A57,'X-TRAIL-T32'!$D:$E,1,FALSE)),0,1)</f>
        <v>0</v>
      </c>
      <c r="S57" s="352">
        <f ca="1">IF(ISERROR(VLOOKUP($A57,'NAVARA -D23 DC'!$D:$D,1,FALSE)),0,1)</f>
        <v>0</v>
      </c>
      <c r="T57" s="352">
        <f ca="1">IF(ISERROR(VLOOKUP($A57,'NAVARA KC&amp;SC'!$D:$D,1,FALSE)),0,1)</f>
        <v>0</v>
      </c>
      <c r="U57" s="352">
        <f ca="1">IF(ISERROR(VLOOKUP($A57,'ALL-NEW Z-Z34'!$D:$D,1,FALSE)),0,1)</f>
        <v>0</v>
      </c>
      <c r="V57" s="352">
        <f>IF(ISERROR(VLOOKUP($A57,#REF!,1,FALSE)),0,1)</f>
        <v>0</v>
      </c>
      <c r="W57" s="352">
        <f>IF(ISERROR(VLOOKUP($A57,#REF!,1,FALSE)),0,1)</f>
        <v>0</v>
      </c>
      <c r="X57" s="352">
        <f>IF(ISERROR(VLOOKUP($A57,#REF!,1,FALSE)),0,1)</f>
        <v>0</v>
      </c>
      <c r="Y57" s="352">
        <f>IF(ISERROR(VLOOKUP($A57,#REF!,1,FALSE)),0,1)</f>
        <v>0</v>
      </c>
      <c r="Z57" s="139">
        <f t="shared" ca="1" si="1"/>
        <v>1</v>
      </c>
    </row>
    <row r="58" spans="1:26">
      <c r="A58" s="717" t="s">
        <v>558</v>
      </c>
      <c r="B58" s="716" t="s">
        <v>982</v>
      </c>
      <c r="C58" s="718">
        <v>32.590000000000003</v>
      </c>
      <c r="D58" s="586">
        <v>32.590000000000003</v>
      </c>
      <c r="E58" s="537" t="str">
        <f t="shared" si="0"/>
        <v/>
      </c>
      <c r="F58" s="720" t="s">
        <v>1464</v>
      </c>
      <c r="G58" s="680">
        <f>C58-C58*VLOOKUP(F58,'Discount Codes'!A:E,3,FALSE)</f>
        <v>27.049700000000001</v>
      </c>
      <c r="H58" s="352">
        <f ca="1">IF(ISERROR(VLOOKUP($A58,'LEAF-ZE1'!$D:$E,1,FALSE)),0,1)</f>
        <v>0</v>
      </c>
      <c r="I58" s="352">
        <f ca="1">IF(ISERROR(VLOOKUP($A58,'370Z-Z34'!$D:$E,1,FALSE)),0,1)</f>
        <v>0</v>
      </c>
      <c r="J58" s="352">
        <f ca="1">IF(ISERROR(VLOOKUP($A58,'JUKE-F15'!$D:$E,1,FALSE)),0,1)</f>
        <v>0</v>
      </c>
      <c r="K58" s="352">
        <f ca="1">IF(ISERROR(VLOOKUP($A58,'JUKE-F16'!$D:$E,1,FALSE)),0,1)</f>
        <v>0</v>
      </c>
      <c r="L58" s="352">
        <f ca="1">IF(ISERROR(VLOOKUP($A58,'NAVARA DC SER 3 &amp; 4-D23'!$D:$E,1,FALSE)),0,1)</f>
        <v>0</v>
      </c>
      <c r="M58" s="352">
        <f ca="1">IF(ISERROR(VLOOKUP($A58,'NAVARA KC&amp;SC SER 3 &amp; 4-D23'!$D:$E,1,FALSE)),0,1)</f>
        <v>0</v>
      </c>
      <c r="N58" s="352">
        <f ca="1">IF(ISERROR(VLOOKUP($A58,'PATHFINDER -R52'!$D:$E,1,FALSE)),0,1)</f>
        <v>1</v>
      </c>
      <c r="O58" s="352">
        <f ca="1">IF(ISERROR(VLOOKUP($A58,'PATROL W-Y62 S4'!$D:$E,1,FALSE)),0,1)</f>
        <v>0</v>
      </c>
      <c r="P58" s="352">
        <f ca="1">IF(ISERROR(VLOOKUP($A58,'PATROL W-Y62'!$D:$E,1,FALSE)),0,1)</f>
        <v>0</v>
      </c>
      <c r="Q58" s="352">
        <f ca="1">IF(ISERROR(VLOOKUP($A58,'QASHQAI J11'!$D:$E,1,FALSE)),0,1)</f>
        <v>0</v>
      </c>
      <c r="R58" s="352">
        <f ca="1">IF(ISERROR(VLOOKUP($A58,'X-TRAIL-T32'!$D:$E,1,FALSE)),0,1)</f>
        <v>0</v>
      </c>
      <c r="S58" s="352">
        <f ca="1">IF(ISERROR(VLOOKUP($A58,'NAVARA -D23 DC'!$D:$D,1,FALSE)),0,1)</f>
        <v>0</v>
      </c>
      <c r="T58" s="352">
        <f ca="1">IF(ISERROR(VLOOKUP($A58,'NAVARA KC&amp;SC'!$D:$D,1,FALSE)),0,1)</f>
        <v>0</v>
      </c>
      <c r="U58" s="352">
        <f ca="1">IF(ISERROR(VLOOKUP($A58,'ALL-NEW Z-Z34'!$D:$D,1,FALSE)),0,1)</f>
        <v>0</v>
      </c>
      <c r="V58" s="352">
        <f>IF(ISERROR(VLOOKUP($A58,#REF!,1,FALSE)),0,1)</f>
        <v>0</v>
      </c>
      <c r="W58" s="352">
        <f>IF(ISERROR(VLOOKUP($A58,#REF!,1,FALSE)),0,1)</f>
        <v>0</v>
      </c>
      <c r="X58" s="352">
        <f>IF(ISERROR(VLOOKUP($A58,#REF!,1,FALSE)),0,1)</f>
        <v>0</v>
      </c>
      <c r="Y58" s="352">
        <f>IF(ISERROR(VLOOKUP($A58,#REF!,1,FALSE)),0,1)</f>
        <v>0</v>
      </c>
      <c r="Z58" s="139">
        <f t="shared" ca="1" si="1"/>
        <v>1</v>
      </c>
    </row>
    <row r="59" spans="1:26">
      <c r="A59" s="717" t="s">
        <v>130</v>
      </c>
      <c r="B59" s="716" t="s">
        <v>877</v>
      </c>
      <c r="C59" s="718">
        <v>84.84</v>
      </c>
      <c r="D59" s="586">
        <v>84.84</v>
      </c>
      <c r="E59" s="537" t="str">
        <f t="shared" si="0"/>
        <v/>
      </c>
      <c r="F59" s="720" t="s">
        <v>1465</v>
      </c>
      <c r="G59" s="680">
        <f>C59-C59*VLOOKUP(F59,'Discount Codes'!A:E,3,FALSE)</f>
        <v>70.417200000000008</v>
      </c>
      <c r="H59" s="352">
        <f ca="1">IF(ISERROR(VLOOKUP($A59,'LEAF-ZE1'!$D:$E,1,FALSE)),0,1)</f>
        <v>0</v>
      </c>
      <c r="I59" s="352">
        <f ca="1">IF(ISERROR(VLOOKUP($A59,'370Z-Z34'!$D:$E,1,FALSE)),0,1)</f>
        <v>0</v>
      </c>
      <c r="J59" s="352">
        <f ca="1">IF(ISERROR(VLOOKUP($A59,'JUKE-F15'!$D:$E,1,FALSE)),0,1)</f>
        <v>0</v>
      </c>
      <c r="K59" s="352">
        <f ca="1">IF(ISERROR(VLOOKUP($A59,'JUKE-F16'!$D:$E,1,FALSE)),0,1)</f>
        <v>0</v>
      </c>
      <c r="L59" s="352">
        <f ca="1">IF(ISERROR(VLOOKUP($A59,'NAVARA DC SER 3 &amp; 4-D23'!$D:$E,1,FALSE)),0,1)</f>
        <v>1</v>
      </c>
      <c r="M59" s="352">
        <f ca="1">IF(ISERROR(VLOOKUP($A59,'NAVARA KC&amp;SC SER 3 &amp; 4-D23'!$D:$E,1,FALSE)),0,1)</f>
        <v>1</v>
      </c>
      <c r="N59" s="352">
        <f ca="1">IF(ISERROR(VLOOKUP($A59,'PATHFINDER -R52'!$D:$E,1,FALSE)),0,1)</f>
        <v>0</v>
      </c>
      <c r="O59" s="352">
        <f ca="1">IF(ISERROR(VLOOKUP($A59,'PATROL W-Y62 S4'!$D:$E,1,FALSE)),0,1)</f>
        <v>0</v>
      </c>
      <c r="P59" s="352">
        <f ca="1">IF(ISERROR(VLOOKUP($A59,'PATROL W-Y62'!$D:$E,1,FALSE)),0,1)</f>
        <v>0</v>
      </c>
      <c r="Q59" s="352">
        <f ca="1">IF(ISERROR(VLOOKUP($A59,'QASHQAI J11'!$D:$E,1,FALSE)),0,1)</f>
        <v>0</v>
      </c>
      <c r="R59" s="352">
        <f ca="1">IF(ISERROR(VLOOKUP($A59,'X-TRAIL-T32'!$D:$E,1,FALSE)),0,1)</f>
        <v>0</v>
      </c>
      <c r="S59" s="352">
        <f ca="1">IF(ISERROR(VLOOKUP($A59,'NAVARA -D23 DC'!$D:$D,1,FALSE)),0,1)</f>
        <v>1</v>
      </c>
      <c r="T59" s="352">
        <f ca="1">IF(ISERROR(VLOOKUP($A59,'NAVARA KC&amp;SC'!$D:$D,1,FALSE)),0,1)</f>
        <v>1</v>
      </c>
      <c r="U59" s="352">
        <f ca="1">IF(ISERROR(VLOOKUP($A59,'ALL-NEW Z-Z34'!$D:$D,1,FALSE)),0,1)</f>
        <v>0</v>
      </c>
      <c r="V59" s="352">
        <f>IF(ISERROR(VLOOKUP($A59,#REF!,1,FALSE)),0,1)</f>
        <v>0</v>
      </c>
      <c r="W59" s="352">
        <f>IF(ISERROR(VLOOKUP($A59,#REF!,1,FALSE)),0,1)</f>
        <v>0</v>
      </c>
      <c r="X59" s="352">
        <f>IF(ISERROR(VLOOKUP($A59,#REF!,1,FALSE)),0,1)</f>
        <v>0</v>
      </c>
      <c r="Y59" s="352">
        <f>IF(ISERROR(VLOOKUP($A59,#REF!,1,FALSE)),0,1)</f>
        <v>0</v>
      </c>
      <c r="Z59" s="139">
        <f t="shared" ca="1" si="1"/>
        <v>4</v>
      </c>
    </row>
    <row r="60" spans="1:26">
      <c r="A60" s="717" t="s">
        <v>602</v>
      </c>
      <c r="B60" s="716" t="s">
        <v>877</v>
      </c>
      <c r="C60" s="718">
        <v>115.31</v>
      </c>
      <c r="D60" s="586">
        <v>107.77</v>
      </c>
      <c r="E60" s="537" t="str">
        <f t="shared" si="0"/>
        <v>Price Update</v>
      </c>
      <c r="F60" s="720" t="s">
        <v>1465</v>
      </c>
      <c r="G60" s="680">
        <f>C60-C60*VLOOKUP(F60,'Discount Codes'!A:E,3,FALSE)</f>
        <v>95.707300000000004</v>
      </c>
      <c r="H60" s="352">
        <f ca="1">IF(ISERROR(VLOOKUP($A60,'LEAF-ZE1'!$D:$E,1,FALSE)),0,1)</f>
        <v>0</v>
      </c>
      <c r="I60" s="352">
        <f ca="1">IF(ISERROR(VLOOKUP($A60,'370Z-Z34'!$D:$E,1,FALSE)),0,1)</f>
        <v>0</v>
      </c>
      <c r="J60" s="352">
        <f ca="1">IF(ISERROR(VLOOKUP($A60,'JUKE-F15'!$D:$E,1,FALSE)),0,1)</f>
        <v>0</v>
      </c>
      <c r="K60" s="352">
        <f ca="1">IF(ISERROR(VLOOKUP($A60,'JUKE-F16'!$D:$E,1,FALSE)),0,1)</f>
        <v>0</v>
      </c>
      <c r="L60" s="352">
        <f ca="1">IF(ISERROR(VLOOKUP($A60,'NAVARA DC SER 3 &amp; 4-D23'!$D:$E,1,FALSE)),0,1)</f>
        <v>0</v>
      </c>
      <c r="M60" s="352">
        <f ca="1">IF(ISERROR(VLOOKUP($A60,'NAVARA KC&amp;SC SER 3 &amp; 4-D23'!$D:$E,1,FALSE)),0,1)</f>
        <v>0</v>
      </c>
      <c r="N60" s="352">
        <f ca="1">IF(ISERROR(VLOOKUP($A60,'PATHFINDER -R52'!$D:$E,1,FALSE)),0,1)</f>
        <v>0</v>
      </c>
      <c r="O60" s="352">
        <f ca="1">IF(ISERROR(VLOOKUP($A60,'PATROL W-Y62 S4'!$D:$E,1,FALSE)),0,1)</f>
        <v>0</v>
      </c>
      <c r="P60" s="352">
        <f ca="1">IF(ISERROR(VLOOKUP($A60,'PATROL W-Y62'!$D:$E,1,FALSE)),0,1)</f>
        <v>0</v>
      </c>
      <c r="Q60" s="352">
        <f ca="1">IF(ISERROR(VLOOKUP($A60,'QASHQAI J11'!$D:$E,1,FALSE)),0,1)</f>
        <v>0</v>
      </c>
      <c r="R60" s="352">
        <f ca="1">IF(ISERROR(VLOOKUP($A60,'X-TRAIL-T32'!$D:$E,1,FALSE)),0,1)</f>
        <v>1</v>
      </c>
      <c r="S60" s="352">
        <f ca="1">IF(ISERROR(VLOOKUP($A60,'NAVARA -D23 DC'!$D:$D,1,FALSE)),0,1)</f>
        <v>0</v>
      </c>
      <c r="T60" s="352">
        <f ca="1">IF(ISERROR(VLOOKUP($A60,'NAVARA KC&amp;SC'!$D:$D,1,FALSE)),0,1)</f>
        <v>0</v>
      </c>
      <c r="U60" s="352">
        <f ca="1">IF(ISERROR(VLOOKUP($A60,'ALL-NEW Z-Z34'!$D:$D,1,FALSE)),0,1)</f>
        <v>0</v>
      </c>
      <c r="V60" s="352">
        <f>IF(ISERROR(VLOOKUP($A60,#REF!,1,FALSE)),0,1)</f>
        <v>0</v>
      </c>
      <c r="W60" s="352">
        <f>IF(ISERROR(VLOOKUP($A60,#REF!,1,FALSE)),0,1)</f>
        <v>0</v>
      </c>
      <c r="X60" s="352">
        <f>IF(ISERROR(VLOOKUP($A60,#REF!,1,FALSE)),0,1)</f>
        <v>0</v>
      </c>
      <c r="Y60" s="352">
        <f>IF(ISERROR(VLOOKUP($A60,#REF!,1,FALSE)),0,1)</f>
        <v>0</v>
      </c>
      <c r="Z60" s="139">
        <f t="shared" ca="1" si="1"/>
        <v>1</v>
      </c>
    </row>
    <row r="61" spans="1:26">
      <c r="A61" s="717" t="s">
        <v>546</v>
      </c>
      <c r="B61" s="716" t="s">
        <v>877</v>
      </c>
      <c r="C61" s="718">
        <v>114.4</v>
      </c>
      <c r="D61" s="586">
        <v>106.92</v>
      </c>
      <c r="E61" s="537" t="str">
        <f t="shared" si="0"/>
        <v>Price Update</v>
      </c>
      <c r="F61" s="720" t="s">
        <v>1465</v>
      </c>
      <c r="G61" s="680">
        <f>C61-C61*VLOOKUP(F61,'Discount Codes'!A:E,3,FALSE)</f>
        <v>94.951999999999998</v>
      </c>
      <c r="H61" s="352">
        <f ca="1">IF(ISERROR(VLOOKUP($A61,'LEAF-ZE1'!$D:$E,1,FALSE)),0,1)</f>
        <v>0</v>
      </c>
      <c r="I61" s="352">
        <f ca="1">IF(ISERROR(VLOOKUP($A61,'370Z-Z34'!$D:$E,1,FALSE)),0,1)</f>
        <v>0</v>
      </c>
      <c r="J61" s="352">
        <f ca="1">IF(ISERROR(VLOOKUP($A61,'JUKE-F15'!$D:$E,1,FALSE)),0,1)</f>
        <v>0</v>
      </c>
      <c r="K61" s="352">
        <f ca="1">IF(ISERROR(VLOOKUP($A61,'JUKE-F16'!$D:$E,1,FALSE)),0,1)</f>
        <v>0</v>
      </c>
      <c r="L61" s="352">
        <f ca="1">IF(ISERROR(VLOOKUP($A61,'NAVARA DC SER 3 &amp; 4-D23'!$D:$E,1,FALSE)),0,1)</f>
        <v>0</v>
      </c>
      <c r="M61" s="352">
        <f ca="1">IF(ISERROR(VLOOKUP($A61,'NAVARA KC&amp;SC SER 3 &amp; 4-D23'!$D:$E,1,FALSE)),0,1)</f>
        <v>0</v>
      </c>
      <c r="N61" s="352">
        <f ca="1">IF(ISERROR(VLOOKUP($A61,'PATHFINDER -R52'!$D:$E,1,FALSE)),0,1)</f>
        <v>1</v>
      </c>
      <c r="O61" s="352">
        <f ca="1">IF(ISERROR(VLOOKUP($A61,'PATROL W-Y62 S4'!$D:$E,1,FALSE)),0,1)</f>
        <v>0</v>
      </c>
      <c r="P61" s="352">
        <f ca="1">IF(ISERROR(VLOOKUP($A61,'PATROL W-Y62'!$D:$E,1,FALSE)),0,1)</f>
        <v>0</v>
      </c>
      <c r="Q61" s="352">
        <f ca="1">IF(ISERROR(VLOOKUP($A61,'QASHQAI J11'!$D:$E,1,FALSE)),0,1)</f>
        <v>0</v>
      </c>
      <c r="R61" s="352">
        <f ca="1">IF(ISERROR(VLOOKUP($A61,'X-TRAIL-T32'!$D:$E,1,FALSE)),0,1)</f>
        <v>0</v>
      </c>
      <c r="S61" s="352">
        <f ca="1">IF(ISERROR(VLOOKUP($A61,'NAVARA -D23 DC'!$D:$D,1,FALSE)),0,1)</f>
        <v>0</v>
      </c>
      <c r="T61" s="352">
        <f ca="1">IF(ISERROR(VLOOKUP($A61,'NAVARA KC&amp;SC'!$D:$D,1,FALSE)),0,1)</f>
        <v>0</v>
      </c>
      <c r="U61" s="352">
        <f ca="1">IF(ISERROR(VLOOKUP($A61,'ALL-NEW Z-Z34'!$D:$D,1,FALSE)),0,1)</f>
        <v>0</v>
      </c>
      <c r="V61" s="352">
        <f>IF(ISERROR(VLOOKUP($A61,#REF!,1,FALSE)),0,1)</f>
        <v>0</v>
      </c>
      <c r="W61" s="352">
        <f>IF(ISERROR(VLOOKUP($A61,#REF!,1,FALSE)),0,1)</f>
        <v>0</v>
      </c>
      <c r="X61" s="352">
        <f>IF(ISERROR(VLOOKUP($A61,#REF!,1,FALSE)),0,1)</f>
        <v>0</v>
      </c>
      <c r="Y61" s="352">
        <f>IF(ISERROR(VLOOKUP($A61,#REF!,1,FALSE)),0,1)</f>
        <v>0</v>
      </c>
      <c r="Z61" s="139">
        <f t="shared" ca="1" si="1"/>
        <v>1</v>
      </c>
    </row>
    <row r="62" spans="1:26">
      <c r="A62" s="717" t="s">
        <v>1242</v>
      </c>
      <c r="B62" s="716" t="s">
        <v>932</v>
      </c>
      <c r="C62" s="718">
        <v>87.23</v>
      </c>
      <c r="D62" s="586">
        <v>81.52</v>
      </c>
      <c r="E62" s="537" t="str">
        <f t="shared" si="0"/>
        <v>Price Update</v>
      </c>
      <c r="F62" s="720" t="s">
        <v>1465</v>
      </c>
      <c r="G62" s="680">
        <f>C62-C62*VLOOKUP(F62,'Discount Codes'!A:E,3,FALSE)</f>
        <v>72.400900000000007</v>
      </c>
      <c r="H62" s="352">
        <f ca="1">IF(ISERROR(VLOOKUP($A62,'LEAF-ZE1'!$D:$E,1,FALSE)),0,1)</f>
        <v>0</v>
      </c>
      <c r="I62" s="352">
        <f ca="1">IF(ISERROR(VLOOKUP($A62,'370Z-Z34'!$D:$E,1,FALSE)),0,1)</f>
        <v>0</v>
      </c>
      <c r="J62" s="352">
        <f ca="1">IF(ISERROR(VLOOKUP($A62,'JUKE-F15'!$D:$E,1,FALSE)),0,1)</f>
        <v>0</v>
      </c>
      <c r="K62" s="352">
        <f ca="1">IF(ISERROR(VLOOKUP($A62,'JUKE-F16'!$D:$E,1,FALSE)),0,1)</f>
        <v>0</v>
      </c>
      <c r="L62" s="352">
        <f ca="1">IF(ISERROR(VLOOKUP($A62,'NAVARA DC SER 3 &amp; 4-D23'!$D:$E,1,FALSE)),0,1)</f>
        <v>0</v>
      </c>
      <c r="M62" s="352">
        <f ca="1">IF(ISERROR(VLOOKUP($A62,'NAVARA KC&amp;SC SER 3 &amp; 4-D23'!$D:$E,1,FALSE)),0,1)</f>
        <v>0</v>
      </c>
      <c r="N62" s="352">
        <f ca="1">IF(ISERROR(VLOOKUP($A62,'PATHFINDER -R52'!$D:$E,1,FALSE)),0,1)</f>
        <v>0</v>
      </c>
      <c r="O62" s="352">
        <f ca="1">IF(ISERROR(VLOOKUP($A62,'PATROL W-Y62 S4'!$D:$E,1,FALSE)),0,1)</f>
        <v>0</v>
      </c>
      <c r="P62" s="352">
        <f ca="1">IF(ISERROR(VLOOKUP($A62,'PATROL W-Y62'!$D:$E,1,FALSE)),0,1)</f>
        <v>0</v>
      </c>
      <c r="Q62" s="352">
        <f ca="1">IF(ISERROR(VLOOKUP($A62,'QASHQAI J11'!$D:$E,1,FALSE)),0,1)</f>
        <v>0</v>
      </c>
      <c r="R62" s="352">
        <f ca="1">IF(ISERROR(VLOOKUP($A62,'X-TRAIL-T32'!$D:$E,1,FALSE)),0,1)</f>
        <v>0</v>
      </c>
      <c r="S62" s="352">
        <f ca="1">IF(ISERROR(VLOOKUP($A62,'NAVARA -D23 DC'!$D:$D,1,FALSE)),0,1)</f>
        <v>1</v>
      </c>
      <c r="T62" s="352">
        <f ca="1">IF(ISERROR(VLOOKUP($A62,'NAVARA KC&amp;SC'!$D:$D,1,FALSE)),0,1)</f>
        <v>1</v>
      </c>
      <c r="U62" s="352">
        <f ca="1">IF(ISERROR(VLOOKUP($A62,'ALL-NEW Z-Z34'!$D:$D,1,FALSE)),0,1)</f>
        <v>0</v>
      </c>
      <c r="V62" s="352">
        <f>IF(ISERROR(VLOOKUP($A62,#REF!,1,FALSE)),0,1)</f>
        <v>0</v>
      </c>
      <c r="W62" s="352">
        <f>IF(ISERROR(VLOOKUP($A62,#REF!,1,FALSE)),0,1)</f>
        <v>0</v>
      </c>
      <c r="X62" s="352">
        <f>IF(ISERROR(VLOOKUP($A62,#REF!,1,FALSE)),0,1)</f>
        <v>0</v>
      </c>
      <c r="Y62" s="352">
        <f>IF(ISERROR(VLOOKUP($A62,#REF!,1,FALSE)),0,1)</f>
        <v>0</v>
      </c>
      <c r="Z62" s="139">
        <f t="shared" ca="1" si="1"/>
        <v>2</v>
      </c>
    </row>
    <row r="63" spans="1:26">
      <c r="A63" s="717" t="s">
        <v>721</v>
      </c>
      <c r="B63" s="716" t="s">
        <v>1851</v>
      </c>
      <c r="C63" s="718">
        <v>125.84</v>
      </c>
      <c r="D63" s="586">
        <v>117.61</v>
      </c>
      <c r="E63" s="537" t="str">
        <f t="shared" si="0"/>
        <v>Price Update</v>
      </c>
      <c r="F63" s="720" t="s">
        <v>1465</v>
      </c>
      <c r="G63" s="680">
        <f>C63-C63*VLOOKUP(F63,'Discount Codes'!A:E,3,FALSE)</f>
        <v>104.44720000000001</v>
      </c>
      <c r="H63" s="352">
        <f ca="1">IF(ISERROR(VLOOKUP($A63,'LEAF-ZE1'!$D:$E,1,FALSE)),0,1)</f>
        <v>0</v>
      </c>
      <c r="I63" s="352">
        <f ca="1">IF(ISERROR(VLOOKUP($A63,'370Z-Z34'!$D:$E,1,FALSE)),0,1)</f>
        <v>0</v>
      </c>
      <c r="J63" s="352">
        <f ca="1">IF(ISERROR(VLOOKUP($A63,'JUKE-F15'!$D:$E,1,FALSE)),0,1)</f>
        <v>0</v>
      </c>
      <c r="K63" s="352">
        <f ca="1">IF(ISERROR(VLOOKUP($A63,'JUKE-F16'!$D:$E,1,FALSE)),0,1)</f>
        <v>0</v>
      </c>
      <c r="L63" s="352">
        <f ca="1">IF(ISERROR(VLOOKUP($A63,'NAVARA DC SER 3 &amp; 4-D23'!$D:$E,1,FALSE)),0,1)</f>
        <v>0</v>
      </c>
      <c r="M63" s="352">
        <f ca="1">IF(ISERROR(VLOOKUP($A63,'NAVARA KC&amp;SC SER 3 &amp; 4-D23'!$D:$E,1,FALSE)),0,1)</f>
        <v>0</v>
      </c>
      <c r="N63" s="352">
        <f ca="1">IF(ISERROR(VLOOKUP($A63,'PATHFINDER -R52'!$D:$E,1,FALSE)),0,1)</f>
        <v>0</v>
      </c>
      <c r="O63" s="352">
        <f ca="1">IF(ISERROR(VLOOKUP($A63,'PATROL W-Y62 S4'!$D:$E,1,FALSE)),0,1)</f>
        <v>0</v>
      </c>
      <c r="P63" s="352">
        <f ca="1">IF(ISERROR(VLOOKUP($A63,'PATROL W-Y62'!$D:$E,1,FALSE)),0,1)</f>
        <v>0</v>
      </c>
      <c r="Q63" s="352">
        <f ca="1">IF(ISERROR(VLOOKUP($A63,'QASHQAI J11'!$D:$E,1,FALSE)),0,1)</f>
        <v>1</v>
      </c>
      <c r="R63" s="352">
        <f ca="1">IF(ISERROR(VLOOKUP($A63,'X-TRAIL-T32'!$D:$E,1,FALSE)),0,1)</f>
        <v>0</v>
      </c>
      <c r="S63" s="352">
        <f ca="1">IF(ISERROR(VLOOKUP($A63,'NAVARA -D23 DC'!$D:$D,1,FALSE)),0,1)</f>
        <v>0</v>
      </c>
      <c r="T63" s="352">
        <f ca="1">IF(ISERROR(VLOOKUP($A63,'NAVARA KC&amp;SC'!$D:$D,1,FALSE)),0,1)</f>
        <v>0</v>
      </c>
      <c r="U63" s="352">
        <f ca="1">IF(ISERROR(VLOOKUP($A63,'ALL-NEW Z-Z34'!$D:$D,1,FALSE)),0,1)</f>
        <v>0</v>
      </c>
      <c r="V63" s="352">
        <f>IF(ISERROR(VLOOKUP($A63,#REF!,1,FALSE)),0,1)</f>
        <v>0</v>
      </c>
      <c r="W63" s="352">
        <f>IF(ISERROR(VLOOKUP($A63,#REF!,1,FALSE)),0,1)</f>
        <v>0</v>
      </c>
      <c r="X63" s="352">
        <f>IF(ISERROR(VLOOKUP($A63,#REF!,1,FALSE)),0,1)</f>
        <v>0</v>
      </c>
      <c r="Y63" s="352">
        <f>IF(ISERROR(VLOOKUP($A63,#REF!,1,FALSE)),0,1)</f>
        <v>0</v>
      </c>
      <c r="Z63" s="139">
        <f t="shared" ca="1" si="1"/>
        <v>1</v>
      </c>
    </row>
    <row r="64" spans="1:26">
      <c r="A64" s="717" t="s">
        <v>168</v>
      </c>
      <c r="B64" s="716" t="s">
        <v>761</v>
      </c>
      <c r="C64" s="718">
        <v>92.2</v>
      </c>
      <c r="D64" s="586">
        <v>92.2</v>
      </c>
      <c r="E64" s="537" t="str">
        <f t="shared" si="0"/>
        <v/>
      </c>
      <c r="F64" s="720" t="s">
        <v>1465</v>
      </c>
      <c r="G64" s="680">
        <f>C64-C64*VLOOKUP(F64,'Discount Codes'!A:E,3,FALSE)</f>
        <v>76.525999999999996</v>
      </c>
      <c r="H64" s="352">
        <f ca="1">IF(ISERROR(VLOOKUP($A64,'LEAF-ZE1'!$D:$E,1,FALSE)),0,1)</f>
        <v>0</v>
      </c>
      <c r="I64" s="352">
        <f ca="1">IF(ISERROR(VLOOKUP($A64,'370Z-Z34'!$D:$E,1,FALSE)),0,1)</f>
        <v>0</v>
      </c>
      <c r="J64" s="352">
        <f ca="1">IF(ISERROR(VLOOKUP($A64,'JUKE-F15'!$D:$E,1,FALSE)),0,1)</f>
        <v>0</v>
      </c>
      <c r="K64" s="352">
        <f ca="1">IF(ISERROR(VLOOKUP($A64,'JUKE-F16'!$D:$E,1,FALSE)),0,1)</f>
        <v>0</v>
      </c>
      <c r="L64" s="352">
        <f ca="1">IF(ISERROR(VLOOKUP($A64,'NAVARA DC SER 3 &amp; 4-D23'!$D:$E,1,FALSE)),0,1)</f>
        <v>0</v>
      </c>
      <c r="M64" s="352">
        <f ca="1">IF(ISERROR(VLOOKUP($A64,'NAVARA KC&amp;SC SER 3 &amp; 4-D23'!$D:$E,1,FALSE)),0,1)</f>
        <v>0</v>
      </c>
      <c r="N64" s="352">
        <f ca="1">IF(ISERROR(VLOOKUP($A64,'PATHFINDER -R52'!$D:$E,1,FALSE)),0,1)</f>
        <v>0</v>
      </c>
      <c r="O64" s="352">
        <f ca="1">IF(ISERROR(VLOOKUP($A64,'PATROL W-Y62 S4'!$D:$E,1,FALSE)),0,1)</f>
        <v>1</v>
      </c>
      <c r="P64" s="352">
        <f ca="1">IF(ISERROR(VLOOKUP($A64,'PATROL W-Y62'!$D:$E,1,FALSE)),0,1)</f>
        <v>0</v>
      </c>
      <c r="Q64" s="352">
        <f ca="1">IF(ISERROR(VLOOKUP($A64,'QASHQAI J11'!$D:$E,1,FALSE)),0,1)</f>
        <v>0</v>
      </c>
      <c r="R64" s="352">
        <f ca="1">IF(ISERROR(VLOOKUP($A64,'X-TRAIL-T32'!$D:$E,1,FALSE)),0,1)</f>
        <v>0</v>
      </c>
      <c r="S64" s="352">
        <f ca="1">IF(ISERROR(VLOOKUP($A64,'NAVARA -D23 DC'!$D:$D,1,FALSE)),0,1)</f>
        <v>0</v>
      </c>
      <c r="T64" s="352">
        <f ca="1">IF(ISERROR(VLOOKUP($A64,'NAVARA KC&amp;SC'!$D:$D,1,FALSE)),0,1)</f>
        <v>0</v>
      </c>
      <c r="U64" s="352">
        <f ca="1">IF(ISERROR(VLOOKUP($A64,'ALL-NEW Z-Z34'!$D:$D,1,FALSE)),0,1)</f>
        <v>0</v>
      </c>
      <c r="V64" s="352">
        <f>IF(ISERROR(VLOOKUP($A64,#REF!,1,FALSE)),0,1)</f>
        <v>0</v>
      </c>
      <c r="W64" s="352">
        <f>IF(ISERROR(VLOOKUP($A64,#REF!,1,FALSE)),0,1)</f>
        <v>0</v>
      </c>
      <c r="X64" s="352">
        <f>IF(ISERROR(VLOOKUP($A64,#REF!,1,FALSE)),0,1)</f>
        <v>0</v>
      </c>
      <c r="Y64" s="352">
        <f>IF(ISERROR(VLOOKUP($A64,#REF!,1,FALSE)),0,1)</f>
        <v>0</v>
      </c>
      <c r="Z64" s="139">
        <f t="shared" ca="1" si="1"/>
        <v>1</v>
      </c>
    </row>
    <row r="65" spans="1:26">
      <c r="A65" s="717" t="s">
        <v>127</v>
      </c>
      <c r="B65" s="716" t="s">
        <v>873</v>
      </c>
      <c r="C65" s="718">
        <v>405.41</v>
      </c>
      <c r="D65" s="586">
        <v>405.41</v>
      </c>
      <c r="E65" s="537" t="str">
        <f t="shared" si="0"/>
        <v/>
      </c>
      <c r="F65" s="720" t="s">
        <v>1464</v>
      </c>
      <c r="G65" s="680">
        <f>C65-C65*VLOOKUP(F65,'Discount Codes'!A:E,3,FALSE)</f>
        <v>336.49030000000005</v>
      </c>
      <c r="H65" s="352">
        <f ca="1">IF(ISERROR(VLOOKUP($A65,'LEAF-ZE1'!$D:$E,1,FALSE)),0,1)</f>
        <v>0</v>
      </c>
      <c r="I65" s="352">
        <f ca="1">IF(ISERROR(VLOOKUP($A65,'370Z-Z34'!$D:$E,1,FALSE)),0,1)</f>
        <v>0</v>
      </c>
      <c r="J65" s="352">
        <f ca="1">IF(ISERROR(VLOOKUP($A65,'JUKE-F15'!$D:$E,1,FALSE)),0,1)</f>
        <v>0</v>
      </c>
      <c r="K65" s="352">
        <f ca="1">IF(ISERROR(VLOOKUP($A65,'JUKE-F16'!$D:$E,1,FALSE)),0,1)</f>
        <v>0</v>
      </c>
      <c r="L65" s="352">
        <f ca="1">IF(ISERROR(VLOOKUP($A65,'NAVARA DC SER 3 &amp; 4-D23'!$D:$E,1,FALSE)),0,1)</f>
        <v>1</v>
      </c>
      <c r="M65" s="352">
        <f ca="1">IF(ISERROR(VLOOKUP($A65,'NAVARA KC&amp;SC SER 3 &amp; 4-D23'!$D:$E,1,FALSE)),0,1)</f>
        <v>1</v>
      </c>
      <c r="N65" s="352">
        <f ca="1">IF(ISERROR(VLOOKUP($A65,'PATHFINDER -R52'!$D:$E,1,FALSE)),0,1)</f>
        <v>0</v>
      </c>
      <c r="O65" s="352">
        <f ca="1">IF(ISERROR(VLOOKUP($A65,'PATROL W-Y62 S4'!$D:$E,1,FALSE)),0,1)</f>
        <v>0</v>
      </c>
      <c r="P65" s="352">
        <f ca="1">IF(ISERROR(VLOOKUP($A65,'PATROL W-Y62'!$D:$E,1,FALSE)),0,1)</f>
        <v>0</v>
      </c>
      <c r="Q65" s="352">
        <f ca="1">IF(ISERROR(VLOOKUP($A65,'QASHQAI J11'!$D:$E,1,FALSE)),0,1)</f>
        <v>0</v>
      </c>
      <c r="R65" s="352">
        <f ca="1">IF(ISERROR(VLOOKUP($A65,'X-TRAIL-T32'!$D:$E,1,FALSE)),0,1)</f>
        <v>0</v>
      </c>
      <c r="S65" s="352">
        <f ca="1">IF(ISERROR(VLOOKUP($A65,'NAVARA -D23 DC'!$D:$D,1,FALSE)),0,1)</f>
        <v>0</v>
      </c>
      <c r="T65" s="352">
        <f ca="1">IF(ISERROR(VLOOKUP($A65,'NAVARA KC&amp;SC'!$D:$D,1,FALSE)),0,1)</f>
        <v>0</v>
      </c>
      <c r="U65" s="352">
        <f ca="1">IF(ISERROR(VLOOKUP($A65,'ALL-NEW Z-Z34'!$D:$D,1,FALSE)),0,1)</f>
        <v>0</v>
      </c>
      <c r="V65" s="352">
        <f>IF(ISERROR(VLOOKUP($A65,#REF!,1,FALSE)),0,1)</f>
        <v>0</v>
      </c>
      <c r="W65" s="352">
        <f>IF(ISERROR(VLOOKUP($A65,#REF!,1,FALSE)),0,1)</f>
        <v>0</v>
      </c>
      <c r="X65" s="352">
        <f>IF(ISERROR(VLOOKUP($A65,#REF!,1,FALSE)),0,1)</f>
        <v>0</v>
      </c>
      <c r="Y65" s="352">
        <f>IF(ISERROR(VLOOKUP($A65,#REF!,1,FALSE)),0,1)</f>
        <v>0</v>
      </c>
      <c r="Z65" s="139">
        <f t="shared" ca="1" si="1"/>
        <v>2</v>
      </c>
    </row>
    <row r="66" spans="1:26">
      <c r="A66" s="717" t="s">
        <v>128</v>
      </c>
      <c r="B66" s="716" t="s">
        <v>874</v>
      </c>
      <c r="C66" s="718">
        <v>405.41</v>
      </c>
      <c r="D66" s="586">
        <v>405.41</v>
      </c>
      <c r="E66" s="537" t="str">
        <f t="shared" si="0"/>
        <v/>
      </c>
      <c r="F66" s="720" t="s">
        <v>1464</v>
      </c>
      <c r="G66" s="680">
        <f>C66-C66*VLOOKUP(F66,'Discount Codes'!A:E,3,FALSE)</f>
        <v>336.49030000000005</v>
      </c>
      <c r="H66" s="352">
        <f ca="1">IF(ISERROR(VLOOKUP($A66,'LEAF-ZE1'!$D:$E,1,FALSE)),0,1)</f>
        <v>0</v>
      </c>
      <c r="I66" s="352">
        <f ca="1">IF(ISERROR(VLOOKUP($A66,'370Z-Z34'!$D:$E,1,FALSE)),0,1)</f>
        <v>0</v>
      </c>
      <c r="J66" s="352">
        <f ca="1">IF(ISERROR(VLOOKUP($A66,'JUKE-F15'!$D:$E,1,FALSE)),0,1)</f>
        <v>0</v>
      </c>
      <c r="K66" s="352">
        <f ca="1">IF(ISERROR(VLOOKUP($A66,'JUKE-F16'!$D:$E,1,FALSE)),0,1)</f>
        <v>0</v>
      </c>
      <c r="L66" s="352">
        <f ca="1">IF(ISERROR(VLOOKUP($A66,'NAVARA DC SER 3 &amp; 4-D23'!$D:$E,1,FALSE)),0,1)</f>
        <v>1</v>
      </c>
      <c r="M66" s="352">
        <f ca="1">IF(ISERROR(VLOOKUP($A66,'NAVARA KC&amp;SC SER 3 &amp; 4-D23'!$D:$E,1,FALSE)),0,1)</f>
        <v>1</v>
      </c>
      <c r="N66" s="352">
        <f ca="1">IF(ISERROR(VLOOKUP($A66,'PATHFINDER -R52'!$D:$E,1,FALSE)),0,1)</f>
        <v>0</v>
      </c>
      <c r="O66" s="352">
        <f ca="1">IF(ISERROR(VLOOKUP($A66,'PATROL W-Y62 S4'!$D:$E,1,FALSE)),0,1)</f>
        <v>0</v>
      </c>
      <c r="P66" s="352">
        <f ca="1">IF(ISERROR(VLOOKUP($A66,'PATROL W-Y62'!$D:$E,1,FALSE)),0,1)</f>
        <v>0</v>
      </c>
      <c r="Q66" s="352">
        <f ca="1">IF(ISERROR(VLOOKUP($A66,'QASHQAI J11'!$D:$E,1,FALSE)),0,1)</f>
        <v>0</v>
      </c>
      <c r="R66" s="352">
        <f ca="1">IF(ISERROR(VLOOKUP($A66,'X-TRAIL-T32'!$D:$E,1,FALSE)),0,1)</f>
        <v>0</v>
      </c>
      <c r="S66" s="352">
        <f ca="1">IF(ISERROR(VLOOKUP($A66,'NAVARA -D23 DC'!$D:$D,1,FALSE)),0,1)</f>
        <v>0</v>
      </c>
      <c r="T66" s="352">
        <f ca="1">IF(ISERROR(VLOOKUP($A66,'NAVARA KC&amp;SC'!$D:$D,1,FALSE)),0,1)</f>
        <v>0</v>
      </c>
      <c r="U66" s="352">
        <f ca="1">IF(ISERROR(VLOOKUP($A66,'ALL-NEW Z-Z34'!$D:$D,1,FALSE)),0,1)</f>
        <v>0</v>
      </c>
      <c r="V66" s="352">
        <f>IF(ISERROR(VLOOKUP($A66,#REF!,1,FALSE)),0,1)</f>
        <v>0</v>
      </c>
      <c r="W66" s="352">
        <f>IF(ISERROR(VLOOKUP($A66,#REF!,1,FALSE)),0,1)</f>
        <v>0</v>
      </c>
      <c r="X66" s="352">
        <f>IF(ISERROR(VLOOKUP($A66,#REF!,1,FALSE)),0,1)</f>
        <v>0</v>
      </c>
      <c r="Y66" s="352">
        <f>IF(ISERROR(VLOOKUP($A66,#REF!,1,FALSE)),0,1)</f>
        <v>0</v>
      </c>
      <c r="Z66" s="139">
        <f t="shared" ca="1" si="1"/>
        <v>2</v>
      </c>
    </row>
    <row r="67" spans="1:26">
      <c r="A67" s="717" t="s">
        <v>1240</v>
      </c>
      <c r="B67" s="716" t="s">
        <v>1852</v>
      </c>
      <c r="C67" s="718">
        <v>52.34</v>
      </c>
      <c r="D67" s="586">
        <v>52.34</v>
      </c>
      <c r="E67" s="537" t="str">
        <f t="shared" ref="E67:E130" si="2">IF(D67=C67,"","Price Update")</f>
        <v/>
      </c>
      <c r="F67" s="720" t="s">
        <v>1464</v>
      </c>
      <c r="G67" s="680">
        <f>C67-C67*VLOOKUP(F67,'Discount Codes'!A:E,3,FALSE)</f>
        <v>43.4422</v>
      </c>
      <c r="H67" s="352">
        <f ca="1">IF(ISERROR(VLOOKUP($A67,'LEAF-ZE1'!$D:$E,1,FALSE)),0,1)</f>
        <v>0</v>
      </c>
      <c r="I67" s="352">
        <f ca="1">IF(ISERROR(VLOOKUP($A67,'370Z-Z34'!$D:$E,1,FALSE)),0,1)</f>
        <v>0</v>
      </c>
      <c r="J67" s="352">
        <f ca="1">IF(ISERROR(VLOOKUP($A67,'JUKE-F15'!$D:$E,1,FALSE)),0,1)</f>
        <v>0</v>
      </c>
      <c r="K67" s="352">
        <f ca="1">IF(ISERROR(VLOOKUP($A67,'JUKE-F16'!$D:$E,1,FALSE)),0,1)</f>
        <v>0</v>
      </c>
      <c r="L67" s="352">
        <f ca="1">IF(ISERROR(VLOOKUP($A67,'NAVARA DC SER 3 &amp; 4-D23'!$D:$E,1,FALSE)),0,1)</f>
        <v>0</v>
      </c>
      <c r="M67" s="352">
        <f ca="1">IF(ISERROR(VLOOKUP($A67,'NAVARA KC&amp;SC SER 3 &amp; 4-D23'!$D:$E,1,FALSE)),0,1)</f>
        <v>0</v>
      </c>
      <c r="N67" s="352">
        <f ca="1">IF(ISERROR(VLOOKUP($A67,'PATHFINDER -R52'!$D:$E,1,FALSE)),0,1)</f>
        <v>0</v>
      </c>
      <c r="O67" s="352">
        <f ca="1">IF(ISERROR(VLOOKUP($A67,'PATROL W-Y62 S4'!$D:$E,1,FALSE)),0,1)</f>
        <v>0</v>
      </c>
      <c r="P67" s="352">
        <f ca="1">IF(ISERROR(VLOOKUP($A67,'PATROL W-Y62'!$D:$E,1,FALSE)),0,1)</f>
        <v>0</v>
      </c>
      <c r="Q67" s="352">
        <f ca="1">IF(ISERROR(VLOOKUP($A67,'QASHQAI J11'!$D:$E,1,FALSE)),0,1)</f>
        <v>0</v>
      </c>
      <c r="R67" s="352">
        <f ca="1">IF(ISERROR(VLOOKUP($A67,'X-TRAIL-T32'!$D:$E,1,FALSE)),0,1)</f>
        <v>0</v>
      </c>
      <c r="S67" s="352">
        <f ca="1">IF(ISERROR(VLOOKUP($A67,'NAVARA -D23 DC'!$D:$D,1,FALSE)),0,1)</f>
        <v>1</v>
      </c>
      <c r="T67" s="352">
        <f ca="1">IF(ISERROR(VLOOKUP($A67,'NAVARA KC&amp;SC'!$D:$D,1,FALSE)),0,1)</f>
        <v>1</v>
      </c>
      <c r="U67" s="352">
        <f ca="1">IF(ISERROR(VLOOKUP($A67,'ALL-NEW Z-Z34'!$D:$D,1,FALSE)),0,1)</f>
        <v>0</v>
      </c>
      <c r="V67" s="352">
        <f>IF(ISERROR(VLOOKUP($A67,#REF!,1,FALSE)),0,1)</f>
        <v>0</v>
      </c>
      <c r="W67" s="352">
        <f>IF(ISERROR(VLOOKUP($A67,#REF!,1,FALSE)),0,1)</f>
        <v>0</v>
      </c>
      <c r="X67" s="352">
        <f>IF(ISERROR(VLOOKUP($A67,#REF!,1,FALSE)),0,1)</f>
        <v>0</v>
      </c>
      <c r="Y67" s="352">
        <f>IF(ISERROR(VLOOKUP($A67,#REF!,1,FALSE)),0,1)</f>
        <v>0</v>
      </c>
      <c r="Z67" s="139">
        <f t="shared" ref="Z67:Z130" ca="1" si="3">COUNTIF(H67:Y67,"&gt;0")</f>
        <v>2</v>
      </c>
    </row>
    <row r="68" spans="1:26">
      <c r="A68" s="717" t="s">
        <v>587</v>
      </c>
      <c r="B68" s="716" t="s">
        <v>988</v>
      </c>
      <c r="C68" s="718">
        <v>440.95</v>
      </c>
      <c r="D68" s="586">
        <v>440.95</v>
      </c>
      <c r="E68" s="537" t="str">
        <f t="shared" si="2"/>
        <v/>
      </c>
      <c r="F68" s="720" t="s">
        <v>1464</v>
      </c>
      <c r="G68" s="680">
        <f>C68-C68*VLOOKUP(F68,'Discount Codes'!A:E,3,FALSE)</f>
        <v>365.98849999999999</v>
      </c>
      <c r="H68" s="352">
        <f ca="1">IF(ISERROR(VLOOKUP($A68,'LEAF-ZE1'!$D:$E,1,FALSE)),0,1)</f>
        <v>0</v>
      </c>
      <c r="I68" s="352">
        <f ca="1">IF(ISERROR(VLOOKUP($A68,'370Z-Z34'!$D:$E,1,FALSE)),0,1)</f>
        <v>0</v>
      </c>
      <c r="J68" s="352">
        <f ca="1">IF(ISERROR(VLOOKUP($A68,'JUKE-F15'!$D:$E,1,FALSE)),0,1)</f>
        <v>0</v>
      </c>
      <c r="K68" s="352">
        <f ca="1">IF(ISERROR(VLOOKUP($A68,'JUKE-F16'!$D:$E,1,FALSE)),0,1)</f>
        <v>0</v>
      </c>
      <c r="L68" s="352">
        <f ca="1">IF(ISERROR(VLOOKUP($A68,'NAVARA DC SER 3 &amp; 4-D23'!$D:$E,1,FALSE)),0,1)</f>
        <v>1</v>
      </c>
      <c r="M68" s="352">
        <f ca="1">IF(ISERROR(VLOOKUP($A68,'NAVARA KC&amp;SC SER 3 &amp; 4-D23'!$D:$E,1,FALSE)),0,1)</f>
        <v>1</v>
      </c>
      <c r="N68" s="352">
        <f ca="1">IF(ISERROR(VLOOKUP($A68,'PATHFINDER -R52'!$D:$E,1,FALSE)),0,1)</f>
        <v>0</v>
      </c>
      <c r="O68" s="352">
        <f ca="1">IF(ISERROR(VLOOKUP($A68,'PATROL W-Y62 S4'!$D:$E,1,FALSE)),0,1)</f>
        <v>0</v>
      </c>
      <c r="P68" s="352">
        <f ca="1">IF(ISERROR(VLOOKUP($A68,'PATROL W-Y62'!$D:$E,1,FALSE)),0,1)</f>
        <v>0</v>
      </c>
      <c r="Q68" s="352">
        <f ca="1">IF(ISERROR(VLOOKUP($A68,'QASHQAI J11'!$D:$E,1,FALSE)),0,1)</f>
        <v>0</v>
      </c>
      <c r="R68" s="352">
        <f ca="1">IF(ISERROR(VLOOKUP($A68,'X-TRAIL-T32'!$D:$E,1,FALSE)),0,1)</f>
        <v>0</v>
      </c>
      <c r="S68" s="352">
        <f ca="1">IF(ISERROR(VLOOKUP($A68,'NAVARA -D23 DC'!$D:$D,1,FALSE)),0,1)</f>
        <v>0</v>
      </c>
      <c r="T68" s="352">
        <f ca="1">IF(ISERROR(VLOOKUP($A68,'NAVARA KC&amp;SC'!$D:$D,1,FALSE)),0,1)</f>
        <v>0</v>
      </c>
      <c r="U68" s="352">
        <f ca="1">IF(ISERROR(VLOOKUP($A68,'ALL-NEW Z-Z34'!$D:$D,1,FALSE)),0,1)</f>
        <v>0</v>
      </c>
      <c r="V68" s="352">
        <f>IF(ISERROR(VLOOKUP($A68,#REF!,1,FALSE)),0,1)</f>
        <v>0</v>
      </c>
      <c r="W68" s="352">
        <f>IF(ISERROR(VLOOKUP($A68,#REF!,1,FALSE)),0,1)</f>
        <v>0</v>
      </c>
      <c r="X68" s="352">
        <f>IF(ISERROR(VLOOKUP($A68,#REF!,1,FALSE)),0,1)</f>
        <v>0</v>
      </c>
      <c r="Y68" s="352">
        <f>IF(ISERROR(VLOOKUP($A68,#REF!,1,FALSE)),0,1)</f>
        <v>0</v>
      </c>
      <c r="Z68" s="139">
        <f t="shared" ca="1" si="3"/>
        <v>2</v>
      </c>
    </row>
    <row r="69" spans="1:26">
      <c r="A69" s="717" t="s">
        <v>585</v>
      </c>
      <c r="B69" s="716" t="s">
        <v>986</v>
      </c>
      <c r="C69" s="718">
        <v>460.79</v>
      </c>
      <c r="D69" s="586">
        <v>460.79</v>
      </c>
      <c r="E69" s="537" t="str">
        <f t="shared" si="2"/>
        <v/>
      </c>
      <c r="F69" s="720" t="s">
        <v>1464</v>
      </c>
      <c r="G69" s="680">
        <f>C69-C69*VLOOKUP(F69,'Discount Codes'!A:E,3,FALSE)</f>
        <v>382.45569999999998</v>
      </c>
      <c r="H69" s="352">
        <f ca="1">IF(ISERROR(VLOOKUP($A69,'LEAF-ZE1'!$D:$E,1,FALSE)),0,1)</f>
        <v>0</v>
      </c>
      <c r="I69" s="352">
        <f ca="1">IF(ISERROR(VLOOKUP($A69,'370Z-Z34'!$D:$E,1,FALSE)),0,1)</f>
        <v>0</v>
      </c>
      <c r="J69" s="352">
        <f ca="1">IF(ISERROR(VLOOKUP($A69,'JUKE-F15'!$D:$E,1,FALSE)),0,1)</f>
        <v>0</v>
      </c>
      <c r="K69" s="352">
        <f ca="1">IF(ISERROR(VLOOKUP($A69,'JUKE-F16'!$D:$E,1,FALSE)),0,1)</f>
        <v>0</v>
      </c>
      <c r="L69" s="352">
        <f ca="1">IF(ISERROR(VLOOKUP($A69,'NAVARA DC SER 3 &amp; 4-D23'!$D:$E,1,FALSE)),0,1)</f>
        <v>1</v>
      </c>
      <c r="M69" s="352">
        <f ca="1">IF(ISERROR(VLOOKUP($A69,'NAVARA KC&amp;SC SER 3 &amp; 4-D23'!$D:$E,1,FALSE)),0,1)</f>
        <v>1</v>
      </c>
      <c r="N69" s="352">
        <f ca="1">IF(ISERROR(VLOOKUP($A69,'PATHFINDER -R52'!$D:$E,1,FALSE)),0,1)</f>
        <v>0</v>
      </c>
      <c r="O69" s="352">
        <f ca="1">IF(ISERROR(VLOOKUP($A69,'PATROL W-Y62 S4'!$D:$E,1,FALSE)),0,1)</f>
        <v>0</v>
      </c>
      <c r="P69" s="352">
        <f ca="1">IF(ISERROR(VLOOKUP($A69,'PATROL W-Y62'!$D:$E,1,FALSE)),0,1)</f>
        <v>0</v>
      </c>
      <c r="Q69" s="352">
        <f ca="1">IF(ISERROR(VLOOKUP($A69,'QASHQAI J11'!$D:$E,1,FALSE)),0,1)</f>
        <v>0</v>
      </c>
      <c r="R69" s="352">
        <f ca="1">IF(ISERROR(VLOOKUP($A69,'X-TRAIL-T32'!$D:$E,1,FALSE)),0,1)</f>
        <v>0</v>
      </c>
      <c r="S69" s="352">
        <f ca="1">IF(ISERROR(VLOOKUP($A69,'NAVARA -D23 DC'!$D:$D,1,FALSE)),0,1)</f>
        <v>0</v>
      </c>
      <c r="T69" s="352">
        <f ca="1">IF(ISERROR(VLOOKUP($A69,'NAVARA KC&amp;SC'!$D:$D,1,FALSE)),0,1)</f>
        <v>0</v>
      </c>
      <c r="U69" s="352">
        <f ca="1">IF(ISERROR(VLOOKUP($A69,'ALL-NEW Z-Z34'!$D:$D,1,FALSE)),0,1)</f>
        <v>0</v>
      </c>
      <c r="V69" s="352">
        <f>IF(ISERROR(VLOOKUP($A69,#REF!,1,FALSE)),0,1)</f>
        <v>0</v>
      </c>
      <c r="W69" s="352">
        <f>IF(ISERROR(VLOOKUP($A69,#REF!,1,FALSE)),0,1)</f>
        <v>0</v>
      </c>
      <c r="X69" s="352">
        <f>IF(ISERROR(VLOOKUP($A69,#REF!,1,FALSE)),0,1)</f>
        <v>0</v>
      </c>
      <c r="Y69" s="352">
        <f>IF(ISERROR(VLOOKUP($A69,#REF!,1,FALSE)),0,1)</f>
        <v>0</v>
      </c>
      <c r="Z69" s="139">
        <f t="shared" ca="1" si="3"/>
        <v>2</v>
      </c>
    </row>
    <row r="70" spans="1:26">
      <c r="A70" s="717" t="s">
        <v>1126</v>
      </c>
      <c r="B70" s="716" t="s">
        <v>1853</v>
      </c>
      <c r="C70" s="718">
        <v>73.650000000000006</v>
      </c>
      <c r="D70" s="586">
        <v>73.650000000000006</v>
      </c>
      <c r="E70" s="537" t="str">
        <f t="shared" si="2"/>
        <v/>
      </c>
      <c r="F70" s="720" t="s">
        <v>1464</v>
      </c>
      <c r="G70" s="680">
        <f>C70-C70*VLOOKUP(F70,'Discount Codes'!A:E,3,FALSE)</f>
        <v>61.129500000000007</v>
      </c>
      <c r="H70" s="352">
        <f ca="1">IF(ISERROR(VLOOKUP($A70,'LEAF-ZE1'!$D:$E,1,FALSE)),0,1)</f>
        <v>0</v>
      </c>
      <c r="I70" s="352">
        <f ca="1">IF(ISERROR(VLOOKUP($A70,'370Z-Z34'!$D:$E,1,FALSE)),0,1)</f>
        <v>0</v>
      </c>
      <c r="J70" s="352">
        <f ca="1">IF(ISERROR(VLOOKUP($A70,'JUKE-F15'!$D:$E,1,FALSE)),0,1)</f>
        <v>0</v>
      </c>
      <c r="K70" s="352">
        <f ca="1">IF(ISERROR(VLOOKUP($A70,'JUKE-F16'!$D:$E,1,FALSE)),0,1)</f>
        <v>0</v>
      </c>
      <c r="L70" s="352">
        <f ca="1">IF(ISERROR(VLOOKUP($A70,'NAVARA DC SER 3 &amp; 4-D23'!$D:$E,1,FALSE)),0,1)</f>
        <v>0</v>
      </c>
      <c r="M70" s="352">
        <f ca="1">IF(ISERROR(VLOOKUP($A70,'NAVARA KC&amp;SC SER 3 &amp; 4-D23'!$D:$E,1,FALSE)),0,1)</f>
        <v>0</v>
      </c>
      <c r="N70" s="352">
        <f ca="1">IF(ISERROR(VLOOKUP($A70,'PATHFINDER -R52'!$D:$E,1,FALSE)),0,1)</f>
        <v>1</v>
      </c>
      <c r="O70" s="352">
        <f ca="1">IF(ISERROR(VLOOKUP($A70,'PATROL W-Y62 S4'!$D:$E,1,FALSE)),0,1)</f>
        <v>0</v>
      </c>
      <c r="P70" s="352">
        <f ca="1">IF(ISERROR(VLOOKUP($A70,'PATROL W-Y62'!$D:$E,1,FALSE)),0,1)</f>
        <v>0</v>
      </c>
      <c r="Q70" s="352">
        <f ca="1">IF(ISERROR(VLOOKUP($A70,'QASHQAI J11'!$D:$E,1,FALSE)),0,1)</f>
        <v>0</v>
      </c>
      <c r="R70" s="352">
        <f ca="1">IF(ISERROR(VLOOKUP($A70,'X-TRAIL-T32'!$D:$E,1,FALSE)),0,1)</f>
        <v>0</v>
      </c>
      <c r="S70" s="352">
        <f ca="1">IF(ISERROR(VLOOKUP($A70,'NAVARA -D23 DC'!$D:$D,1,FALSE)),0,1)</f>
        <v>0</v>
      </c>
      <c r="T70" s="352">
        <f ca="1">IF(ISERROR(VLOOKUP($A70,'NAVARA KC&amp;SC'!$D:$D,1,FALSE)),0,1)</f>
        <v>0</v>
      </c>
      <c r="U70" s="352">
        <f ca="1">IF(ISERROR(VLOOKUP($A70,'ALL-NEW Z-Z34'!$D:$D,1,FALSE)),0,1)</f>
        <v>0</v>
      </c>
      <c r="V70" s="352">
        <f>IF(ISERROR(VLOOKUP($A70,#REF!,1,FALSE)),0,1)</f>
        <v>0</v>
      </c>
      <c r="W70" s="352">
        <f>IF(ISERROR(VLOOKUP($A70,#REF!,1,FALSE)),0,1)</f>
        <v>0</v>
      </c>
      <c r="X70" s="352">
        <f>IF(ISERROR(VLOOKUP($A70,#REF!,1,FALSE)),0,1)</f>
        <v>0</v>
      </c>
      <c r="Y70" s="352">
        <f>IF(ISERROR(VLOOKUP($A70,#REF!,1,FALSE)),0,1)</f>
        <v>0</v>
      </c>
      <c r="Z70" s="139">
        <f t="shared" ca="1" si="3"/>
        <v>1</v>
      </c>
    </row>
    <row r="71" spans="1:26">
      <c r="A71" s="717" t="s">
        <v>586</v>
      </c>
      <c r="B71" s="716" t="s">
        <v>987</v>
      </c>
      <c r="C71" s="718">
        <v>70.45</v>
      </c>
      <c r="D71" s="586">
        <v>70.45</v>
      </c>
      <c r="E71" s="537" t="str">
        <f t="shared" si="2"/>
        <v/>
      </c>
      <c r="F71" s="720" t="s">
        <v>1464</v>
      </c>
      <c r="G71" s="680">
        <f>C71-C71*VLOOKUP(F71,'Discount Codes'!A:E,3,FALSE)</f>
        <v>58.473500000000001</v>
      </c>
      <c r="H71" s="352">
        <f ca="1">IF(ISERROR(VLOOKUP($A71,'LEAF-ZE1'!$D:$E,1,FALSE)),0,1)</f>
        <v>0</v>
      </c>
      <c r="I71" s="352">
        <f ca="1">IF(ISERROR(VLOOKUP($A71,'370Z-Z34'!$D:$E,1,FALSE)),0,1)</f>
        <v>0</v>
      </c>
      <c r="J71" s="352">
        <f ca="1">IF(ISERROR(VLOOKUP($A71,'JUKE-F15'!$D:$E,1,FALSE)),0,1)</f>
        <v>0</v>
      </c>
      <c r="K71" s="352">
        <f ca="1">IF(ISERROR(VLOOKUP($A71,'JUKE-F16'!$D:$E,1,FALSE)),0,1)</f>
        <v>0</v>
      </c>
      <c r="L71" s="352">
        <f ca="1">IF(ISERROR(VLOOKUP($A71,'NAVARA DC SER 3 &amp; 4-D23'!$D:$E,1,FALSE)),0,1)</f>
        <v>1</v>
      </c>
      <c r="M71" s="352">
        <f ca="1">IF(ISERROR(VLOOKUP($A71,'NAVARA KC&amp;SC SER 3 &amp; 4-D23'!$D:$E,1,FALSE)),0,1)</f>
        <v>1</v>
      </c>
      <c r="N71" s="352">
        <f ca="1">IF(ISERROR(VLOOKUP($A71,'PATHFINDER -R52'!$D:$E,1,FALSE)),0,1)</f>
        <v>0</v>
      </c>
      <c r="O71" s="352">
        <f ca="1">IF(ISERROR(VLOOKUP($A71,'PATROL W-Y62 S4'!$D:$E,1,FALSE)),0,1)</f>
        <v>0</v>
      </c>
      <c r="P71" s="352">
        <f ca="1">IF(ISERROR(VLOOKUP($A71,'PATROL W-Y62'!$D:$E,1,FALSE)),0,1)</f>
        <v>0</v>
      </c>
      <c r="Q71" s="352">
        <f ca="1">IF(ISERROR(VLOOKUP($A71,'QASHQAI J11'!$D:$E,1,FALSE)),0,1)</f>
        <v>0</v>
      </c>
      <c r="R71" s="352">
        <f ca="1">IF(ISERROR(VLOOKUP($A71,'X-TRAIL-T32'!$D:$E,1,FALSE)),0,1)</f>
        <v>0</v>
      </c>
      <c r="S71" s="352">
        <f ca="1">IF(ISERROR(VLOOKUP($A71,'NAVARA -D23 DC'!$D:$D,1,FALSE)),0,1)</f>
        <v>0</v>
      </c>
      <c r="T71" s="352">
        <f ca="1">IF(ISERROR(VLOOKUP($A71,'NAVARA KC&amp;SC'!$D:$D,1,FALSE)),0,1)</f>
        <v>0</v>
      </c>
      <c r="U71" s="352">
        <f ca="1">IF(ISERROR(VLOOKUP($A71,'ALL-NEW Z-Z34'!$D:$D,1,FALSE)),0,1)</f>
        <v>0</v>
      </c>
      <c r="V71" s="352">
        <f>IF(ISERROR(VLOOKUP($A71,#REF!,1,FALSE)),0,1)</f>
        <v>0</v>
      </c>
      <c r="W71" s="352">
        <f>IF(ISERROR(VLOOKUP($A71,#REF!,1,FALSE)),0,1)</f>
        <v>0</v>
      </c>
      <c r="X71" s="352">
        <f>IF(ISERROR(VLOOKUP($A71,#REF!,1,FALSE)),0,1)</f>
        <v>0</v>
      </c>
      <c r="Y71" s="352">
        <f>IF(ISERROR(VLOOKUP($A71,#REF!,1,FALSE)),0,1)</f>
        <v>0</v>
      </c>
      <c r="Z71" s="139">
        <f t="shared" ca="1" si="3"/>
        <v>2</v>
      </c>
    </row>
    <row r="72" spans="1:26">
      <c r="A72" s="717" t="s">
        <v>567</v>
      </c>
      <c r="B72" s="716" t="s">
        <v>984</v>
      </c>
      <c r="C72" s="718">
        <v>75.67</v>
      </c>
      <c r="D72" s="586">
        <v>75.67</v>
      </c>
      <c r="E72" s="537" t="str">
        <f t="shared" si="2"/>
        <v/>
      </c>
      <c r="F72" s="720" t="s">
        <v>1465</v>
      </c>
      <c r="G72" s="680">
        <f>C72-C72*VLOOKUP(F72,'Discount Codes'!A:E,3,FALSE)</f>
        <v>62.806100000000001</v>
      </c>
      <c r="H72" s="352">
        <f ca="1">IF(ISERROR(VLOOKUP($A72,'LEAF-ZE1'!$D:$E,1,FALSE)),0,1)</f>
        <v>0</v>
      </c>
      <c r="I72" s="352">
        <f ca="1">IF(ISERROR(VLOOKUP($A72,'370Z-Z34'!$D:$E,1,FALSE)),0,1)</f>
        <v>0</v>
      </c>
      <c r="J72" s="352">
        <f ca="1">IF(ISERROR(VLOOKUP($A72,'JUKE-F15'!$D:$E,1,FALSE)),0,1)</f>
        <v>0</v>
      </c>
      <c r="K72" s="352">
        <f ca="1">IF(ISERROR(VLOOKUP($A72,'JUKE-F16'!$D:$E,1,FALSE)),0,1)</f>
        <v>0</v>
      </c>
      <c r="L72" s="352">
        <f ca="1">IF(ISERROR(VLOOKUP($A72,'NAVARA DC SER 3 &amp; 4-D23'!$D:$E,1,FALSE)),0,1)</f>
        <v>1</v>
      </c>
      <c r="M72" s="352">
        <f ca="1">IF(ISERROR(VLOOKUP($A72,'NAVARA KC&amp;SC SER 3 &amp; 4-D23'!$D:$E,1,FALSE)),0,1)</f>
        <v>1</v>
      </c>
      <c r="N72" s="352">
        <f ca="1">IF(ISERROR(VLOOKUP($A72,'PATHFINDER -R52'!$D:$E,1,FALSE)),0,1)</f>
        <v>0</v>
      </c>
      <c r="O72" s="352">
        <f ca="1">IF(ISERROR(VLOOKUP($A72,'PATROL W-Y62 S4'!$D:$E,1,FALSE)),0,1)</f>
        <v>0</v>
      </c>
      <c r="P72" s="352">
        <f ca="1">IF(ISERROR(VLOOKUP($A72,'PATROL W-Y62'!$D:$E,1,FALSE)),0,1)</f>
        <v>0</v>
      </c>
      <c r="Q72" s="352">
        <f ca="1">IF(ISERROR(VLOOKUP($A72,'QASHQAI J11'!$D:$E,1,FALSE)),0,1)</f>
        <v>0</v>
      </c>
      <c r="R72" s="352">
        <f ca="1">IF(ISERROR(VLOOKUP($A72,'X-TRAIL-T32'!$D:$E,1,FALSE)),0,1)</f>
        <v>0</v>
      </c>
      <c r="S72" s="352">
        <f ca="1">IF(ISERROR(VLOOKUP($A72,'NAVARA -D23 DC'!$D:$D,1,FALSE)),0,1)</f>
        <v>0</v>
      </c>
      <c r="T72" s="352">
        <f ca="1">IF(ISERROR(VLOOKUP($A72,'NAVARA KC&amp;SC'!$D:$D,1,FALSE)),0,1)</f>
        <v>0</v>
      </c>
      <c r="U72" s="352">
        <f ca="1">IF(ISERROR(VLOOKUP($A72,'ALL-NEW Z-Z34'!$D:$D,1,FALSE)),0,1)</f>
        <v>0</v>
      </c>
      <c r="V72" s="352">
        <f>IF(ISERROR(VLOOKUP($A72,#REF!,1,FALSE)),0,1)</f>
        <v>0</v>
      </c>
      <c r="W72" s="352">
        <f>IF(ISERROR(VLOOKUP($A72,#REF!,1,FALSE)),0,1)</f>
        <v>0</v>
      </c>
      <c r="X72" s="352">
        <f>IF(ISERROR(VLOOKUP($A72,#REF!,1,FALSE)),0,1)</f>
        <v>0</v>
      </c>
      <c r="Y72" s="352">
        <f>IF(ISERROR(VLOOKUP($A72,#REF!,1,FALSE)),0,1)</f>
        <v>0</v>
      </c>
      <c r="Z72" s="139">
        <f t="shared" ca="1" si="3"/>
        <v>2</v>
      </c>
    </row>
    <row r="73" spans="1:26">
      <c r="A73" s="717" t="s">
        <v>566</v>
      </c>
      <c r="B73" s="716" t="s">
        <v>983</v>
      </c>
      <c r="C73" s="718">
        <v>612.48</v>
      </c>
      <c r="D73" s="586">
        <v>612.48</v>
      </c>
      <c r="E73" s="537" t="str">
        <f t="shared" si="2"/>
        <v/>
      </c>
      <c r="F73" s="720" t="s">
        <v>1465</v>
      </c>
      <c r="G73" s="680">
        <f>C73-C73*VLOOKUP(F73,'Discount Codes'!A:E,3,FALSE)</f>
        <v>508.35840000000002</v>
      </c>
      <c r="H73" s="352">
        <f ca="1">IF(ISERROR(VLOOKUP($A73,'LEAF-ZE1'!$D:$E,1,FALSE)),0,1)</f>
        <v>0</v>
      </c>
      <c r="I73" s="352">
        <f ca="1">IF(ISERROR(VLOOKUP($A73,'370Z-Z34'!$D:$E,1,FALSE)),0,1)</f>
        <v>0</v>
      </c>
      <c r="J73" s="352">
        <f ca="1">IF(ISERROR(VLOOKUP($A73,'JUKE-F15'!$D:$E,1,FALSE)),0,1)</f>
        <v>0</v>
      </c>
      <c r="K73" s="352">
        <f ca="1">IF(ISERROR(VLOOKUP($A73,'JUKE-F16'!$D:$E,1,FALSE)),0,1)</f>
        <v>0</v>
      </c>
      <c r="L73" s="352">
        <f ca="1">IF(ISERROR(VLOOKUP($A73,'NAVARA DC SER 3 &amp; 4-D23'!$D:$E,1,FALSE)),0,1)</f>
        <v>1</v>
      </c>
      <c r="M73" s="352">
        <f ca="1">IF(ISERROR(VLOOKUP($A73,'NAVARA KC&amp;SC SER 3 &amp; 4-D23'!$D:$E,1,FALSE)),0,1)</f>
        <v>1</v>
      </c>
      <c r="N73" s="352">
        <f ca="1">IF(ISERROR(VLOOKUP($A73,'PATHFINDER -R52'!$D:$E,1,FALSE)),0,1)</f>
        <v>1</v>
      </c>
      <c r="O73" s="352">
        <f ca="1">IF(ISERROR(VLOOKUP($A73,'PATROL W-Y62 S4'!$D:$E,1,FALSE)),0,1)</f>
        <v>0</v>
      </c>
      <c r="P73" s="352">
        <f ca="1">IF(ISERROR(VLOOKUP($A73,'PATROL W-Y62'!$D:$E,1,FALSE)),0,1)</f>
        <v>0</v>
      </c>
      <c r="Q73" s="352">
        <f ca="1">IF(ISERROR(VLOOKUP($A73,'QASHQAI J11'!$D:$E,1,FALSE)),0,1)</f>
        <v>0</v>
      </c>
      <c r="R73" s="352">
        <f ca="1">IF(ISERROR(VLOOKUP($A73,'X-TRAIL-T32'!$D:$E,1,FALSE)),0,1)</f>
        <v>0</v>
      </c>
      <c r="S73" s="352">
        <f ca="1">IF(ISERROR(VLOOKUP($A73,'NAVARA -D23 DC'!$D:$D,1,FALSE)),0,1)</f>
        <v>1</v>
      </c>
      <c r="T73" s="352">
        <f ca="1">IF(ISERROR(VLOOKUP($A73,'NAVARA KC&amp;SC'!$D:$D,1,FALSE)),0,1)</f>
        <v>1</v>
      </c>
      <c r="U73" s="352">
        <f ca="1">IF(ISERROR(VLOOKUP($A73,'ALL-NEW Z-Z34'!$D:$D,1,FALSE)),0,1)</f>
        <v>0</v>
      </c>
      <c r="V73" s="352">
        <f>IF(ISERROR(VLOOKUP($A73,#REF!,1,FALSE)),0,1)</f>
        <v>0</v>
      </c>
      <c r="W73" s="352">
        <f>IF(ISERROR(VLOOKUP($A73,#REF!,1,FALSE)),0,1)</f>
        <v>0</v>
      </c>
      <c r="X73" s="352">
        <f>IF(ISERROR(VLOOKUP($A73,#REF!,1,FALSE)),0,1)</f>
        <v>0</v>
      </c>
      <c r="Y73" s="352">
        <f>IF(ISERROR(VLOOKUP($A73,#REF!,1,FALSE)),0,1)</f>
        <v>0</v>
      </c>
      <c r="Z73" s="139">
        <f t="shared" ca="1" si="3"/>
        <v>5</v>
      </c>
    </row>
    <row r="74" spans="1:26">
      <c r="A74" s="717" t="s">
        <v>577</v>
      </c>
      <c r="B74" s="716" t="s">
        <v>985</v>
      </c>
      <c r="C74" s="718">
        <v>631.61</v>
      </c>
      <c r="D74" s="586">
        <v>631.61</v>
      </c>
      <c r="E74" s="537" t="str">
        <f t="shared" si="2"/>
        <v/>
      </c>
      <c r="F74" s="720" t="s">
        <v>1464</v>
      </c>
      <c r="G74" s="680">
        <f>C74-C74*VLOOKUP(F74,'Discount Codes'!A:E,3,FALSE)</f>
        <v>524.23630000000003</v>
      </c>
      <c r="H74" s="352">
        <f ca="1">IF(ISERROR(VLOOKUP($A74,'LEAF-ZE1'!$D:$E,1,FALSE)),0,1)</f>
        <v>0</v>
      </c>
      <c r="I74" s="352">
        <f ca="1">IF(ISERROR(VLOOKUP($A74,'370Z-Z34'!$D:$E,1,FALSE)),0,1)</f>
        <v>0</v>
      </c>
      <c r="J74" s="352">
        <f ca="1">IF(ISERROR(VLOOKUP($A74,'JUKE-F15'!$D:$E,1,FALSE)),0,1)</f>
        <v>0</v>
      </c>
      <c r="K74" s="352">
        <f ca="1">IF(ISERROR(VLOOKUP($A74,'JUKE-F16'!$D:$E,1,FALSE)),0,1)</f>
        <v>0</v>
      </c>
      <c r="L74" s="352">
        <f ca="1">IF(ISERROR(VLOOKUP($A74,'NAVARA DC SER 3 &amp; 4-D23'!$D:$E,1,FALSE)),0,1)</f>
        <v>1</v>
      </c>
      <c r="M74" s="352">
        <f ca="1">IF(ISERROR(VLOOKUP($A74,'NAVARA KC&amp;SC SER 3 &amp; 4-D23'!$D:$E,1,FALSE)),0,1)</f>
        <v>1</v>
      </c>
      <c r="N74" s="352">
        <f ca="1">IF(ISERROR(VLOOKUP($A74,'PATHFINDER -R52'!$D:$E,1,FALSE)),0,1)</f>
        <v>1</v>
      </c>
      <c r="O74" s="352">
        <f ca="1">IF(ISERROR(VLOOKUP($A74,'PATROL W-Y62 S4'!$D:$E,1,FALSE)),0,1)</f>
        <v>0</v>
      </c>
      <c r="P74" s="352">
        <f ca="1">IF(ISERROR(VLOOKUP($A74,'PATROL W-Y62'!$D:$E,1,FALSE)),0,1)</f>
        <v>0</v>
      </c>
      <c r="Q74" s="352">
        <f ca="1">IF(ISERROR(VLOOKUP($A74,'QASHQAI J11'!$D:$E,1,FALSE)),0,1)</f>
        <v>0</v>
      </c>
      <c r="R74" s="352">
        <f ca="1">IF(ISERROR(VLOOKUP($A74,'X-TRAIL-T32'!$D:$E,1,FALSE)),0,1)</f>
        <v>0</v>
      </c>
      <c r="S74" s="352">
        <f ca="1">IF(ISERROR(VLOOKUP($A74,'NAVARA -D23 DC'!$D:$D,1,FALSE)),0,1)</f>
        <v>1</v>
      </c>
      <c r="T74" s="352">
        <f ca="1">IF(ISERROR(VLOOKUP($A74,'NAVARA KC&amp;SC'!$D:$D,1,FALSE)),0,1)</f>
        <v>1</v>
      </c>
      <c r="U74" s="352">
        <f ca="1">IF(ISERROR(VLOOKUP($A74,'ALL-NEW Z-Z34'!$D:$D,1,FALSE)),0,1)</f>
        <v>0</v>
      </c>
      <c r="V74" s="352">
        <f>IF(ISERROR(VLOOKUP($A74,#REF!,1,FALSE)),0,1)</f>
        <v>0</v>
      </c>
      <c r="W74" s="352">
        <f>IF(ISERROR(VLOOKUP($A74,#REF!,1,FALSE)),0,1)</f>
        <v>0</v>
      </c>
      <c r="X74" s="352">
        <f>IF(ISERROR(VLOOKUP($A74,#REF!,1,FALSE)),0,1)</f>
        <v>0</v>
      </c>
      <c r="Y74" s="352">
        <f>IF(ISERROR(VLOOKUP($A74,#REF!,1,FALSE)),0,1)</f>
        <v>0</v>
      </c>
      <c r="Z74" s="139">
        <f t="shared" ca="1" si="3"/>
        <v>5</v>
      </c>
    </row>
    <row r="75" spans="1:26">
      <c r="A75" s="717" t="s">
        <v>136</v>
      </c>
      <c r="B75" s="716" t="s">
        <v>884</v>
      </c>
      <c r="C75" s="718">
        <v>123.14</v>
      </c>
      <c r="D75" s="586">
        <v>123.14</v>
      </c>
      <c r="E75" s="537" t="str">
        <f t="shared" si="2"/>
        <v/>
      </c>
      <c r="F75" s="720" t="s">
        <v>1468</v>
      </c>
      <c r="G75" s="680">
        <f>C75-C75*VLOOKUP(F75,'Discount Codes'!A:E,3,FALSE)</f>
        <v>107.7475</v>
      </c>
      <c r="H75" s="352">
        <f ca="1">IF(ISERROR(VLOOKUP($A75,'LEAF-ZE1'!$D:$E,1,FALSE)),0,1)</f>
        <v>0</v>
      </c>
      <c r="I75" s="352">
        <f ca="1">IF(ISERROR(VLOOKUP($A75,'370Z-Z34'!$D:$E,1,FALSE)),0,1)</f>
        <v>0</v>
      </c>
      <c r="J75" s="352">
        <f ca="1">IF(ISERROR(VLOOKUP($A75,'JUKE-F15'!$D:$E,1,FALSE)),0,1)</f>
        <v>0</v>
      </c>
      <c r="K75" s="352">
        <f ca="1">IF(ISERROR(VLOOKUP($A75,'JUKE-F16'!$D:$E,1,FALSE)),0,1)</f>
        <v>1</v>
      </c>
      <c r="L75" s="352">
        <f ca="1">IF(ISERROR(VLOOKUP($A75,'NAVARA DC SER 3 &amp; 4-D23'!$D:$E,1,FALSE)),0,1)</f>
        <v>1</v>
      </c>
      <c r="M75" s="352">
        <f ca="1">IF(ISERROR(VLOOKUP($A75,'NAVARA KC&amp;SC SER 3 &amp; 4-D23'!$D:$E,1,FALSE)),0,1)</f>
        <v>0</v>
      </c>
      <c r="N75" s="352">
        <f ca="1">IF(ISERROR(VLOOKUP($A75,'PATHFINDER -R52'!$D:$E,1,FALSE)),0,1)</f>
        <v>0</v>
      </c>
      <c r="O75" s="352">
        <f ca="1">IF(ISERROR(VLOOKUP($A75,'PATROL W-Y62 S4'!$D:$E,1,FALSE)),0,1)</f>
        <v>0</v>
      </c>
      <c r="P75" s="352">
        <f ca="1">IF(ISERROR(VLOOKUP($A75,'PATROL W-Y62'!$D:$E,1,FALSE)),0,1)</f>
        <v>0</v>
      </c>
      <c r="Q75" s="352">
        <f ca="1">IF(ISERROR(VLOOKUP($A75,'QASHQAI J11'!$D:$E,1,FALSE)),0,1)</f>
        <v>0</v>
      </c>
      <c r="R75" s="352">
        <f ca="1">IF(ISERROR(VLOOKUP($A75,'X-TRAIL-T32'!$D:$E,1,FALSE)),0,1)</f>
        <v>0</v>
      </c>
      <c r="S75" s="352">
        <f ca="1">IF(ISERROR(VLOOKUP($A75,'NAVARA -D23 DC'!$D:$D,1,FALSE)),0,1)</f>
        <v>1</v>
      </c>
      <c r="T75" s="352">
        <f ca="1">IF(ISERROR(VLOOKUP($A75,'NAVARA KC&amp;SC'!$D:$D,1,FALSE)),0,1)</f>
        <v>1</v>
      </c>
      <c r="U75" s="352">
        <f ca="1">IF(ISERROR(VLOOKUP($A75,'ALL-NEW Z-Z34'!$D:$D,1,FALSE)),0,1)</f>
        <v>0</v>
      </c>
      <c r="V75" s="352">
        <f>IF(ISERROR(VLOOKUP($A75,#REF!,1,FALSE)),0,1)</f>
        <v>0</v>
      </c>
      <c r="W75" s="352">
        <f>IF(ISERROR(VLOOKUP($A75,#REF!,1,FALSE)),0,1)</f>
        <v>0</v>
      </c>
      <c r="X75" s="352">
        <f>IF(ISERROR(VLOOKUP($A75,#REF!,1,FALSE)),0,1)</f>
        <v>0</v>
      </c>
      <c r="Y75" s="352">
        <f>IF(ISERROR(VLOOKUP($A75,#REF!,1,FALSE)),0,1)</f>
        <v>0</v>
      </c>
      <c r="Z75" s="139">
        <f t="shared" ca="1" si="3"/>
        <v>4</v>
      </c>
    </row>
    <row r="76" spans="1:26">
      <c r="A76" s="717" t="s">
        <v>1401</v>
      </c>
      <c r="B76" s="716" t="s">
        <v>1854</v>
      </c>
      <c r="C76" s="718">
        <v>360.44</v>
      </c>
      <c r="D76" s="586">
        <v>360.44</v>
      </c>
      <c r="E76" s="537" t="str">
        <f t="shared" si="2"/>
        <v/>
      </c>
      <c r="F76" s="720" t="s">
        <v>1468</v>
      </c>
      <c r="G76" s="680">
        <f>C76-C76*VLOOKUP(F76,'Discount Codes'!A:E,3,FALSE)</f>
        <v>315.38499999999999</v>
      </c>
      <c r="H76" s="352">
        <f ca="1">IF(ISERROR(VLOOKUP($A76,'LEAF-ZE1'!$D:$E,1,FALSE)),0,1)</f>
        <v>0</v>
      </c>
      <c r="I76" s="352">
        <f ca="1">IF(ISERROR(VLOOKUP($A76,'370Z-Z34'!$D:$E,1,FALSE)),0,1)</f>
        <v>0</v>
      </c>
      <c r="J76" s="352">
        <f ca="1">IF(ISERROR(VLOOKUP($A76,'JUKE-F15'!$D:$E,1,FALSE)),0,1)</f>
        <v>0</v>
      </c>
      <c r="K76" s="352">
        <f ca="1">IF(ISERROR(VLOOKUP($A76,'JUKE-F16'!$D:$E,1,FALSE)),0,1)</f>
        <v>0</v>
      </c>
      <c r="L76" s="352">
        <f ca="1">IF(ISERROR(VLOOKUP($A76,'NAVARA DC SER 3 &amp; 4-D23'!$D:$E,1,FALSE)),0,1)</f>
        <v>0</v>
      </c>
      <c r="M76" s="352">
        <f ca="1">IF(ISERROR(VLOOKUP($A76,'NAVARA KC&amp;SC SER 3 &amp; 4-D23'!$D:$E,1,FALSE)),0,1)</f>
        <v>0</v>
      </c>
      <c r="N76" s="352">
        <f ca="1">IF(ISERROR(VLOOKUP($A76,'PATHFINDER -R52'!$D:$E,1,FALSE)),0,1)</f>
        <v>0</v>
      </c>
      <c r="O76" s="352">
        <f ca="1">IF(ISERROR(VLOOKUP($A76,'PATROL W-Y62 S4'!$D:$E,1,FALSE)),0,1)</f>
        <v>0</v>
      </c>
      <c r="P76" s="352">
        <f ca="1">IF(ISERROR(VLOOKUP($A76,'PATROL W-Y62'!$D:$E,1,FALSE)),0,1)</f>
        <v>0</v>
      </c>
      <c r="Q76" s="352">
        <f ca="1">IF(ISERROR(VLOOKUP($A76,'QASHQAI J11'!$D:$E,1,FALSE)),0,1)</f>
        <v>0</v>
      </c>
      <c r="R76" s="352">
        <f ca="1">IF(ISERROR(VLOOKUP($A76,'X-TRAIL-T32'!$D:$E,1,FALSE)),0,1)</f>
        <v>1</v>
      </c>
      <c r="S76" s="352">
        <f ca="1">IF(ISERROR(VLOOKUP($A76,'NAVARA -D23 DC'!$D:$D,1,FALSE)),0,1)</f>
        <v>1</v>
      </c>
      <c r="T76" s="352">
        <f ca="1">IF(ISERROR(VLOOKUP($A76,'NAVARA KC&amp;SC'!$D:$D,1,FALSE)),0,1)</f>
        <v>1</v>
      </c>
      <c r="U76" s="352">
        <f ca="1">IF(ISERROR(VLOOKUP($A76,'ALL-NEW Z-Z34'!$D:$D,1,FALSE)),0,1)</f>
        <v>0</v>
      </c>
      <c r="V76" s="352">
        <f>IF(ISERROR(VLOOKUP($A76,#REF!,1,FALSE)),0,1)</f>
        <v>0</v>
      </c>
      <c r="W76" s="352">
        <f>IF(ISERROR(VLOOKUP($A76,#REF!,1,FALSE)),0,1)</f>
        <v>0</v>
      </c>
      <c r="X76" s="352">
        <f>IF(ISERROR(VLOOKUP($A76,#REF!,1,FALSE)),0,1)</f>
        <v>0</v>
      </c>
      <c r="Y76" s="352">
        <f>IF(ISERROR(VLOOKUP($A76,#REF!,1,FALSE)),0,1)</f>
        <v>0</v>
      </c>
      <c r="Z76" s="139">
        <f t="shared" ca="1" si="3"/>
        <v>3</v>
      </c>
    </row>
    <row r="77" spans="1:26">
      <c r="A77" s="717" t="s">
        <v>85</v>
      </c>
      <c r="B77" s="716" t="s">
        <v>765</v>
      </c>
      <c r="C77" s="718">
        <v>19.43</v>
      </c>
      <c r="D77" s="586">
        <v>19.43</v>
      </c>
      <c r="E77" s="537" t="str">
        <f t="shared" si="2"/>
        <v/>
      </c>
      <c r="F77" s="720" t="s">
        <v>1465</v>
      </c>
      <c r="G77" s="680">
        <f>C77-C77*VLOOKUP(F77,'Discount Codes'!A:E,3,FALSE)</f>
        <v>16.126899999999999</v>
      </c>
      <c r="H77" s="352">
        <f ca="1">IF(ISERROR(VLOOKUP($A77,'LEAF-ZE1'!$D:$E,1,FALSE)),0,1)</f>
        <v>1</v>
      </c>
      <c r="I77" s="352">
        <f ca="1">IF(ISERROR(VLOOKUP($A77,'370Z-Z34'!$D:$E,1,FALSE)),0,1)</f>
        <v>0</v>
      </c>
      <c r="J77" s="352">
        <f ca="1">IF(ISERROR(VLOOKUP($A77,'JUKE-F15'!$D:$E,1,FALSE)),0,1)</f>
        <v>1</v>
      </c>
      <c r="K77" s="352">
        <f ca="1">IF(ISERROR(VLOOKUP($A77,'JUKE-F16'!$D:$E,1,FALSE)),0,1)</f>
        <v>1</v>
      </c>
      <c r="L77" s="352">
        <f ca="1">IF(ISERROR(VLOOKUP($A77,'NAVARA DC SER 3 &amp; 4-D23'!$D:$E,1,FALSE)),0,1)</f>
        <v>1</v>
      </c>
      <c r="M77" s="352">
        <f ca="1">IF(ISERROR(VLOOKUP($A77,'NAVARA KC&amp;SC SER 3 &amp; 4-D23'!$D:$E,1,FALSE)),0,1)</f>
        <v>1</v>
      </c>
      <c r="N77" s="352">
        <f ca="1">IF(ISERROR(VLOOKUP($A77,'PATHFINDER -R52'!$D:$E,1,FALSE)),0,1)</f>
        <v>1</v>
      </c>
      <c r="O77" s="352">
        <f ca="1">IF(ISERROR(VLOOKUP($A77,'PATROL W-Y62 S4'!$D:$E,1,FALSE)),0,1)</f>
        <v>0</v>
      </c>
      <c r="P77" s="352">
        <f ca="1">IF(ISERROR(VLOOKUP($A77,'PATROL W-Y62'!$D:$E,1,FALSE)),0,1)</f>
        <v>0</v>
      </c>
      <c r="Q77" s="352">
        <f ca="1">IF(ISERROR(VLOOKUP($A77,'QASHQAI J11'!$D:$E,1,FALSE)),0,1)</f>
        <v>1</v>
      </c>
      <c r="R77" s="352">
        <f ca="1">IF(ISERROR(VLOOKUP($A77,'X-TRAIL-T32'!$D:$E,1,FALSE)),0,1)</f>
        <v>1</v>
      </c>
      <c r="S77" s="352">
        <f ca="1">IF(ISERROR(VLOOKUP($A77,'NAVARA -D23 DC'!$D:$D,1,FALSE)),0,1)</f>
        <v>1</v>
      </c>
      <c r="T77" s="352">
        <f ca="1">IF(ISERROR(VLOOKUP($A77,'NAVARA KC&amp;SC'!$D:$D,1,FALSE)),0,1)</f>
        <v>1</v>
      </c>
      <c r="U77" s="352">
        <f ca="1">IF(ISERROR(VLOOKUP($A77,'ALL-NEW Z-Z34'!$D:$D,1,FALSE)),0,1)</f>
        <v>0</v>
      </c>
      <c r="V77" s="352">
        <f>IF(ISERROR(VLOOKUP($A77,#REF!,1,FALSE)),0,1)</f>
        <v>0</v>
      </c>
      <c r="W77" s="352">
        <f>IF(ISERROR(VLOOKUP($A77,#REF!,1,FALSE)),0,1)</f>
        <v>0</v>
      </c>
      <c r="X77" s="352">
        <f>IF(ISERROR(VLOOKUP($A77,#REF!,1,FALSE)),0,1)</f>
        <v>0</v>
      </c>
      <c r="Y77" s="352">
        <f>IF(ISERROR(VLOOKUP($A77,#REF!,1,FALSE)),0,1)</f>
        <v>0</v>
      </c>
      <c r="Z77" s="139">
        <f t="shared" ca="1" si="3"/>
        <v>10</v>
      </c>
    </row>
    <row r="78" spans="1:26">
      <c r="A78" s="717" t="s">
        <v>79</v>
      </c>
      <c r="B78" s="716" t="s">
        <v>758</v>
      </c>
      <c r="C78" s="718">
        <v>18.59</v>
      </c>
      <c r="D78" s="586">
        <v>18.59</v>
      </c>
      <c r="E78" s="537" t="str">
        <f t="shared" si="2"/>
        <v/>
      </c>
      <c r="F78" s="720" t="s">
        <v>1465</v>
      </c>
      <c r="G78" s="680">
        <f>C78-C78*VLOOKUP(F78,'Discount Codes'!A:E,3,FALSE)</f>
        <v>15.4297</v>
      </c>
      <c r="H78" s="352">
        <f ca="1">IF(ISERROR(VLOOKUP($A78,'LEAF-ZE1'!$D:$E,1,FALSE)),0,1)</f>
        <v>0</v>
      </c>
      <c r="I78" s="352">
        <f ca="1">IF(ISERROR(VLOOKUP($A78,'370Z-Z34'!$D:$E,1,FALSE)),0,1)</f>
        <v>0</v>
      </c>
      <c r="J78" s="352">
        <f ca="1">IF(ISERROR(VLOOKUP($A78,'JUKE-F15'!$D:$E,1,FALSE)),0,1)</f>
        <v>0</v>
      </c>
      <c r="K78" s="352">
        <f ca="1">IF(ISERROR(VLOOKUP($A78,'JUKE-F16'!$D:$E,1,FALSE)),0,1)</f>
        <v>0</v>
      </c>
      <c r="L78" s="352">
        <f ca="1">IF(ISERROR(VLOOKUP($A78,'NAVARA DC SER 3 &amp; 4-D23'!$D:$E,1,FALSE)),0,1)</f>
        <v>0</v>
      </c>
      <c r="M78" s="352">
        <f ca="1">IF(ISERROR(VLOOKUP($A78,'NAVARA KC&amp;SC SER 3 &amp; 4-D23'!$D:$E,1,FALSE)),0,1)</f>
        <v>0</v>
      </c>
      <c r="N78" s="352">
        <f ca="1">IF(ISERROR(VLOOKUP($A78,'PATHFINDER -R52'!$D:$E,1,FALSE)),0,1)</f>
        <v>0</v>
      </c>
      <c r="O78" s="352">
        <f ca="1">IF(ISERROR(VLOOKUP($A78,'PATROL W-Y62 S4'!$D:$E,1,FALSE)),0,1)</f>
        <v>1</v>
      </c>
      <c r="P78" s="352">
        <f ca="1">IF(ISERROR(VLOOKUP($A78,'PATROL W-Y62'!$D:$E,1,FALSE)),0,1)</f>
        <v>0</v>
      </c>
      <c r="Q78" s="352">
        <f ca="1">IF(ISERROR(VLOOKUP($A78,'QASHQAI J11'!$D:$E,1,FALSE)),0,1)</f>
        <v>0</v>
      </c>
      <c r="R78" s="352">
        <f ca="1">IF(ISERROR(VLOOKUP($A78,'X-TRAIL-T32'!$D:$E,1,FALSE)),0,1)</f>
        <v>0</v>
      </c>
      <c r="S78" s="352">
        <f ca="1">IF(ISERROR(VLOOKUP($A78,'NAVARA -D23 DC'!$D:$D,1,FALSE)),0,1)</f>
        <v>0</v>
      </c>
      <c r="T78" s="352">
        <f ca="1">IF(ISERROR(VLOOKUP($A78,'NAVARA KC&amp;SC'!$D:$D,1,FALSE)),0,1)</f>
        <v>0</v>
      </c>
      <c r="U78" s="352">
        <f ca="1">IF(ISERROR(VLOOKUP($A78,'ALL-NEW Z-Z34'!$D:$D,1,FALSE)),0,1)</f>
        <v>0</v>
      </c>
      <c r="V78" s="352">
        <f>IF(ISERROR(VLOOKUP($A78,#REF!,1,FALSE)),0,1)</f>
        <v>0</v>
      </c>
      <c r="W78" s="352">
        <f>IF(ISERROR(VLOOKUP($A78,#REF!,1,FALSE)),0,1)</f>
        <v>0</v>
      </c>
      <c r="X78" s="352">
        <f>IF(ISERROR(VLOOKUP($A78,#REF!,1,FALSE)),0,1)</f>
        <v>0</v>
      </c>
      <c r="Y78" s="352">
        <f>IF(ISERROR(VLOOKUP($A78,#REF!,1,FALSE)),0,1)</f>
        <v>0</v>
      </c>
      <c r="Z78" s="139">
        <f t="shared" ca="1" si="3"/>
        <v>1</v>
      </c>
    </row>
    <row r="79" spans="1:26">
      <c r="A79" s="717" t="s">
        <v>81</v>
      </c>
      <c r="B79" s="716" t="s">
        <v>760</v>
      </c>
      <c r="C79" s="718">
        <v>428.65</v>
      </c>
      <c r="D79" s="586">
        <v>428.65</v>
      </c>
      <c r="E79" s="537" t="str">
        <f t="shared" si="2"/>
        <v/>
      </c>
      <c r="F79" s="720" t="s">
        <v>1464</v>
      </c>
      <c r="G79" s="680">
        <f>C79-C79*VLOOKUP(F79,'Discount Codes'!A:E,3,FALSE)</f>
        <v>355.77949999999998</v>
      </c>
      <c r="H79" s="352">
        <f ca="1">IF(ISERROR(VLOOKUP($A79,'LEAF-ZE1'!$D:$E,1,FALSE)),0,1)</f>
        <v>0</v>
      </c>
      <c r="I79" s="352">
        <f ca="1">IF(ISERROR(VLOOKUP($A79,'370Z-Z34'!$D:$E,1,FALSE)),0,1)</f>
        <v>0</v>
      </c>
      <c r="J79" s="352">
        <f ca="1">IF(ISERROR(VLOOKUP($A79,'JUKE-F15'!$D:$E,1,FALSE)),0,1)</f>
        <v>0</v>
      </c>
      <c r="K79" s="352">
        <f ca="1">IF(ISERROR(VLOOKUP($A79,'JUKE-F16'!$D:$E,1,FALSE)),0,1)</f>
        <v>0</v>
      </c>
      <c r="L79" s="352">
        <f ca="1">IF(ISERROR(VLOOKUP($A79,'NAVARA DC SER 3 &amp; 4-D23'!$D:$E,1,FALSE)),0,1)</f>
        <v>0</v>
      </c>
      <c r="M79" s="352">
        <f ca="1">IF(ISERROR(VLOOKUP($A79,'NAVARA KC&amp;SC SER 3 &amp; 4-D23'!$D:$E,1,FALSE)),0,1)</f>
        <v>0</v>
      </c>
      <c r="N79" s="352">
        <f ca="1">IF(ISERROR(VLOOKUP($A79,'PATHFINDER -R52'!$D:$E,1,FALSE)),0,1)</f>
        <v>0</v>
      </c>
      <c r="O79" s="352">
        <f ca="1">IF(ISERROR(VLOOKUP($A79,'PATROL W-Y62 S4'!$D:$E,1,FALSE)),0,1)</f>
        <v>0</v>
      </c>
      <c r="P79" s="352">
        <f ca="1">IF(ISERROR(VLOOKUP($A79,'PATROL W-Y62'!$D:$E,1,FALSE)),0,1)</f>
        <v>0</v>
      </c>
      <c r="Q79" s="352">
        <f ca="1">IF(ISERROR(VLOOKUP($A79,'QASHQAI J11'!$D:$E,1,FALSE)),0,1)</f>
        <v>0</v>
      </c>
      <c r="R79" s="352">
        <f ca="1">IF(ISERROR(VLOOKUP($A79,'X-TRAIL-T32'!$D:$E,1,FALSE)),0,1)</f>
        <v>0</v>
      </c>
      <c r="S79" s="352">
        <f ca="1">IF(ISERROR(VLOOKUP($A79,'NAVARA -D23 DC'!$D:$D,1,FALSE)),0,1)</f>
        <v>0</v>
      </c>
      <c r="T79" s="352">
        <f ca="1">IF(ISERROR(VLOOKUP($A79,'NAVARA KC&amp;SC'!$D:$D,1,FALSE)),0,1)</f>
        <v>0</v>
      </c>
      <c r="U79" s="352">
        <f ca="1">IF(ISERROR(VLOOKUP($A79,'ALL-NEW Z-Z34'!$D:$D,1,FALSE)),0,1)</f>
        <v>0</v>
      </c>
      <c r="V79" s="352">
        <f>IF(ISERROR(VLOOKUP($A79,#REF!,1,FALSE)),0,1)</f>
        <v>0</v>
      </c>
      <c r="W79" s="352">
        <f>IF(ISERROR(VLOOKUP($A79,#REF!,1,FALSE)),0,1)</f>
        <v>0</v>
      </c>
      <c r="X79" s="352">
        <f>IF(ISERROR(VLOOKUP($A79,#REF!,1,FALSE)),0,1)</f>
        <v>0</v>
      </c>
      <c r="Y79" s="352">
        <f>IF(ISERROR(VLOOKUP($A79,#REF!,1,FALSE)),0,1)</f>
        <v>0</v>
      </c>
      <c r="Z79" s="139">
        <f t="shared" ca="1" si="3"/>
        <v>0</v>
      </c>
    </row>
    <row r="80" spans="1:26">
      <c r="A80" s="717" t="s">
        <v>1271</v>
      </c>
      <c r="B80" s="716" t="s">
        <v>1855</v>
      </c>
      <c r="C80" s="718">
        <v>711.21</v>
      </c>
      <c r="D80" s="586">
        <v>711.21</v>
      </c>
      <c r="E80" s="537" t="str">
        <f t="shared" si="2"/>
        <v/>
      </c>
      <c r="F80" s="720" t="s">
        <v>1465</v>
      </c>
      <c r="G80" s="680">
        <f>C80-C80*VLOOKUP(F80,'Discount Codes'!A:E,3,FALSE)</f>
        <v>590.30430000000001</v>
      </c>
      <c r="H80" s="352">
        <f ca="1">IF(ISERROR(VLOOKUP($A80,'LEAF-ZE1'!$D:$E,1,FALSE)),0,1)</f>
        <v>0</v>
      </c>
      <c r="I80" s="352">
        <f ca="1">IF(ISERROR(VLOOKUP($A80,'370Z-Z34'!$D:$E,1,FALSE)),0,1)</f>
        <v>0</v>
      </c>
      <c r="J80" s="352">
        <f ca="1">IF(ISERROR(VLOOKUP($A80,'JUKE-F15'!$D:$E,1,FALSE)),0,1)</f>
        <v>0</v>
      </c>
      <c r="K80" s="352">
        <f ca="1">IF(ISERROR(VLOOKUP($A80,'JUKE-F16'!$D:$E,1,FALSE)),0,1)</f>
        <v>0</v>
      </c>
      <c r="L80" s="352">
        <f ca="1">IF(ISERROR(VLOOKUP($A80,'NAVARA DC SER 3 &amp; 4-D23'!$D:$E,1,FALSE)),0,1)</f>
        <v>0</v>
      </c>
      <c r="M80" s="352">
        <f ca="1">IF(ISERROR(VLOOKUP($A80,'NAVARA KC&amp;SC SER 3 &amp; 4-D23'!$D:$E,1,FALSE)),0,1)</f>
        <v>0</v>
      </c>
      <c r="N80" s="352">
        <f ca="1">IF(ISERROR(VLOOKUP($A80,'PATHFINDER -R52'!$D:$E,1,FALSE)),0,1)</f>
        <v>0</v>
      </c>
      <c r="O80" s="352">
        <f ca="1">IF(ISERROR(VLOOKUP($A80,'PATROL W-Y62 S4'!$D:$E,1,FALSE)),0,1)</f>
        <v>0</v>
      </c>
      <c r="P80" s="352">
        <f ca="1">IF(ISERROR(VLOOKUP($A80,'PATROL W-Y62'!$D:$E,1,FALSE)),0,1)</f>
        <v>0</v>
      </c>
      <c r="Q80" s="352">
        <f ca="1">IF(ISERROR(VLOOKUP($A80,'QASHQAI J11'!$D:$E,1,FALSE)),0,1)</f>
        <v>0</v>
      </c>
      <c r="R80" s="352">
        <f ca="1">IF(ISERROR(VLOOKUP($A80,'X-TRAIL-T32'!$D:$E,1,FALSE)),0,1)</f>
        <v>0</v>
      </c>
      <c r="S80" s="352">
        <f ca="1">IF(ISERROR(VLOOKUP($A80,'NAVARA -D23 DC'!$D:$D,1,FALSE)),0,1)</f>
        <v>1</v>
      </c>
      <c r="T80" s="352">
        <f ca="1">IF(ISERROR(VLOOKUP($A80,'NAVARA KC&amp;SC'!$D:$D,1,FALSE)),0,1)</f>
        <v>1</v>
      </c>
      <c r="U80" s="352">
        <f ca="1">IF(ISERROR(VLOOKUP($A80,'ALL-NEW Z-Z34'!$D:$D,1,FALSE)),0,1)</f>
        <v>0</v>
      </c>
      <c r="V80" s="352">
        <f>IF(ISERROR(VLOOKUP($A80,#REF!,1,FALSE)),0,1)</f>
        <v>0</v>
      </c>
      <c r="W80" s="352">
        <f>IF(ISERROR(VLOOKUP($A80,#REF!,1,FALSE)),0,1)</f>
        <v>0</v>
      </c>
      <c r="X80" s="352">
        <f>IF(ISERROR(VLOOKUP($A80,#REF!,1,FALSE)),0,1)</f>
        <v>0</v>
      </c>
      <c r="Y80" s="352">
        <f>IF(ISERROR(VLOOKUP($A80,#REF!,1,FALSE)),0,1)</f>
        <v>0</v>
      </c>
      <c r="Z80" s="139">
        <f t="shared" ca="1" si="3"/>
        <v>2</v>
      </c>
    </row>
    <row r="81" spans="1:26">
      <c r="A81" s="717" t="s">
        <v>1278</v>
      </c>
      <c r="B81" s="716" t="s">
        <v>1856</v>
      </c>
      <c r="C81" s="718">
        <v>1976.84</v>
      </c>
      <c r="D81" s="586">
        <v>1976.84</v>
      </c>
      <c r="E81" s="537" t="str">
        <f t="shared" si="2"/>
        <v/>
      </c>
      <c r="F81" s="720" t="s">
        <v>1465</v>
      </c>
      <c r="G81" s="680">
        <f>C81-C81*VLOOKUP(F81,'Discount Codes'!A:E,3,FALSE)</f>
        <v>1640.7772</v>
      </c>
      <c r="H81" s="352">
        <f ca="1">IF(ISERROR(VLOOKUP($A81,'LEAF-ZE1'!$D:$E,1,FALSE)),0,1)</f>
        <v>0</v>
      </c>
      <c r="I81" s="352">
        <f ca="1">IF(ISERROR(VLOOKUP($A81,'370Z-Z34'!$D:$E,1,FALSE)),0,1)</f>
        <v>0</v>
      </c>
      <c r="J81" s="352">
        <f ca="1">IF(ISERROR(VLOOKUP($A81,'JUKE-F15'!$D:$E,1,FALSE)),0,1)</f>
        <v>0</v>
      </c>
      <c r="K81" s="352">
        <f ca="1">IF(ISERROR(VLOOKUP($A81,'JUKE-F16'!$D:$E,1,FALSE)),0,1)</f>
        <v>0</v>
      </c>
      <c r="L81" s="352">
        <f ca="1">IF(ISERROR(VLOOKUP($A81,'NAVARA DC SER 3 &amp; 4-D23'!$D:$E,1,FALSE)),0,1)</f>
        <v>0</v>
      </c>
      <c r="M81" s="352">
        <f ca="1">IF(ISERROR(VLOOKUP($A81,'NAVARA KC&amp;SC SER 3 &amp; 4-D23'!$D:$E,1,FALSE)),0,1)</f>
        <v>0</v>
      </c>
      <c r="N81" s="352">
        <f ca="1">IF(ISERROR(VLOOKUP($A81,'PATHFINDER -R52'!$D:$E,1,FALSE)),0,1)</f>
        <v>0</v>
      </c>
      <c r="O81" s="352">
        <f ca="1">IF(ISERROR(VLOOKUP($A81,'PATROL W-Y62 S4'!$D:$E,1,FALSE)),0,1)</f>
        <v>0</v>
      </c>
      <c r="P81" s="352">
        <f ca="1">IF(ISERROR(VLOOKUP($A81,'PATROL W-Y62'!$D:$E,1,FALSE)),0,1)</f>
        <v>0</v>
      </c>
      <c r="Q81" s="352">
        <f ca="1">IF(ISERROR(VLOOKUP($A81,'QASHQAI J11'!$D:$E,1,FALSE)),0,1)</f>
        <v>0</v>
      </c>
      <c r="R81" s="352">
        <f ca="1">IF(ISERROR(VLOOKUP($A81,'X-TRAIL-T32'!$D:$E,1,FALSE)),0,1)</f>
        <v>0</v>
      </c>
      <c r="S81" s="352">
        <f ca="1">IF(ISERROR(VLOOKUP($A81,'NAVARA -D23 DC'!$D:$D,1,FALSE)),0,1)</f>
        <v>1</v>
      </c>
      <c r="T81" s="352">
        <f ca="1">IF(ISERROR(VLOOKUP($A81,'NAVARA KC&amp;SC'!$D:$D,1,FALSE)),0,1)</f>
        <v>1</v>
      </c>
      <c r="U81" s="352">
        <f ca="1">IF(ISERROR(VLOOKUP($A81,'ALL-NEW Z-Z34'!$D:$D,1,FALSE)),0,1)</f>
        <v>0</v>
      </c>
      <c r="V81" s="352">
        <f>IF(ISERROR(VLOOKUP($A81,#REF!,1,FALSE)),0,1)</f>
        <v>0</v>
      </c>
      <c r="W81" s="352">
        <f>IF(ISERROR(VLOOKUP($A81,#REF!,1,FALSE)),0,1)</f>
        <v>0</v>
      </c>
      <c r="X81" s="352">
        <f>IF(ISERROR(VLOOKUP($A81,#REF!,1,FALSE)),0,1)</f>
        <v>0</v>
      </c>
      <c r="Y81" s="352">
        <f>IF(ISERROR(VLOOKUP($A81,#REF!,1,FALSE)),0,1)</f>
        <v>0</v>
      </c>
      <c r="Z81" s="139">
        <f t="shared" ca="1" si="3"/>
        <v>2</v>
      </c>
    </row>
    <row r="82" spans="1:26">
      <c r="A82" s="717" t="s">
        <v>556</v>
      </c>
      <c r="B82" s="716" t="s">
        <v>981</v>
      </c>
      <c r="C82" s="718">
        <v>805.08</v>
      </c>
      <c r="D82" s="586">
        <v>805.08</v>
      </c>
      <c r="E82" s="537" t="str">
        <f t="shared" si="2"/>
        <v/>
      </c>
      <c r="F82" s="720" t="s">
        <v>1464</v>
      </c>
      <c r="G82" s="680">
        <f>C82-C82*VLOOKUP(F82,'Discount Codes'!A:E,3,FALSE)</f>
        <v>668.21640000000002</v>
      </c>
      <c r="H82" s="352">
        <f ca="1">IF(ISERROR(VLOOKUP($A82,'LEAF-ZE1'!$D:$E,1,FALSE)),0,1)</f>
        <v>0</v>
      </c>
      <c r="I82" s="352">
        <f ca="1">IF(ISERROR(VLOOKUP($A82,'370Z-Z34'!$D:$E,1,FALSE)),0,1)</f>
        <v>0</v>
      </c>
      <c r="J82" s="352">
        <f ca="1">IF(ISERROR(VLOOKUP($A82,'JUKE-F15'!$D:$E,1,FALSE)),0,1)</f>
        <v>0</v>
      </c>
      <c r="K82" s="352">
        <f ca="1">IF(ISERROR(VLOOKUP($A82,'JUKE-F16'!$D:$E,1,FALSE)),0,1)</f>
        <v>0</v>
      </c>
      <c r="L82" s="352">
        <f ca="1">IF(ISERROR(VLOOKUP($A82,'NAVARA DC SER 3 &amp; 4-D23'!$D:$E,1,FALSE)),0,1)</f>
        <v>0</v>
      </c>
      <c r="M82" s="352">
        <f ca="1">IF(ISERROR(VLOOKUP($A82,'NAVARA KC&amp;SC SER 3 &amp; 4-D23'!$D:$E,1,FALSE)),0,1)</f>
        <v>0</v>
      </c>
      <c r="N82" s="352">
        <f ca="1">IF(ISERROR(VLOOKUP($A82,'PATHFINDER -R52'!$D:$E,1,FALSE)),0,1)</f>
        <v>1</v>
      </c>
      <c r="O82" s="352">
        <f ca="1">IF(ISERROR(VLOOKUP($A82,'PATROL W-Y62 S4'!$D:$E,1,FALSE)),0,1)</f>
        <v>0</v>
      </c>
      <c r="P82" s="352">
        <f ca="1">IF(ISERROR(VLOOKUP($A82,'PATROL W-Y62'!$D:$E,1,FALSE)),0,1)</f>
        <v>0</v>
      </c>
      <c r="Q82" s="352">
        <f ca="1">IF(ISERROR(VLOOKUP($A82,'QASHQAI J11'!$D:$E,1,FALSE)),0,1)</f>
        <v>0</v>
      </c>
      <c r="R82" s="352">
        <f ca="1">IF(ISERROR(VLOOKUP($A82,'X-TRAIL-T32'!$D:$E,1,FALSE)),0,1)</f>
        <v>0</v>
      </c>
      <c r="S82" s="352">
        <f ca="1">IF(ISERROR(VLOOKUP($A82,'NAVARA -D23 DC'!$D:$D,1,FALSE)),0,1)</f>
        <v>0</v>
      </c>
      <c r="T82" s="352">
        <f ca="1">IF(ISERROR(VLOOKUP($A82,'NAVARA KC&amp;SC'!$D:$D,1,FALSE)),0,1)</f>
        <v>0</v>
      </c>
      <c r="U82" s="352">
        <f ca="1">IF(ISERROR(VLOOKUP($A82,'ALL-NEW Z-Z34'!$D:$D,1,FALSE)),0,1)</f>
        <v>0</v>
      </c>
      <c r="V82" s="352">
        <f>IF(ISERROR(VLOOKUP($A82,#REF!,1,FALSE)),0,1)</f>
        <v>0</v>
      </c>
      <c r="W82" s="352">
        <f>IF(ISERROR(VLOOKUP($A82,#REF!,1,FALSE)),0,1)</f>
        <v>0</v>
      </c>
      <c r="X82" s="352">
        <f>IF(ISERROR(VLOOKUP($A82,#REF!,1,FALSE)),0,1)</f>
        <v>0</v>
      </c>
      <c r="Y82" s="352">
        <f>IF(ISERROR(VLOOKUP($A82,#REF!,1,FALSE)),0,1)</f>
        <v>0</v>
      </c>
      <c r="Z82" s="139">
        <f t="shared" ca="1" si="3"/>
        <v>1</v>
      </c>
    </row>
    <row r="83" spans="1:26">
      <c r="A83" s="717" t="s">
        <v>1256</v>
      </c>
      <c r="B83" s="716" t="s">
        <v>1857</v>
      </c>
      <c r="C83" s="718">
        <v>450.13</v>
      </c>
      <c r="D83" s="586">
        <v>450.13</v>
      </c>
      <c r="E83" s="537" t="str">
        <f t="shared" si="2"/>
        <v/>
      </c>
      <c r="F83" s="720" t="s">
        <v>1465</v>
      </c>
      <c r="G83" s="680">
        <f>C83-C83*VLOOKUP(F83,'Discount Codes'!A:E,3,FALSE)</f>
        <v>373.60789999999997</v>
      </c>
      <c r="H83" s="352">
        <f ca="1">IF(ISERROR(VLOOKUP($A83,'LEAF-ZE1'!$D:$E,1,FALSE)),0,1)</f>
        <v>0</v>
      </c>
      <c r="I83" s="352">
        <f ca="1">IF(ISERROR(VLOOKUP($A83,'370Z-Z34'!$D:$E,1,FALSE)),0,1)</f>
        <v>0</v>
      </c>
      <c r="J83" s="352">
        <f ca="1">IF(ISERROR(VLOOKUP($A83,'JUKE-F15'!$D:$E,1,FALSE)),0,1)</f>
        <v>0</v>
      </c>
      <c r="K83" s="352">
        <f ca="1">IF(ISERROR(VLOOKUP($A83,'JUKE-F16'!$D:$E,1,FALSE)),0,1)</f>
        <v>0</v>
      </c>
      <c r="L83" s="352">
        <f ca="1">IF(ISERROR(VLOOKUP($A83,'NAVARA DC SER 3 &amp; 4-D23'!$D:$E,1,FALSE)),0,1)</f>
        <v>0</v>
      </c>
      <c r="M83" s="352">
        <f ca="1">IF(ISERROR(VLOOKUP($A83,'NAVARA KC&amp;SC SER 3 &amp; 4-D23'!$D:$E,1,FALSE)),0,1)</f>
        <v>0</v>
      </c>
      <c r="N83" s="352">
        <f ca="1">IF(ISERROR(VLOOKUP($A83,'PATHFINDER -R52'!$D:$E,1,FALSE)),0,1)</f>
        <v>0</v>
      </c>
      <c r="O83" s="352">
        <f ca="1">IF(ISERROR(VLOOKUP($A83,'PATROL W-Y62 S4'!$D:$E,1,FALSE)),0,1)</f>
        <v>0</v>
      </c>
      <c r="P83" s="352">
        <f ca="1">IF(ISERROR(VLOOKUP($A83,'PATROL W-Y62'!$D:$E,1,FALSE)),0,1)</f>
        <v>0</v>
      </c>
      <c r="Q83" s="352">
        <f ca="1">IF(ISERROR(VLOOKUP($A83,'QASHQAI J11'!$D:$E,1,FALSE)),0,1)</f>
        <v>0</v>
      </c>
      <c r="R83" s="352">
        <f ca="1">IF(ISERROR(VLOOKUP($A83,'X-TRAIL-T32'!$D:$E,1,FALSE)),0,1)</f>
        <v>0</v>
      </c>
      <c r="S83" s="352">
        <f ca="1">IF(ISERROR(VLOOKUP($A83,'NAVARA -D23 DC'!$D:$D,1,FALSE)),0,1)</f>
        <v>1</v>
      </c>
      <c r="T83" s="352">
        <f ca="1">IF(ISERROR(VLOOKUP($A83,'NAVARA KC&amp;SC'!$D:$D,1,FALSE)),0,1)</f>
        <v>1</v>
      </c>
      <c r="U83" s="352">
        <f ca="1">IF(ISERROR(VLOOKUP($A83,'ALL-NEW Z-Z34'!$D:$D,1,FALSE)),0,1)</f>
        <v>0</v>
      </c>
      <c r="V83" s="352">
        <f>IF(ISERROR(VLOOKUP($A83,#REF!,1,FALSE)),0,1)</f>
        <v>0</v>
      </c>
      <c r="W83" s="352">
        <f>IF(ISERROR(VLOOKUP($A83,#REF!,1,FALSE)),0,1)</f>
        <v>0</v>
      </c>
      <c r="X83" s="352">
        <f>IF(ISERROR(VLOOKUP($A83,#REF!,1,FALSE)),0,1)</f>
        <v>0</v>
      </c>
      <c r="Y83" s="352">
        <f>IF(ISERROR(VLOOKUP($A83,#REF!,1,FALSE)),0,1)</f>
        <v>0</v>
      </c>
      <c r="Z83" s="139">
        <f t="shared" ca="1" si="3"/>
        <v>2</v>
      </c>
    </row>
    <row r="84" spans="1:26">
      <c r="A84" s="717" t="s">
        <v>1285</v>
      </c>
      <c r="B84" s="716" t="s">
        <v>1858</v>
      </c>
      <c r="C84" s="718">
        <v>436.3</v>
      </c>
      <c r="D84" s="586">
        <v>436.3</v>
      </c>
      <c r="E84" s="537" t="str">
        <f t="shared" si="2"/>
        <v/>
      </c>
      <c r="F84" s="720" t="s">
        <v>1465</v>
      </c>
      <c r="G84" s="680">
        <f>C84-C84*VLOOKUP(F84,'Discount Codes'!A:E,3,FALSE)</f>
        <v>362.12900000000002</v>
      </c>
      <c r="H84" s="352">
        <f ca="1">IF(ISERROR(VLOOKUP($A84,'LEAF-ZE1'!$D:$E,1,FALSE)),0,1)</f>
        <v>0</v>
      </c>
      <c r="I84" s="352">
        <f ca="1">IF(ISERROR(VLOOKUP($A84,'370Z-Z34'!$D:$E,1,FALSE)),0,1)</f>
        <v>0</v>
      </c>
      <c r="J84" s="352">
        <f ca="1">IF(ISERROR(VLOOKUP($A84,'JUKE-F15'!$D:$E,1,FALSE)),0,1)</f>
        <v>0</v>
      </c>
      <c r="K84" s="352">
        <f ca="1">IF(ISERROR(VLOOKUP($A84,'JUKE-F16'!$D:$E,1,FALSE)),0,1)</f>
        <v>0</v>
      </c>
      <c r="L84" s="352">
        <f ca="1">IF(ISERROR(VLOOKUP($A84,'NAVARA DC SER 3 &amp; 4-D23'!$D:$E,1,FALSE)),0,1)</f>
        <v>0</v>
      </c>
      <c r="M84" s="352">
        <f ca="1">IF(ISERROR(VLOOKUP($A84,'NAVARA KC&amp;SC SER 3 &amp; 4-D23'!$D:$E,1,FALSE)),0,1)</f>
        <v>0</v>
      </c>
      <c r="N84" s="352">
        <f ca="1">IF(ISERROR(VLOOKUP($A84,'PATHFINDER -R52'!$D:$E,1,FALSE)),0,1)</f>
        <v>0</v>
      </c>
      <c r="O84" s="352">
        <f ca="1">IF(ISERROR(VLOOKUP($A84,'PATROL W-Y62 S4'!$D:$E,1,FALSE)),0,1)</f>
        <v>0</v>
      </c>
      <c r="P84" s="352">
        <f ca="1">IF(ISERROR(VLOOKUP($A84,'PATROL W-Y62'!$D:$E,1,FALSE)),0,1)</f>
        <v>0</v>
      </c>
      <c r="Q84" s="352">
        <f ca="1">IF(ISERROR(VLOOKUP($A84,'QASHQAI J11'!$D:$E,1,FALSE)),0,1)</f>
        <v>0</v>
      </c>
      <c r="R84" s="352">
        <f ca="1">IF(ISERROR(VLOOKUP($A84,'X-TRAIL-T32'!$D:$E,1,FALSE)),0,1)</f>
        <v>0</v>
      </c>
      <c r="S84" s="352">
        <f ca="1">IF(ISERROR(VLOOKUP($A84,'NAVARA -D23 DC'!$D:$D,1,FALSE)),0,1)</f>
        <v>1</v>
      </c>
      <c r="T84" s="352">
        <f ca="1">IF(ISERROR(VLOOKUP($A84,'NAVARA KC&amp;SC'!$D:$D,1,FALSE)),0,1)</f>
        <v>1</v>
      </c>
      <c r="U84" s="352">
        <f ca="1">IF(ISERROR(VLOOKUP($A84,'ALL-NEW Z-Z34'!$D:$D,1,FALSE)),0,1)</f>
        <v>0</v>
      </c>
      <c r="V84" s="352">
        <f>IF(ISERROR(VLOOKUP($A84,#REF!,1,FALSE)),0,1)</f>
        <v>0</v>
      </c>
      <c r="W84" s="352">
        <f>IF(ISERROR(VLOOKUP($A84,#REF!,1,FALSE)),0,1)</f>
        <v>0</v>
      </c>
      <c r="X84" s="352">
        <f>IF(ISERROR(VLOOKUP($A84,#REF!,1,FALSE)),0,1)</f>
        <v>0</v>
      </c>
      <c r="Y84" s="352">
        <f>IF(ISERROR(VLOOKUP($A84,#REF!,1,FALSE)),0,1)</f>
        <v>0</v>
      </c>
      <c r="Z84" s="139">
        <f t="shared" ca="1" si="3"/>
        <v>2</v>
      </c>
    </row>
    <row r="85" spans="1:26" s="3" customFormat="1">
      <c r="A85" s="717" t="s">
        <v>1460</v>
      </c>
      <c r="B85" s="716" t="s">
        <v>1859</v>
      </c>
      <c r="C85" s="718">
        <v>781.98</v>
      </c>
      <c r="D85" s="586">
        <v>781.98</v>
      </c>
      <c r="E85" s="537" t="str">
        <f t="shared" si="2"/>
        <v/>
      </c>
      <c r="F85" s="720" t="s">
        <v>1465</v>
      </c>
      <c r="G85" s="680">
        <f>C85-C85*VLOOKUP(F85,'Discount Codes'!A:E,3,FALSE)</f>
        <v>649.04340000000002</v>
      </c>
      <c r="H85" s="352">
        <f ca="1">IF(ISERROR(VLOOKUP($A85,'LEAF-ZE1'!$D:$E,1,FALSE)),0,1)</f>
        <v>0</v>
      </c>
      <c r="I85" s="352">
        <f ca="1">IF(ISERROR(VLOOKUP($A85,'370Z-Z34'!$D:$E,1,FALSE)),0,1)</f>
        <v>0</v>
      </c>
      <c r="J85" s="352">
        <f ca="1">IF(ISERROR(VLOOKUP($A85,'JUKE-F15'!$D:$E,1,FALSE)),0,1)</f>
        <v>0</v>
      </c>
      <c r="K85" s="352">
        <f ca="1">IF(ISERROR(VLOOKUP($A85,'JUKE-F16'!$D:$E,1,FALSE)),0,1)</f>
        <v>0</v>
      </c>
      <c r="L85" s="352">
        <f ca="1">IF(ISERROR(VLOOKUP($A85,'NAVARA DC SER 3 &amp; 4-D23'!$D:$E,1,FALSE)),0,1)</f>
        <v>0</v>
      </c>
      <c r="M85" s="352">
        <f ca="1">IF(ISERROR(VLOOKUP($A85,'NAVARA KC&amp;SC SER 3 &amp; 4-D23'!$D:$E,1,FALSE)),0,1)</f>
        <v>0</v>
      </c>
      <c r="N85" s="352">
        <f ca="1">IF(ISERROR(VLOOKUP($A85,'PATHFINDER -R52'!$D:$E,1,FALSE)),0,1)</f>
        <v>0</v>
      </c>
      <c r="O85" s="352">
        <f ca="1">IF(ISERROR(VLOOKUP($A85,'PATROL W-Y62 S4'!$D:$E,1,FALSE)),0,1)</f>
        <v>0</v>
      </c>
      <c r="P85" s="352">
        <f ca="1">IF(ISERROR(VLOOKUP($A85,'PATROL W-Y62'!$D:$E,1,FALSE)),0,1)</f>
        <v>0</v>
      </c>
      <c r="Q85" s="352">
        <f ca="1">IF(ISERROR(VLOOKUP($A85,'QASHQAI J11'!$D:$E,1,FALSE)),0,1)</f>
        <v>0</v>
      </c>
      <c r="R85" s="352">
        <f ca="1">IF(ISERROR(VLOOKUP($A85,'X-TRAIL-T32'!$D:$E,1,FALSE)),0,1)</f>
        <v>0</v>
      </c>
      <c r="S85" s="352">
        <f ca="1">IF(ISERROR(VLOOKUP($A85,'NAVARA -D23 DC'!$D:$D,1,FALSE)),0,1)</f>
        <v>1</v>
      </c>
      <c r="T85" s="352">
        <f ca="1">IF(ISERROR(VLOOKUP($A85,'NAVARA KC&amp;SC'!$D:$D,1,FALSE)),0,1)</f>
        <v>1</v>
      </c>
      <c r="U85" s="352">
        <f ca="1">IF(ISERROR(VLOOKUP($A85,'ALL-NEW Z-Z34'!$D:$D,1,FALSE)),0,1)</f>
        <v>0</v>
      </c>
      <c r="V85" s="352">
        <f>IF(ISERROR(VLOOKUP($A85,#REF!,1,FALSE)),0,1)</f>
        <v>0</v>
      </c>
      <c r="W85" s="352">
        <f>IF(ISERROR(VLOOKUP($A85,#REF!,1,FALSE)),0,1)</f>
        <v>0</v>
      </c>
      <c r="X85" s="352">
        <f>IF(ISERROR(VLOOKUP($A85,#REF!,1,FALSE)),0,1)</f>
        <v>0</v>
      </c>
      <c r="Y85" s="352">
        <f>IF(ISERROR(VLOOKUP($A85,#REF!,1,FALSE)),0,1)</f>
        <v>0</v>
      </c>
      <c r="Z85" s="139">
        <f t="shared" ca="1" si="3"/>
        <v>2</v>
      </c>
    </row>
    <row r="86" spans="1:26">
      <c r="A86" s="717" t="s">
        <v>1268</v>
      </c>
      <c r="B86" s="716" t="s">
        <v>1860</v>
      </c>
      <c r="C86" s="718">
        <v>616.36</v>
      </c>
      <c r="D86" s="586">
        <v>616.36</v>
      </c>
      <c r="E86" s="537" t="str">
        <f t="shared" si="2"/>
        <v/>
      </c>
      <c r="F86" s="720" t="s">
        <v>1465</v>
      </c>
      <c r="G86" s="680">
        <f>C86-C86*VLOOKUP(F86,'Discount Codes'!A:E,3,FALSE)</f>
        <v>511.5788</v>
      </c>
      <c r="H86" s="352">
        <f ca="1">IF(ISERROR(VLOOKUP($A86,'LEAF-ZE1'!$D:$E,1,FALSE)),0,1)</f>
        <v>0</v>
      </c>
      <c r="I86" s="352">
        <f ca="1">IF(ISERROR(VLOOKUP($A86,'370Z-Z34'!$D:$E,1,FALSE)),0,1)</f>
        <v>0</v>
      </c>
      <c r="J86" s="352">
        <f ca="1">IF(ISERROR(VLOOKUP($A86,'JUKE-F15'!$D:$E,1,FALSE)),0,1)</f>
        <v>0</v>
      </c>
      <c r="K86" s="352">
        <f ca="1">IF(ISERROR(VLOOKUP($A86,'JUKE-F16'!$D:$E,1,FALSE)),0,1)</f>
        <v>0</v>
      </c>
      <c r="L86" s="352">
        <f ca="1">IF(ISERROR(VLOOKUP($A86,'NAVARA DC SER 3 &amp; 4-D23'!$D:$E,1,FALSE)),0,1)</f>
        <v>0</v>
      </c>
      <c r="M86" s="352">
        <f ca="1">IF(ISERROR(VLOOKUP($A86,'NAVARA KC&amp;SC SER 3 &amp; 4-D23'!$D:$E,1,FALSE)),0,1)</f>
        <v>0</v>
      </c>
      <c r="N86" s="352">
        <f ca="1">IF(ISERROR(VLOOKUP($A86,'PATHFINDER -R52'!$D:$E,1,FALSE)),0,1)</f>
        <v>0</v>
      </c>
      <c r="O86" s="352">
        <f ca="1">IF(ISERROR(VLOOKUP($A86,'PATROL W-Y62 S4'!$D:$E,1,FALSE)),0,1)</f>
        <v>0</v>
      </c>
      <c r="P86" s="352">
        <f ca="1">IF(ISERROR(VLOOKUP($A86,'PATROL W-Y62'!$D:$E,1,FALSE)),0,1)</f>
        <v>0</v>
      </c>
      <c r="Q86" s="352">
        <f ca="1">IF(ISERROR(VLOOKUP($A86,'QASHQAI J11'!$D:$E,1,FALSE)),0,1)</f>
        <v>0</v>
      </c>
      <c r="R86" s="352">
        <f ca="1">IF(ISERROR(VLOOKUP($A86,'X-TRAIL-T32'!$D:$E,1,FALSE)),0,1)</f>
        <v>0</v>
      </c>
      <c r="S86" s="352">
        <f ca="1">IF(ISERROR(VLOOKUP($A86,'NAVARA -D23 DC'!$D:$D,1,FALSE)),0,1)</f>
        <v>1</v>
      </c>
      <c r="T86" s="352">
        <f ca="1">IF(ISERROR(VLOOKUP($A86,'NAVARA KC&amp;SC'!$D:$D,1,FALSE)),0,1)</f>
        <v>0</v>
      </c>
      <c r="U86" s="352">
        <f ca="1">IF(ISERROR(VLOOKUP($A86,'ALL-NEW Z-Z34'!$D:$D,1,FALSE)),0,1)</f>
        <v>0</v>
      </c>
      <c r="V86" s="352">
        <f>IF(ISERROR(VLOOKUP($A86,#REF!,1,FALSE)),0,1)</f>
        <v>0</v>
      </c>
      <c r="W86" s="352">
        <f>IF(ISERROR(VLOOKUP($A86,#REF!,1,FALSE)),0,1)</f>
        <v>0</v>
      </c>
      <c r="X86" s="352">
        <f>IF(ISERROR(VLOOKUP($A86,#REF!,1,FALSE)),0,1)</f>
        <v>0</v>
      </c>
      <c r="Y86" s="352">
        <f>IF(ISERROR(VLOOKUP($A86,#REF!,1,FALSE)),0,1)</f>
        <v>0</v>
      </c>
      <c r="Z86" s="139">
        <f t="shared" ca="1" si="3"/>
        <v>1</v>
      </c>
    </row>
    <row r="87" spans="1:26">
      <c r="A87" s="717" t="s">
        <v>1269</v>
      </c>
      <c r="B87" s="716" t="s">
        <v>1860</v>
      </c>
      <c r="C87" s="718">
        <v>618.01</v>
      </c>
      <c r="D87" s="586">
        <v>618.01</v>
      </c>
      <c r="E87" s="537" t="str">
        <f t="shared" si="2"/>
        <v/>
      </c>
      <c r="F87" s="720" t="s">
        <v>1465</v>
      </c>
      <c r="G87" s="680">
        <f>C87-C87*VLOOKUP(F87,'Discount Codes'!A:E,3,FALSE)</f>
        <v>512.94830000000002</v>
      </c>
      <c r="H87" s="352">
        <f ca="1">IF(ISERROR(VLOOKUP($A87,'LEAF-ZE1'!$D:$E,1,FALSE)),0,1)</f>
        <v>0</v>
      </c>
      <c r="I87" s="352">
        <f ca="1">IF(ISERROR(VLOOKUP($A87,'370Z-Z34'!$D:$E,1,FALSE)),0,1)</f>
        <v>0</v>
      </c>
      <c r="J87" s="352">
        <f ca="1">IF(ISERROR(VLOOKUP($A87,'JUKE-F15'!$D:$E,1,FALSE)),0,1)</f>
        <v>0</v>
      </c>
      <c r="K87" s="352">
        <f ca="1">IF(ISERROR(VLOOKUP($A87,'JUKE-F16'!$D:$E,1,FALSE)),0,1)</f>
        <v>0</v>
      </c>
      <c r="L87" s="352">
        <f ca="1">IF(ISERROR(VLOOKUP($A87,'NAVARA DC SER 3 &amp; 4-D23'!$D:$E,1,FALSE)),0,1)</f>
        <v>0</v>
      </c>
      <c r="M87" s="352">
        <f ca="1">IF(ISERROR(VLOOKUP($A87,'NAVARA KC&amp;SC SER 3 &amp; 4-D23'!$D:$E,1,FALSE)),0,1)</f>
        <v>0</v>
      </c>
      <c r="N87" s="352">
        <f ca="1">IF(ISERROR(VLOOKUP($A87,'PATHFINDER -R52'!$D:$E,1,FALSE)),0,1)</f>
        <v>0</v>
      </c>
      <c r="O87" s="352">
        <f ca="1">IF(ISERROR(VLOOKUP($A87,'PATROL W-Y62 S4'!$D:$E,1,FALSE)),0,1)</f>
        <v>0</v>
      </c>
      <c r="P87" s="352">
        <f ca="1">IF(ISERROR(VLOOKUP($A87,'PATROL W-Y62'!$D:$E,1,FALSE)),0,1)</f>
        <v>0</v>
      </c>
      <c r="Q87" s="352">
        <f ca="1">IF(ISERROR(VLOOKUP($A87,'QASHQAI J11'!$D:$E,1,FALSE)),0,1)</f>
        <v>0</v>
      </c>
      <c r="R87" s="352">
        <f ca="1">IF(ISERROR(VLOOKUP($A87,'X-TRAIL-T32'!$D:$E,1,FALSE)),0,1)</f>
        <v>0</v>
      </c>
      <c r="S87" s="352">
        <f ca="1">IF(ISERROR(VLOOKUP($A87,'NAVARA -D23 DC'!$D:$D,1,FALSE)),0,1)</f>
        <v>0</v>
      </c>
      <c r="T87" s="352">
        <f ca="1">IF(ISERROR(VLOOKUP($A87,'NAVARA KC&amp;SC'!$D:$D,1,FALSE)),0,1)</f>
        <v>1</v>
      </c>
      <c r="U87" s="352">
        <f ca="1">IF(ISERROR(VLOOKUP($A87,'ALL-NEW Z-Z34'!$D:$D,1,FALSE)),0,1)</f>
        <v>0</v>
      </c>
      <c r="V87" s="352">
        <f>IF(ISERROR(VLOOKUP($A87,#REF!,1,FALSE)),0,1)</f>
        <v>0</v>
      </c>
      <c r="W87" s="352">
        <f>IF(ISERROR(VLOOKUP($A87,#REF!,1,FALSE)),0,1)</f>
        <v>0</v>
      </c>
      <c r="X87" s="352">
        <f>IF(ISERROR(VLOOKUP($A87,#REF!,1,FALSE)),0,1)</f>
        <v>0</v>
      </c>
      <c r="Y87" s="352">
        <f>IF(ISERROR(VLOOKUP($A87,#REF!,1,FALSE)),0,1)</f>
        <v>0</v>
      </c>
      <c r="Z87" s="139">
        <f t="shared" ca="1" si="3"/>
        <v>1</v>
      </c>
    </row>
    <row r="88" spans="1:26">
      <c r="A88" s="717" t="s">
        <v>249</v>
      </c>
      <c r="B88" s="716" t="s">
        <v>783</v>
      </c>
      <c r="C88" s="718">
        <v>1187.74</v>
      </c>
      <c r="D88" s="586">
        <v>1187.74</v>
      </c>
      <c r="E88" s="537" t="str">
        <f t="shared" si="2"/>
        <v/>
      </c>
      <c r="F88" s="720" t="s">
        <v>1465</v>
      </c>
      <c r="G88" s="680">
        <f>C88-C88*VLOOKUP(F88,'Discount Codes'!A:E,3,FALSE)</f>
        <v>985.82420000000002</v>
      </c>
      <c r="H88" s="352">
        <f ca="1">IF(ISERROR(VLOOKUP($A88,'LEAF-ZE1'!$D:$E,1,FALSE)),0,1)</f>
        <v>0</v>
      </c>
      <c r="I88" s="352">
        <f ca="1">IF(ISERROR(VLOOKUP($A88,'370Z-Z34'!$D:$E,1,FALSE)),0,1)</f>
        <v>0</v>
      </c>
      <c r="J88" s="352">
        <f ca="1">IF(ISERROR(VLOOKUP($A88,'JUKE-F15'!$D:$E,1,FALSE)),0,1)</f>
        <v>1</v>
      </c>
      <c r="K88" s="352">
        <f ca="1">IF(ISERROR(VLOOKUP($A88,'JUKE-F16'!$D:$E,1,FALSE)),0,1)</f>
        <v>0</v>
      </c>
      <c r="L88" s="352">
        <f ca="1">IF(ISERROR(VLOOKUP($A88,'NAVARA DC SER 3 &amp; 4-D23'!$D:$E,1,FALSE)),0,1)</f>
        <v>0</v>
      </c>
      <c r="M88" s="352">
        <f ca="1">IF(ISERROR(VLOOKUP($A88,'NAVARA KC&amp;SC SER 3 &amp; 4-D23'!$D:$E,1,FALSE)),0,1)</f>
        <v>0</v>
      </c>
      <c r="N88" s="352">
        <f ca="1">IF(ISERROR(VLOOKUP($A88,'PATHFINDER -R52'!$D:$E,1,FALSE)),0,1)</f>
        <v>0</v>
      </c>
      <c r="O88" s="352">
        <f ca="1">IF(ISERROR(VLOOKUP($A88,'PATROL W-Y62 S4'!$D:$E,1,FALSE)),0,1)</f>
        <v>0</v>
      </c>
      <c r="P88" s="352">
        <f ca="1">IF(ISERROR(VLOOKUP($A88,'PATROL W-Y62'!$D:$E,1,FALSE)),0,1)</f>
        <v>0</v>
      </c>
      <c r="Q88" s="352">
        <f ca="1">IF(ISERROR(VLOOKUP($A88,'QASHQAI J11'!$D:$E,1,FALSE)),0,1)</f>
        <v>0</v>
      </c>
      <c r="R88" s="352">
        <f ca="1">IF(ISERROR(VLOOKUP($A88,'X-TRAIL-T32'!$D:$E,1,FALSE)),0,1)</f>
        <v>0</v>
      </c>
      <c r="S88" s="352">
        <f ca="1">IF(ISERROR(VLOOKUP($A88,'NAVARA -D23 DC'!$D:$D,1,FALSE)),0,1)</f>
        <v>0</v>
      </c>
      <c r="T88" s="352">
        <f ca="1">IF(ISERROR(VLOOKUP($A88,'NAVARA KC&amp;SC'!$D:$D,1,FALSE)),0,1)</f>
        <v>0</v>
      </c>
      <c r="U88" s="352">
        <f ca="1">IF(ISERROR(VLOOKUP($A88,'ALL-NEW Z-Z34'!$D:$D,1,FALSE)),0,1)</f>
        <v>0</v>
      </c>
      <c r="V88" s="352">
        <f>IF(ISERROR(VLOOKUP($A88,#REF!,1,FALSE)),0,1)</f>
        <v>0</v>
      </c>
      <c r="W88" s="352">
        <f>IF(ISERROR(VLOOKUP($A88,#REF!,1,FALSE)),0,1)</f>
        <v>0</v>
      </c>
      <c r="X88" s="352">
        <f>IF(ISERROR(VLOOKUP($A88,#REF!,1,FALSE)),0,1)</f>
        <v>0</v>
      </c>
      <c r="Y88" s="352">
        <f>IF(ISERROR(VLOOKUP($A88,#REF!,1,FALSE)),0,1)</f>
        <v>0</v>
      </c>
      <c r="Z88" s="139">
        <f t="shared" ca="1" si="3"/>
        <v>1</v>
      </c>
    </row>
    <row r="89" spans="1:26">
      <c r="A89" s="717" t="s">
        <v>111</v>
      </c>
      <c r="B89" s="716" t="s">
        <v>784</v>
      </c>
      <c r="C89" s="718">
        <v>1187.74</v>
      </c>
      <c r="D89" s="586">
        <v>1187.74</v>
      </c>
      <c r="E89" s="537" t="str">
        <f t="shared" si="2"/>
        <v/>
      </c>
      <c r="F89" s="720" t="s">
        <v>1465</v>
      </c>
      <c r="G89" s="680">
        <f>C89-C89*VLOOKUP(F89,'Discount Codes'!A:E,3,FALSE)</f>
        <v>985.82420000000002</v>
      </c>
      <c r="H89" s="352">
        <f ca="1">IF(ISERROR(VLOOKUP($A89,'LEAF-ZE1'!$D:$E,1,FALSE)),0,1)</f>
        <v>0</v>
      </c>
      <c r="I89" s="352">
        <f ca="1">IF(ISERROR(VLOOKUP($A89,'370Z-Z34'!$D:$E,1,FALSE)),0,1)</f>
        <v>0</v>
      </c>
      <c r="J89" s="352">
        <f ca="1">IF(ISERROR(VLOOKUP($A89,'JUKE-F15'!$D:$E,1,FALSE)),0,1)</f>
        <v>1</v>
      </c>
      <c r="K89" s="352">
        <f ca="1">IF(ISERROR(VLOOKUP($A89,'JUKE-F16'!$D:$E,1,FALSE)),0,1)</f>
        <v>0</v>
      </c>
      <c r="L89" s="352">
        <f ca="1">IF(ISERROR(VLOOKUP($A89,'NAVARA DC SER 3 &amp; 4-D23'!$D:$E,1,FALSE)),0,1)</f>
        <v>0</v>
      </c>
      <c r="M89" s="352">
        <f ca="1">IF(ISERROR(VLOOKUP($A89,'NAVARA KC&amp;SC SER 3 &amp; 4-D23'!$D:$E,1,FALSE)),0,1)</f>
        <v>0</v>
      </c>
      <c r="N89" s="352">
        <f ca="1">IF(ISERROR(VLOOKUP($A89,'PATHFINDER -R52'!$D:$E,1,FALSE)),0,1)</f>
        <v>0</v>
      </c>
      <c r="O89" s="352">
        <f ca="1">IF(ISERROR(VLOOKUP($A89,'PATROL W-Y62 S4'!$D:$E,1,FALSE)),0,1)</f>
        <v>0</v>
      </c>
      <c r="P89" s="352">
        <f ca="1">IF(ISERROR(VLOOKUP($A89,'PATROL W-Y62'!$D:$E,1,FALSE)),0,1)</f>
        <v>0</v>
      </c>
      <c r="Q89" s="352">
        <f ca="1">IF(ISERROR(VLOOKUP($A89,'QASHQAI J11'!$D:$E,1,FALSE)),0,1)</f>
        <v>0</v>
      </c>
      <c r="R89" s="352">
        <f ca="1">IF(ISERROR(VLOOKUP($A89,'X-TRAIL-T32'!$D:$E,1,FALSE)),0,1)</f>
        <v>0</v>
      </c>
      <c r="S89" s="352">
        <f ca="1">IF(ISERROR(VLOOKUP($A89,'NAVARA -D23 DC'!$D:$D,1,FALSE)),0,1)</f>
        <v>0</v>
      </c>
      <c r="T89" s="352">
        <f ca="1">IF(ISERROR(VLOOKUP($A89,'NAVARA KC&amp;SC'!$D:$D,1,FALSE)),0,1)</f>
        <v>0</v>
      </c>
      <c r="U89" s="352">
        <f ca="1">IF(ISERROR(VLOOKUP($A89,'ALL-NEW Z-Z34'!$D:$D,1,FALSE)),0,1)</f>
        <v>0</v>
      </c>
      <c r="V89" s="352">
        <f>IF(ISERROR(VLOOKUP($A89,#REF!,1,FALSE)),0,1)</f>
        <v>0</v>
      </c>
      <c r="W89" s="352">
        <f>IF(ISERROR(VLOOKUP($A89,#REF!,1,FALSE)),0,1)</f>
        <v>0</v>
      </c>
      <c r="X89" s="352">
        <f>IF(ISERROR(VLOOKUP($A89,#REF!,1,FALSE)),0,1)</f>
        <v>0</v>
      </c>
      <c r="Y89" s="352">
        <f>IF(ISERROR(VLOOKUP($A89,#REF!,1,FALSE)),0,1)</f>
        <v>0</v>
      </c>
      <c r="Z89" s="139">
        <f t="shared" ca="1" si="3"/>
        <v>1</v>
      </c>
    </row>
    <row r="90" spans="1:26">
      <c r="A90" s="717" t="s">
        <v>144</v>
      </c>
      <c r="B90" s="716" t="s">
        <v>751</v>
      </c>
      <c r="C90" s="718">
        <v>891.86</v>
      </c>
      <c r="D90" s="586">
        <v>891.86</v>
      </c>
      <c r="E90" s="537" t="str">
        <f t="shared" si="2"/>
        <v/>
      </c>
      <c r="F90" s="720" t="s">
        <v>1465</v>
      </c>
      <c r="G90" s="680">
        <f>C90-C90*VLOOKUP(F90,'Discount Codes'!A:E,3,FALSE)</f>
        <v>740.24379999999996</v>
      </c>
      <c r="H90" s="352">
        <f ca="1">IF(ISERROR(VLOOKUP($A90,'LEAF-ZE1'!$D:$E,1,FALSE)),0,1)</f>
        <v>0</v>
      </c>
      <c r="I90" s="352">
        <f ca="1">IF(ISERROR(VLOOKUP($A90,'370Z-Z34'!$D:$E,1,FALSE)),0,1)</f>
        <v>0</v>
      </c>
      <c r="J90" s="352">
        <f ca="1">IF(ISERROR(VLOOKUP($A90,'JUKE-F15'!$D:$E,1,FALSE)),0,1)</f>
        <v>0</v>
      </c>
      <c r="K90" s="352">
        <f ca="1">IF(ISERROR(VLOOKUP($A90,'JUKE-F16'!$D:$E,1,FALSE)),0,1)</f>
        <v>0</v>
      </c>
      <c r="L90" s="352">
        <f ca="1">IF(ISERROR(VLOOKUP($A90,'NAVARA DC SER 3 &amp; 4-D23'!$D:$E,1,FALSE)),0,1)</f>
        <v>1</v>
      </c>
      <c r="M90" s="352">
        <f ca="1">IF(ISERROR(VLOOKUP($A90,'NAVARA KC&amp;SC SER 3 &amp; 4-D23'!$D:$E,1,FALSE)),0,1)</f>
        <v>1</v>
      </c>
      <c r="N90" s="352">
        <f ca="1">IF(ISERROR(VLOOKUP($A90,'PATHFINDER -R52'!$D:$E,1,FALSE)),0,1)</f>
        <v>0</v>
      </c>
      <c r="O90" s="352">
        <f ca="1">IF(ISERROR(VLOOKUP($A90,'PATROL W-Y62 S4'!$D:$E,1,FALSE)),0,1)</f>
        <v>0</v>
      </c>
      <c r="P90" s="352">
        <f ca="1">IF(ISERROR(VLOOKUP($A90,'PATROL W-Y62'!$D:$E,1,FALSE)),0,1)</f>
        <v>0</v>
      </c>
      <c r="Q90" s="352">
        <f ca="1">IF(ISERROR(VLOOKUP($A90,'QASHQAI J11'!$D:$E,1,FALSE)),0,1)</f>
        <v>0</v>
      </c>
      <c r="R90" s="352">
        <f ca="1">IF(ISERROR(VLOOKUP($A90,'X-TRAIL-T32'!$D:$E,1,FALSE)),0,1)</f>
        <v>0</v>
      </c>
      <c r="S90" s="352">
        <f ca="1">IF(ISERROR(VLOOKUP($A90,'NAVARA -D23 DC'!$D:$D,1,FALSE)),0,1)</f>
        <v>0</v>
      </c>
      <c r="T90" s="352">
        <f ca="1">IF(ISERROR(VLOOKUP($A90,'NAVARA KC&amp;SC'!$D:$D,1,FALSE)),0,1)</f>
        <v>0</v>
      </c>
      <c r="U90" s="352">
        <f ca="1">IF(ISERROR(VLOOKUP($A90,'ALL-NEW Z-Z34'!$D:$D,1,FALSE)),0,1)</f>
        <v>0</v>
      </c>
      <c r="V90" s="352">
        <f>IF(ISERROR(VLOOKUP($A90,#REF!,1,FALSE)),0,1)</f>
        <v>0</v>
      </c>
      <c r="W90" s="352">
        <f>IF(ISERROR(VLOOKUP($A90,#REF!,1,FALSE)),0,1)</f>
        <v>0</v>
      </c>
      <c r="X90" s="352">
        <f>IF(ISERROR(VLOOKUP($A90,#REF!,1,FALSE)),0,1)</f>
        <v>0</v>
      </c>
      <c r="Y90" s="352">
        <f>IF(ISERROR(VLOOKUP($A90,#REF!,1,FALSE)),0,1)</f>
        <v>0</v>
      </c>
      <c r="Z90" s="139">
        <f t="shared" ca="1" si="3"/>
        <v>2</v>
      </c>
    </row>
    <row r="91" spans="1:26">
      <c r="A91" s="717" t="s">
        <v>246</v>
      </c>
      <c r="B91" s="716" t="s">
        <v>1861</v>
      </c>
      <c r="C91" s="718">
        <v>803.3</v>
      </c>
      <c r="D91" s="586">
        <v>803.3</v>
      </c>
      <c r="E91" s="537" t="str">
        <f t="shared" si="2"/>
        <v/>
      </c>
      <c r="F91" s="720" t="s">
        <v>1465</v>
      </c>
      <c r="G91" s="680">
        <f>C91-C91*VLOOKUP(F91,'Discount Codes'!A:E,3,FALSE)</f>
        <v>666.73899999999992</v>
      </c>
      <c r="H91" s="352">
        <f ca="1">IF(ISERROR(VLOOKUP($A91,'LEAF-ZE1'!$D:$E,1,FALSE)),0,1)</f>
        <v>0</v>
      </c>
      <c r="I91" s="352">
        <f ca="1">IF(ISERROR(VLOOKUP($A91,'370Z-Z34'!$D:$E,1,FALSE)),0,1)</f>
        <v>0</v>
      </c>
      <c r="J91" s="352">
        <f ca="1">IF(ISERROR(VLOOKUP($A91,'JUKE-F15'!$D:$E,1,FALSE)),0,1)</f>
        <v>0</v>
      </c>
      <c r="K91" s="352">
        <f ca="1">IF(ISERROR(VLOOKUP($A91,'JUKE-F16'!$D:$E,1,FALSE)),0,1)</f>
        <v>0</v>
      </c>
      <c r="L91" s="352">
        <f ca="1">IF(ISERROR(VLOOKUP($A91,'NAVARA DC SER 3 &amp; 4-D23'!$D:$E,1,FALSE)),0,1)</f>
        <v>0</v>
      </c>
      <c r="M91" s="352">
        <f ca="1">IF(ISERROR(VLOOKUP($A91,'NAVARA KC&amp;SC SER 3 &amp; 4-D23'!$D:$E,1,FALSE)),0,1)</f>
        <v>0</v>
      </c>
      <c r="N91" s="352">
        <f ca="1">IF(ISERROR(VLOOKUP($A91,'PATHFINDER -R52'!$D:$E,1,FALSE)),0,1)</f>
        <v>0</v>
      </c>
      <c r="O91" s="352">
        <f ca="1">IF(ISERROR(VLOOKUP($A91,'PATROL W-Y62 S4'!$D:$E,1,FALSE)),0,1)</f>
        <v>0</v>
      </c>
      <c r="P91" s="352">
        <f ca="1">IF(ISERROR(VLOOKUP($A91,'PATROL W-Y62'!$D:$E,1,FALSE)),0,1)</f>
        <v>0</v>
      </c>
      <c r="Q91" s="352">
        <f ca="1">IF(ISERROR(VLOOKUP($A91,'QASHQAI J11'!$D:$E,1,FALSE)),0,1)</f>
        <v>0</v>
      </c>
      <c r="R91" s="352">
        <f ca="1">IF(ISERROR(VLOOKUP($A91,'X-TRAIL-T32'!$D:$E,1,FALSE)),0,1)</f>
        <v>1</v>
      </c>
      <c r="S91" s="352">
        <f ca="1">IF(ISERROR(VLOOKUP($A91,'NAVARA -D23 DC'!$D:$D,1,FALSE)),0,1)</f>
        <v>0</v>
      </c>
      <c r="T91" s="352">
        <f ca="1">IF(ISERROR(VLOOKUP($A91,'NAVARA KC&amp;SC'!$D:$D,1,FALSE)),0,1)</f>
        <v>0</v>
      </c>
      <c r="U91" s="352">
        <f ca="1">IF(ISERROR(VLOOKUP($A91,'ALL-NEW Z-Z34'!$D:$D,1,FALSE)),0,1)</f>
        <v>0</v>
      </c>
      <c r="V91" s="352">
        <f>IF(ISERROR(VLOOKUP($A91,#REF!,1,FALSE)),0,1)</f>
        <v>0</v>
      </c>
      <c r="W91" s="352">
        <f>IF(ISERROR(VLOOKUP($A91,#REF!,1,FALSE)),0,1)</f>
        <v>0</v>
      </c>
      <c r="X91" s="352">
        <f>IF(ISERROR(VLOOKUP($A91,#REF!,1,FALSE)),0,1)</f>
        <v>0</v>
      </c>
      <c r="Y91" s="352">
        <f>IF(ISERROR(VLOOKUP($A91,#REF!,1,FALSE)),0,1)</f>
        <v>0</v>
      </c>
      <c r="Z91" s="139">
        <f t="shared" ca="1" si="3"/>
        <v>1</v>
      </c>
    </row>
    <row r="92" spans="1:26">
      <c r="A92" s="717" t="s">
        <v>726</v>
      </c>
      <c r="B92" s="716" t="s">
        <v>1787</v>
      </c>
      <c r="C92" s="718">
        <v>779.37</v>
      </c>
      <c r="D92" s="586">
        <v>779.37</v>
      </c>
      <c r="E92" s="537" t="str">
        <f t="shared" si="2"/>
        <v/>
      </c>
      <c r="F92" s="720" t="s">
        <v>1465</v>
      </c>
      <c r="G92" s="680">
        <f>C92-C92*VLOOKUP(F92,'Discount Codes'!A:E,3,FALSE)</f>
        <v>646.87709999999993</v>
      </c>
      <c r="H92" s="352">
        <f ca="1">IF(ISERROR(VLOOKUP($A92,'LEAF-ZE1'!$D:$E,1,FALSE)),0,1)</f>
        <v>0</v>
      </c>
      <c r="I92" s="352">
        <f ca="1">IF(ISERROR(VLOOKUP($A92,'370Z-Z34'!$D:$E,1,FALSE)),0,1)</f>
        <v>0</v>
      </c>
      <c r="J92" s="352">
        <f ca="1">IF(ISERROR(VLOOKUP($A92,'JUKE-F15'!$D:$E,1,FALSE)),0,1)</f>
        <v>0</v>
      </c>
      <c r="K92" s="352">
        <f ca="1">IF(ISERROR(VLOOKUP($A92,'JUKE-F16'!$D:$E,1,FALSE)),0,1)</f>
        <v>0</v>
      </c>
      <c r="L92" s="352">
        <f ca="1">IF(ISERROR(VLOOKUP($A92,'NAVARA DC SER 3 &amp; 4-D23'!$D:$E,1,FALSE)),0,1)</f>
        <v>0</v>
      </c>
      <c r="M92" s="352">
        <f ca="1">IF(ISERROR(VLOOKUP($A92,'NAVARA KC&amp;SC SER 3 &amp; 4-D23'!$D:$E,1,FALSE)),0,1)</f>
        <v>0</v>
      </c>
      <c r="N92" s="352">
        <f ca="1">IF(ISERROR(VLOOKUP($A92,'PATHFINDER -R52'!$D:$E,1,FALSE)),0,1)</f>
        <v>0</v>
      </c>
      <c r="O92" s="352">
        <f ca="1">IF(ISERROR(VLOOKUP($A92,'PATROL W-Y62 S4'!$D:$E,1,FALSE)),0,1)</f>
        <v>0</v>
      </c>
      <c r="P92" s="352">
        <f ca="1">IF(ISERROR(VLOOKUP($A92,'PATROL W-Y62'!$D:$E,1,FALSE)),0,1)</f>
        <v>0</v>
      </c>
      <c r="Q92" s="352">
        <f ca="1">IF(ISERROR(VLOOKUP($A92,'QASHQAI J11'!$D:$E,1,FALSE)),0,1)</f>
        <v>1</v>
      </c>
      <c r="R92" s="352">
        <f ca="1">IF(ISERROR(VLOOKUP($A92,'X-TRAIL-T32'!$D:$E,1,FALSE)),0,1)</f>
        <v>0</v>
      </c>
      <c r="S92" s="352">
        <f ca="1">IF(ISERROR(VLOOKUP($A92,'NAVARA -D23 DC'!$D:$D,1,FALSE)),0,1)</f>
        <v>0</v>
      </c>
      <c r="T92" s="352">
        <f ca="1">IF(ISERROR(VLOOKUP($A92,'NAVARA KC&amp;SC'!$D:$D,1,FALSE)),0,1)</f>
        <v>0</v>
      </c>
      <c r="U92" s="352">
        <f ca="1">IF(ISERROR(VLOOKUP($A92,'ALL-NEW Z-Z34'!$D:$D,1,FALSE)),0,1)</f>
        <v>0</v>
      </c>
      <c r="V92" s="352">
        <f>IF(ISERROR(VLOOKUP($A92,#REF!,1,FALSE)),0,1)</f>
        <v>0</v>
      </c>
      <c r="W92" s="352">
        <f>IF(ISERROR(VLOOKUP($A92,#REF!,1,FALSE)),0,1)</f>
        <v>0</v>
      </c>
      <c r="X92" s="352">
        <f>IF(ISERROR(VLOOKUP($A92,#REF!,1,FALSE)),0,1)</f>
        <v>0</v>
      </c>
      <c r="Y92" s="352">
        <f>IF(ISERROR(VLOOKUP($A92,#REF!,1,FALSE)),0,1)</f>
        <v>0</v>
      </c>
      <c r="Z92" s="139">
        <f t="shared" ca="1" si="3"/>
        <v>1</v>
      </c>
    </row>
    <row r="93" spans="1:26">
      <c r="A93" s="717" t="s">
        <v>333</v>
      </c>
      <c r="B93" s="716" t="s">
        <v>751</v>
      </c>
      <c r="C93" s="718">
        <v>909.46</v>
      </c>
      <c r="D93" s="586">
        <v>909.46</v>
      </c>
      <c r="E93" s="537" t="str">
        <f t="shared" si="2"/>
        <v/>
      </c>
      <c r="F93" s="720" t="s">
        <v>1512</v>
      </c>
      <c r="G93" s="680">
        <f>C93-C93*VLOOKUP(F93,'Discount Codes'!A:E,3,FALSE)</f>
        <v>754.85180000000003</v>
      </c>
      <c r="H93" s="352">
        <f ca="1">IF(ISERROR(VLOOKUP($A93,'LEAF-ZE1'!$D:$E,1,FALSE)),0,1)</f>
        <v>0</v>
      </c>
      <c r="I93" s="352">
        <f ca="1">IF(ISERROR(VLOOKUP($A93,'370Z-Z34'!$D:$E,1,FALSE)),0,1)</f>
        <v>0</v>
      </c>
      <c r="J93" s="352">
        <f ca="1">IF(ISERROR(VLOOKUP($A93,'JUKE-F15'!$D:$E,1,FALSE)),0,1)</f>
        <v>0</v>
      </c>
      <c r="K93" s="352">
        <f ca="1">IF(ISERROR(VLOOKUP($A93,'JUKE-F16'!$D:$E,1,FALSE)),0,1)</f>
        <v>0</v>
      </c>
      <c r="L93" s="352">
        <f ca="1">IF(ISERROR(VLOOKUP($A93,'NAVARA DC SER 3 &amp; 4-D23'!$D:$E,1,FALSE)),0,1)</f>
        <v>1</v>
      </c>
      <c r="M93" s="352">
        <f ca="1">IF(ISERROR(VLOOKUP($A93,'NAVARA KC&amp;SC SER 3 &amp; 4-D23'!$D:$E,1,FALSE)),0,1)</f>
        <v>1</v>
      </c>
      <c r="N93" s="352">
        <f ca="1">IF(ISERROR(VLOOKUP($A93,'PATHFINDER -R52'!$D:$E,1,FALSE)),0,1)</f>
        <v>0</v>
      </c>
      <c r="O93" s="352">
        <f ca="1">IF(ISERROR(VLOOKUP($A93,'PATROL W-Y62 S4'!$D:$E,1,FALSE)),0,1)</f>
        <v>0</v>
      </c>
      <c r="P93" s="352">
        <f ca="1">IF(ISERROR(VLOOKUP($A93,'PATROL W-Y62'!$D:$E,1,FALSE)),0,1)</f>
        <v>0</v>
      </c>
      <c r="Q93" s="352">
        <f ca="1">IF(ISERROR(VLOOKUP($A93,'QASHQAI J11'!$D:$E,1,FALSE)),0,1)</f>
        <v>0</v>
      </c>
      <c r="R93" s="352">
        <f ca="1">IF(ISERROR(VLOOKUP($A93,'X-TRAIL-T32'!$D:$E,1,FALSE)),0,1)</f>
        <v>0</v>
      </c>
      <c r="S93" s="352">
        <f ca="1">IF(ISERROR(VLOOKUP($A93,'NAVARA -D23 DC'!$D:$D,1,FALSE)),0,1)</f>
        <v>0</v>
      </c>
      <c r="T93" s="352">
        <f ca="1">IF(ISERROR(VLOOKUP($A93,'NAVARA KC&amp;SC'!$D:$D,1,FALSE)),0,1)</f>
        <v>0</v>
      </c>
      <c r="U93" s="352">
        <f ca="1">IF(ISERROR(VLOOKUP($A93,'ALL-NEW Z-Z34'!$D:$D,1,FALSE)),0,1)</f>
        <v>0</v>
      </c>
      <c r="V93" s="352">
        <f>IF(ISERROR(VLOOKUP($A93,#REF!,1,FALSE)),0,1)</f>
        <v>0</v>
      </c>
      <c r="W93" s="352">
        <f>IF(ISERROR(VLOOKUP($A93,#REF!,1,FALSE)),0,1)</f>
        <v>0</v>
      </c>
      <c r="X93" s="352">
        <f>IF(ISERROR(VLOOKUP($A93,#REF!,1,FALSE)),0,1)</f>
        <v>0</v>
      </c>
      <c r="Y93" s="352">
        <f>IF(ISERROR(VLOOKUP($A93,#REF!,1,FALSE)),0,1)</f>
        <v>0</v>
      </c>
      <c r="Z93" s="139">
        <f t="shared" ca="1" si="3"/>
        <v>2</v>
      </c>
    </row>
    <row r="94" spans="1:26">
      <c r="A94" s="717" t="s">
        <v>623</v>
      </c>
      <c r="B94" s="716" t="s">
        <v>751</v>
      </c>
      <c r="C94" s="718">
        <v>890.95</v>
      </c>
      <c r="D94" s="586">
        <v>890.95</v>
      </c>
      <c r="E94" s="537" t="str">
        <f t="shared" si="2"/>
        <v/>
      </c>
      <c r="F94" s="720" t="s">
        <v>1465</v>
      </c>
      <c r="G94" s="680">
        <f>C94-C94*VLOOKUP(F94,'Discount Codes'!A:E,3,FALSE)</f>
        <v>739.48850000000004</v>
      </c>
      <c r="H94" s="352">
        <f ca="1">IF(ISERROR(VLOOKUP($A94,'LEAF-ZE1'!$D:$E,1,FALSE)),0,1)</f>
        <v>0</v>
      </c>
      <c r="I94" s="352">
        <f ca="1">IF(ISERROR(VLOOKUP($A94,'370Z-Z34'!$D:$E,1,FALSE)),0,1)</f>
        <v>0</v>
      </c>
      <c r="J94" s="352">
        <f ca="1">IF(ISERROR(VLOOKUP($A94,'JUKE-F15'!$D:$E,1,FALSE)),0,1)</f>
        <v>0</v>
      </c>
      <c r="K94" s="352">
        <f ca="1">IF(ISERROR(VLOOKUP($A94,'JUKE-F16'!$D:$E,1,FALSE)),0,1)</f>
        <v>0</v>
      </c>
      <c r="L94" s="352">
        <f ca="1">IF(ISERROR(VLOOKUP($A94,'NAVARA DC SER 3 &amp; 4-D23'!$D:$E,1,FALSE)),0,1)</f>
        <v>0</v>
      </c>
      <c r="M94" s="352">
        <f ca="1">IF(ISERROR(VLOOKUP($A94,'NAVARA KC&amp;SC SER 3 &amp; 4-D23'!$D:$E,1,FALSE)),0,1)</f>
        <v>0</v>
      </c>
      <c r="N94" s="352">
        <f ca="1">IF(ISERROR(VLOOKUP($A94,'PATHFINDER -R52'!$D:$E,1,FALSE)),0,1)</f>
        <v>0</v>
      </c>
      <c r="O94" s="352">
        <f ca="1">IF(ISERROR(VLOOKUP($A94,'PATROL W-Y62 S4'!$D:$E,1,FALSE)),0,1)</f>
        <v>0</v>
      </c>
      <c r="P94" s="352">
        <f ca="1">IF(ISERROR(VLOOKUP($A94,'PATROL W-Y62'!$D:$E,1,FALSE)),0,1)</f>
        <v>0</v>
      </c>
      <c r="Q94" s="352">
        <f ca="1">IF(ISERROR(VLOOKUP($A94,'QASHQAI J11'!$D:$E,1,FALSE)),0,1)</f>
        <v>0</v>
      </c>
      <c r="R94" s="352">
        <f ca="1">IF(ISERROR(VLOOKUP($A94,'X-TRAIL-T32'!$D:$E,1,FALSE)),0,1)</f>
        <v>1</v>
      </c>
      <c r="S94" s="352">
        <f ca="1">IF(ISERROR(VLOOKUP($A94,'NAVARA -D23 DC'!$D:$D,1,FALSE)),0,1)</f>
        <v>0</v>
      </c>
      <c r="T94" s="352">
        <f ca="1">IF(ISERROR(VLOOKUP($A94,'NAVARA KC&amp;SC'!$D:$D,1,FALSE)),0,1)</f>
        <v>0</v>
      </c>
      <c r="U94" s="352">
        <f ca="1">IF(ISERROR(VLOOKUP($A94,'ALL-NEW Z-Z34'!$D:$D,1,FALSE)),0,1)</f>
        <v>0</v>
      </c>
      <c r="V94" s="352">
        <f>IF(ISERROR(VLOOKUP($A94,#REF!,1,FALSE)),0,1)</f>
        <v>0</v>
      </c>
      <c r="W94" s="352">
        <f>IF(ISERROR(VLOOKUP($A94,#REF!,1,FALSE)),0,1)</f>
        <v>0</v>
      </c>
      <c r="X94" s="352">
        <f>IF(ISERROR(VLOOKUP($A94,#REF!,1,FALSE)),0,1)</f>
        <v>0</v>
      </c>
      <c r="Y94" s="352">
        <f>IF(ISERROR(VLOOKUP($A94,#REF!,1,FALSE)),0,1)</f>
        <v>0</v>
      </c>
      <c r="Z94" s="139">
        <f t="shared" ca="1" si="3"/>
        <v>1</v>
      </c>
    </row>
    <row r="95" spans="1:26" s="3" customFormat="1">
      <c r="A95" s="717" t="s">
        <v>1216</v>
      </c>
      <c r="B95" s="716" t="s">
        <v>1787</v>
      </c>
      <c r="C95" s="718">
        <v>1301.1400000000001</v>
      </c>
      <c r="D95" s="586">
        <v>1301.1400000000001</v>
      </c>
      <c r="E95" s="537" t="str">
        <f t="shared" si="2"/>
        <v/>
      </c>
      <c r="F95" s="720" t="s">
        <v>1465</v>
      </c>
      <c r="G95" s="680">
        <f>C95-C95*VLOOKUP(F95,'Discount Codes'!A:E,3,FALSE)</f>
        <v>1079.9462000000001</v>
      </c>
      <c r="H95" s="352">
        <f ca="1">IF(ISERROR(VLOOKUP($A95,'LEAF-ZE1'!$D:$E,1,FALSE)),0,1)</f>
        <v>0</v>
      </c>
      <c r="I95" s="352">
        <f ca="1">IF(ISERROR(VLOOKUP($A95,'370Z-Z34'!$D:$E,1,FALSE)),0,1)</f>
        <v>0</v>
      </c>
      <c r="J95" s="352">
        <f ca="1">IF(ISERROR(VLOOKUP($A95,'JUKE-F15'!$D:$E,1,FALSE)),0,1)</f>
        <v>0</v>
      </c>
      <c r="K95" s="352">
        <f ca="1">IF(ISERROR(VLOOKUP($A95,'JUKE-F16'!$D:$E,1,FALSE)),0,1)</f>
        <v>0</v>
      </c>
      <c r="L95" s="352">
        <f ca="1">IF(ISERROR(VLOOKUP($A95,'NAVARA DC SER 3 &amp; 4-D23'!$D:$E,1,FALSE)),0,1)</f>
        <v>0</v>
      </c>
      <c r="M95" s="352">
        <f ca="1">IF(ISERROR(VLOOKUP($A95,'NAVARA KC&amp;SC SER 3 &amp; 4-D23'!$D:$E,1,FALSE)),0,1)</f>
        <v>0</v>
      </c>
      <c r="N95" s="352">
        <f ca="1">IF(ISERROR(VLOOKUP($A95,'PATHFINDER -R52'!$D:$E,1,FALSE)),0,1)</f>
        <v>0</v>
      </c>
      <c r="O95" s="352">
        <f ca="1">IF(ISERROR(VLOOKUP($A95,'PATROL W-Y62 S4'!$D:$E,1,FALSE)),0,1)</f>
        <v>1</v>
      </c>
      <c r="P95" s="352">
        <f ca="1">IF(ISERROR(VLOOKUP($A95,'PATROL W-Y62'!$D:$E,1,FALSE)),0,1)</f>
        <v>1</v>
      </c>
      <c r="Q95" s="352">
        <f ca="1">IF(ISERROR(VLOOKUP($A95,'QASHQAI J11'!$D:$E,1,FALSE)),0,1)</f>
        <v>0</v>
      </c>
      <c r="R95" s="352">
        <f ca="1">IF(ISERROR(VLOOKUP($A95,'X-TRAIL-T32'!$D:$E,1,FALSE)),0,1)</f>
        <v>0</v>
      </c>
      <c r="S95" s="352">
        <f ca="1">IF(ISERROR(VLOOKUP($A95,'NAVARA -D23 DC'!$D:$D,1,FALSE)),0,1)</f>
        <v>0</v>
      </c>
      <c r="T95" s="352">
        <f ca="1">IF(ISERROR(VLOOKUP($A95,'NAVARA KC&amp;SC'!$D:$D,1,FALSE)),0,1)</f>
        <v>0</v>
      </c>
      <c r="U95" s="352">
        <f ca="1">IF(ISERROR(VLOOKUP($A95,'ALL-NEW Z-Z34'!$D:$D,1,FALSE)),0,1)</f>
        <v>0</v>
      </c>
      <c r="V95" s="352">
        <f>IF(ISERROR(VLOOKUP($A95,#REF!,1,FALSE)),0,1)</f>
        <v>0</v>
      </c>
      <c r="W95" s="352">
        <f>IF(ISERROR(VLOOKUP($A95,#REF!,1,FALSE)),0,1)</f>
        <v>0</v>
      </c>
      <c r="X95" s="352">
        <f>IF(ISERROR(VLOOKUP($A95,#REF!,1,FALSE)),0,1)</f>
        <v>0</v>
      </c>
      <c r="Y95" s="352">
        <f>IF(ISERROR(VLOOKUP($A95,#REF!,1,FALSE)),0,1)</f>
        <v>0</v>
      </c>
      <c r="Z95" s="139">
        <f t="shared" ca="1" si="3"/>
        <v>2</v>
      </c>
    </row>
    <row r="96" spans="1:26">
      <c r="A96" s="717" t="s">
        <v>557</v>
      </c>
      <c r="B96" s="716" t="s">
        <v>751</v>
      </c>
      <c r="C96" s="718">
        <v>890.1</v>
      </c>
      <c r="D96" s="586">
        <v>890.1</v>
      </c>
      <c r="E96" s="537" t="str">
        <f t="shared" si="2"/>
        <v/>
      </c>
      <c r="F96" s="720" t="s">
        <v>1465</v>
      </c>
      <c r="G96" s="680">
        <f>C96-C96*VLOOKUP(F96,'Discount Codes'!A:E,3,FALSE)</f>
        <v>738.78300000000002</v>
      </c>
      <c r="H96" s="352">
        <f ca="1">IF(ISERROR(VLOOKUP($A96,'LEAF-ZE1'!$D:$E,1,FALSE)),0,1)</f>
        <v>0</v>
      </c>
      <c r="I96" s="352">
        <f ca="1">IF(ISERROR(VLOOKUP($A96,'370Z-Z34'!$D:$E,1,FALSE)),0,1)</f>
        <v>0</v>
      </c>
      <c r="J96" s="352">
        <f ca="1">IF(ISERROR(VLOOKUP($A96,'JUKE-F15'!$D:$E,1,FALSE)),0,1)</f>
        <v>0</v>
      </c>
      <c r="K96" s="352">
        <f ca="1">IF(ISERROR(VLOOKUP($A96,'JUKE-F16'!$D:$E,1,FALSE)),0,1)</f>
        <v>0</v>
      </c>
      <c r="L96" s="352">
        <f ca="1">IF(ISERROR(VLOOKUP($A96,'NAVARA DC SER 3 &amp; 4-D23'!$D:$E,1,FALSE)),0,1)</f>
        <v>0</v>
      </c>
      <c r="M96" s="352">
        <f ca="1">IF(ISERROR(VLOOKUP($A96,'NAVARA KC&amp;SC SER 3 &amp; 4-D23'!$D:$E,1,FALSE)),0,1)</f>
        <v>0</v>
      </c>
      <c r="N96" s="352">
        <f ca="1">IF(ISERROR(VLOOKUP($A96,'PATHFINDER -R52'!$D:$E,1,FALSE)),0,1)</f>
        <v>1</v>
      </c>
      <c r="O96" s="352">
        <f ca="1">IF(ISERROR(VLOOKUP($A96,'PATROL W-Y62 S4'!$D:$E,1,FALSE)),0,1)</f>
        <v>0</v>
      </c>
      <c r="P96" s="352">
        <f ca="1">IF(ISERROR(VLOOKUP($A96,'PATROL W-Y62'!$D:$E,1,FALSE)),0,1)</f>
        <v>0</v>
      </c>
      <c r="Q96" s="352">
        <f ca="1">IF(ISERROR(VLOOKUP($A96,'QASHQAI J11'!$D:$E,1,FALSE)),0,1)</f>
        <v>0</v>
      </c>
      <c r="R96" s="352">
        <f ca="1">IF(ISERROR(VLOOKUP($A96,'X-TRAIL-T32'!$D:$E,1,FALSE)),0,1)</f>
        <v>0</v>
      </c>
      <c r="S96" s="352">
        <f ca="1">IF(ISERROR(VLOOKUP($A96,'NAVARA -D23 DC'!$D:$D,1,FALSE)),0,1)</f>
        <v>0</v>
      </c>
      <c r="T96" s="352">
        <f ca="1">IF(ISERROR(VLOOKUP($A96,'NAVARA KC&amp;SC'!$D:$D,1,FALSE)),0,1)</f>
        <v>0</v>
      </c>
      <c r="U96" s="352">
        <f ca="1">IF(ISERROR(VLOOKUP($A96,'ALL-NEW Z-Z34'!$D:$D,1,FALSE)),0,1)</f>
        <v>0</v>
      </c>
      <c r="V96" s="352">
        <f>IF(ISERROR(VLOOKUP($A96,#REF!,1,FALSE)),0,1)</f>
        <v>0</v>
      </c>
      <c r="W96" s="352">
        <f>IF(ISERROR(VLOOKUP($A96,#REF!,1,FALSE)),0,1)</f>
        <v>0</v>
      </c>
      <c r="X96" s="352">
        <f>IF(ISERROR(VLOOKUP($A96,#REF!,1,FALSE)),0,1)</f>
        <v>0</v>
      </c>
      <c r="Y96" s="352">
        <f>IF(ISERROR(VLOOKUP($A96,#REF!,1,FALSE)),0,1)</f>
        <v>0</v>
      </c>
      <c r="Z96" s="139">
        <f t="shared" ca="1" si="3"/>
        <v>1</v>
      </c>
    </row>
    <row r="97" spans="1:26">
      <c r="A97" s="717" t="s">
        <v>1270</v>
      </c>
      <c r="B97" s="716" t="s">
        <v>1862</v>
      </c>
      <c r="C97" s="718">
        <v>870.3</v>
      </c>
      <c r="D97" s="586">
        <v>870.3</v>
      </c>
      <c r="E97" s="537" t="str">
        <f t="shared" si="2"/>
        <v/>
      </c>
      <c r="F97" s="720" t="s">
        <v>1512</v>
      </c>
      <c r="G97" s="680">
        <f>C97-C97*VLOOKUP(F97,'Discount Codes'!A:E,3,FALSE)</f>
        <v>722.34899999999993</v>
      </c>
      <c r="H97" s="352">
        <f ca="1">IF(ISERROR(VLOOKUP($A97,'LEAF-ZE1'!$D:$E,1,FALSE)),0,1)</f>
        <v>0</v>
      </c>
      <c r="I97" s="352">
        <f ca="1">IF(ISERROR(VLOOKUP($A97,'370Z-Z34'!$D:$E,1,FALSE)),0,1)</f>
        <v>0</v>
      </c>
      <c r="J97" s="352">
        <f ca="1">IF(ISERROR(VLOOKUP($A97,'JUKE-F15'!$D:$E,1,FALSE)),0,1)</f>
        <v>0</v>
      </c>
      <c r="K97" s="352">
        <f ca="1">IF(ISERROR(VLOOKUP($A97,'JUKE-F16'!$D:$E,1,FALSE)),0,1)</f>
        <v>0</v>
      </c>
      <c r="L97" s="352">
        <f ca="1">IF(ISERROR(VLOOKUP($A97,'NAVARA DC SER 3 &amp; 4-D23'!$D:$E,1,FALSE)),0,1)</f>
        <v>0</v>
      </c>
      <c r="M97" s="352">
        <f ca="1">IF(ISERROR(VLOOKUP($A97,'NAVARA KC&amp;SC SER 3 &amp; 4-D23'!$D:$E,1,FALSE)),0,1)</f>
        <v>0</v>
      </c>
      <c r="N97" s="352">
        <f ca="1">IF(ISERROR(VLOOKUP($A97,'PATHFINDER -R52'!$D:$E,1,FALSE)),0,1)</f>
        <v>0</v>
      </c>
      <c r="O97" s="352">
        <f ca="1">IF(ISERROR(VLOOKUP($A97,'PATROL W-Y62 S4'!$D:$E,1,FALSE)),0,1)</f>
        <v>0</v>
      </c>
      <c r="P97" s="352">
        <f ca="1">IF(ISERROR(VLOOKUP($A97,'PATROL W-Y62'!$D:$E,1,FALSE)),0,1)</f>
        <v>0</v>
      </c>
      <c r="Q97" s="352">
        <f ca="1">IF(ISERROR(VLOOKUP($A97,'QASHQAI J11'!$D:$E,1,FALSE)),0,1)</f>
        <v>0</v>
      </c>
      <c r="R97" s="352">
        <f ca="1">IF(ISERROR(VLOOKUP($A97,'X-TRAIL-T32'!$D:$E,1,FALSE)),0,1)</f>
        <v>0</v>
      </c>
      <c r="S97" s="352">
        <f ca="1">IF(ISERROR(VLOOKUP($A97,'NAVARA -D23 DC'!$D:$D,1,FALSE)),0,1)</f>
        <v>1</v>
      </c>
      <c r="T97" s="352">
        <f ca="1">IF(ISERROR(VLOOKUP($A97,'NAVARA KC&amp;SC'!$D:$D,1,FALSE)),0,1)</f>
        <v>1</v>
      </c>
      <c r="U97" s="352">
        <f ca="1">IF(ISERROR(VLOOKUP($A97,'ALL-NEW Z-Z34'!$D:$D,1,FALSE)),0,1)</f>
        <v>0</v>
      </c>
      <c r="V97" s="352">
        <f>IF(ISERROR(VLOOKUP($A97,#REF!,1,FALSE)),0,1)</f>
        <v>0</v>
      </c>
      <c r="W97" s="352">
        <f>IF(ISERROR(VLOOKUP($A97,#REF!,1,FALSE)),0,1)</f>
        <v>0</v>
      </c>
      <c r="X97" s="352">
        <f>IF(ISERROR(VLOOKUP($A97,#REF!,1,FALSE)),0,1)</f>
        <v>0</v>
      </c>
      <c r="Y97" s="352">
        <f>IF(ISERROR(VLOOKUP($A97,#REF!,1,FALSE)),0,1)</f>
        <v>0</v>
      </c>
      <c r="Z97" s="139">
        <f t="shared" ca="1" si="3"/>
        <v>2</v>
      </c>
    </row>
    <row r="98" spans="1:26">
      <c r="A98" s="717" t="s">
        <v>1267</v>
      </c>
      <c r="B98" s="716" t="s">
        <v>1863</v>
      </c>
      <c r="C98" s="718">
        <v>853.45</v>
      </c>
      <c r="D98" s="586">
        <v>853.45</v>
      </c>
      <c r="E98" s="537" t="str">
        <f t="shared" si="2"/>
        <v/>
      </c>
      <c r="F98" s="720" t="s">
        <v>1465</v>
      </c>
      <c r="G98" s="680">
        <f>C98-C98*VLOOKUP(F98,'Discount Codes'!A:E,3,FALSE)</f>
        <v>708.36350000000004</v>
      </c>
      <c r="H98" s="352">
        <f ca="1">IF(ISERROR(VLOOKUP($A98,'LEAF-ZE1'!$D:$E,1,FALSE)),0,1)</f>
        <v>0</v>
      </c>
      <c r="I98" s="352">
        <f ca="1">IF(ISERROR(VLOOKUP($A98,'370Z-Z34'!$D:$E,1,FALSE)),0,1)</f>
        <v>0</v>
      </c>
      <c r="J98" s="352">
        <f ca="1">IF(ISERROR(VLOOKUP($A98,'JUKE-F15'!$D:$E,1,FALSE)),0,1)</f>
        <v>0</v>
      </c>
      <c r="K98" s="352">
        <f ca="1">IF(ISERROR(VLOOKUP($A98,'JUKE-F16'!$D:$E,1,FALSE)),0,1)</f>
        <v>0</v>
      </c>
      <c r="L98" s="352">
        <f ca="1">IF(ISERROR(VLOOKUP($A98,'NAVARA DC SER 3 &amp; 4-D23'!$D:$E,1,FALSE)),0,1)</f>
        <v>0</v>
      </c>
      <c r="M98" s="352">
        <f ca="1">IF(ISERROR(VLOOKUP($A98,'NAVARA KC&amp;SC SER 3 &amp; 4-D23'!$D:$E,1,FALSE)),0,1)</f>
        <v>0</v>
      </c>
      <c r="N98" s="352">
        <f ca="1">IF(ISERROR(VLOOKUP($A98,'PATHFINDER -R52'!$D:$E,1,FALSE)),0,1)</f>
        <v>0</v>
      </c>
      <c r="O98" s="352">
        <f ca="1">IF(ISERROR(VLOOKUP($A98,'PATROL W-Y62 S4'!$D:$E,1,FALSE)),0,1)</f>
        <v>0</v>
      </c>
      <c r="P98" s="352">
        <f ca="1">IF(ISERROR(VLOOKUP($A98,'PATROL W-Y62'!$D:$E,1,FALSE)),0,1)</f>
        <v>0</v>
      </c>
      <c r="Q98" s="352">
        <f ca="1">IF(ISERROR(VLOOKUP($A98,'QASHQAI J11'!$D:$E,1,FALSE)),0,1)</f>
        <v>0</v>
      </c>
      <c r="R98" s="352">
        <f ca="1">IF(ISERROR(VLOOKUP($A98,'X-TRAIL-T32'!$D:$E,1,FALSE)),0,1)</f>
        <v>0</v>
      </c>
      <c r="S98" s="352">
        <f ca="1">IF(ISERROR(VLOOKUP($A98,'NAVARA -D23 DC'!$D:$D,1,FALSE)),0,1)</f>
        <v>1</v>
      </c>
      <c r="T98" s="352">
        <f ca="1">IF(ISERROR(VLOOKUP($A98,'NAVARA KC&amp;SC'!$D:$D,1,FALSE)),0,1)</f>
        <v>1</v>
      </c>
      <c r="U98" s="352">
        <f ca="1">IF(ISERROR(VLOOKUP($A98,'ALL-NEW Z-Z34'!$D:$D,1,FALSE)),0,1)</f>
        <v>0</v>
      </c>
      <c r="V98" s="352">
        <f>IF(ISERROR(VLOOKUP($A98,#REF!,1,FALSE)),0,1)</f>
        <v>0</v>
      </c>
      <c r="W98" s="352">
        <f>IF(ISERROR(VLOOKUP($A98,#REF!,1,FALSE)),0,1)</f>
        <v>0</v>
      </c>
      <c r="X98" s="352">
        <f>IF(ISERROR(VLOOKUP($A98,#REF!,1,FALSE)),0,1)</f>
        <v>0</v>
      </c>
      <c r="Y98" s="352">
        <f>IF(ISERROR(VLOOKUP($A98,#REF!,1,FALSE)),0,1)</f>
        <v>0</v>
      </c>
      <c r="Z98" s="139">
        <f t="shared" ca="1" si="3"/>
        <v>2</v>
      </c>
    </row>
    <row r="99" spans="1:26">
      <c r="A99" s="717" t="s">
        <v>139</v>
      </c>
      <c r="B99" s="716" t="s">
        <v>887</v>
      </c>
      <c r="C99" s="718">
        <v>185.03</v>
      </c>
      <c r="D99" s="586">
        <v>185.03</v>
      </c>
      <c r="E99" s="537" t="str">
        <f t="shared" si="2"/>
        <v/>
      </c>
      <c r="F99" s="720" t="s">
        <v>1470</v>
      </c>
      <c r="G99" s="680">
        <f>C99-C99*VLOOKUP(F99,'Discount Codes'!A:E,3,FALSE)</f>
        <v>153.57490000000001</v>
      </c>
      <c r="H99" s="352">
        <f ca="1">IF(ISERROR(VLOOKUP($A99,'LEAF-ZE1'!$D:$E,1,FALSE)),0,1)</f>
        <v>0</v>
      </c>
      <c r="I99" s="352">
        <f ca="1">IF(ISERROR(VLOOKUP($A99,'370Z-Z34'!$D:$E,1,FALSE)),0,1)</f>
        <v>0</v>
      </c>
      <c r="J99" s="352">
        <f ca="1">IF(ISERROR(VLOOKUP($A99,'JUKE-F15'!$D:$E,1,FALSE)),0,1)</f>
        <v>0</v>
      </c>
      <c r="K99" s="352">
        <f ca="1">IF(ISERROR(VLOOKUP($A99,'JUKE-F16'!$D:$E,1,FALSE)),0,1)</f>
        <v>0</v>
      </c>
      <c r="L99" s="352">
        <f ca="1">IF(ISERROR(VLOOKUP($A99,'NAVARA DC SER 3 &amp; 4-D23'!$D:$E,1,FALSE)),0,1)</f>
        <v>0</v>
      </c>
      <c r="M99" s="352">
        <f ca="1">IF(ISERROR(VLOOKUP($A99,'NAVARA KC&amp;SC SER 3 &amp; 4-D23'!$D:$E,1,FALSE)),0,1)</f>
        <v>1</v>
      </c>
      <c r="N99" s="352">
        <f ca="1">IF(ISERROR(VLOOKUP($A99,'PATHFINDER -R52'!$D:$E,1,FALSE)),0,1)</f>
        <v>0</v>
      </c>
      <c r="O99" s="352">
        <f ca="1">IF(ISERROR(VLOOKUP($A99,'PATROL W-Y62 S4'!$D:$E,1,FALSE)),0,1)</f>
        <v>0</v>
      </c>
      <c r="P99" s="352">
        <f ca="1">IF(ISERROR(VLOOKUP($A99,'PATROL W-Y62'!$D:$E,1,FALSE)),0,1)</f>
        <v>0</v>
      </c>
      <c r="Q99" s="352">
        <f ca="1">IF(ISERROR(VLOOKUP($A99,'QASHQAI J11'!$D:$E,1,FALSE)),0,1)</f>
        <v>0</v>
      </c>
      <c r="R99" s="352">
        <f ca="1">IF(ISERROR(VLOOKUP($A99,'X-TRAIL-T32'!$D:$E,1,FALSE)),0,1)</f>
        <v>0</v>
      </c>
      <c r="S99" s="352">
        <f ca="1">IF(ISERROR(VLOOKUP($A99,'NAVARA -D23 DC'!$D:$D,1,FALSE)),0,1)</f>
        <v>1</v>
      </c>
      <c r="T99" s="352">
        <f ca="1">IF(ISERROR(VLOOKUP($A99,'NAVARA KC&amp;SC'!$D:$D,1,FALSE)),0,1)</f>
        <v>1</v>
      </c>
      <c r="U99" s="352">
        <f ca="1">IF(ISERROR(VLOOKUP($A99,'ALL-NEW Z-Z34'!$D:$D,1,FALSE)),0,1)</f>
        <v>0</v>
      </c>
      <c r="V99" s="352">
        <f>IF(ISERROR(VLOOKUP($A99,#REF!,1,FALSE)),0,1)</f>
        <v>0</v>
      </c>
      <c r="W99" s="352">
        <f>IF(ISERROR(VLOOKUP($A99,#REF!,1,FALSE)),0,1)</f>
        <v>0</v>
      </c>
      <c r="X99" s="352">
        <f>IF(ISERROR(VLOOKUP($A99,#REF!,1,FALSE)),0,1)</f>
        <v>0</v>
      </c>
      <c r="Y99" s="352">
        <f>IF(ISERROR(VLOOKUP($A99,#REF!,1,FALSE)),0,1)</f>
        <v>0</v>
      </c>
      <c r="Z99" s="139">
        <f t="shared" ca="1" si="3"/>
        <v>3</v>
      </c>
    </row>
    <row r="100" spans="1:26">
      <c r="A100" s="717" t="s">
        <v>140</v>
      </c>
      <c r="B100" s="716" t="s">
        <v>888</v>
      </c>
      <c r="C100" s="718">
        <v>186.64</v>
      </c>
      <c r="D100" s="586">
        <v>186.64</v>
      </c>
      <c r="E100" s="537" t="str">
        <f t="shared" si="2"/>
        <v/>
      </c>
      <c r="F100" s="720" t="s">
        <v>1470</v>
      </c>
      <c r="G100" s="680">
        <f>C100-C100*VLOOKUP(F100,'Discount Codes'!A:E,3,FALSE)</f>
        <v>154.91119999999998</v>
      </c>
      <c r="H100" s="352">
        <f ca="1">IF(ISERROR(VLOOKUP($A100,'LEAF-ZE1'!$D:$E,1,FALSE)),0,1)</f>
        <v>0</v>
      </c>
      <c r="I100" s="352">
        <f ca="1">IF(ISERROR(VLOOKUP($A100,'370Z-Z34'!$D:$E,1,FALSE)),0,1)</f>
        <v>0</v>
      </c>
      <c r="J100" s="352">
        <f ca="1">IF(ISERROR(VLOOKUP($A100,'JUKE-F15'!$D:$E,1,FALSE)),0,1)</f>
        <v>0</v>
      </c>
      <c r="K100" s="352">
        <f ca="1">IF(ISERROR(VLOOKUP($A100,'JUKE-F16'!$D:$E,1,FALSE)),0,1)</f>
        <v>0</v>
      </c>
      <c r="L100" s="352">
        <f ca="1">IF(ISERROR(VLOOKUP($A100,'NAVARA DC SER 3 &amp; 4-D23'!$D:$E,1,FALSE)),0,1)</f>
        <v>1</v>
      </c>
      <c r="M100" s="352">
        <f ca="1">IF(ISERROR(VLOOKUP($A100,'NAVARA KC&amp;SC SER 3 &amp; 4-D23'!$D:$E,1,FALSE)),0,1)</f>
        <v>1</v>
      </c>
      <c r="N100" s="352">
        <f ca="1">IF(ISERROR(VLOOKUP($A100,'PATHFINDER -R52'!$D:$E,1,FALSE)),0,1)</f>
        <v>0</v>
      </c>
      <c r="O100" s="352">
        <f ca="1">IF(ISERROR(VLOOKUP($A100,'PATROL W-Y62 S4'!$D:$E,1,FALSE)),0,1)</f>
        <v>0</v>
      </c>
      <c r="P100" s="352">
        <f ca="1">IF(ISERROR(VLOOKUP($A100,'PATROL W-Y62'!$D:$E,1,FALSE)),0,1)</f>
        <v>0</v>
      </c>
      <c r="Q100" s="352">
        <f ca="1">IF(ISERROR(VLOOKUP($A100,'QASHQAI J11'!$D:$E,1,FALSE)),0,1)</f>
        <v>0</v>
      </c>
      <c r="R100" s="352">
        <f ca="1">IF(ISERROR(VLOOKUP($A100,'X-TRAIL-T32'!$D:$E,1,FALSE)),0,1)</f>
        <v>0</v>
      </c>
      <c r="S100" s="352">
        <f ca="1">IF(ISERROR(VLOOKUP($A100,'NAVARA -D23 DC'!$D:$D,1,FALSE)),0,1)</f>
        <v>1</v>
      </c>
      <c r="T100" s="352">
        <f ca="1">IF(ISERROR(VLOOKUP($A100,'NAVARA KC&amp;SC'!$D:$D,1,FALSE)),0,1)</f>
        <v>1</v>
      </c>
      <c r="U100" s="352">
        <f ca="1">IF(ISERROR(VLOOKUP($A100,'ALL-NEW Z-Z34'!$D:$D,1,FALSE)),0,1)</f>
        <v>0</v>
      </c>
      <c r="V100" s="352">
        <f>IF(ISERROR(VLOOKUP($A100,#REF!,1,FALSE)),0,1)</f>
        <v>0</v>
      </c>
      <c r="W100" s="352">
        <f>IF(ISERROR(VLOOKUP($A100,#REF!,1,FALSE)),0,1)</f>
        <v>0</v>
      </c>
      <c r="X100" s="352">
        <f>IF(ISERROR(VLOOKUP($A100,#REF!,1,FALSE)),0,1)</f>
        <v>0</v>
      </c>
      <c r="Y100" s="352">
        <f>IF(ISERROR(VLOOKUP($A100,#REF!,1,FALSE)),0,1)</f>
        <v>0</v>
      </c>
      <c r="Z100" s="139">
        <f t="shared" ca="1" si="3"/>
        <v>4</v>
      </c>
    </row>
    <row r="101" spans="1:26">
      <c r="A101" s="717" t="s">
        <v>1128</v>
      </c>
      <c r="B101" s="716" t="s">
        <v>830</v>
      </c>
      <c r="C101" s="718">
        <v>904.31</v>
      </c>
      <c r="D101" s="586">
        <v>904.31</v>
      </c>
      <c r="E101" s="537" t="str">
        <f t="shared" si="2"/>
        <v/>
      </c>
      <c r="F101" s="720" t="s">
        <v>1465</v>
      </c>
      <c r="G101" s="680">
        <f>C101-C101*VLOOKUP(F101,'Discount Codes'!A:E,3,FALSE)</f>
        <v>750.57729999999992</v>
      </c>
      <c r="H101" s="352">
        <f ca="1">IF(ISERROR(VLOOKUP($A101,'LEAF-ZE1'!$D:$E,1,FALSE)),0,1)</f>
        <v>0</v>
      </c>
      <c r="I101" s="352">
        <f ca="1">IF(ISERROR(VLOOKUP($A101,'370Z-Z34'!$D:$E,1,FALSE)),0,1)</f>
        <v>0</v>
      </c>
      <c r="J101" s="352">
        <f ca="1">IF(ISERROR(VLOOKUP($A101,'JUKE-F15'!$D:$E,1,FALSE)),0,1)</f>
        <v>0</v>
      </c>
      <c r="K101" s="352">
        <f ca="1">IF(ISERROR(VLOOKUP($A101,'JUKE-F16'!$D:$E,1,FALSE)),0,1)</f>
        <v>0</v>
      </c>
      <c r="L101" s="352">
        <f ca="1">IF(ISERROR(VLOOKUP($A101,'NAVARA DC SER 3 &amp; 4-D23'!$D:$E,1,FALSE)),0,1)</f>
        <v>1</v>
      </c>
      <c r="M101" s="352">
        <f ca="1">IF(ISERROR(VLOOKUP($A101,'NAVARA KC&amp;SC SER 3 &amp; 4-D23'!$D:$E,1,FALSE)),0,1)</f>
        <v>1</v>
      </c>
      <c r="N101" s="352">
        <f ca="1">IF(ISERROR(VLOOKUP($A101,'PATHFINDER -R52'!$D:$E,1,FALSE)),0,1)</f>
        <v>0</v>
      </c>
      <c r="O101" s="352">
        <f ca="1">IF(ISERROR(VLOOKUP($A101,'PATROL W-Y62 S4'!$D:$E,1,FALSE)),0,1)</f>
        <v>0</v>
      </c>
      <c r="P101" s="352">
        <f ca="1">IF(ISERROR(VLOOKUP($A101,'PATROL W-Y62'!$D:$E,1,FALSE)),0,1)</f>
        <v>0</v>
      </c>
      <c r="Q101" s="352">
        <f ca="1">IF(ISERROR(VLOOKUP($A101,'QASHQAI J11'!$D:$E,1,FALSE)),0,1)</f>
        <v>0</v>
      </c>
      <c r="R101" s="352">
        <f ca="1">IF(ISERROR(VLOOKUP($A101,'X-TRAIL-T32'!$D:$E,1,FALSE)),0,1)</f>
        <v>0</v>
      </c>
      <c r="S101" s="352">
        <f ca="1">IF(ISERROR(VLOOKUP($A101,'NAVARA -D23 DC'!$D:$D,1,FALSE)),0,1)</f>
        <v>0</v>
      </c>
      <c r="T101" s="352">
        <f ca="1">IF(ISERROR(VLOOKUP($A101,'NAVARA KC&amp;SC'!$D:$D,1,FALSE)),0,1)</f>
        <v>0</v>
      </c>
      <c r="U101" s="352">
        <f ca="1">IF(ISERROR(VLOOKUP($A101,'ALL-NEW Z-Z34'!$D:$D,1,FALSE)),0,1)</f>
        <v>0</v>
      </c>
      <c r="V101" s="352">
        <f>IF(ISERROR(VLOOKUP($A101,#REF!,1,FALSE)),0,1)</f>
        <v>0</v>
      </c>
      <c r="W101" s="352">
        <f>IF(ISERROR(VLOOKUP($A101,#REF!,1,FALSE)),0,1)</f>
        <v>0</v>
      </c>
      <c r="X101" s="352">
        <f>IF(ISERROR(VLOOKUP($A101,#REF!,1,FALSE)),0,1)</f>
        <v>0</v>
      </c>
      <c r="Y101" s="352">
        <f>IF(ISERROR(VLOOKUP($A101,#REF!,1,FALSE)),0,1)</f>
        <v>0</v>
      </c>
      <c r="Z101" s="139">
        <f t="shared" ca="1" si="3"/>
        <v>2</v>
      </c>
    </row>
    <row r="102" spans="1:26">
      <c r="A102" s="717" t="s">
        <v>1129</v>
      </c>
      <c r="B102" s="716" t="s">
        <v>989</v>
      </c>
      <c r="C102" s="718">
        <v>1009.83</v>
      </c>
      <c r="D102" s="586">
        <v>1009.83</v>
      </c>
      <c r="E102" s="537" t="str">
        <f t="shared" si="2"/>
        <v/>
      </c>
      <c r="F102" s="720" t="s">
        <v>1465</v>
      </c>
      <c r="G102" s="680">
        <f>C102-C102*VLOOKUP(F102,'Discount Codes'!A:E,3,FALSE)</f>
        <v>838.15890000000002</v>
      </c>
      <c r="H102" s="352">
        <f ca="1">IF(ISERROR(VLOOKUP($A102,'LEAF-ZE1'!$D:$E,1,FALSE)),0,1)</f>
        <v>0</v>
      </c>
      <c r="I102" s="352">
        <f ca="1">IF(ISERROR(VLOOKUP($A102,'370Z-Z34'!$D:$E,1,FALSE)),0,1)</f>
        <v>0</v>
      </c>
      <c r="J102" s="352">
        <f ca="1">IF(ISERROR(VLOOKUP($A102,'JUKE-F15'!$D:$E,1,FALSE)),0,1)</f>
        <v>0</v>
      </c>
      <c r="K102" s="352">
        <f ca="1">IF(ISERROR(VLOOKUP($A102,'JUKE-F16'!$D:$E,1,FALSE)),0,1)</f>
        <v>0</v>
      </c>
      <c r="L102" s="352">
        <f ca="1">IF(ISERROR(VLOOKUP($A102,'NAVARA DC SER 3 &amp; 4-D23'!$D:$E,1,FALSE)),0,1)</f>
        <v>1</v>
      </c>
      <c r="M102" s="352">
        <f ca="1">IF(ISERROR(VLOOKUP($A102,'NAVARA KC&amp;SC SER 3 &amp; 4-D23'!$D:$E,1,FALSE)),0,1)</f>
        <v>1</v>
      </c>
      <c r="N102" s="352">
        <f ca="1">IF(ISERROR(VLOOKUP($A102,'PATHFINDER -R52'!$D:$E,1,FALSE)),0,1)</f>
        <v>0</v>
      </c>
      <c r="O102" s="352">
        <f ca="1">IF(ISERROR(VLOOKUP($A102,'PATROL W-Y62 S4'!$D:$E,1,FALSE)),0,1)</f>
        <v>0</v>
      </c>
      <c r="P102" s="352">
        <f ca="1">IF(ISERROR(VLOOKUP($A102,'PATROL W-Y62'!$D:$E,1,FALSE)),0,1)</f>
        <v>0</v>
      </c>
      <c r="Q102" s="352">
        <f ca="1">IF(ISERROR(VLOOKUP($A102,'QASHQAI J11'!$D:$E,1,FALSE)),0,1)</f>
        <v>0</v>
      </c>
      <c r="R102" s="352">
        <f ca="1">IF(ISERROR(VLOOKUP($A102,'X-TRAIL-T32'!$D:$E,1,FALSE)),0,1)</f>
        <v>0</v>
      </c>
      <c r="S102" s="352">
        <f ca="1">IF(ISERROR(VLOOKUP($A102,'NAVARA -D23 DC'!$D:$D,1,FALSE)),0,1)</f>
        <v>0</v>
      </c>
      <c r="T102" s="352">
        <f ca="1">IF(ISERROR(VLOOKUP($A102,'NAVARA KC&amp;SC'!$D:$D,1,FALSE)),0,1)</f>
        <v>0</v>
      </c>
      <c r="U102" s="352">
        <f ca="1">IF(ISERROR(VLOOKUP($A102,'ALL-NEW Z-Z34'!$D:$D,1,FALSE)),0,1)</f>
        <v>0</v>
      </c>
      <c r="V102" s="352">
        <f>IF(ISERROR(VLOOKUP($A102,#REF!,1,FALSE)),0,1)</f>
        <v>0</v>
      </c>
      <c r="W102" s="352">
        <f>IF(ISERROR(VLOOKUP($A102,#REF!,1,FALSE)),0,1)</f>
        <v>0</v>
      </c>
      <c r="X102" s="352">
        <f>IF(ISERROR(VLOOKUP($A102,#REF!,1,FALSE)),0,1)</f>
        <v>0</v>
      </c>
      <c r="Y102" s="352">
        <f>IF(ISERROR(VLOOKUP($A102,#REF!,1,FALSE)),0,1)</f>
        <v>0</v>
      </c>
      <c r="Z102" s="139">
        <f t="shared" ca="1" si="3"/>
        <v>2</v>
      </c>
    </row>
    <row r="103" spans="1:26">
      <c r="A103" s="717" t="s">
        <v>600</v>
      </c>
      <c r="B103" s="716" t="s">
        <v>830</v>
      </c>
      <c r="C103" s="718">
        <v>1087.42</v>
      </c>
      <c r="D103" s="586">
        <v>1087.42</v>
      </c>
      <c r="E103" s="537" t="str">
        <f t="shared" si="2"/>
        <v/>
      </c>
      <c r="F103" s="720" t="s">
        <v>1465</v>
      </c>
      <c r="G103" s="680">
        <f>C103-C103*VLOOKUP(F103,'Discount Codes'!A:E,3,FALSE)</f>
        <v>902.55860000000007</v>
      </c>
      <c r="H103" s="352">
        <f ca="1">IF(ISERROR(VLOOKUP($A103,'LEAF-ZE1'!$D:$E,1,FALSE)),0,1)</f>
        <v>0</v>
      </c>
      <c r="I103" s="352">
        <f ca="1">IF(ISERROR(VLOOKUP($A103,'370Z-Z34'!$D:$E,1,FALSE)),0,1)</f>
        <v>0</v>
      </c>
      <c r="J103" s="352">
        <f ca="1">IF(ISERROR(VLOOKUP($A103,'JUKE-F15'!$D:$E,1,FALSE)),0,1)</f>
        <v>0</v>
      </c>
      <c r="K103" s="352">
        <f ca="1">IF(ISERROR(VLOOKUP($A103,'JUKE-F16'!$D:$E,1,FALSE)),0,1)</f>
        <v>0</v>
      </c>
      <c r="L103" s="352">
        <f ca="1">IF(ISERROR(VLOOKUP($A103,'NAVARA DC SER 3 &amp; 4-D23'!$D:$E,1,FALSE)),0,1)</f>
        <v>0</v>
      </c>
      <c r="M103" s="352">
        <f ca="1">IF(ISERROR(VLOOKUP($A103,'NAVARA KC&amp;SC SER 3 &amp; 4-D23'!$D:$E,1,FALSE)),0,1)</f>
        <v>0</v>
      </c>
      <c r="N103" s="352">
        <f ca="1">IF(ISERROR(VLOOKUP($A103,'PATHFINDER -R52'!$D:$E,1,FALSE)),0,1)</f>
        <v>0</v>
      </c>
      <c r="O103" s="352">
        <f ca="1">IF(ISERROR(VLOOKUP($A103,'PATROL W-Y62 S4'!$D:$E,1,FALSE)),0,1)</f>
        <v>0</v>
      </c>
      <c r="P103" s="352">
        <f ca="1">IF(ISERROR(VLOOKUP($A103,'PATROL W-Y62'!$D:$E,1,FALSE)),0,1)</f>
        <v>0</v>
      </c>
      <c r="Q103" s="352">
        <f ca="1">IF(ISERROR(VLOOKUP($A103,'QASHQAI J11'!$D:$E,1,FALSE)),0,1)</f>
        <v>0</v>
      </c>
      <c r="R103" s="352">
        <f ca="1">IF(ISERROR(VLOOKUP($A103,'X-TRAIL-T32'!$D:$E,1,FALSE)),0,1)</f>
        <v>1</v>
      </c>
      <c r="S103" s="352">
        <f ca="1">IF(ISERROR(VLOOKUP($A103,'NAVARA -D23 DC'!$D:$D,1,FALSE)),0,1)</f>
        <v>0</v>
      </c>
      <c r="T103" s="352">
        <f ca="1">IF(ISERROR(VLOOKUP($A103,'NAVARA KC&amp;SC'!$D:$D,1,FALSE)),0,1)</f>
        <v>0</v>
      </c>
      <c r="U103" s="352">
        <f ca="1">IF(ISERROR(VLOOKUP($A103,'ALL-NEW Z-Z34'!$D:$D,1,FALSE)),0,1)</f>
        <v>0</v>
      </c>
      <c r="V103" s="352">
        <f>IF(ISERROR(VLOOKUP($A103,#REF!,1,FALSE)),0,1)</f>
        <v>0</v>
      </c>
      <c r="W103" s="352">
        <f>IF(ISERROR(VLOOKUP($A103,#REF!,1,FALSE)),0,1)</f>
        <v>0</v>
      </c>
      <c r="X103" s="352">
        <f>IF(ISERROR(VLOOKUP($A103,#REF!,1,FALSE)),0,1)</f>
        <v>0</v>
      </c>
      <c r="Y103" s="352">
        <f>IF(ISERROR(VLOOKUP($A103,#REF!,1,FALSE)),0,1)</f>
        <v>0</v>
      </c>
      <c r="Z103" s="139">
        <f t="shared" ca="1" si="3"/>
        <v>1</v>
      </c>
    </row>
    <row r="104" spans="1:26">
      <c r="A104" s="717" t="s">
        <v>1120</v>
      </c>
      <c r="B104" s="716" t="s">
        <v>830</v>
      </c>
      <c r="C104" s="718">
        <v>688.99</v>
      </c>
      <c r="D104" s="586">
        <v>688.99</v>
      </c>
      <c r="E104" s="537" t="str">
        <f t="shared" si="2"/>
        <v/>
      </c>
      <c r="F104" s="720" t="s">
        <v>1465</v>
      </c>
      <c r="G104" s="680">
        <f>C104-C104*VLOOKUP(F104,'Discount Codes'!A:E,3,FALSE)</f>
        <v>571.86170000000004</v>
      </c>
      <c r="H104" s="352">
        <f ca="1">IF(ISERROR(VLOOKUP($A104,'LEAF-ZE1'!$D:$E,1,FALSE)),0,1)</f>
        <v>0</v>
      </c>
      <c r="I104" s="352">
        <f ca="1">IF(ISERROR(VLOOKUP($A104,'370Z-Z34'!$D:$E,1,FALSE)),0,1)</f>
        <v>0</v>
      </c>
      <c r="J104" s="352">
        <f ca="1">IF(ISERROR(VLOOKUP($A104,'JUKE-F15'!$D:$E,1,FALSE)),0,1)</f>
        <v>0</v>
      </c>
      <c r="K104" s="352">
        <f ca="1">IF(ISERROR(VLOOKUP($A104,'JUKE-F16'!$D:$E,1,FALSE)),0,1)</f>
        <v>0</v>
      </c>
      <c r="L104" s="352">
        <f ca="1">IF(ISERROR(VLOOKUP($A104,'NAVARA DC SER 3 &amp; 4-D23'!$D:$E,1,FALSE)),0,1)</f>
        <v>0</v>
      </c>
      <c r="M104" s="352">
        <f ca="1">IF(ISERROR(VLOOKUP($A104,'NAVARA KC&amp;SC SER 3 &amp; 4-D23'!$D:$E,1,FALSE)),0,1)</f>
        <v>0</v>
      </c>
      <c r="N104" s="352">
        <f ca="1">IF(ISERROR(VLOOKUP($A104,'PATHFINDER -R52'!$D:$E,1,FALSE)),0,1)</f>
        <v>1</v>
      </c>
      <c r="O104" s="352">
        <f ca="1">IF(ISERROR(VLOOKUP($A104,'PATROL W-Y62 S4'!$D:$E,1,FALSE)),0,1)</f>
        <v>0</v>
      </c>
      <c r="P104" s="352">
        <f ca="1">IF(ISERROR(VLOOKUP($A104,'PATROL W-Y62'!$D:$E,1,FALSE)),0,1)</f>
        <v>0</v>
      </c>
      <c r="Q104" s="352">
        <f ca="1">IF(ISERROR(VLOOKUP($A104,'QASHQAI J11'!$D:$E,1,FALSE)),0,1)</f>
        <v>0</v>
      </c>
      <c r="R104" s="352">
        <f ca="1">IF(ISERROR(VLOOKUP($A104,'X-TRAIL-T32'!$D:$E,1,FALSE)),0,1)</f>
        <v>0</v>
      </c>
      <c r="S104" s="352">
        <f ca="1">IF(ISERROR(VLOOKUP($A104,'NAVARA -D23 DC'!$D:$D,1,FALSE)),0,1)</f>
        <v>0</v>
      </c>
      <c r="T104" s="352">
        <f ca="1">IF(ISERROR(VLOOKUP($A104,'NAVARA KC&amp;SC'!$D:$D,1,FALSE)),0,1)</f>
        <v>0</v>
      </c>
      <c r="U104" s="352">
        <f ca="1">IF(ISERROR(VLOOKUP($A104,'ALL-NEW Z-Z34'!$D:$D,1,FALSE)),0,1)</f>
        <v>0</v>
      </c>
      <c r="V104" s="352">
        <f>IF(ISERROR(VLOOKUP($A104,#REF!,1,FALSE)),0,1)</f>
        <v>0</v>
      </c>
      <c r="W104" s="352">
        <f>IF(ISERROR(VLOOKUP($A104,#REF!,1,FALSE)),0,1)</f>
        <v>0</v>
      </c>
      <c r="X104" s="352">
        <f>IF(ISERROR(VLOOKUP($A104,#REF!,1,FALSE)),0,1)</f>
        <v>0</v>
      </c>
      <c r="Y104" s="352">
        <f>IF(ISERROR(VLOOKUP($A104,#REF!,1,FALSE)),0,1)</f>
        <v>0</v>
      </c>
      <c r="Z104" s="139">
        <f t="shared" ca="1" si="3"/>
        <v>1</v>
      </c>
    </row>
    <row r="105" spans="1:26">
      <c r="A105" s="717" t="s">
        <v>1273</v>
      </c>
      <c r="B105" s="716" t="s">
        <v>1864</v>
      </c>
      <c r="C105" s="718">
        <v>880.66</v>
      </c>
      <c r="D105" s="586">
        <v>880.66</v>
      </c>
      <c r="E105" s="537" t="str">
        <f t="shared" si="2"/>
        <v/>
      </c>
      <c r="F105" s="720" t="s">
        <v>1465</v>
      </c>
      <c r="G105" s="680">
        <f>C105-C105*VLOOKUP(F105,'Discount Codes'!A:E,3,FALSE)</f>
        <v>730.94779999999992</v>
      </c>
      <c r="H105" s="352">
        <f ca="1">IF(ISERROR(VLOOKUP($A105,'LEAF-ZE1'!$D:$E,1,FALSE)),0,1)</f>
        <v>0</v>
      </c>
      <c r="I105" s="352">
        <f ca="1">IF(ISERROR(VLOOKUP($A105,'370Z-Z34'!$D:$E,1,FALSE)),0,1)</f>
        <v>0</v>
      </c>
      <c r="J105" s="352">
        <f ca="1">IF(ISERROR(VLOOKUP($A105,'JUKE-F15'!$D:$E,1,FALSE)),0,1)</f>
        <v>0</v>
      </c>
      <c r="K105" s="352">
        <f ca="1">IF(ISERROR(VLOOKUP($A105,'JUKE-F16'!$D:$E,1,FALSE)),0,1)</f>
        <v>0</v>
      </c>
      <c r="L105" s="352">
        <f ca="1">IF(ISERROR(VLOOKUP($A105,'NAVARA DC SER 3 &amp; 4-D23'!$D:$E,1,FALSE)),0,1)</f>
        <v>0</v>
      </c>
      <c r="M105" s="352">
        <f ca="1">IF(ISERROR(VLOOKUP($A105,'NAVARA KC&amp;SC SER 3 &amp; 4-D23'!$D:$E,1,FALSE)),0,1)</f>
        <v>0</v>
      </c>
      <c r="N105" s="352">
        <f ca="1">IF(ISERROR(VLOOKUP($A105,'PATHFINDER -R52'!$D:$E,1,FALSE)),0,1)</f>
        <v>0</v>
      </c>
      <c r="O105" s="352">
        <f ca="1">IF(ISERROR(VLOOKUP($A105,'PATROL W-Y62 S4'!$D:$E,1,FALSE)),0,1)</f>
        <v>0</v>
      </c>
      <c r="P105" s="352">
        <f ca="1">IF(ISERROR(VLOOKUP($A105,'PATROL W-Y62'!$D:$E,1,FALSE)),0,1)</f>
        <v>0</v>
      </c>
      <c r="Q105" s="352">
        <f ca="1">IF(ISERROR(VLOOKUP($A105,'QASHQAI J11'!$D:$E,1,FALSE)),0,1)</f>
        <v>0</v>
      </c>
      <c r="R105" s="352">
        <f ca="1">IF(ISERROR(VLOOKUP($A105,'X-TRAIL-T32'!$D:$E,1,FALSE)),0,1)</f>
        <v>0</v>
      </c>
      <c r="S105" s="352">
        <f ca="1">IF(ISERROR(VLOOKUP($A105,'NAVARA -D23 DC'!$D:$D,1,FALSE)),0,1)</f>
        <v>1</v>
      </c>
      <c r="T105" s="352">
        <f ca="1">IF(ISERROR(VLOOKUP($A105,'NAVARA KC&amp;SC'!$D:$D,1,FALSE)),0,1)</f>
        <v>1</v>
      </c>
      <c r="U105" s="352">
        <f ca="1">IF(ISERROR(VLOOKUP($A105,'ALL-NEW Z-Z34'!$D:$D,1,FALSE)),0,1)</f>
        <v>0</v>
      </c>
      <c r="V105" s="352">
        <f>IF(ISERROR(VLOOKUP($A105,#REF!,1,FALSE)),0,1)</f>
        <v>0</v>
      </c>
      <c r="W105" s="352">
        <f>IF(ISERROR(VLOOKUP($A105,#REF!,1,FALSE)),0,1)</f>
        <v>0</v>
      </c>
      <c r="X105" s="352">
        <f>IF(ISERROR(VLOOKUP($A105,#REF!,1,FALSE)),0,1)</f>
        <v>0</v>
      </c>
      <c r="Y105" s="352">
        <f>IF(ISERROR(VLOOKUP($A105,#REF!,1,FALSE)),0,1)</f>
        <v>0</v>
      </c>
      <c r="Z105" s="139">
        <f t="shared" ca="1" si="3"/>
        <v>2</v>
      </c>
    </row>
    <row r="106" spans="1:26">
      <c r="A106" s="717" t="s">
        <v>1272</v>
      </c>
      <c r="B106" s="716" t="s">
        <v>1865</v>
      </c>
      <c r="C106" s="718">
        <v>869.15</v>
      </c>
      <c r="D106" s="586">
        <v>869.15</v>
      </c>
      <c r="E106" s="537" t="str">
        <f t="shared" si="2"/>
        <v/>
      </c>
      <c r="F106" s="720" t="s">
        <v>1465</v>
      </c>
      <c r="G106" s="680">
        <f>C106-C106*VLOOKUP(F106,'Discount Codes'!A:E,3,FALSE)</f>
        <v>721.39449999999999</v>
      </c>
      <c r="H106" s="352">
        <f ca="1">IF(ISERROR(VLOOKUP($A106,'LEAF-ZE1'!$D:$E,1,FALSE)),0,1)</f>
        <v>0</v>
      </c>
      <c r="I106" s="352">
        <f ca="1">IF(ISERROR(VLOOKUP($A106,'370Z-Z34'!$D:$E,1,FALSE)),0,1)</f>
        <v>0</v>
      </c>
      <c r="J106" s="352">
        <f ca="1">IF(ISERROR(VLOOKUP($A106,'JUKE-F15'!$D:$E,1,FALSE)),0,1)</f>
        <v>0</v>
      </c>
      <c r="K106" s="352">
        <f ca="1">IF(ISERROR(VLOOKUP($A106,'JUKE-F16'!$D:$E,1,FALSE)),0,1)</f>
        <v>0</v>
      </c>
      <c r="L106" s="352">
        <f ca="1">IF(ISERROR(VLOOKUP($A106,'NAVARA DC SER 3 &amp; 4-D23'!$D:$E,1,FALSE)),0,1)</f>
        <v>0</v>
      </c>
      <c r="M106" s="352">
        <f ca="1">IF(ISERROR(VLOOKUP($A106,'NAVARA KC&amp;SC SER 3 &amp; 4-D23'!$D:$E,1,FALSE)),0,1)</f>
        <v>0</v>
      </c>
      <c r="N106" s="352">
        <f ca="1">IF(ISERROR(VLOOKUP($A106,'PATHFINDER -R52'!$D:$E,1,FALSE)),0,1)</f>
        <v>0</v>
      </c>
      <c r="O106" s="352">
        <f ca="1">IF(ISERROR(VLOOKUP($A106,'PATROL W-Y62 S4'!$D:$E,1,FALSE)),0,1)</f>
        <v>0</v>
      </c>
      <c r="P106" s="352">
        <f ca="1">IF(ISERROR(VLOOKUP($A106,'PATROL W-Y62'!$D:$E,1,FALSE)),0,1)</f>
        <v>0</v>
      </c>
      <c r="Q106" s="352">
        <f ca="1">IF(ISERROR(VLOOKUP($A106,'QASHQAI J11'!$D:$E,1,FALSE)),0,1)</f>
        <v>0</v>
      </c>
      <c r="R106" s="352">
        <f ca="1">IF(ISERROR(VLOOKUP($A106,'X-TRAIL-T32'!$D:$E,1,FALSE)),0,1)</f>
        <v>0</v>
      </c>
      <c r="S106" s="352">
        <f ca="1">IF(ISERROR(VLOOKUP($A106,'NAVARA -D23 DC'!$D:$D,1,FALSE)),0,1)</f>
        <v>1</v>
      </c>
      <c r="T106" s="352">
        <f ca="1">IF(ISERROR(VLOOKUP($A106,'NAVARA KC&amp;SC'!$D:$D,1,FALSE)),0,1)</f>
        <v>1</v>
      </c>
      <c r="U106" s="352">
        <f ca="1">IF(ISERROR(VLOOKUP($A106,'ALL-NEW Z-Z34'!$D:$D,1,FALSE)),0,1)</f>
        <v>0</v>
      </c>
      <c r="V106" s="352">
        <f>IF(ISERROR(VLOOKUP($A106,#REF!,1,FALSE)),0,1)</f>
        <v>0</v>
      </c>
      <c r="W106" s="352">
        <f>IF(ISERROR(VLOOKUP($A106,#REF!,1,FALSE)),0,1)</f>
        <v>0</v>
      </c>
      <c r="X106" s="352">
        <f>IF(ISERROR(VLOOKUP($A106,#REF!,1,FALSE)),0,1)</f>
        <v>0</v>
      </c>
      <c r="Y106" s="352">
        <f>IF(ISERROR(VLOOKUP($A106,#REF!,1,FALSE)),0,1)</f>
        <v>0</v>
      </c>
      <c r="Z106" s="139">
        <f t="shared" ca="1" si="3"/>
        <v>2</v>
      </c>
    </row>
    <row r="107" spans="1:26">
      <c r="A107" s="717" t="s">
        <v>118</v>
      </c>
      <c r="B107" s="716" t="s">
        <v>1866</v>
      </c>
      <c r="C107" s="718">
        <v>2899.53</v>
      </c>
      <c r="D107" s="586">
        <v>2899.53</v>
      </c>
      <c r="E107" s="537" t="str">
        <f t="shared" si="2"/>
        <v/>
      </c>
      <c r="F107" s="720" t="s">
        <v>1465</v>
      </c>
      <c r="G107" s="680">
        <f>C107-C107*VLOOKUP(F107,'Discount Codes'!A:E,3,FALSE)</f>
        <v>2406.6099000000004</v>
      </c>
      <c r="H107" s="352">
        <f ca="1">IF(ISERROR(VLOOKUP($A107,'LEAF-ZE1'!$D:$E,1,FALSE)),0,1)</f>
        <v>0</v>
      </c>
      <c r="I107" s="352">
        <f ca="1">IF(ISERROR(VLOOKUP($A107,'370Z-Z34'!$D:$E,1,FALSE)),0,1)</f>
        <v>0</v>
      </c>
      <c r="J107" s="352">
        <f ca="1">IF(ISERROR(VLOOKUP($A107,'JUKE-F15'!$D:$E,1,FALSE)),0,1)</f>
        <v>0</v>
      </c>
      <c r="K107" s="352">
        <f ca="1">IF(ISERROR(VLOOKUP($A107,'JUKE-F16'!$D:$E,1,FALSE)),0,1)</f>
        <v>0</v>
      </c>
      <c r="L107" s="352">
        <f ca="1">IF(ISERROR(VLOOKUP($A107,'NAVARA DC SER 3 &amp; 4-D23'!$D:$E,1,FALSE)),0,1)</f>
        <v>1</v>
      </c>
      <c r="M107" s="352">
        <f ca="1">IF(ISERROR(VLOOKUP($A107,'NAVARA KC&amp;SC SER 3 &amp; 4-D23'!$D:$E,1,FALSE)),0,1)</f>
        <v>1</v>
      </c>
      <c r="N107" s="352">
        <f ca="1">IF(ISERROR(VLOOKUP($A107,'PATHFINDER -R52'!$D:$E,1,FALSE)),0,1)</f>
        <v>0</v>
      </c>
      <c r="O107" s="352">
        <f ca="1">IF(ISERROR(VLOOKUP($A107,'PATROL W-Y62 S4'!$D:$E,1,FALSE)),0,1)</f>
        <v>0</v>
      </c>
      <c r="P107" s="352">
        <f ca="1">IF(ISERROR(VLOOKUP($A107,'PATROL W-Y62'!$D:$E,1,FALSE)),0,1)</f>
        <v>0</v>
      </c>
      <c r="Q107" s="352">
        <f ca="1">IF(ISERROR(VLOOKUP($A107,'QASHQAI J11'!$D:$E,1,FALSE)),0,1)</f>
        <v>0</v>
      </c>
      <c r="R107" s="352">
        <f ca="1">IF(ISERROR(VLOOKUP($A107,'X-TRAIL-T32'!$D:$E,1,FALSE)),0,1)</f>
        <v>0</v>
      </c>
      <c r="S107" s="352">
        <f ca="1">IF(ISERROR(VLOOKUP($A107,'NAVARA -D23 DC'!$D:$D,1,FALSE)),0,1)</f>
        <v>0</v>
      </c>
      <c r="T107" s="352">
        <f ca="1">IF(ISERROR(VLOOKUP($A107,'NAVARA KC&amp;SC'!$D:$D,1,FALSE)),0,1)</f>
        <v>0</v>
      </c>
      <c r="U107" s="352">
        <f ca="1">IF(ISERROR(VLOOKUP($A107,'ALL-NEW Z-Z34'!$D:$D,1,FALSE)),0,1)</f>
        <v>0</v>
      </c>
      <c r="V107" s="352">
        <f>IF(ISERROR(VLOOKUP($A107,#REF!,1,FALSE)),0,1)</f>
        <v>0</v>
      </c>
      <c r="W107" s="352">
        <f>IF(ISERROR(VLOOKUP($A107,#REF!,1,FALSE)),0,1)</f>
        <v>0</v>
      </c>
      <c r="X107" s="352">
        <f>IF(ISERROR(VLOOKUP($A107,#REF!,1,FALSE)),0,1)</f>
        <v>0</v>
      </c>
      <c r="Y107" s="352">
        <f>IF(ISERROR(VLOOKUP($A107,#REF!,1,FALSE)),0,1)</f>
        <v>0</v>
      </c>
      <c r="Z107" s="139">
        <f t="shared" ca="1" si="3"/>
        <v>2</v>
      </c>
    </row>
    <row r="108" spans="1:26">
      <c r="A108" s="717" t="s">
        <v>117</v>
      </c>
      <c r="B108" s="716" t="s">
        <v>833</v>
      </c>
      <c r="C108" s="718">
        <v>2870.82</v>
      </c>
      <c r="D108" s="586">
        <v>2870.82</v>
      </c>
      <c r="E108" s="537" t="str">
        <f t="shared" si="2"/>
        <v/>
      </c>
      <c r="F108" s="720" t="s">
        <v>1465</v>
      </c>
      <c r="G108" s="680">
        <f>C108-C108*VLOOKUP(F108,'Discount Codes'!A:E,3,FALSE)</f>
        <v>2382.7806</v>
      </c>
      <c r="H108" s="352">
        <f ca="1">IF(ISERROR(VLOOKUP($A108,'LEAF-ZE1'!$D:$E,1,FALSE)),0,1)</f>
        <v>0</v>
      </c>
      <c r="I108" s="352">
        <f ca="1">IF(ISERROR(VLOOKUP($A108,'370Z-Z34'!$D:$E,1,FALSE)),0,1)</f>
        <v>0</v>
      </c>
      <c r="J108" s="352">
        <f ca="1">IF(ISERROR(VLOOKUP($A108,'JUKE-F15'!$D:$E,1,FALSE)),0,1)</f>
        <v>0</v>
      </c>
      <c r="K108" s="352">
        <f ca="1">IF(ISERROR(VLOOKUP($A108,'JUKE-F16'!$D:$E,1,FALSE)),0,1)</f>
        <v>0</v>
      </c>
      <c r="L108" s="352">
        <f ca="1">IF(ISERROR(VLOOKUP($A108,'NAVARA DC SER 3 &amp; 4-D23'!$D:$E,1,FALSE)),0,1)</f>
        <v>1</v>
      </c>
      <c r="M108" s="352">
        <f ca="1">IF(ISERROR(VLOOKUP($A108,'NAVARA KC&amp;SC SER 3 &amp; 4-D23'!$D:$E,1,FALSE)),0,1)</f>
        <v>1</v>
      </c>
      <c r="N108" s="352">
        <f ca="1">IF(ISERROR(VLOOKUP($A108,'PATHFINDER -R52'!$D:$E,1,FALSE)),0,1)</f>
        <v>0</v>
      </c>
      <c r="O108" s="352">
        <f ca="1">IF(ISERROR(VLOOKUP($A108,'PATROL W-Y62 S4'!$D:$E,1,FALSE)),0,1)</f>
        <v>0</v>
      </c>
      <c r="P108" s="352">
        <f ca="1">IF(ISERROR(VLOOKUP($A108,'PATROL W-Y62'!$D:$E,1,FALSE)),0,1)</f>
        <v>0</v>
      </c>
      <c r="Q108" s="352">
        <f ca="1">IF(ISERROR(VLOOKUP($A108,'QASHQAI J11'!$D:$E,1,FALSE)),0,1)</f>
        <v>0</v>
      </c>
      <c r="R108" s="352">
        <f ca="1">IF(ISERROR(VLOOKUP($A108,'X-TRAIL-T32'!$D:$E,1,FALSE)),0,1)</f>
        <v>0</v>
      </c>
      <c r="S108" s="352">
        <f ca="1">IF(ISERROR(VLOOKUP($A108,'NAVARA -D23 DC'!$D:$D,1,FALSE)),0,1)</f>
        <v>0</v>
      </c>
      <c r="T108" s="352">
        <f ca="1">IF(ISERROR(VLOOKUP($A108,'NAVARA KC&amp;SC'!$D:$D,1,FALSE)),0,1)</f>
        <v>0</v>
      </c>
      <c r="U108" s="352">
        <f ca="1">IF(ISERROR(VLOOKUP($A108,'ALL-NEW Z-Z34'!$D:$D,1,FALSE)),0,1)</f>
        <v>0</v>
      </c>
      <c r="V108" s="352">
        <f>IF(ISERROR(VLOOKUP($A108,#REF!,1,FALSE)),0,1)</f>
        <v>0</v>
      </c>
      <c r="W108" s="352">
        <f>IF(ISERROR(VLOOKUP($A108,#REF!,1,FALSE)),0,1)</f>
        <v>0</v>
      </c>
      <c r="X108" s="352">
        <f>IF(ISERROR(VLOOKUP($A108,#REF!,1,FALSE)),0,1)</f>
        <v>0</v>
      </c>
      <c r="Y108" s="352">
        <f>IF(ISERROR(VLOOKUP($A108,#REF!,1,FALSE)),0,1)</f>
        <v>0</v>
      </c>
      <c r="Z108" s="139">
        <f t="shared" ca="1" si="3"/>
        <v>2</v>
      </c>
    </row>
    <row r="109" spans="1:26">
      <c r="A109" s="717" t="s">
        <v>704</v>
      </c>
      <c r="B109" s="716" t="s">
        <v>1867</v>
      </c>
      <c r="C109" s="718">
        <v>2226.0700000000002</v>
      </c>
      <c r="D109" s="586">
        <v>2080.44</v>
      </c>
      <c r="E109" s="537" t="str">
        <f t="shared" si="2"/>
        <v>Price Update</v>
      </c>
      <c r="F109" s="720" t="s">
        <v>1465</v>
      </c>
      <c r="G109" s="680">
        <f>C109-C109*VLOOKUP(F109,'Discount Codes'!A:E,3,FALSE)</f>
        <v>1847.6381000000001</v>
      </c>
      <c r="H109" s="352">
        <f ca="1">IF(ISERROR(VLOOKUP($A109,'LEAF-ZE1'!$D:$E,1,FALSE)),0,1)</f>
        <v>0</v>
      </c>
      <c r="I109" s="352">
        <f ca="1">IF(ISERROR(VLOOKUP($A109,'370Z-Z34'!$D:$E,1,FALSE)),0,1)</f>
        <v>0</v>
      </c>
      <c r="J109" s="352">
        <f ca="1">IF(ISERROR(VLOOKUP($A109,'JUKE-F15'!$D:$E,1,FALSE)),0,1)</f>
        <v>0</v>
      </c>
      <c r="K109" s="352">
        <f ca="1">IF(ISERROR(VLOOKUP($A109,'JUKE-F16'!$D:$E,1,FALSE)),0,1)</f>
        <v>0</v>
      </c>
      <c r="L109" s="352">
        <f ca="1">IF(ISERROR(VLOOKUP($A109,'NAVARA DC SER 3 &amp; 4-D23'!$D:$E,1,FALSE)),0,1)</f>
        <v>1</v>
      </c>
      <c r="M109" s="352">
        <f ca="1">IF(ISERROR(VLOOKUP($A109,'NAVARA KC&amp;SC SER 3 &amp; 4-D23'!$D:$E,1,FALSE)),0,1)</f>
        <v>1</v>
      </c>
      <c r="N109" s="352">
        <f ca="1">IF(ISERROR(VLOOKUP($A109,'PATHFINDER -R52'!$D:$E,1,FALSE)),0,1)</f>
        <v>0</v>
      </c>
      <c r="O109" s="352">
        <f ca="1">IF(ISERROR(VLOOKUP($A109,'PATROL W-Y62 S4'!$D:$E,1,FALSE)),0,1)</f>
        <v>0</v>
      </c>
      <c r="P109" s="352">
        <f ca="1">IF(ISERROR(VLOOKUP($A109,'PATROL W-Y62'!$D:$E,1,FALSE)),0,1)</f>
        <v>0</v>
      </c>
      <c r="Q109" s="352">
        <f ca="1">IF(ISERROR(VLOOKUP($A109,'QASHQAI J11'!$D:$E,1,FALSE)),0,1)</f>
        <v>0</v>
      </c>
      <c r="R109" s="352">
        <f ca="1">IF(ISERROR(VLOOKUP($A109,'X-TRAIL-T32'!$D:$E,1,FALSE)),0,1)</f>
        <v>0</v>
      </c>
      <c r="S109" s="352">
        <f ca="1">IF(ISERROR(VLOOKUP($A109,'NAVARA -D23 DC'!$D:$D,1,FALSE)),0,1)</f>
        <v>0</v>
      </c>
      <c r="T109" s="352">
        <f ca="1">IF(ISERROR(VLOOKUP($A109,'NAVARA KC&amp;SC'!$D:$D,1,FALSE)),0,1)</f>
        <v>0</v>
      </c>
      <c r="U109" s="352">
        <f ca="1">IF(ISERROR(VLOOKUP($A109,'ALL-NEW Z-Z34'!$D:$D,1,FALSE)),0,1)</f>
        <v>0</v>
      </c>
      <c r="V109" s="352">
        <f>IF(ISERROR(VLOOKUP($A109,#REF!,1,FALSE)),0,1)</f>
        <v>0</v>
      </c>
      <c r="W109" s="352">
        <f>IF(ISERROR(VLOOKUP($A109,#REF!,1,FALSE)),0,1)</f>
        <v>0</v>
      </c>
      <c r="X109" s="352">
        <f>IF(ISERROR(VLOOKUP($A109,#REF!,1,FALSE)),0,1)</f>
        <v>0</v>
      </c>
      <c r="Y109" s="352">
        <f>IF(ISERROR(VLOOKUP($A109,#REF!,1,FALSE)),0,1)</f>
        <v>0</v>
      </c>
      <c r="Z109" s="139">
        <f t="shared" ca="1" si="3"/>
        <v>2</v>
      </c>
    </row>
    <row r="110" spans="1:26">
      <c r="A110" s="717" t="s">
        <v>1164</v>
      </c>
      <c r="B110" s="716" t="s">
        <v>835</v>
      </c>
      <c r="C110" s="718">
        <v>2974.8</v>
      </c>
      <c r="D110" s="586">
        <v>2130.65</v>
      </c>
      <c r="E110" s="537" t="str">
        <f t="shared" si="2"/>
        <v>Price Update</v>
      </c>
      <c r="F110" s="720" t="s">
        <v>1465</v>
      </c>
      <c r="G110" s="680">
        <f>C110-C110*VLOOKUP(F110,'Discount Codes'!A:E,3,FALSE)</f>
        <v>2469.0840000000003</v>
      </c>
      <c r="H110" s="352">
        <f ca="1">IF(ISERROR(VLOOKUP($A110,'LEAF-ZE1'!$D:$E,1,FALSE)),0,1)</f>
        <v>0</v>
      </c>
      <c r="I110" s="352">
        <f ca="1">IF(ISERROR(VLOOKUP($A110,'370Z-Z34'!$D:$E,1,FALSE)),0,1)</f>
        <v>0</v>
      </c>
      <c r="J110" s="352">
        <f ca="1">IF(ISERROR(VLOOKUP($A110,'JUKE-F15'!$D:$E,1,FALSE)),0,1)</f>
        <v>0</v>
      </c>
      <c r="K110" s="352">
        <f ca="1">IF(ISERROR(VLOOKUP($A110,'JUKE-F16'!$D:$E,1,FALSE)),0,1)</f>
        <v>0</v>
      </c>
      <c r="L110" s="352">
        <f ca="1">IF(ISERROR(VLOOKUP($A110,'NAVARA DC SER 3 &amp; 4-D23'!$D:$E,1,FALSE)),0,1)</f>
        <v>1</v>
      </c>
      <c r="M110" s="352">
        <f ca="1">IF(ISERROR(VLOOKUP($A110,'NAVARA KC&amp;SC SER 3 &amp; 4-D23'!$D:$E,1,FALSE)),0,1)</f>
        <v>1</v>
      </c>
      <c r="N110" s="352">
        <f ca="1">IF(ISERROR(VLOOKUP($A110,'PATHFINDER -R52'!$D:$E,1,FALSE)),0,1)</f>
        <v>0</v>
      </c>
      <c r="O110" s="352">
        <f ca="1">IF(ISERROR(VLOOKUP($A110,'PATROL W-Y62 S4'!$D:$E,1,FALSE)),0,1)</f>
        <v>0</v>
      </c>
      <c r="P110" s="352">
        <f ca="1">IF(ISERROR(VLOOKUP($A110,'PATROL W-Y62'!$D:$E,1,FALSE)),0,1)</f>
        <v>0</v>
      </c>
      <c r="Q110" s="352">
        <f ca="1">IF(ISERROR(VLOOKUP($A110,'QASHQAI J11'!$D:$E,1,FALSE)),0,1)</f>
        <v>0</v>
      </c>
      <c r="R110" s="352">
        <f ca="1">IF(ISERROR(VLOOKUP($A110,'X-TRAIL-T32'!$D:$E,1,FALSE)),0,1)</f>
        <v>0</v>
      </c>
      <c r="S110" s="352">
        <f ca="1">IF(ISERROR(VLOOKUP($A110,'NAVARA -D23 DC'!$D:$D,1,FALSE)),0,1)</f>
        <v>0</v>
      </c>
      <c r="T110" s="352">
        <f ca="1">IF(ISERROR(VLOOKUP($A110,'NAVARA KC&amp;SC'!$D:$D,1,FALSE)),0,1)</f>
        <v>0</v>
      </c>
      <c r="U110" s="352">
        <f ca="1">IF(ISERROR(VLOOKUP($A110,'ALL-NEW Z-Z34'!$D:$D,1,FALSE)),0,1)</f>
        <v>0</v>
      </c>
      <c r="V110" s="352">
        <f>IF(ISERROR(VLOOKUP($A110,#REF!,1,FALSE)),0,1)</f>
        <v>0</v>
      </c>
      <c r="W110" s="352">
        <f>IF(ISERROR(VLOOKUP($A110,#REF!,1,FALSE)),0,1)</f>
        <v>0</v>
      </c>
      <c r="X110" s="352">
        <f>IF(ISERROR(VLOOKUP($A110,#REF!,1,FALSE)),0,1)</f>
        <v>0</v>
      </c>
      <c r="Y110" s="352">
        <f>IF(ISERROR(VLOOKUP($A110,#REF!,1,FALSE)),0,1)</f>
        <v>0</v>
      </c>
      <c r="Z110" s="139">
        <f t="shared" ca="1" si="3"/>
        <v>2</v>
      </c>
    </row>
    <row r="111" spans="1:26">
      <c r="A111" s="717" t="s">
        <v>1282</v>
      </c>
      <c r="B111" s="716" t="s">
        <v>1868</v>
      </c>
      <c r="C111" s="718">
        <v>3577.18</v>
      </c>
      <c r="D111" s="586">
        <v>3577.18</v>
      </c>
      <c r="E111" s="537" t="str">
        <f t="shared" si="2"/>
        <v/>
      </c>
      <c r="F111" s="720" t="s">
        <v>1465</v>
      </c>
      <c r="G111" s="680">
        <f>C111-C111*VLOOKUP(F111,'Discount Codes'!A:E,3,FALSE)</f>
        <v>2969.0594000000001</v>
      </c>
      <c r="H111" s="352">
        <f ca="1">IF(ISERROR(VLOOKUP($A111,'LEAF-ZE1'!$D:$E,1,FALSE)),0,1)</f>
        <v>0</v>
      </c>
      <c r="I111" s="352">
        <f ca="1">IF(ISERROR(VLOOKUP($A111,'370Z-Z34'!$D:$E,1,FALSE)),0,1)</f>
        <v>0</v>
      </c>
      <c r="J111" s="352">
        <f ca="1">IF(ISERROR(VLOOKUP($A111,'JUKE-F15'!$D:$E,1,FALSE)),0,1)</f>
        <v>0</v>
      </c>
      <c r="K111" s="352">
        <f ca="1">IF(ISERROR(VLOOKUP($A111,'JUKE-F16'!$D:$E,1,FALSE)),0,1)</f>
        <v>0</v>
      </c>
      <c r="L111" s="352">
        <f ca="1">IF(ISERROR(VLOOKUP($A111,'NAVARA DC SER 3 &amp; 4-D23'!$D:$E,1,FALSE)),0,1)</f>
        <v>0</v>
      </c>
      <c r="M111" s="352">
        <f ca="1">IF(ISERROR(VLOOKUP($A111,'NAVARA KC&amp;SC SER 3 &amp; 4-D23'!$D:$E,1,FALSE)),0,1)</f>
        <v>0</v>
      </c>
      <c r="N111" s="352">
        <f ca="1">IF(ISERROR(VLOOKUP($A111,'PATHFINDER -R52'!$D:$E,1,FALSE)),0,1)</f>
        <v>0</v>
      </c>
      <c r="O111" s="352">
        <f ca="1">IF(ISERROR(VLOOKUP($A111,'PATROL W-Y62 S4'!$D:$E,1,FALSE)),0,1)</f>
        <v>0</v>
      </c>
      <c r="P111" s="352">
        <f ca="1">IF(ISERROR(VLOOKUP($A111,'PATROL W-Y62'!$D:$E,1,FALSE)),0,1)</f>
        <v>0</v>
      </c>
      <c r="Q111" s="352">
        <f ca="1">IF(ISERROR(VLOOKUP($A111,'QASHQAI J11'!$D:$E,1,FALSE)),0,1)</f>
        <v>0</v>
      </c>
      <c r="R111" s="352">
        <f ca="1">IF(ISERROR(VLOOKUP($A111,'X-TRAIL-T32'!$D:$E,1,FALSE)),0,1)</f>
        <v>0</v>
      </c>
      <c r="S111" s="352">
        <f ca="1">IF(ISERROR(VLOOKUP($A111,'NAVARA -D23 DC'!$D:$D,1,FALSE)),0,1)</f>
        <v>1</v>
      </c>
      <c r="T111" s="352">
        <f ca="1">IF(ISERROR(VLOOKUP($A111,'NAVARA KC&amp;SC'!$D:$D,1,FALSE)),0,1)</f>
        <v>1</v>
      </c>
      <c r="U111" s="352">
        <f ca="1">IF(ISERROR(VLOOKUP($A111,'ALL-NEW Z-Z34'!$D:$D,1,FALSE)),0,1)</f>
        <v>0</v>
      </c>
      <c r="V111" s="352">
        <f>IF(ISERROR(VLOOKUP($A111,#REF!,1,FALSE)),0,1)</f>
        <v>0</v>
      </c>
      <c r="W111" s="352">
        <f>IF(ISERROR(VLOOKUP($A111,#REF!,1,FALSE)),0,1)</f>
        <v>0</v>
      </c>
      <c r="X111" s="352">
        <f>IF(ISERROR(VLOOKUP($A111,#REF!,1,FALSE)),0,1)</f>
        <v>0</v>
      </c>
      <c r="Y111" s="352">
        <f>IF(ISERROR(VLOOKUP($A111,#REF!,1,FALSE)),0,1)</f>
        <v>0</v>
      </c>
      <c r="Z111" s="139">
        <f t="shared" ca="1" si="3"/>
        <v>2</v>
      </c>
    </row>
    <row r="112" spans="1:26">
      <c r="A112" s="717" t="s">
        <v>1280</v>
      </c>
      <c r="B112" s="716" t="s">
        <v>1869</v>
      </c>
      <c r="C112" s="718">
        <v>2825.1</v>
      </c>
      <c r="D112" s="586">
        <v>2825.1</v>
      </c>
      <c r="E112" s="537" t="str">
        <f t="shared" si="2"/>
        <v/>
      </c>
      <c r="F112" s="720" t="s">
        <v>1465</v>
      </c>
      <c r="G112" s="680">
        <f>C112-C112*VLOOKUP(F112,'Discount Codes'!A:E,3,FALSE)</f>
        <v>2344.8330000000001</v>
      </c>
      <c r="H112" s="352">
        <f ca="1">IF(ISERROR(VLOOKUP($A112,'LEAF-ZE1'!$D:$E,1,FALSE)),0,1)</f>
        <v>0</v>
      </c>
      <c r="I112" s="352">
        <f ca="1">IF(ISERROR(VLOOKUP($A112,'370Z-Z34'!$D:$E,1,FALSE)),0,1)</f>
        <v>0</v>
      </c>
      <c r="J112" s="352">
        <f ca="1">IF(ISERROR(VLOOKUP($A112,'JUKE-F15'!$D:$E,1,FALSE)),0,1)</f>
        <v>0</v>
      </c>
      <c r="K112" s="352">
        <f ca="1">IF(ISERROR(VLOOKUP($A112,'JUKE-F16'!$D:$E,1,FALSE)),0,1)</f>
        <v>0</v>
      </c>
      <c r="L112" s="352">
        <f ca="1">IF(ISERROR(VLOOKUP($A112,'NAVARA DC SER 3 &amp; 4-D23'!$D:$E,1,FALSE)),0,1)</f>
        <v>0</v>
      </c>
      <c r="M112" s="352">
        <f ca="1">IF(ISERROR(VLOOKUP($A112,'NAVARA KC&amp;SC SER 3 &amp; 4-D23'!$D:$E,1,FALSE)),0,1)</f>
        <v>0</v>
      </c>
      <c r="N112" s="352">
        <f ca="1">IF(ISERROR(VLOOKUP($A112,'PATHFINDER -R52'!$D:$E,1,FALSE)),0,1)</f>
        <v>0</v>
      </c>
      <c r="O112" s="352">
        <f ca="1">IF(ISERROR(VLOOKUP($A112,'PATROL W-Y62 S4'!$D:$E,1,FALSE)),0,1)</f>
        <v>0</v>
      </c>
      <c r="P112" s="352">
        <f ca="1">IF(ISERROR(VLOOKUP($A112,'PATROL W-Y62'!$D:$E,1,FALSE)),0,1)</f>
        <v>0</v>
      </c>
      <c r="Q112" s="352">
        <f ca="1">IF(ISERROR(VLOOKUP($A112,'QASHQAI J11'!$D:$E,1,FALSE)),0,1)</f>
        <v>0</v>
      </c>
      <c r="R112" s="352">
        <f ca="1">IF(ISERROR(VLOOKUP($A112,'X-TRAIL-T32'!$D:$E,1,FALSE)),0,1)</f>
        <v>0</v>
      </c>
      <c r="S112" s="352">
        <f ca="1">IF(ISERROR(VLOOKUP($A112,'NAVARA -D23 DC'!$D:$D,1,FALSE)),0,1)</f>
        <v>1</v>
      </c>
      <c r="T112" s="352">
        <f ca="1">IF(ISERROR(VLOOKUP($A112,'NAVARA KC&amp;SC'!$D:$D,1,FALSE)),0,1)</f>
        <v>1</v>
      </c>
      <c r="U112" s="352">
        <f ca="1">IF(ISERROR(VLOOKUP($A112,'ALL-NEW Z-Z34'!$D:$D,1,FALSE)),0,1)</f>
        <v>0</v>
      </c>
      <c r="V112" s="352">
        <f>IF(ISERROR(VLOOKUP($A112,#REF!,1,FALSE)),0,1)</f>
        <v>0</v>
      </c>
      <c r="W112" s="352">
        <f>IF(ISERROR(VLOOKUP($A112,#REF!,1,FALSE)),0,1)</f>
        <v>0</v>
      </c>
      <c r="X112" s="352">
        <f>IF(ISERROR(VLOOKUP($A112,#REF!,1,FALSE)),0,1)</f>
        <v>0</v>
      </c>
      <c r="Y112" s="352">
        <f>IF(ISERROR(VLOOKUP($A112,#REF!,1,FALSE)),0,1)</f>
        <v>0</v>
      </c>
      <c r="Z112" s="139">
        <f t="shared" ca="1" si="3"/>
        <v>2</v>
      </c>
    </row>
    <row r="113" spans="1:26">
      <c r="A113" s="717" t="s">
        <v>1279</v>
      </c>
      <c r="B113" s="716" t="s">
        <v>1870</v>
      </c>
      <c r="C113" s="718">
        <v>2800.75</v>
      </c>
      <c r="D113" s="586">
        <v>2800.75</v>
      </c>
      <c r="E113" s="537" t="str">
        <f t="shared" si="2"/>
        <v/>
      </c>
      <c r="F113" s="720" t="s">
        <v>1465</v>
      </c>
      <c r="G113" s="680">
        <f>C113-C113*VLOOKUP(F113,'Discount Codes'!A:E,3,FALSE)</f>
        <v>2324.6224999999999</v>
      </c>
      <c r="H113" s="352">
        <f ca="1">IF(ISERROR(VLOOKUP($A113,'LEAF-ZE1'!$D:$E,1,FALSE)),0,1)</f>
        <v>0</v>
      </c>
      <c r="I113" s="352">
        <f ca="1">IF(ISERROR(VLOOKUP($A113,'370Z-Z34'!$D:$E,1,FALSE)),0,1)</f>
        <v>0</v>
      </c>
      <c r="J113" s="352">
        <f ca="1">IF(ISERROR(VLOOKUP($A113,'JUKE-F15'!$D:$E,1,FALSE)),0,1)</f>
        <v>0</v>
      </c>
      <c r="K113" s="352">
        <f ca="1">IF(ISERROR(VLOOKUP($A113,'JUKE-F16'!$D:$E,1,FALSE)),0,1)</f>
        <v>0</v>
      </c>
      <c r="L113" s="352">
        <f ca="1">IF(ISERROR(VLOOKUP($A113,'NAVARA DC SER 3 &amp; 4-D23'!$D:$E,1,FALSE)),0,1)</f>
        <v>0</v>
      </c>
      <c r="M113" s="352">
        <f ca="1">IF(ISERROR(VLOOKUP($A113,'NAVARA KC&amp;SC SER 3 &amp; 4-D23'!$D:$E,1,FALSE)),0,1)</f>
        <v>0</v>
      </c>
      <c r="N113" s="352">
        <f ca="1">IF(ISERROR(VLOOKUP($A113,'PATHFINDER -R52'!$D:$E,1,FALSE)),0,1)</f>
        <v>0</v>
      </c>
      <c r="O113" s="352">
        <f ca="1">IF(ISERROR(VLOOKUP($A113,'PATROL W-Y62 S4'!$D:$E,1,FALSE)),0,1)</f>
        <v>0</v>
      </c>
      <c r="P113" s="352">
        <f ca="1">IF(ISERROR(VLOOKUP($A113,'PATROL W-Y62'!$D:$E,1,FALSE)),0,1)</f>
        <v>0</v>
      </c>
      <c r="Q113" s="352">
        <f ca="1">IF(ISERROR(VLOOKUP($A113,'QASHQAI J11'!$D:$E,1,FALSE)),0,1)</f>
        <v>0</v>
      </c>
      <c r="R113" s="352">
        <f ca="1">IF(ISERROR(VLOOKUP($A113,'X-TRAIL-T32'!$D:$E,1,FALSE)),0,1)</f>
        <v>0</v>
      </c>
      <c r="S113" s="352">
        <f ca="1">IF(ISERROR(VLOOKUP($A113,'NAVARA -D23 DC'!$D:$D,1,FALSE)),0,1)</f>
        <v>1</v>
      </c>
      <c r="T113" s="352">
        <f ca="1">IF(ISERROR(VLOOKUP($A113,'NAVARA KC&amp;SC'!$D:$D,1,FALSE)),0,1)</f>
        <v>1</v>
      </c>
      <c r="U113" s="352">
        <f ca="1">IF(ISERROR(VLOOKUP($A113,'ALL-NEW Z-Z34'!$D:$D,1,FALSE)),0,1)</f>
        <v>0</v>
      </c>
      <c r="V113" s="352">
        <f>IF(ISERROR(VLOOKUP($A113,#REF!,1,FALSE)),0,1)</f>
        <v>0</v>
      </c>
      <c r="W113" s="352">
        <f>IF(ISERROR(VLOOKUP($A113,#REF!,1,FALSE)),0,1)</f>
        <v>0</v>
      </c>
      <c r="X113" s="352">
        <f>IF(ISERROR(VLOOKUP($A113,#REF!,1,FALSE)),0,1)</f>
        <v>0</v>
      </c>
      <c r="Y113" s="352">
        <f>IF(ISERROR(VLOOKUP($A113,#REF!,1,FALSE)),0,1)</f>
        <v>0</v>
      </c>
      <c r="Z113" s="139">
        <f t="shared" ca="1" si="3"/>
        <v>2</v>
      </c>
    </row>
    <row r="114" spans="1:26">
      <c r="A114" s="717" t="s">
        <v>1281</v>
      </c>
      <c r="B114" s="716" t="s">
        <v>1870</v>
      </c>
      <c r="C114" s="718">
        <v>3550.6</v>
      </c>
      <c r="D114" s="586">
        <v>3550.6</v>
      </c>
      <c r="E114" s="537" t="str">
        <f t="shared" si="2"/>
        <v/>
      </c>
      <c r="F114" s="720" t="s">
        <v>1465</v>
      </c>
      <c r="G114" s="680">
        <f>C114-C114*VLOOKUP(F114,'Discount Codes'!A:E,3,FALSE)</f>
        <v>2946.998</v>
      </c>
      <c r="H114" s="352">
        <f ca="1">IF(ISERROR(VLOOKUP($A114,'LEAF-ZE1'!$D:$E,1,FALSE)),0,1)</f>
        <v>0</v>
      </c>
      <c r="I114" s="352">
        <f ca="1">IF(ISERROR(VLOOKUP($A114,'370Z-Z34'!$D:$E,1,FALSE)),0,1)</f>
        <v>0</v>
      </c>
      <c r="J114" s="352">
        <f ca="1">IF(ISERROR(VLOOKUP($A114,'JUKE-F15'!$D:$E,1,FALSE)),0,1)</f>
        <v>0</v>
      </c>
      <c r="K114" s="352">
        <f ca="1">IF(ISERROR(VLOOKUP($A114,'JUKE-F16'!$D:$E,1,FALSE)),0,1)</f>
        <v>0</v>
      </c>
      <c r="L114" s="352">
        <f ca="1">IF(ISERROR(VLOOKUP($A114,'NAVARA DC SER 3 &amp; 4-D23'!$D:$E,1,FALSE)),0,1)</f>
        <v>0</v>
      </c>
      <c r="M114" s="352">
        <f ca="1">IF(ISERROR(VLOOKUP($A114,'NAVARA KC&amp;SC SER 3 &amp; 4-D23'!$D:$E,1,FALSE)),0,1)</f>
        <v>0</v>
      </c>
      <c r="N114" s="352">
        <f ca="1">IF(ISERROR(VLOOKUP($A114,'PATHFINDER -R52'!$D:$E,1,FALSE)),0,1)</f>
        <v>0</v>
      </c>
      <c r="O114" s="352">
        <f ca="1">IF(ISERROR(VLOOKUP($A114,'PATROL W-Y62 S4'!$D:$E,1,FALSE)),0,1)</f>
        <v>0</v>
      </c>
      <c r="P114" s="352">
        <f ca="1">IF(ISERROR(VLOOKUP($A114,'PATROL W-Y62'!$D:$E,1,FALSE)),0,1)</f>
        <v>0</v>
      </c>
      <c r="Q114" s="352">
        <f ca="1">IF(ISERROR(VLOOKUP($A114,'QASHQAI J11'!$D:$E,1,FALSE)),0,1)</f>
        <v>0</v>
      </c>
      <c r="R114" s="352">
        <f ca="1">IF(ISERROR(VLOOKUP($A114,'X-TRAIL-T32'!$D:$E,1,FALSE)),0,1)</f>
        <v>0</v>
      </c>
      <c r="S114" s="352">
        <f ca="1">IF(ISERROR(VLOOKUP($A114,'NAVARA -D23 DC'!$D:$D,1,FALSE)),0,1)</f>
        <v>1</v>
      </c>
      <c r="T114" s="352">
        <f ca="1">IF(ISERROR(VLOOKUP($A114,'NAVARA KC&amp;SC'!$D:$D,1,FALSE)),0,1)</f>
        <v>1</v>
      </c>
      <c r="U114" s="352">
        <f ca="1">IF(ISERROR(VLOOKUP($A114,'ALL-NEW Z-Z34'!$D:$D,1,FALSE)),0,1)</f>
        <v>0</v>
      </c>
      <c r="V114" s="352">
        <f>IF(ISERROR(VLOOKUP($A114,#REF!,1,FALSE)),0,1)</f>
        <v>0</v>
      </c>
      <c r="W114" s="352">
        <f>IF(ISERROR(VLOOKUP($A114,#REF!,1,FALSE)),0,1)</f>
        <v>0</v>
      </c>
      <c r="X114" s="352">
        <f>IF(ISERROR(VLOOKUP($A114,#REF!,1,FALSE)),0,1)</f>
        <v>0</v>
      </c>
      <c r="Y114" s="352">
        <f>IF(ISERROR(VLOOKUP($A114,#REF!,1,FALSE)),0,1)</f>
        <v>0</v>
      </c>
      <c r="Z114" s="139">
        <f t="shared" ca="1" si="3"/>
        <v>2</v>
      </c>
    </row>
    <row r="115" spans="1:26">
      <c r="A115" s="717" t="s">
        <v>501</v>
      </c>
      <c r="B115" s="716" t="s">
        <v>947</v>
      </c>
      <c r="C115" s="718">
        <v>916.41</v>
      </c>
      <c r="D115" s="586">
        <v>856.46</v>
      </c>
      <c r="E115" s="537" t="str">
        <f t="shared" si="2"/>
        <v>Price Update</v>
      </c>
      <c r="F115" s="720" t="s">
        <v>1464</v>
      </c>
      <c r="G115" s="680">
        <f>C115-C115*VLOOKUP(F115,'Discount Codes'!A:E,3,FALSE)</f>
        <v>760.62029999999993</v>
      </c>
      <c r="H115" s="352">
        <f ca="1">IF(ISERROR(VLOOKUP($A115,'LEAF-ZE1'!$D:$E,1,FALSE)),0,1)</f>
        <v>0</v>
      </c>
      <c r="I115" s="352">
        <f ca="1">IF(ISERROR(VLOOKUP($A115,'370Z-Z34'!$D:$E,1,FALSE)),0,1)</f>
        <v>0</v>
      </c>
      <c r="J115" s="352">
        <f ca="1">IF(ISERROR(VLOOKUP($A115,'JUKE-F15'!$D:$E,1,FALSE)),0,1)</f>
        <v>0</v>
      </c>
      <c r="K115" s="352">
        <f ca="1">IF(ISERROR(VLOOKUP($A115,'JUKE-F16'!$D:$E,1,FALSE)),0,1)</f>
        <v>0</v>
      </c>
      <c r="L115" s="352">
        <f ca="1">IF(ISERROR(VLOOKUP($A115,'NAVARA DC SER 3 &amp; 4-D23'!$D:$E,1,FALSE)),0,1)</f>
        <v>1</v>
      </c>
      <c r="M115" s="352">
        <f ca="1">IF(ISERROR(VLOOKUP($A115,'NAVARA KC&amp;SC SER 3 &amp; 4-D23'!$D:$E,1,FALSE)),0,1)</f>
        <v>0</v>
      </c>
      <c r="N115" s="352">
        <f ca="1">IF(ISERROR(VLOOKUP($A115,'PATHFINDER -R52'!$D:$E,1,FALSE)),0,1)</f>
        <v>0</v>
      </c>
      <c r="O115" s="352">
        <f ca="1">IF(ISERROR(VLOOKUP($A115,'PATROL W-Y62 S4'!$D:$E,1,FALSE)),0,1)</f>
        <v>0</v>
      </c>
      <c r="P115" s="352">
        <f ca="1">IF(ISERROR(VLOOKUP($A115,'PATROL W-Y62'!$D:$E,1,FALSE)),0,1)</f>
        <v>0</v>
      </c>
      <c r="Q115" s="352">
        <f ca="1">IF(ISERROR(VLOOKUP($A115,'QASHQAI J11'!$D:$E,1,FALSE)),0,1)</f>
        <v>0</v>
      </c>
      <c r="R115" s="352">
        <f ca="1">IF(ISERROR(VLOOKUP($A115,'X-TRAIL-T32'!$D:$E,1,FALSE)),0,1)</f>
        <v>0</v>
      </c>
      <c r="S115" s="352">
        <f ca="1">IF(ISERROR(VLOOKUP($A115,'NAVARA -D23 DC'!$D:$D,1,FALSE)),0,1)</f>
        <v>0</v>
      </c>
      <c r="T115" s="352">
        <f ca="1">IF(ISERROR(VLOOKUP($A115,'NAVARA KC&amp;SC'!$D:$D,1,FALSE)),0,1)</f>
        <v>0</v>
      </c>
      <c r="U115" s="352">
        <f ca="1">IF(ISERROR(VLOOKUP($A115,'ALL-NEW Z-Z34'!$D:$D,1,FALSE)),0,1)</f>
        <v>0</v>
      </c>
      <c r="V115" s="352">
        <f>IF(ISERROR(VLOOKUP($A115,#REF!,1,FALSE)),0,1)</f>
        <v>0</v>
      </c>
      <c r="W115" s="352">
        <f>IF(ISERROR(VLOOKUP($A115,#REF!,1,FALSE)),0,1)</f>
        <v>0</v>
      </c>
      <c r="X115" s="352">
        <f>IF(ISERROR(VLOOKUP($A115,#REF!,1,FALSE)),0,1)</f>
        <v>0</v>
      </c>
      <c r="Y115" s="352">
        <f>IF(ISERROR(VLOOKUP($A115,#REF!,1,FALSE)),0,1)</f>
        <v>0</v>
      </c>
      <c r="Z115" s="139">
        <f t="shared" ca="1" si="3"/>
        <v>1</v>
      </c>
    </row>
    <row r="116" spans="1:26">
      <c r="A116" s="717" t="s">
        <v>502</v>
      </c>
      <c r="B116" s="716" t="s">
        <v>948</v>
      </c>
      <c r="C116" s="718">
        <v>850.39</v>
      </c>
      <c r="D116" s="586">
        <v>794.76</v>
      </c>
      <c r="E116" s="537" t="str">
        <f t="shared" si="2"/>
        <v>Price Update</v>
      </c>
      <c r="F116" s="720" t="s">
        <v>1463</v>
      </c>
      <c r="G116" s="680">
        <f>C116-C116*VLOOKUP(F116,'Discount Codes'!A:E,3,FALSE)</f>
        <v>705.82369999999992</v>
      </c>
      <c r="H116" s="352">
        <f ca="1">IF(ISERROR(VLOOKUP($A116,'LEAF-ZE1'!$D:$E,1,FALSE)),0,1)</f>
        <v>0</v>
      </c>
      <c r="I116" s="352">
        <f ca="1">IF(ISERROR(VLOOKUP($A116,'370Z-Z34'!$D:$E,1,FALSE)),0,1)</f>
        <v>0</v>
      </c>
      <c r="J116" s="352">
        <f ca="1">IF(ISERROR(VLOOKUP($A116,'JUKE-F15'!$D:$E,1,FALSE)),0,1)</f>
        <v>0</v>
      </c>
      <c r="K116" s="352">
        <f ca="1">IF(ISERROR(VLOOKUP($A116,'JUKE-F16'!$D:$E,1,FALSE)),0,1)</f>
        <v>0</v>
      </c>
      <c r="L116" s="352">
        <f ca="1">IF(ISERROR(VLOOKUP($A116,'NAVARA DC SER 3 &amp; 4-D23'!$D:$E,1,FALSE)),0,1)</f>
        <v>1</v>
      </c>
      <c r="M116" s="352">
        <f ca="1">IF(ISERROR(VLOOKUP($A116,'NAVARA KC&amp;SC SER 3 &amp; 4-D23'!$D:$E,1,FALSE)),0,1)</f>
        <v>0</v>
      </c>
      <c r="N116" s="352">
        <f ca="1">IF(ISERROR(VLOOKUP($A116,'PATHFINDER -R52'!$D:$E,1,FALSE)),0,1)</f>
        <v>0</v>
      </c>
      <c r="O116" s="352">
        <f ca="1">IF(ISERROR(VLOOKUP($A116,'PATROL W-Y62 S4'!$D:$E,1,FALSE)),0,1)</f>
        <v>0</v>
      </c>
      <c r="P116" s="352">
        <f ca="1">IF(ISERROR(VLOOKUP($A116,'PATROL W-Y62'!$D:$E,1,FALSE)),0,1)</f>
        <v>0</v>
      </c>
      <c r="Q116" s="352">
        <f ca="1">IF(ISERROR(VLOOKUP($A116,'QASHQAI J11'!$D:$E,1,FALSE)),0,1)</f>
        <v>0</v>
      </c>
      <c r="R116" s="352">
        <f ca="1">IF(ISERROR(VLOOKUP($A116,'X-TRAIL-T32'!$D:$E,1,FALSE)),0,1)</f>
        <v>0</v>
      </c>
      <c r="S116" s="352">
        <f ca="1">IF(ISERROR(VLOOKUP($A116,'NAVARA -D23 DC'!$D:$D,1,FALSE)),0,1)</f>
        <v>0</v>
      </c>
      <c r="T116" s="352">
        <f ca="1">IF(ISERROR(VLOOKUP($A116,'NAVARA KC&amp;SC'!$D:$D,1,FALSE)),0,1)</f>
        <v>0</v>
      </c>
      <c r="U116" s="352">
        <f ca="1">IF(ISERROR(VLOOKUP($A116,'ALL-NEW Z-Z34'!$D:$D,1,FALSE)),0,1)</f>
        <v>0</v>
      </c>
      <c r="V116" s="352">
        <f>IF(ISERROR(VLOOKUP($A116,#REF!,1,FALSE)),0,1)</f>
        <v>0</v>
      </c>
      <c r="W116" s="352">
        <f>IF(ISERROR(VLOOKUP($A116,#REF!,1,FALSE)),0,1)</f>
        <v>0</v>
      </c>
      <c r="X116" s="352">
        <f>IF(ISERROR(VLOOKUP($A116,#REF!,1,FALSE)),0,1)</f>
        <v>0</v>
      </c>
      <c r="Y116" s="352">
        <f>IF(ISERROR(VLOOKUP($A116,#REF!,1,FALSE)),0,1)</f>
        <v>0</v>
      </c>
      <c r="Z116" s="139">
        <f t="shared" ca="1" si="3"/>
        <v>1</v>
      </c>
    </row>
    <row r="117" spans="1:26">
      <c r="A117" s="717" t="s">
        <v>682</v>
      </c>
      <c r="B117" s="716" t="s">
        <v>1871</v>
      </c>
      <c r="C117" s="718">
        <v>917.19</v>
      </c>
      <c r="D117" s="586">
        <v>857.19</v>
      </c>
      <c r="E117" s="537" t="str">
        <f t="shared" si="2"/>
        <v>Price Update</v>
      </c>
      <c r="F117" s="720" t="s">
        <v>1463</v>
      </c>
      <c r="G117" s="680">
        <f>C117-C117*VLOOKUP(F117,'Discount Codes'!A:E,3,FALSE)</f>
        <v>761.2677000000001</v>
      </c>
      <c r="H117" s="352">
        <f ca="1">IF(ISERROR(VLOOKUP($A117,'LEAF-ZE1'!$D:$E,1,FALSE)),0,1)</f>
        <v>0</v>
      </c>
      <c r="I117" s="352">
        <f ca="1">IF(ISERROR(VLOOKUP($A117,'370Z-Z34'!$D:$E,1,FALSE)),0,1)</f>
        <v>0</v>
      </c>
      <c r="J117" s="352">
        <f ca="1">IF(ISERROR(VLOOKUP($A117,'JUKE-F15'!$D:$E,1,FALSE)),0,1)</f>
        <v>0</v>
      </c>
      <c r="K117" s="352">
        <f ca="1">IF(ISERROR(VLOOKUP($A117,'JUKE-F16'!$D:$E,1,FALSE)),0,1)</f>
        <v>0</v>
      </c>
      <c r="L117" s="352">
        <f ca="1">IF(ISERROR(VLOOKUP($A117,'NAVARA DC SER 3 &amp; 4-D23'!$D:$E,1,FALSE)),0,1)</f>
        <v>0</v>
      </c>
      <c r="M117" s="352">
        <f ca="1">IF(ISERROR(VLOOKUP($A117,'NAVARA KC&amp;SC SER 3 &amp; 4-D23'!$D:$E,1,FALSE)),0,1)</f>
        <v>1</v>
      </c>
      <c r="N117" s="352">
        <f ca="1">IF(ISERROR(VLOOKUP($A117,'PATHFINDER -R52'!$D:$E,1,FALSE)),0,1)</f>
        <v>0</v>
      </c>
      <c r="O117" s="352">
        <f ca="1">IF(ISERROR(VLOOKUP($A117,'PATROL W-Y62 S4'!$D:$E,1,FALSE)),0,1)</f>
        <v>0</v>
      </c>
      <c r="P117" s="352">
        <f ca="1">IF(ISERROR(VLOOKUP($A117,'PATROL W-Y62'!$D:$E,1,FALSE)),0,1)</f>
        <v>0</v>
      </c>
      <c r="Q117" s="352">
        <f ca="1">IF(ISERROR(VLOOKUP($A117,'QASHQAI J11'!$D:$E,1,FALSE)),0,1)</f>
        <v>0</v>
      </c>
      <c r="R117" s="352">
        <f ca="1">IF(ISERROR(VLOOKUP($A117,'X-TRAIL-T32'!$D:$E,1,FALSE)),0,1)</f>
        <v>0</v>
      </c>
      <c r="S117" s="352">
        <f ca="1">IF(ISERROR(VLOOKUP($A117,'NAVARA -D23 DC'!$D:$D,1,FALSE)),0,1)</f>
        <v>0</v>
      </c>
      <c r="T117" s="352">
        <f ca="1">IF(ISERROR(VLOOKUP($A117,'NAVARA KC&amp;SC'!$D:$D,1,FALSE)),0,1)</f>
        <v>0</v>
      </c>
      <c r="U117" s="352">
        <f ca="1">IF(ISERROR(VLOOKUP($A117,'ALL-NEW Z-Z34'!$D:$D,1,FALSE)),0,1)</f>
        <v>0</v>
      </c>
      <c r="V117" s="352">
        <f>IF(ISERROR(VLOOKUP($A117,#REF!,1,FALSE)),0,1)</f>
        <v>0</v>
      </c>
      <c r="W117" s="352">
        <f>IF(ISERROR(VLOOKUP($A117,#REF!,1,FALSE)),0,1)</f>
        <v>0</v>
      </c>
      <c r="X117" s="352">
        <f>IF(ISERROR(VLOOKUP($A117,#REF!,1,FALSE)),0,1)</f>
        <v>0</v>
      </c>
      <c r="Y117" s="352">
        <f>IF(ISERROR(VLOOKUP($A117,#REF!,1,FALSE)),0,1)</f>
        <v>0</v>
      </c>
      <c r="Z117" s="139">
        <f t="shared" ca="1" si="3"/>
        <v>1</v>
      </c>
    </row>
    <row r="118" spans="1:26">
      <c r="A118" s="717" t="s">
        <v>1265</v>
      </c>
      <c r="B118" s="716" t="s">
        <v>1872</v>
      </c>
      <c r="C118" s="718">
        <v>1175.2</v>
      </c>
      <c r="D118" s="586">
        <v>1098.32</v>
      </c>
      <c r="E118" s="537" t="str">
        <f t="shared" si="2"/>
        <v>Price Update</v>
      </c>
      <c r="F118" s="720" t="s">
        <v>1464</v>
      </c>
      <c r="G118" s="680">
        <f>C118-C118*VLOOKUP(F118,'Discount Codes'!A:E,3,FALSE)</f>
        <v>975.41600000000005</v>
      </c>
      <c r="H118" s="352">
        <f ca="1">IF(ISERROR(VLOOKUP($A118,'LEAF-ZE1'!$D:$E,1,FALSE)),0,1)</f>
        <v>0</v>
      </c>
      <c r="I118" s="352">
        <f ca="1">IF(ISERROR(VLOOKUP($A118,'370Z-Z34'!$D:$E,1,FALSE)),0,1)</f>
        <v>0</v>
      </c>
      <c r="J118" s="352">
        <f ca="1">IF(ISERROR(VLOOKUP($A118,'JUKE-F15'!$D:$E,1,FALSE)),0,1)</f>
        <v>0</v>
      </c>
      <c r="K118" s="352">
        <f ca="1">IF(ISERROR(VLOOKUP($A118,'JUKE-F16'!$D:$E,1,FALSE)),0,1)</f>
        <v>0</v>
      </c>
      <c r="L118" s="352">
        <f ca="1">IF(ISERROR(VLOOKUP($A118,'NAVARA DC SER 3 &amp; 4-D23'!$D:$E,1,FALSE)),0,1)</f>
        <v>0</v>
      </c>
      <c r="M118" s="352">
        <f ca="1">IF(ISERROR(VLOOKUP($A118,'NAVARA KC&amp;SC SER 3 &amp; 4-D23'!$D:$E,1,FALSE)),0,1)</f>
        <v>0</v>
      </c>
      <c r="N118" s="352">
        <f ca="1">IF(ISERROR(VLOOKUP($A118,'PATHFINDER -R52'!$D:$E,1,FALSE)),0,1)</f>
        <v>0</v>
      </c>
      <c r="O118" s="352">
        <f ca="1">IF(ISERROR(VLOOKUP($A118,'PATROL W-Y62 S4'!$D:$E,1,FALSE)),0,1)</f>
        <v>0</v>
      </c>
      <c r="P118" s="352">
        <f ca="1">IF(ISERROR(VLOOKUP($A118,'PATROL W-Y62'!$D:$E,1,FALSE)),0,1)</f>
        <v>0</v>
      </c>
      <c r="Q118" s="352">
        <f ca="1">IF(ISERROR(VLOOKUP($A118,'QASHQAI J11'!$D:$E,1,FALSE)),0,1)</f>
        <v>0</v>
      </c>
      <c r="R118" s="352">
        <f ca="1">IF(ISERROR(VLOOKUP($A118,'X-TRAIL-T32'!$D:$E,1,FALSE)),0,1)</f>
        <v>0</v>
      </c>
      <c r="S118" s="352">
        <f ca="1">IF(ISERROR(VLOOKUP($A118,'NAVARA -D23 DC'!$D:$D,1,FALSE)),0,1)</f>
        <v>1</v>
      </c>
      <c r="T118" s="352">
        <f ca="1">IF(ISERROR(VLOOKUP($A118,'NAVARA KC&amp;SC'!$D:$D,1,FALSE)),0,1)</f>
        <v>0</v>
      </c>
      <c r="U118" s="352">
        <f ca="1">IF(ISERROR(VLOOKUP($A118,'ALL-NEW Z-Z34'!$D:$D,1,FALSE)),0,1)</f>
        <v>0</v>
      </c>
      <c r="V118" s="352">
        <f>IF(ISERROR(VLOOKUP($A118,#REF!,1,FALSE)),0,1)</f>
        <v>0</v>
      </c>
      <c r="W118" s="352">
        <f>IF(ISERROR(VLOOKUP($A118,#REF!,1,FALSE)),0,1)</f>
        <v>0</v>
      </c>
      <c r="X118" s="352">
        <f>IF(ISERROR(VLOOKUP($A118,#REF!,1,FALSE)),0,1)</f>
        <v>0</v>
      </c>
      <c r="Y118" s="352">
        <f>IF(ISERROR(VLOOKUP($A118,#REF!,1,FALSE)),0,1)</f>
        <v>0</v>
      </c>
      <c r="Z118" s="139">
        <f t="shared" ca="1" si="3"/>
        <v>1</v>
      </c>
    </row>
    <row r="119" spans="1:26">
      <c r="A119" s="717" t="s">
        <v>1408</v>
      </c>
      <c r="B119" s="716" t="s">
        <v>1873</v>
      </c>
      <c r="C119" s="718">
        <v>665.79</v>
      </c>
      <c r="D119" s="586">
        <v>665.79</v>
      </c>
      <c r="E119" s="537" t="str">
        <f t="shared" si="2"/>
        <v/>
      </c>
      <c r="F119" s="720" t="s">
        <v>1465</v>
      </c>
      <c r="G119" s="680">
        <f>C119-C119*VLOOKUP(F119,'Discount Codes'!A:E,3,FALSE)</f>
        <v>552.60569999999996</v>
      </c>
      <c r="H119" s="352">
        <f ca="1">IF(ISERROR(VLOOKUP($A119,'LEAF-ZE1'!$D:$E,1,FALSE)),0,1)</f>
        <v>0</v>
      </c>
      <c r="I119" s="352">
        <f ca="1">IF(ISERROR(VLOOKUP($A119,'370Z-Z34'!$D:$E,1,FALSE)),0,1)</f>
        <v>0</v>
      </c>
      <c r="J119" s="352">
        <f ca="1">IF(ISERROR(VLOOKUP($A119,'JUKE-F15'!$D:$E,1,FALSE)),0,1)</f>
        <v>0</v>
      </c>
      <c r="K119" s="352">
        <f ca="1">IF(ISERROR(VLOOKUP($A119,'JUKE-F16'!$D:$E,1,FALSE)),0,1)</f>
        <v>0</v>
      </c>
      <c r="L119" s="352">
        <f ca="1">IF(ISERROR(VLOOKUP($A119,'NAVARA DC SER 3 &amp; 4-D23'!$D:$E,1,FALSE)),0,1)</f>
        <v>0</v>
      </c>
      <c r="M119" s="352">
        <f ca="1">IF(ISERROR(VLOOKUP($A119,'NAVARA KC&amp;SC SER 3 &amp; 4-D23'!$D:$E,1,FALSE)),0,1)</f>
        <v>0</v>
      </c>
      <c r="N119" s="352">
        <f ca="1">IF(ISERROR(VLOOKUP($A119,'PATHFINDER -R52'!$D:$E,1,FALSE)),0,1)</f>
        <v>0</v>
      </c>
      <c r="O119" s="352">
        <f ca="1">IF(ISERROR(VLOOKUP($A119,'PATROL W-Y62 S4'!$D:$E,1,FALSE)),0,1)</f>
        <v>0</v>
      </c>
      <c r="P119" s="352">
        <f ca="1">IF(ISERROR(VLOOKUP($A119,'PATROL W-Y62'!$D:$E,1,FALSE)),0,1)</f>
        <v>0</v>
      </c>
      <c r="Q119" s="352">
        <f ca="1">IF(ISERROR(VLOOKUP($A119,'QASHQAI J11'!$D:$E,1,FALSE)),0,1)</f>
        <v>0</v>
      </c>
      <c r="R119" s="352">
        <f ca="1">IF(ISERROR(VLOOKUP($A119,'X-TRAIL-T32'!$D:$E,1,FALSE)),0,1)</f>
        <v>0</v>
      </c>
      <c r="S119" s="352">
        <f ca="1">IF(ISERROR(VLOOKUP($A119,'NAVARA -D23 DC'!$D:$D,1,FALSE)),0,1)</f>
        <v>1</v>
      </c>
      <c r="T119" s="352">
        <f ca="1">IF(ISERROR(VLOOKUP($A119,'NAVARA KC&amp;SC'!$D:$D,1,FALSE)),0,1)</f>
        <v>1</v>
      </c>
      <c r="U119" s="352">
        <f ca="1">IF(ISERROR(VLOOKUP($A119,'ALL-NEW Z-Z34'!$D:$D,1,FALSE)),0,1)</f>
        <v>0</v>
      </c>
      <c r="V119" s="352">
        <f>IF(ISERROR(VLOOKUP($A119,#REF!,1,FALSE)),0,1)</f>
        <v>0</v>
      </c>
      <c r="W119" s="352">
        <f>IF(ISERROR(VLOOKUP($A119,#REF!,1,FALSE)),0,1)</f>
        <v>0</v>
      </c>
      <c r="X119" s="352">
        <f>IF(ISERROR(VLOOKUP($A119,#REF!,1,FALSE)),0,1)</f>
        <v>0</v>
      </c>
      <c r="Y119" s="352">
        <f>IF(ISERROR(VLOOKUP($A119,#REF!,1,FALSE)),0,1)</f>
        <v>0</v>
      </c>
      <c r="Z119" s="139">
        <f t="shared" ca="1" si="3"/>
        <v>2</v>
      </c>
    </row>
    <row r="120" spans="1:26">
      <c r="A120" s="717" t="s">
        <v>1407</v>
      </c>
      <c r="B120" s="716" t="s">
        <v>1874</v>
      </c>
      <c r="C120" s="718">
        <v>1026.51</v>
      </c>
      <c r="D120" s="586">
        <v>1026.51</v>
      </c>
      <c r="E120" s="537" t="str">
        <f t="shared" si="2"/>
        <v/>
      </c>
      <c r="F120" s="720" t="s">
        <v>1465</v>
      </c>
      <c r="G120" s="680">
        <f>C120-C120*VLOOKUP(F120,'Discount Codes'!A:E,3,FALSE)</f>
        <v>852.00329999999997</v>
      </c>
      <c r="H120" s="352">
        <f ca="1">IF(ISERROR(VLOOKUP($A120,'LEAF-ZE1'!$D:$E,1,FALSE)),0,1)</f>
        <v>0</v>
      </c>
      <c r="I120" s="352">
        <f ca="1">IF(ISERROR(VLOOKUP($A120,'370Z-Z34'!$D:$E,1,FALSE)),0,1)</f>
        <v>0</v>
      </c>
      <c r="J120" s="352">
        <f ca="1">IF(ISERROR(VLOOKUP($A120,'JUKE-F15'!$D:$E,1,FALSE)),0,1)</f>
        <v>0</v>
      </c>
      <c r="K120" s="352">
        <f ca="1">IF(ISERROR(VLOOKUP($A120,'JUKE-F16'!$D:$E,1,FALSE)),0,1)</f>
        <v>0</v>
      </c>
      <c r="L120" s="352">
        <f ca="1">IF(ISERROR(VLOOKUP($A120,'NAVARA DC SER 3 &amp; 4-D23'!$D:$E,1,FALSE)),0,1)</f>
        <v>0</v>
      </c>
      <c r="M120" s="352">
        <f ca="1">IF(ISERROR(VLOOKUP($A120,'NAVARA KC&amp;SC SER 3 &amp; 4-D23'!$D:$E,1,FALSE)),0,1)</f>
        <v>0</v>
      </c>
      <c r="N120" s="352">
        <f ca="1">IF(ISERROR(VLOOKUP($A120,'PATHFINDER -R52'!$D:$E,1,FALSE)),0,1)</f>
        <v>0</v>
      </c>
      <c r="O120" s="352">
        <f ca="1">IF(ISERROR(VLOOKUP($A120,'PATROL W-Y62 S4'!$D:$E,1,FALSE)),0,1)</f>
        <v>0</v>
      </c>
      <c r="P120" s="352">
        <f ca="1">IF(ISERROR(VLOOKUP($A120,'PATROL W-Y62'!$D:$E,1,FALSE)),0,1)</f>
        <v>0</v>
      </c>
      <c r="Q120" s="352">
        <f ca="1">IF(ISERROR(VLOOKUP($A120,'QASHQAI J11'!$D:$E,1,FALSE)),0,1)</f>
        <v>0</v>
      </c>
      <c r="R120" s="352">
        <f ca="1">IF(ISERROR(VLOOKUP($A120,'X-TRAIL-T32'!$D:$E,1,FALSE)),0,1)</f>
        <v>0</v>
      </c>
      <c r="S120" s="352">
        <f ca="1">IF(ISERROR(VLOOKUP($A120,'NAVARA -D23 DC'!$D:$D,1,FALSE)),0,1)</f>
        <v>1</v>
      </c>
      <c r="T120" s="352">
        <f ca="1">IF(ISERROR(VLOOKUP($A120,'NAVARA KC&amp;SC'!$D:$D,1,FALSE)),0,1)</f>
        <v>0</v>
      </c>
      <c r="U120" s="352">
        <f ca="1">IF(ISERROR(VLOOKUP($A120,'ALL-NEW Z-Z34'!$D:$D,1,FALSE)),0,1)</f>
        <v>0</v>
      </c>
      <c r="V120" s="352">
        <f>IF(ISERROR(VLOOKUP($A120,#REF!,1,FALSE)),0,1)</f>
        <v>0</v>
      </c>
      <c r="W120" s="352">
        <f>IF(ISERROR(VLOOKUP($A120,#REF!,1,FALSE)),0,1)</f>
        <v>0</v>
      </c>
      <c r="X120" s="352">
        <f>IF(ISERROR(VLOOKUP($A120,#REF!,1,FALSE)),0,1)</f>
        <v>0</v>
      </c>
      <c r="Y120" s="352">
        <f>IF(ISERROR(VLOOKUP($A120,#REF!,1,FALSE)),0,1)</f>
        <v>0</v>
      </c>
      <c r="Z120" s="139">
        <f t="shared" ca="1" si="3"/>
        <v>1</v>
      </c>
    </row>
    <row r="121" spans="1:26" s="3" customFormat="1">
      <c r="A121" s="717" t="s">
        <v>503</v>
      </c>
      <c r="B121" s="716" t="s">
        <v>949</v>
      </c>
      <c r="C121" s="718">
        <v>531.61</v>
      </c>
      <c r="D121" s="586">
        <v>496.83</v>
      </c>
      <c r="E121" s="537" t="str">
        <f t="shared" si="2"/>
        <v>Price Update</v>
      </c>
      <c r="F121" s="720" t="s">
        <v>1464</v>
      </c>
      <c r="G121" s="680">
        <f>C121-C121*VLOOKUP(F121,'Discount Codes'!A:E,3,FALSE)</f>
        <v>441.23630000000003</v>
      </c>
      <c r="H121" s="352">
        <f ca="1">IF(ISERROR(VLOOKUP($A121,'LEAF-ZE1'!$D:$E,1,FALSE)),0,1)</f>
        <v>0</v>
      </c>
      <c r="I121" s="352">
        <f ca="1">IF(ISERROR(VLOOKUP($A121,'370Z-Z34'!$D:$E,1,FALSE)),0,1)</f>
        <v>0</v>
      </c>
      <c r="J121" s="352">
        <f ca="1">IF(ISERROR(VLOOKUP($A121,'JUKE-F15'!$D:$E,1,FALSE)),0,1)</f>
        <v>0</v>
      </c>
      <c r="K121" s="352">
        <f ca="1">IF(ISERROR(VLOOKUP($A121,'JUKE-F16'!$D:$E,1,FALSE)),0,1)</f>
        <v>0</v>
      </c>
      <c r="L121" s="352">
        <f ca="1">IF(ISERROR(VLOOKUP($A121,'NAVARA DC SER 3 &amp; 4-D23'!$D:$E,1,FALSE)),0,1)</f>
        <v>1</v>
      </c>
      <c r="M121" s="352">
        <f ca="1">IF(ISERROR(VLOOKUP($A121,'NAVARA KC&amp;SC SER 3 &amp; 4-D23'!$D:$E,1,FALSE)),0,1)</f>
        <v>1</v>
      </c>
      <c r="N121" s="352">
        <f ca="1">IF(ISERROR(VLOOKUP($A121,'PATHFINDER -R52'!$D:$E,1,FALSE)),0,1)</f>
        <v>0</v>
      </c>
      <c r="O121" s="352">
        <f ca="1">IF(ISERROR(VLOOKUP($A121,'PATROL W-Y62 S4'!$D:$E,1,FALSE)),0,1)</f>
        <v>0</v>
      </c>
      <c r="P121" s="352">
        <f ca="1">IF(ISERROR(VLOOKUP($A121,'PATROL W-Y62'!$D:$E,1,FALSE)),0,1)</f>
        <v>0</v>
      </c>
      <c r="Q121" s="352">
        <f ca="1">IF(ISERROR(VLOOKUP($A121,'QASHQAI J11'!$D:$E,1,FALSE)),0,1)</f>
        <v>0</v>
      </c>
      <c r="R121" s="352">
        <f ca="1">IF(ISERROR(VLOOKUP($A121,'X-TRAIL-T32'!$D:$E,1,FALSE)),0,1)</f>
        <v>0</v>
      </c>
      <c r="S121" s="352">
        <f ca="1">IF(ISERROR(VLOOKUP($A121,'NAVARA -D23 DC'!$D:$D,1,FALSE)),0,1)</f>
        <v>0</v>
      </c>
      <c r="T121" s="352">
        <f ca="1">IF(ISERROR(VLOOKUP($A121,'NAVARA KC&amp;SC'!$D:$D,1,FALSE)),0,1)</f>
        <v>0</v>
      </c>
      <c r="U121" s="352">
        <f ca="1">IF(ISERROR(VLOOKUP($A121,'ALL-NEW Z-Z34'!$D:$D,1,FALSE)),0,1)</f>
        <v>0</v>
      </c>
      <c r="V121" s="352">
        <f>IF(ISERROR(VLOOKUP($A121,#REF!,1,FALSE)),0,1)</f>
        <v>0</v>
      </c>
      <c r="W121" s="352">
        <f>IF(ISERROR(VLOOKUP($A121,#REF!,1,FALSE)),0,1)</f>
        <v>0</v>
      </c>
      <c r="X121" s="352">
        <f>IF(ISERROR(VLOOKUP($A121,#REF!,1,FALSE)),0,1)</f>
        <v>0</v>
      </c>
      <c r="Y121" s="352">
        <f>IF(ISERROR(VLOOKUP($A121,#REF!,1,FALSE)),0,1)</f>
        <v>0</v>
      </c>
      <c r="Z121" s="139">
        <f t="shared" ca="1" si="3"/>
        <v>2</v>
      </c>
    </row>
    <row r="122" spans="1:26">
      <c r="A122" s="717" t="s">
        <v>1252</v>
      </c>
      <c r="B122" s="716" t="s">
        <v>1875</v>
      </c>
      <c r="C122" s="718">
        <v>623.49</v>
      </c>
      <c r="D122" s="586">
        <v>582.70000000000005</v>
      </c>
      <c r="E122" s="537" t="str">
        <f t="shared" si="2"/>
        <v>Price Update</v>
      </c>
      <c r="F122" s="720" t="s">
        <v>1464</v>
      </c>
      <c r="G122" s="680">
        <f>C122-C122*VLOOKUP(F122,'Discount Codes'!A:E,3,FALSE)</f>
        <v>517.49670000000003</v>
      </c>
      <c r="H122" s="352">
        <f ca="1">IF(ISERROR(VLOOKUP($A122,'LEAF-ZE1'!$D:$E,1,FALSE)),0,1)</f>
        <v>0</v>
      </c>
      <c r="I122" s="352">
        <f ca="1">IF(ISERROR(VLOOKUP($A122,'370Z-Z34'!$D:$E,1,FALSE)),0,1)</f>
        <v>0</v>
      </c>
      <c r="J122" s="352">
        <f ca="1">IF(ISERROR(VLOOKUP($A122,'JUKE-F15'!$D:$E,1,FALSE)),0,1)</f>
        <v>0</v>
      </c>
      <c r="K122" s="352">
        <f ca="1">IF(ISERROR(VLOOKUP($A122,'JUKE-F16'!$D:$E,1,FALSE)),0,1)</f>
        <v>0</v>
      </c>
      <c r="L122" s="352">
        <f ca="1">IF(ISERROR(VLOOKUP($A122,'NAVARA DC SER 3 &amp; 4-D23'!$D:$E,1,FALSE)),0,1)</f>
        <v>0</v>
      </c>
      <c r="M122" s="352">
        <f ca="1">IF(ISERROR(VLOOKUP($A122,'NAVARA KC&amp;SC SER 3 &amp; 4-D23'!$D:$E,1,FALSE)),0,1)</f>
        <v>0</v>
      </c>
      <c r="N122" s="352">
        <f ca="1">IF(ISERROR(VLOOKUP($A122,'PATHFINDER -R52'!$D:$E,1,FALSE)),0,1)</f>
        <v>0</v>
      </c>
      <c r="O122" s="352">
        <f ca="1">IF(ISERROR(VLOOKUP($A122,'PATROL W-Y62 S4'!$D:$E,1,FALSE)),0,1)</f>
        <v>0</v>
      </c>
      <c r="P122" s="352">
        <f ca="1">IF(ISERROR(VLOOKUP($A122,'PATROL W-Y62'!$D:$E,1,FALSE)),0,1)</f>
        <v>0</v>
      </c>
      <c r="Q122" s="352">
        <f ca="1">IF(ISERROR(VLOOKUP($A122,'QASHQAI J11'!$D:$E,1,FALSE)),0,1)</f>
        <v>0</v>
      </c>
      <c r="R122" s="352">
        <f ca="1">IF(ISERROR(VLOOKUP($A122,'X-TRAIL-T32'!$D:$E,1,FALSE)),0,1)</f>
        <v>0</v>
      </c>
      <c r="S122" s="352">
        <f ca="1">IF(ISERROR(VLOOKUP($A122,'NAVARA -D23 DC'!$D:$D,1,FALSE)),0,1)</f>
        <v>1</v>
      </c>
      <c r="T122" s="352">
        <f ca="1">IF(ISERROR(VLOOKUP($A122,'NAVARA KC&amp;SC'!$D:$D,1,FALSE)),0,1)</f>
        <v>1</v>
      </c>
      <c r="U122" s="352">
        <f ca="1">IF(ISERROR(VLOOKUP($A122,'ALL-NEW Z-Z34'!$D:$D,1,FALSE)),0,1)</f>
        <v>0</v>
      </c>
      <c r="V122" s="352">
        <f>IF(ISERROR(VLOOKUP($A122,#REF!,1,FALSE)),0,1)</f>
        <v>0</v>
      </c>
      <c r="W122" s="352">
        <f>IF(ISERROR(VLOOKUP($A122,#REF!,1,FALSE)),0,1)</f>
        <v>0</v>
      </c>
      <c r="X122" s="352">
        <f>IF(ISERROR(VLOOKUP($A122,#REF!,1,FALSE)),0,1)</f>
        <v>0</v>
      </c>
      <c r="Y122" s="352">
        <f>IF(ISERROR(VLOOKUP($A122,#REF!,1,FALSE)),0,1)</f>
        <v>0</v>
      </c>
      <c r="Z122" s="139">
        <f t="shared" ca="1" si="3"/>
        <v>2</v>
      </c>
    </row>
    <row r="123" spans="1:26">
      <c r="A123" s="717" t="s">
        <v>99</v>
      </c>
      <c r="B123" s="716" t="s">
        <v>771</v>
      </c>
      <c r="C123" s="718">
        <v>98.78</v>
      </c>
      <c r="D123" s="586">
        <v>98.78</v>
      </c>
      <c r="E123" s="537" t="str">
        <f t="shared" si="2"/>
        <v/>
      </c>
      <c r="F123" s="720" t="s">
        <v>1465</v>
      </c>
      <c r="G123" s="680">
        <f>C123-C123*VLOOKUP(F123,'Discount Codes'!A:E,3,FALSE)</f>
        <v>81.987400000000008</v>
      </c>
      <c r="H123" s="352">
        <f ca="1">IF(ISERROR(VLOOKUP($A123,'LEAF-ZE1'!$D:$E,1,FALSE)),0,1)</f>
        <v>0</v>
      </c>
      <c r="I123" s="352">
        <f ca="1">IF(ISERROR(VLOOKUP($A123,'370Z-Z34'!$D:$E,1,FALSE)),0,1)</f>
        <v>0</v>
      </c>
      <c r="J123" s="352">
        <f ca="1">IF(ISERROR(VLOOKUP($A123,'JUKE-F15'!$D:$E,1,FALSE)),0,1)</f>
        <v>1</v>
      </c>
      <c r="K123" s="352">
        <f ca="1">IF(ISERROR(VLOOKUP($A123,'JUKE-F16'!$D:$E,1,FALSE)),0,1)</f>
        <v>0</v>
      </c>
      <c r="L123" s="352">
        <f ca="1">IF(ISERROR(VLOOKUP($A123,'NAVARA DC SER 3 &amp; 4-D23'!$D:$E,1,FALSE)),0,1)</f>
        <v>0</v>
      </c>
      <c r="M123" s="352">
        <f ca="1">IF(ISERROR(VLOOKUP($A123,'NAVARA KC&amp;SC SER 3 &amp; 4-D23'!$D:$E,1,FALSE)),0,1)</f>
        <v>0</v>
      </c>
      <c r="N123" s="352">
        <f ca="1">IF(ISERROR(VLOOKUP($A123,'PATHFINDER -R52'!$D:$E,1,FALSE)),0,1)</f>
        <v>0</v>
      </c>
      <c r="O123" s="352">
        <f ca="1">IF(ISERROR(VLOOKUP($A123,'PATROL W-Y62 S4'!$D:$E,1,FALSE)),0,1)</f>
        <v>0</v>
      </c>
      <c r="P123" s="352">
        <f ca="1">IF(ISERROR(VLOOKUP($A123,'PATROL W-Y62'!$D:$E,1,FALSE)),0,1)</f>
        <v>0</v>
      </c>
      <c r="Q123" s="352">
        <f ca="1">IF(ISERROR(VLOOKUP($A123,'QASHQAI J11'!$D:$E,1,FALSE)),0,1)</f>
        <v>0</v>
      </c>
      <c r="R123" s="352">
        <f ca="1">IF(ISERROR(VLOOKUP($A123,'X-TRAIL-T32'!$D:$E,1,FALSE)),0,1)</f>
        <v>0</v>
      </c>
      <c r="S123" s="352">
        <f ca="1">IF(ISERROR(VLOOKUP($A123,'NAVARA -D23 DC'!$D:$D,1,FALSE)),0,1)</f>
        <v>0</v>
      </c>
      <c r="T123" s="352">
        <f ca="1">IF(ISERROR(VLOOKUP($A123,'NAVARA KC&amp;SC'!$D:$D,1,FALSE)),0,1)</f>
        <v>0</v>
      </c>
      <c r="U123" s="352">
        <f ca="1">IF(ISERROR(VLOOKUP($A123,'ALL-NEW Z-Z34'!$D:$D,1,FALSE)),0,1)</f>
        <v>0</v>
      </c>
      <c r="V123" s="352">
        <f>IF(ISERROR(VLOOKUP($A123,#REF!,1,FALSE)),0,1)</f>
        <v>0</v>
      </c>
      <c r="W123" s="352">
        <f>IF(ISERROR(VLOOKUP($A123,#REF!,1,FALSE)),0,1)</f>
        <v>0</v>
      </c>
      <c r="X123" s="352">
        <f>IF(ISERROR(VLOOKUP($A123,#REF!,1,FALSE)),0,1)</f>
        <v>0</v>
      </c>
      <c r="Y123" s="352">
        <f>IF(ISERROR(VLOOKUP($A123,#REF!,1,FALSE)),0,1)</f>
        <v>0</v>
      </c>
      <c r="Z123" s="139">
        <f t="shared" ca="1" si="3"/>
        <v>1</v>
      </c>
    </row>
    <row r="124" spans="1:26">
      <c r="A124" s="717" t="s">
        <v>603</v>
      </c>
      <c r="B124" s="716" t="s">
        <v>990</v>
      </c>
      <c r="C124" s="718">
        <v>108.7</v>
      </c>
      <c r="D124" s="586">
        <v>101.59</v>
      </c>
      <c r="E124" s="537" t="str">
        <f t="shared" si="2"/>
        <v>Price Update</v>
      </c>
      <c r="F124" s="720" t="s">
        <v>1465</v>
      </c>
      <c r="G124" s="680">
        <f>C124-C124*VLOOKUP(F124,'Discount Codes'!A:E,3,FALSE)</f>
        <v>90.221000000000004</v>
      </c>
      <c r="H124" s="352">
        <f ca="1">IF(ISERROR(VLOOKUP($A124,'LEAF-ZE1'!$D:$E,1,FALSE)),0,1)</f>
        <v>0</v>
      </c>
      <c r="I124" s="352">
        <f ca="1">IF(ISERROR(VLOOKUP($A124,'370Z-Z34'!$D:$E,1,FALSE)),0,1)</f>
        <v>0</v>
      </c>
      <c r="J124" s="352">
        <f ca="1">IF(ISERROR(VLOOKUP($A124,'JUKE-F15'!$D:$E,1,FALSE)),0,1)</f>
        <v>0</v>
      </c>
      <c r="K124" s="352">
        <f ca="1">IF(ISERROR(VLOOKUP($A124,'JUKE-F16'!$D:$E,1,FALSE)),0,1)</f>
        <v>0</v>
      </c>
      <c r="L124" s="352">
        <f ca="1">IF(ISERROR(VLOOKUP($A124,'NAVARA DC SER 3 &amp; 4-D23'!$D:$E,1,FALSE)),0,1)</f>
        <v>0</v>
      </c>
      <c r="M124" s="352">
        <f ca="1">IF(ISERROR(VLOOKUP($A124,'NAVARA KC&amp;SC SER 3 &amp; 4-D23'!$D:$E,1,FALSE)),0,1)</f>
        <v>0</v>
      </c>
      <c r="N124" s="352">
        <f ca="1">IF(ISERROR(VLOOKUP($A124,'PATHFINDER -R52'!$D:$E,1,FALSE)),0,1)</f>
        <v>0</v>
      </c>
      <c r="O124" s="352">
        <f ca="1">IF(ISERROR(VLOOKUP($A124,'PATROL W-Y62 S4'!$D:$E,1,FALSE)),0,1)</f>
        <v>0</v>
      </c>
      <c r="P124" s="352">
        <f ca="1">IF(ISERROR(VLOOKUP($A124,'PATROL W-Y62'!$D:$E,1,FALSE)),0,1)</f>
        <v>0</v>
      </c>
      <c r="Q124" s="352">
        <f ca="1">IF(ISERROR(VLOOKUP($A124,'QASHQAI J11'!$D:$E,1,FALSE)),0,1)</f>
        <v>0</v>
      </c>
      <c r="R124" s="352">
        <f ca="1">IF(ISERROR(VLOOKUP($A124,'X-TRAIL-T32'!$D:$E,1,FALSE)),0,1)</f>
        <v>1</v>
      </c>
      <c r="S124" s="352">
        <f ca="1">IF(ISERROR(VLOOKUP($A124,'NAVARA -D23 DC'!$D:$D,1,FALSE)),0,1)</f>
        <v>0</v>
      </c>
      <c r="T124" s="352">
        <f ca="1">IF(ISERROR(VLOOKUP($A124,'NAVARA KC&amp;SC'!$D:$D,1,FALSE)),0,1)</f>
        <v>0</v>
      </c>
      <c r="U124" s="352">
        <f ca="1">IF(ISERROR(VLOOKUP($A124,'ALL-NEW Z-Z34'!$D:$D,1,FALSE)),0,1)</f>
        <v>0</v>
      </c>
      <c r="V124" s="352">
        <f>IF(ISERROR(VLOOKUP($A124,#REF!,1,FALSE)),0,1)</f>
        <v>0</v>
      </c>
      <c r="W124" s="352">
        <f>IF(ISERROR(VLOOKUP($A124,#REF!,1,FALSE)),0,1)</f>
        <v>0</v>
      </c>
      <c r="X124" s="352">
        <f>IF(ISERROR(VLOOKUP($A124,#REF!,1,FALSE)),0,1)</f>
        <v>0</v>
      </c>
      <c r="Y124" s="352">
        <f>IF(ISERROR(VLOOKUP($A124,#REF!,1,FALSE)),0,1)</f>
        <v>0</v>
      </c>
      <c r="Z124" s="139">
        <f t="shared" ca="1" si="3"/>
        <v>1</v>
      </c>
    </row>
    <row r="125" spans="1:26">
      <c r="A125" s="717" t="s">
        <v>115</v>
      </c>
      <c r="B125" s="716" t="s">
        <v>831</v>
      </c>
      <c r="C125" s="718">
        <v>108.23</v>
      </c>
      <c r="D125" s="586">
        <v>108.23</v>
      </c>
      <c r="E125" s="537" t="str">
        <f t="shared" si="2"/>
        <v/>
      </c>
      <c r="F125" s="720" t="s">
        <v>1465</v>
      </c>
      <c r="G125" s="680">
        <f>C125-C125*VLOOKUP(F125,'Discount Codes'!A:E,3,FALSE)</f>
        <v>89.8309</v>
      </c>
      <c r="H125" s="352">
        <f ca="1">IF(ISERROR(VLOOKUP($A125,'LEAF-ZE1'!$D:$E,1,FALSE)),0,1)</f>
        <v>0</v>
      </c>
      <c r="I125" s="352">
        <f ca="1">IF(ISERROR(VLOOKUP($A125,'370Z-Z34'!$D:$E,1,FALSE)),0,1)</f>
        <v>0</v>
      </c>
      <c r="J125" s="352">
        <f ca="1">IF(ISERROR(VLOOKUP($A125,'JUKE-F15'!$D:$E,1,FALSE)),0,1)</f>
        <v>0</v>
      </c>
      <c r="K125" s="352">
        <f ca="1">IF(ISERROR(VLOOKUP($A125,'JUKE-F16'!$D:$E,1,FALSE)),0,1)</f>
        <v>0</v>
      </c>
      <c r="L125" s="352">
        <f ca="1">IF(ISERROR(VLOOKUP($A125,'NAVARA DC SER 3 &amp; 4-D23'!$D:$E,1,FALSE)),0,1)</f>
        <v>1</v>
      </c>
      <c r="M125" s="352">
        <f ca="1">IF(ISERROR(VLOOKUP($A125,'NAVARA KC&amp;SC SER 3 &amp; 4-D23'!$D:$E,1,FALSE)),0,1)</f>
        <v>1</v>
      </c>
      <c r="N125" s="352">
        <f ca="1">IF(ISERROR(VLOOKUP($A125,'PATHFINDER -R52'!$D:$E,1,FALSE)),0,1)</f>
        <v>0</v>
      </c>
      <c r="O125" s="352">
        <f ca="1">IF(ISERROR(VLOOKUP($A125,'PATROL W-Y62 S4'!$D:$E,1,FALSE)),0,1)</f>
        <v>0</v>
      </c>
      <c r="P125" s="352">
        <f ca="1">IF(ISERROR(VLOOKUP($A125,'PATROL W-Y62'!$D:$E,1,FALSE)),0,1)</f>
        <v>0</v>
      </c>
      <c r="Q125" s="352">
        <f ca="1">IF(ISERROR(VLOOKUP($A125,'QASHQAI J11'!$D:$E,1,FALSE)),0,1)</f>
        <v>0</v>
      </c>
      <c r="R125" s="352">
        <f ca="1">IF(ISERROR(VLOOKUP($A125,'X-TRAIL-T32'!$D:$E,1,FALSE)),0,1)</f>
        <v>0</v>
      </c>
      <c r="S125" s="352">
        <f ca="1">IF(ISERROR(VLOOKUP($A125,'NAVARA -D23 DC'!$D:$D,1,FALSE)),0,1)</f>
        <v>0</v>
      </c>
      <c r="T125" s="352">
        <f ca="1">IF(ISERROR(VLOOKUP($A125,'NAVARA KC&amp;SC'!$D:$D,1,FALSE)),0,1)</f>
        <v>0</v>
      </c>
      <c r="U125" s="352">
        <f ca="1">IF(ISERROR(VLOOKUP($A125,'ALL-NEW Z-Z34'!$D:$D,1,FALSE)),0,1)</f>
        <v>0</v>
      </c>
      <c r="V125" s="352">
        <f>IF(ISERROR(VLOOKUP($A125,#REF!,1,FALSE)),0,1)</f>
        <v>0</v>
      </c>
      <c r="W125" s="352">
        <f>IF(ISERROR(VLOOKUP($A125,#REF!,1,FALSE)),0,1)</f>
        <v>0</v>
      </c>
      <c r="X125" s="352">
        <f>IF(ISERROR(VLOOKUP($A125,#REF!,1,FALSE)),0,1)</f>
        <v>0</v>
      </c>
      <c r="Y125" s="352">
        <f>IF(ISERROR(VLOOKUP($A125,#REF!,1,FALSE)),0,1)</f>
        <v>0</v>
      </c>
      <c r="Z125" s="139">
        <f t="shared" ca="1" si="3"/>
        <v>2</v>
      </c>
    </row>
    <row r="126" spans="1:26">
      <c r="A126" s="717" t="s">
        <v>116</v>
      </c>
      <c r="B126" s="716" t="s">
        <v>832</v>
      </c>
      <c r="C126" s="718">
        <v>106.21</v>
      </c>
      <c r="D126" s="586">
        <v>106.21</v>
      </c>
      <c r="E126" s="537" t="str">
        <f t="shared" si="2"/>
        <v/>
      </c>
      <c r="F126" s="720" t="s">
        <v>1465</v>
      </c>
      <c r="G126" s="680">
        <f>C126-C126*VLOOKUP(F126,'Discount Codes'!A:E,3,FALSE)</f>
        <v>88.154299999999992</v>
      </c>
      <c r="H126" s="352">
        <f ca="1">IF(ISERROR(VLOOKUP($A126,'LEAF-ZE1'!$D:$E,1,FALSE)),0,1)</f>
        <v>0</v>
      </c>
      <c r="I126" s="352">
        <f ca="1">IF(ISERROR(VLOOKUP($A126,'370Z-Z34'!$D:$E,1,FALSE)),0,1)</f>
        <v>0</v>
      </c>
      <c r="J126" s="352">
        <f ca="1">IF(ISERROR(VLOOKUP($A126,'JUKE-F15'!$D:$E,1,FALSE)),0,1)</f>
        <v>0</v>
      </c>
      <c r="K126" s="352">
        <f ca="1">IF(ISERROR(VLOOKUP($A126,'JUKE-F16'!$D:$E,1,FALSE)),0,1)</f>
        <v>0</v>
      </c>
      <c r="L126" s="352">
        <f ca="1">IF(ISERROR(VLOOKUP($A126,'NAVARA DC SER 3 &amp; 4-D23'!$D:$E,1,FALSE)),0,1)</f>
        <v>1</v>
      </c>
      <c r="M126" s="352">
        <f ca="1">IF(ISERROR(VLOOKUP($A126,'NAVARA KC&amp;SC SER 3 &amp; 4-D23'!$D:$E,1,FALSE)),0,1)</f>
        <v>1</v>
      </c>
      <c r="N126" s="352">
        <f ca="1">IF(ISERROR(VLOOKUP($A126,'PATHFINDER -R52'!$D:$E,1,FALSE)),0,1)</f>
        <v>0</v>
      </c>
      <c r="O126" s="352">
        <f ca="1">IF(ISERROR(VLOOKUP($A126,'PATROL W-Y62 S4'!$D:$E,1,FALSE)),0,1)</f>
        <v>0</v>
      </c>
      <c r="P126" s="352">
        <f ca="1">IF(ISERROR(VLOOKUP($A126,'PATROL W-Y62'!$D:$E,1,FALSE)),0,1)</f>
        <v>0</v>
      </c>
      <c r="Q126" s="352">
        <f ca="1">IF(ISERROR(VLOOKUP($A126,'QASHQAI J11'!$D:$E,1,FALSE)),0,1)</f>
        <v>0</v>
      </c>
      <c r="R126" s="352">
        <f ca="1">IF(ISERROR(VLOOKUP($A126,'X-TRAIL-T32'!$D:$E,1,FALSE)),0,1)</f>
        <v>0</v>
      </c>
      <c r="S126" s="352">
        <f ca="1">IF(ISERROR(VLOOKUP($A126,'NAVARA -D23 DC'!$D:$D,1,FALSE)),0,1)</f>
        <v>0</v>
      </c>
      <c r="T126" s="352">
        <f ca="1">IF(ISERROR(VLOOKUP($A126,'NAVARA KC&amp;SC'!$D:$D,1,FALSE)),0,1)</f>
        <v>0</v>
      </c>
      <c r="U126" s="352">
        <f ca="1">IF(ISERROR(VLOOKUP($A126,'ALL-NEW Z-Z34'!$D:$D,1,FALSE)),0,1)</f>
        <v>0</v>
      </c>
      <c r="V126" s="352">
        <f>IF(ISERROR(VLOOKUP($A126,#REF!,1,FALSE)),0,1)</f>
        <v>0</v>
      </c>
      <c r="W126" s="352">
        <f>IF(ISERROR(VLOOKUP($A126,#REF!,1,FALSE)),0,1)</f>
        <v>0</v>
      </c>
      <c r="X126" s="352">
        <f>IF(ISERROR(VLOOKUP($A126,#REF!,1,FALSE)),0,1)</f>
        <v>0</v>
      </c>
      <c r="Y126" s="352">
        <f>IF(ISERROR(VLOOKUP($A126,#REF!,1,FALSE)),0,1)</f>
        <v>0</v>
      </c>
      <c r="Z126" s="139">
        <f t="shared" ca="1" si="3"/>
        <v>2</v>
      </c>
    </row>
    <row r="127" spans="1:26">
      <c r="A127" s="717" t="s">
        <v>1229</v>
      </c>
      <c r="B127" s="716" t="s">
        <v>920</v>
      </c>
      <c r="C127" s="718">
        <v>126.48</v>
      </c>
      <c r="D127" s="586">
        <v>118.21</v>
      </c>
      <c r="E127" s="537" t="str">
        <f t="shared" si="2"/>
        <v>Price Update</v>
      </c>
      <c r="F127" s="720" t="s">
        <v>1465</v>
      </c>
      <c r="G127" s="680">
        <f>C127-C127*VLOOKUP(F127,'Discount Codes'!A:E,3,FALSE)</f>
        <v>104.97839999999999</v>
      </c>
      <c r="H127" s="352">
        <f ca="1">IF(ISERROR(VLOOKUP($A127,'LEAF-ZE1'!$D:$E,1,FALSE)),0,1)</f>
        <v>0</v>
      </c>
      <c r="I127" s="352">
        <f ca="1">IF(ISERROR(VLOOKUP($A127,'370Z-Z34'!$D:$E,1,FALSE)),0,1)</f>
        <v>0</v>
      </c>
      <c r="J127" s="352">
        <f ca="1">IF(ISERROR(VLOOKUP($A127,'JUKE-F15'!$D:$E,1,FALSE)),0,1)</f>
        <v>0</v>
      </c>
      <c r="K127" s="352">
        <f ca="1">IF(ISERROR(VLOOKUP($A127,'JUKE-F16'!$D:$E,1,FALSE)),0,1)</f>
        <v>0</v>
      </c>
      <c r="L127" s="352">
        <f ca="1">IF(ISERROR(VLOOKUP($A127,'NAVARA DC SER 3 &amp; 4-D23'!$D:$E,1,FALSE)),0,1)</f>
        <v>0</v>
      </c>
      <c r="M127" s="352">
        <f ca="1">IF(ISERROR(VLOOKUP($A127,'NAVARA KC&amp;SC SER 3 &amp; 4-D23'!$D:$E,1,FALSE)),0,1)</f>
        <v>0</v>
      </c>
      <c r="N127" s="352">
        <f ca="1">IF(ISERROR(VLOOKUP($A127,'PATHFINDER -R52'!$D:$E,1,FALSE)),0,1)</f>
        <v>0</v>
      </c>
      <c r="O127" s="352">
        <f ca="1">IF(ISERROR(VLOOKUP($A127,'PATROL W-Y62 S4'!$D:$E,1,FALSE)),0,1)</f>
        <v>0</v>
      </c>
      <c r="P127" s="352">
        <f ca="1">IF(ISERROR(VLOOKUP($A127,'PATROL W-Y62'!$D:$E,1,FALSE)),0,1)</f>
        <v>1</v>
      </c>
      <c r="Q127" s="352">
        <f ca="1">IF(ISERROR(VLOOKUP($A127,'QASHQAI J11'!$D:$E,1,FALSE)),0,1)</f>
        <v>0</v>
      </c>
      <c r="R127" s="352">
        <f ca="1">IF(ISERROR(VLOOKUP($A127,'X-TRAIL-T32'!$D:$E,1,FALSE)),0,1)</f>
        <v>0</v>
      </c>
      <c r="S127" s="352">
        <f ca="1">IF(ISERROR(VLOOKUP($A127,'NAVARA -D23 DC'!$D:$D,1,FALSE)),0,1)</f>
        <v>0</v>
      </c>
      <c r="T127" s="352">
        <f ca="1">IF(ISERROR(VLOOKUP($A127,'NAVARA KC&amp;SC'!$D:$D,1,FALSE)),0,1)</f>
        <v>0</v>
      </c>
      <c r="U127" s="352">
        <f ca="1">IF(ISERROR(VLOOKUP($A127,'ALL-NEW Z-Z34'!$D:$D,1,FALSE)),0,1)</f>
        <v>0</v>
      </c>
      <c r="V127" s="352">
        <f>IF(ISERROR(VLOOKUP($A127,#REF!,1,FALSE)),0,1)</f>
        <v>0</v>
      </c>
      <c r="W127" s="352">
        <f>IF(ISERROR(VLOOKUP($A127,#REF!,1,FALSE)),0,1)</f>
        <v>0</v>
      </c>
      <c r="X127" s="352">
        <f>IF(ISERROR(VLOOKUP($A127,#REF!,1,FALSE)),0,1)</f>
        <v>0</v>
      </c>
      <c r="Y127" s="352">
        <f>IF(ISERROR(VLOOKUP($A127,#REF!,1,FALSE)),0,1)</f>
        <v>0</v>
      </c>
      <c r="Z127" s="139">
        <f t="shared" ca="1" si="3"/>
        <v>1</v>
      </c>
    </row>
    <row r="128" spans="1:26">
      <c r="A128" s="717" t="s">
        <v>545</v>
      </c>
      <c r="B128" s="716" t="s">
        <v>972</v>
      </c>
      <c r="C128" s="718">
        <v>118.77</v>
      </c>
      <c r="D128" s="586">
        <v>111</v>
      </c>
      <c r="E128" s="537" t="str">
        <f t="shared" si="2"/>
        <v>Price Update</v>
      </c>
      <c r="F128" s="720" t="s">
        <v>1465</v>
      </c>
      <c r="G128" s="680">
        <f>C128-C128*VLOOKUP(F128,'Discount Codes'!A:E,3,FALSE)</f>
        <v>98.579099999999997</v>
      </c>
      <c r="H128" s="352">
        <f ca="1">IF(ISERROR(VLOOKUP($A128,'LEAF-ZE1'!$D:$E,1,FALSE)),0,1)</f>
        <v>0</v>
      </c>
      <c r="I128" s="352">
        <f ca="1">IF(ISERROR(VLOOKUP($A128,'370Z-Z34'!$D:$E,1,FALSE)),0,1)</f>
        <v>0</v>
      </c>
      <c r="J128" s="352">
        <f ca="1">IF(ISERROR(VLOOKUP($A128,'JUKE-F15'!$D:$E,1,FALSE)),0,1)</f>
        <v>0</v>
      </c>
      <c r="K128" s="352">
        <f ca="1">IF(ISERROR(VLOOKUP($A128,'JUKE-F16'!$D:$E,1,FALSE)),0,1)</f>
        <v>0</v>
      </c>
      <c r="L128" s="352">
        <f ca="1">IF(ISERROR(VLOOKUP($A128,'NAVARA DC SER 3 &amp; 4-D23'!$D:$E,1,FALSE)),0,1)</f>
        <v>0</v>
      </c>
      <c r="M128" s="352">
        <f ca="1">IF(ISERROR(VLOOKUP($A128,'NAVARA KC&amp;SC SER 3 &amp; 4-D23'!$D:$E,1,FALSE)),0,1)</f>
        <v>0</v>
      </c>
      <c r="N128" s="352">
        <f ca="1">IF(ISERROR(VLOOKUP($A128,'PATHFINDER -R52'!$D:$E,1,FALSE)),0,1)</f>
        <v>1</v>
      </c>
      <c r="O128" s="352">
        <f ca="1">IF(ISERROR(VLOOKUP($A128,'PATROL W-Y62 S4'!$D:$E,1,FALSE)),0,1)</f>
        <v>0</v>
      </c>
      <c r="P128" s="352">
        <f ca="1">IF(ISERROR(VLOOKUP($A128,'PATROL W-Y62'!$D:$E,1,FALSE)),0,1)</f>
        <v>0</v>
      </c>
      <c r="Q128" s="352">
        <f ca="1">IF(ISERROR(VLOOKUP($A128,'QASHQAI J11'!$D:$E,1,FALSE)),0,1)</f>
        <v>0</v>
      </c>
      <c r="R128" s="352">
        <f ca="1">IF(ISERROR(VLOOKUP($A128,'X-TRAIL-T32'!$D:$E,1,FALSE)),0,1)</f>
        <v>0</v>
      </c>
      <c r="S128" s="352">
        <f ca="1">IF(ISERROR(VLOOKUP($A128,'NAVARA -D23 DC'!$D:$D,1,FALSE)),0,1)</f>
        <v>0</v>
      </c>
      <c r="T128" s="352">
        <f ca="1">IF(ISERROR(VLOOKUP($A128,'NAVARA KC&amp;SC'!$D:$D,1,FALSE)),0,1)</f>
        <v>0</v>
      </c>
      <c r="U128" s="352">
        <f ca="1">IF(ISERROR(VLOOKUP($A128,'ALL-NEW Z-Z34'!$D:$D,1,FALSE)),0,1)</f>
        <v>0</v>
      </c>
      <c r="V128" s="352">
        <f>IF(ISERROR(VLOOKUP($A128,#REF!,1,FALSE)),0,1)</f>
        <v>0</v>
      </c>
      <c r="W128" s="352">
        <f>IF(ISERROR(VLOOKUP($A128,#REF!,1,FALSE)),0,1)</f>
        <v>0</v>
      </c>
      <c r="X128" s="352">
        <f>IF(ISERROR(VLOOKUP($A128,#REF!,1,FALSE)),0,1)</f>
        <v>0</v>
      </c>
      <c r="Y128" s="352">
        <f>IF(ISERROR(VLOOKUP($A128,#REF!,1,FALSE)),0,1)</f>
        <v>0</v>
      </c>
      <c r="Z128" s="139">
        <f t="shared" ca="1" si="3"/>
        <v>1</v>
      </c>
    </row>
    <row r="129" spans="1:26" s="3" customFormat="1">
      <c r="A129" s="717" t="s">
        <v>1246</v>
      </c>
      <c r="B129" s="716" t="s">
        <v>831</v>
      </c>
      <c r="C129" s="718">
        <v>104.34</v>
      </c>
      <c r="D129" s="586">
        <v>97.51</v>
      </c>
      <c r="E129" s="537" t="str">
        <f t="shared" si="2"/>
        <v>Price Update</v>
      </c>
      <c r="F129" s="720" t="s">
        <v>1465</v>
      </c>
      <c r="G129" s="680">
        <f>C129-C129*VLOOKUP(F129,'Discount Codes'!A:E,3,FALSE)</f>
        <v>86.602199999999996</v>
      </c>
      <c r="H129" s="352">
        <f ca="1">IF(ISERROR(VLOOKUP($A129,'LEAF-ZE1'!$D:$E,1,FALSE)),0,1)</f>
        <v>0</v>
      </c>
      <c r="I129" s="352">
        <f ca="1">IF(ISERROR(VLOOKUP($A129,'370Z-Z34'!$D:$E,1,FALSE)),0,1)</f>
        <v>0</v>
      </c>
      <c r="J129" s="352">
        <f ca="1">IF(ISERROR(VLOOKUP($A129,'JUKE-F15'!$D:$E,1,FALSE)),0,1)</f>
        <v>0</v>
      </c>
      <c r="K129" s="352">
        <f ca="1">IF(ISERROR(VLOOKUP($A129,'JUKE-F16'!$D:$E,1,FALSE)),0,1)</f>
        <v>0</v>
      </c>
      <c r="L129" s="352">
        <f ca="1">IF(ISERROR(VLOOKUP($A129,'NAVARA DC SER 3 &amp; 4-D23'!$D:$E,1,FALSE)),0,1)</f>
        <v>0</v>
      </c>
      <c r="M129" s="352">
        <f ca="1">IF(ISERROR(VLOOKUP($A129,'NAVARA KC&amp;SC SER 3 &amp; 4-D23'!$D:$E,1,FALSE)),0,1)</f>
        <v>0</v>
      </c>
      <c r="N129" s="352">
        <f ca="1">IF(ISERROR(VLOOKUP($A129,'PATHFINDER -R52'!$D:$E,1,FALSE)),0,1)</f>
        <v>0</v>
      </c>
      <c r="O129" s="352">
        <f ca="1">IF(ISERROR(VLOOKUP($A129,'PATROL W-Y62 S4'!$D:$E,1,FALSE)),0,1)</f>
        <v>0</v>
      </c>
      <c r="P129" s="352">
        <f ca="1">IF(ISERROR(VLOOKUP($A129,'PATROL W-Y62'!$D:$E,1,FALSE)),0,1)</f>
        <v>0</v>
      </c>
      <c r="Q129" s="352">
        <f ca="1">IF(ISERROR(VLOOKUP($A129,'QASHQAI J11'!$D:$E,1,FALSE)),0,1)</f>
        <v>0</v>
      </c>
      <c r="R129" s="352">
        <f ca="1">IF(ISERROR(VLOOKUP($A129,'X-TRAIL-T32'!$D:$E,1,FALSE)),0,1)</f>
        <v>0</v>
      </c>
      <c r="S129" s="352">
        <f ca="1">IF(ISERROR(VLOOKUP($A129,'NAVARA -D23 DC'!$D:$D,1,FALSE)),0,1)</f>
        <v>1</v>
      </c>
      <c r="T129" s="352">
        <f ca="1">IF(ISERROR(VLOOKUP($A129,'NAVARA KC&amp;SC'!$D:$D,1,FALSE)),0,1)</f>
        <v>1</v>
      </c>
      <c r="U129" s="352">
        <f ca="1">IF(ISERROR(VLOOKUP($A129,'ALL-NEW Z-Z34'!$D:$D,1,FALSE)),0,1)</f>
        <v>0</v>
      </c>
      <c r="V129" s="352">
        <f>IF(ISERROR(VLOOKUP($A129,#REF!,1,FALSE)),0,1)</f>
        <v>0</v>
      </c>
      <c r="W129" s="352">
        <f>IF(ISERROR(VLOOKUP($A129,#REF!,1,FALSE)),0,1)</f>
        <v>0</v>
      </c>
      <c r="X129" s="352">
        <f>IF(ISERROR(VLOOKUP($A129,#REF!,1,FALSE)),0,1)</f>
        <v>0</v>
      </c>
      <c r="Y129" s="352">
        <f>IF(ISERROR(VLOOKUP($A129,#REF!,1,FALSE)),0,1)</f>
        <v>0</v>
      </c>
      <c r="Z129" s="139">
        <f t="shared" ca="1" si="3"/>
        <v>2</v>
      </c>
    </row>
    <row r="130" spans="1:26">
      <c r="A130" s="717" t="s">
        <v>1247</v>
      </c>
      <c r="B130" s="716" t="s">
        <v>771</v>
      </c>
      <c r="C130" s="718">
        <v>115.92</v>
      </c>
      <c r="D130" s="586">
        <v>108.34</v>
      </c>
      <c r="E130" s="537" t="str">
        <f t="shared" si="2"/>
        <v>Price Update</v>
      </c>
      <c r="F130" s="720" t="s">
        <v>1465</v>
      </c>
      <c r="G130" s="680">
        <f>C130-C130*VLOOKUP(F130,'Discount Codes'!A:E,3,FALSE)</f>
        <v>96.2136</v>
      </c>
      <c r="H130" s="352">
        <f ca="1">IF(ISERROR(VLOOKUP($A130,'LEAF-ZE1'!$D:$E,1,FALSE)),0,1)</f>
        <v>0</v>
      </c>
      <c r="I130" s="352">
        <f ca="1">IF(ISERROR(VLOOKUP($A130,'370Z-Z34'!$D:$E,1,FALSE)),0,1)</f>
        <v>0</v>
      </c>
      <c r="J130" s="352">
        <f ca="1">IF(ISERROR(VLOOKUP($A130,'JUKE-F15'!$D:$E,1,FALSE)),0,1)</f>
        <v>0</v>
      </c>
      <c r="K130" s="352">
        <f ca="1">IF(ISERROR(VLOOKUP($A130,'JUKE-F16'!$D:$E,1,FALSE)),0,1)</f>
        <v>0</v>
      </c>
      <c r="L130" s="352">
        <f ca="1">IF(ISERROR(VLOOKUP($A130,'NAVARA DC SER 3 &amp; 4-D23'!$D:$E,1,FALSE)),0,1)</f>
        <v>0</v>
      </c>
      <c r="M130" s="352">
        <f ca="1">IF(ISERROR(VLOOKUP($A130,'NAVARA KC&amp;SC SER 3 &amp; 4-D23'!$D:$E,1,FALSE)),0,1)</f>
        <v>0</v>
      </c>
      <c r="N130" s="352">
        <f ca="1">IF(ISERROR(VLOOKUP($A130,'PATHFINDER -R52'!$D:$E,1,FALSE)),0,1)</f>
        <v>0</v>
      </c>
      <c r="O130" s="352">
        <f ca="1">IF(ISERROR(VLOOKUP($A130,'PATROL W-Y62 S4'!$D:$E,1,FALSE)),0,1)</f>
        <v>0</v>
      </c>
      <c r="P130" s="352">
        <f ca="1">IF(ISERROR(VLOOKUP($A130,'PATROL W-Y62'!$D:$E,1,FALSE)),0,1)</f>
        <v>0</v>
      </c>
      <c r="Q130" s="352">
        <f ca="1">IF(ISERROR(VLOOKUP($A130,'QASHQAI J11'!$D:$E,1,FALSE)),0,1)</f>
        <v>0</v>
      </c>
      <c r="R130" s="352">
        <f ca="1">IF(ISERROR(VLOOKUP($A130,'X-TRAIL-T32'!$D:$E,1,FALSE)),0,1)</f>
        <v>0</v>
      </c>
      <c r="S130" s="352">
        <f ca="1">IF(ISERROR(VLOOKUP($A130,'NAVARA -D23 DC'!$D:$D,1,FALSE)),0,1)</f>
        <v>1</v>
      </c>
      <c r="T130" s="352">
        <f ca="1">IF(ISERROR(VLOOKUP($A130,'NAVARA KC&amp;SC'!$D:$D,1,FALSE)),0,1)</f>
        <v>1</v>
      </c>
      <c r="U130" s="352">
        <f ca="1">IF(ISERROR(VLOOKUP($A130,'ALL-NEW Z-Z34'!$D:$D,1,FALSE)),0,1)</f>
        <v>0</v>
      </c>
      <c r="V130" s="352">
        <f>IF(ISERROR(VLOOKUP($A130,#REF!,1,FALSE)),0,1)</f>
        <v>0</v>
      </c>
      <c r="W130" s="352">
        <f>IF(ISERROR(VLOOKUP($A130,#REF!,1,FALSE)),0,1)</f>
        <v>0</v>
      </c>
      <c r="X130" s="352">
        <f>IF(ISERROR(VLOOKUP($A130,#REF!,1,FALSE)),0,1)</f>
        <v>0</v>
      </c>
      <c r="Y130" s="352">
        <f>IF(ISERROR(VLOOKUP($A130,#REF!,1,FALSE)),0,1)</f>
        <v>0</v>
      </c>
      <c r="Z130" s="139">
        <f t="shared" ca="1" si="3"/>
        <v>2</v>
      </c>
    </row>
    <row r="131" spans="1:26">
      <c r="A131" s="717" t="s">
        <v>718</v>
      </c>
      <c r="B131" s="716" t="s">
        <v>990</v>
      </c>
      <c r="C131" s="718">
        <v>125.84</v>
      </c>
      <c r="D131" s="586">
        <v>117.61</v>
      </c>
      <c r="E131" s="537" t="str">
        <f t="shared" ref="E131:E194" si="4">IF(D131=C131,"","Price Update")</f>
        <v>Price Update</v>
      </c>
      <c r="F131" s="720" t="s">
        <v>1465</v>
      </c>
      <c r="G131" s="680">
        <f>C131-C131*VLOOKUP(F131,'Discount Codes'!A:E,3,FALSE)</f>
        <v>104.44720000000001</v>
      </c>
      <c r="H131" s="352">
        <f ca="1">IF(ISERROR(VLOOKUP($A131,'LEAF-ZE1'!$D:$E,1,FALSE)),0,1)</f>
        <v>0</v>
      </c>
      <c r="I131" s="352">
        <f ca="1">IF(ISERROR(VLOOKUP($A131,'370Z-Z34'!$D:$E,1,FALSE)),0,1)</f>
        <v>0</v>
      </c>
      <c r="J131" s="352">
        <f ca="1">IF(ISERROR(VLOOKUP($A131,'JUKE-F15'!$D:$E,1,FALSE)),0,1)</f>
        <v>0</v>
      </c>
      <c r="K131" s="352">
        <f ca="1">IF(ISERROR(VLOOKUP($A131,'JUKE-F16'!$D:$E,1,FALSE)),0,1)</f>
        <v>0</v>
      </c>
      <c r="L131" s="352">
        <f ca="1">IF(ISERROR(VLOOKUP($A131,'NAVARA DC SER 3 &amp; 4-D23'!$D:$E,1,FALSE)),0,1)</f>
        <v>0</v>
      </c>
      <c r="M131" s="352">
        <f ca="1">IF(ISERROR(VLOOKUP($A131,'NAVARA KC&amp;SC SER 3 &amp; 4-D23'!$D:$E,1,FALSE)),0,1)</f>
        <v>0</v>
      </c>
      <c r="N131" s="352">
        <f ca="1">IF(ISERROR(VLOOKUP($A131,'PATHFINDER -R52'!$D:$E,1,FALSE)),0,1)</f>
        <v>0</v>
      </c>
      <c r="O131" s="352">
        <f ca="1">IF(ISERROR(VLOOKUP($A131,'PATROL W-Y62 S4'!$D:$E,1,FALSE)),0,1)</f>
        <v>0</v>
      </c>
      <c r="P131" s="352">
        <f ca="1">IF(ISERROR(VLOOKUP($A131,'PATROL W-Y62'!$D:$E,1,FALSE)),0,1)</f>
        <v>0</v>
      </c>
      <c r="Q131" s="352">
        <f ca="1">IF(ISERROR(VLOOKUP($A131,'QASHQAI J11'!$D:$E,1,FALSE)),0,1)</f>
        <v>1</v>
      </c>
      <c r="R131" s="352">
        <f ca="1">IF(ISERROR(VLOOKUP($A131,'X-TRAIL-T32'!$D:$E,1,FALSE)),0,1)</f>
        <v>0</v>
      </c>
      <c r="S131" s="352">
        <f ca="1">IF(ISERROR(VLOOKUP($A131,'NAVARA -D23 DC'!$D:$D,1,FALSE)),0,1)</f>
        <v>0</v>
      </c>
      <c r="T131" s="352">
        <f ca="1">IF(ISERROR(VLOOKUP($A131,'NAVARA KC&amp;SC'!$D:$D,1,FALSE)),0,1)</f>
        <v>0</v>
      </c>
      <c r="U131" s="352">
        <f ca="1">IF(ISERROR(VLOOKUP($A131,'ALL-NEW Z-Z34'!$D:$D,1,FALSE)),0,1)</f>
        <v>0</v>
      </c>
      <c r="V131" s="352">
        <f>IF(ISERROR(VLOOKUP($A131,#REF!,1,FALSE)),0,1)</f>
        <v>0</v>
      </c>
      <c r="W131" s="352">
        <f>IF(ISERROR(VLOOKUP($A131,#REF!,1,FALSE)),0,1)</f>
        <v>0</v>
      </c>
      <c r="X131" s="352">
        <f>IF(ISERROR(VLOOKUP($A131,#REF!,1,FALSE)),0,1)</f>
        <v>0</v>
      </c>
      <c r="Y131" s="352">
        <f>IF(ISERROR(VLOOKUP($A131,#REF!,1,FALSE)),0,1)</f>
        <v>0</v>
      </c>
      <c r="Z131" s="139">
        <f t="shared" ref="Z131:Z194" ca="1" si="5">COUNTIF(H131:Y131,"&gt;0")</f>
        <v>1</v>
      </c>
    </row>
    <row r="132" spans="1:26">
      <c r="A132" s="717" t="s">
        <v>165</v>
      </c>
      <c r="B132" s="716" t="s">
        <v>831</v>
      </c>
      <c r="C132" s="718">
        <v>69.739999999999995</v>
      </c>
      <c r="D132" s="586">
        <v>69.739999999999995</v>
      </c>
      <c r="E132" s="537" t="str">
        <f t="shared" si="4"/>
        <v/>
      </c>
      <c r="F132" s="720" t="s">
        <v>1465</v>
      </c>
      <c r="G132" s="680">
        <f>C132-C132*VLOOKUP(F132,'Discount Codes'!A:E,3,FALSE)</f>
        <v>57.884199999999993</v>
      </c>
      <c r="H132" s="352">
        <f ca="1">IF(ISERROR(VLOOKUP($A132,'LEAF-ZE1'!$D:$E,1,FALSE)),0,1)</f>
        <v>0</v>
      </c>
      <c r="I132" s="352">
        <f ca="1">IF(ISERROR(VLOOKUP($A132,'370Z-Z34'!$D:$E,1,FALSE)),0,1)</f>
        <v>0</v>
      </c>
      <c r="J132" s="352">
        <f ca="1">IF(ISERROR(VLOOKUP($A132,'JUKE-F15'!$D:$E,1,FALSE)),0,1)</f>
        <v>0</v>
      </c>
      <c r="K132" s="352">
        <f ca="1">IF(ISERROR(VLOOKUP($A132,'JUKE-F16'!$D:$E,1,FALSE)),0,1)</f>
        <v>0</v>
      </c>
      <c r="L132" s="352">
        <f ca="1">IF(ISERROR(VLOOKUP($A132,'NAVARA DC SER 3 &amp; 4-D23'!$D:$E,1,FALSE)),0,1)</f>
        <v>0</v>
      </c>
      <c r="M132" s="352">
        <f ca="1">IF(ISERROR(VLOOKUP($A132,'NAVARA KC&amp;SC SER 3 &amp; 4-D23'!$D:$E,1,FALSE)),0,1)</f>
        <v>0</v>
      </c>
      <c r="N132" s="352">
        <f ca="1">IF(ISERROR(VLOOKUP($A132,'PATHFINDER -R52'!$D:$E,1,FALSE)),0,1)</f>
        <v>0</v>
      </c>
      <c r="O132" s="352">
        <f ca="1">IF(ISERROR(VLOOKUP($A132,'PATROL W-Y62 S4'!$D:$E,1,FALSE)),0,1)</f>
        <v>1</v>
      </c>
      <c r="P132" s="352">
        <f ca="1">IF(ISERROR(VLOOKUP($A132,'PATROL W-Y62'!$D:$E,1,FALSE)),0,1)</f>
        <v>0</v>
      </c>
      <c r="Q132" s="352">
        <f ca="1">IF(ISERROR(VLOOKUP($A132,'QASHQAI J11'!$D:$E,1,FALSE)),0,1)</f>
        <v>0</v>
      </c>
      <c r="R132" s="352">
        <f ca="1">IF(ISERROR(VLOOKUP($A132,'X-TRAIL-T32'!$D:$E,1,FALSE)),0,1)</f>
        <v>0</v>
      </c>
      <c r="S132" s="352">
        <f ca="1">IF(ISERROR(VLOOKUP($A132,'NAVARA -D23 DC'!$D:$D,1,FALSE)),0,1)</f>
        <v>0</v>
      </c>
      <c r="T132" s="352">
        <f ca="1">IF(ISERROR(VLOOKUP($A132,'NAVARA KC&amp;SC'!$D:$D,1,FALSE)),0,1)</f>
        <v>0</v>
      </c>
      <c r="U132" s="352">
        <f ca="1">IF(ISERROR(VLOOKUP($A132,'ALL-NEW Z-Z34'!$D:$D,1,FALSE)),0,1)</f>
        <v>0</v>
      </c>
      <c r="V132" s="352">
        <f>IF(ISERROR(VLOOKUP($A132,#REF!,1,FALSE)),0,1)</f>
        <v>0</v>
      </c>
      <c r="W132" s="352">
        <f>IF(ISERROR(VLOOKUP($A132,#REF!,1,FALSE)),0,1)</f>
        <v>0</v>
      </c>
      <c r="X132" s="352">
        <f>IF(ISERROR(VLOOKUP($A132,#REF!,1,FALSE)),0,1)</f>
        <v>0</v>
      </c>
      <c r="Y132" s="352">
        <f>IF(ISERROR(VLOOKUP($A132,#REF!,1,FALSE)),0,1)</f>
        <v>0</v>
      </c>
      <c r="Z132" s="139">
        <f t="shared" ca="1" si="5"/>
        <v>1</v>
      </c>
    </row>
    <row r="133" spans="1:26">
      <c r="A133" s="717" t="s">
        <v>166</v>
      </c>
      <c r="B133" s="716" t="s">
        <v>920</v>
      </c>
      <c r="C133" s="718">
        <v>96.86</v>
      </c>
      <c r="D133" s="586">
        <v>96.86</v>
      </c>
      <c r="E133" s="537" t="str">
        <f t="shared" si="4"/>
        <v/>
      </c>
      <c r="F133" s="720" t="s">
        <v>1465</v>
      </c>
      <c r="G133" s="680">
        <f>C133-C133*VLOOKUP(F133,'Discount Codes'!A:E,3,FALSE)</f>
        <v>80.393799999999999</v>
      </c>
      <c r="H133" s="352">
        <f ca="1">IF(ISERROR(VLOOKUP($A133,'LEAF-ZE1'!$D:$E,1,FALSE)),0,1)</f>
        <v>0</v>
      </c>
      <c r="I133" s="352">
        <f ca="1">IF(ISERROR(VLOOKUP($A133,'370Z-Z34'!$D:$E,1,FALSE)),0,1)</f>
        <v>0</v>
      </c>
      <c r="J133" s="352">
        <f ca="1">IF(ISERROR(VLOOKUP($A133,'JUKE-F15'!$D:$E,1,FALSE)),0,1)</f>
        <v>0</v>
      </c>
      <c r="K133" s="352">
        <f ca="1">IF(ISERROR(VLOOKUP($A133,'JUKE-F16'!$D:$E,1,FALSE)),0,1)</f>
        <v>0</v>
      </c>
      <c r="L133" s="352">
        <f ca="1">IF(ISERROR(VLOOKUP($A133,'NAVARA DC SER 3 &amp; 4-D23'!$D:$E,1,FALSE)),0,1)</f>
        <v>0</v>
      </c>
      <c r="M133" s="352">
        <f ca="1">IF(ISERROR(VLOOKUP($A133,'NAVARA KC&amp;SC SER 3 &amp; 4-D23'!$D:$E,1,FALSE)),0,1)</f>
        <v>0</v>
      </c>
      <c r="N133" s="352">
        <f ca="1">IF(ISERROR(VLOOKUP($A133,'PATHFINDER -R52'!$D:$E,1,FALSE)),0,1)</f>
        <v>0</v>
      </c>
      <c r="O133" s="352">
        <f ca="1">IF(ISERROR(VLOOKUP($A133,'PATROL W-Y62 S4'!$D:$E,1,FALSE)),0,1)</f>
        <v>1</v>
      </c>
      <c r="P133" s="352">
        <f ca="1">IF(ISERROR(VLOOKUP($A133,'PATROL W-Y62'!$D:$E,1,FALSE)),0,1)</f>
        <v>0</v>
      </c>
      <c r="Q133" s="352">
        <f ca="1">IF(ISERROR(VLOOKUP($A133,'QASHQAI J11'!$D:$E,1,FALSE)),0,1)</f>
        <v>0</v>
      </c>
      <c r="R133" s="352">
        <f ca="1">IF(ISERROR(VLOOKUP($A133,'X-TRAIL-T32'!$D:$E,1,FALSE)),0,1)</f>
        <v>0</v>
      </c>
      <c r="S133" s="352">
        <f ca="1">IF(ISERROR(VLOOKUP($A133,'NAVARA -D23 DC'!$D:$D,1,FALSE)),0,1)</f>
        <v>0</v>
      </c>
      <c r="T133" s="352">
        <f ca="1">IF(ISERROR(VLOOKUP($A133,'NAVARA KC&amp;SC'!$D:$D,1,FALSE)),0,1)</f>
        <v>0</v>
      </c>
      <c r="U133" s="352">
        <f ca="1">IF(ISERROR(VLOOKUP($A133,'ALL-NEW Z-Z34'!$D:$D,1,FALSE)),0,1)</f>
        <v>0</v>
      </c>
      <c r="V133" s="352">
        <f>IF(ISERROR(VLOOKUP($A133,#REF!,1,FALSE)),0,1)</f>
        <v>0</v>
      </c>
      <c r="W133" s="352">
        <f>IF(ISERROR(VLOOKUP($A133,#REF!,1,FALSE)),0,1)</f>
        <v>0</v>
      </c>
      <c r="X133" s="352">
        <f>IF(ISERROR(VLOOKUP($A133,#REF!,1,FALSE)),0,1)</f>
        <v>0</v>
      </c>
      <c r="Y133" s="352">
        <f>IF(ISERROR(VLOOKUP($A133,#REF!,1,FALSE)),0,1)</f>
        <v>0</v>
      </c>
      <c r="Z133" s="139">
        <f t="shared" ca="1" si="5"/>
        <v>1</v>
      </c>
    </row>
    <row r="134" spans="1:26">
      <c r="A134" s="717" t="s">
        <v>93</v>
      </c>
      <c r="B134" s="716" t="s">
        <v>966</v>
      </c>
      <c r="C134" s="718">
        <v>470.04</v>
      </c>
      <c r="D134" s="586">
        <v>470.04</v>
      </c>
      <c r="E134" s="537" t="str">
        <f t="shared" si="4"/>
        <v/>
      </c>
      <c r="F134" s="720" t="s">
        <v>1465</v>
      </c>
      <c r="G134" s="680">
        <f>C134-C134*VLOOKUP(F134,'Discount Codes'!A:E,3,FALSE)</f>
        <v>390.13319999999999</v>
      </c>
      <c r="H134" s="352">
        <f ca="1">IF(ISERROR(VLOOKUP($A134,'LEAF-ZE1'!$D:$E,1,FALSE)),0,1)</f>
        <v>0</v>
      </c>
      <c r="I134" s="352">
        <f ca="1">IF(ISERROR(VLOOKUP($A134,'370Z-Z34'!$D:$E,1,FALSE)),0,1)</f>
        <v>0</v>
      </c>
      <c r="J134" s="352">
        <f ca="1">IF(ISERROR(VLOOKUP($A134,'JUKE-F15'!$D:$E,1,FALSE)),0,1)</f>
        <v>0</v>
      </c>
      <c r="K134" s="352">
        <f ca="1">IF(ISERROR(VLOOKUP($A134,'JUKE-F16'!$D:$E,1,FALSE)),0,1)</f>
        <v>0</v>
      </c>
      <c r="L134" s="352">
        <f ca="1">IF(ISERROR(VLOOKUP($A134,'NAVARA DC SER 3 &amp; 4-D23'!$D:$E,1,FALSE)),0,1)</f>
        <v>0</v>
      </c>
      <c r="M134" s="352">
        <f ca="1">IF(ISERROR(VLOOKUP($A134,'NAVARA KC&amp;SC SER 3 &amp; 4-D23'!$D:$E,1,FALSE)),0,1)</f>
        <v>0</v>
      </c>
      <c r="N134" s="352">
        <f ca="1">IF(ISERROR(VLOOKUP($A134,'PATHFINDER -R52'!$D:$E,1,FALSE)),0,1)</f>
        <v>1</v>
      </c>
      <c r="O134" s="352">
        <f ca="1">IF(ISERROR(VLOOKUP($A134,'PATROL W-Y62 S4'!$D:$E,1,FALSE)),0,1)</f>
        <v>0</v>
      </c>
      <c r="P134" s="352">
        <f ca="1">IF(ISERROR(VLOOKUP($A134,'PATROL W-Y62'!$D:$E,1,FALSE)),0,1)</f>
        <v>0</v>
      </c>
      <c r="Q134" s="352">
        <f ca="1">IF(ISERROR(VLOOKUP($A134,'QASHQAI J11'!$D:$E,1,FALSE)),0,1)</f>
        <v>0</v>
      </c>
      <c r="R134" s="352">
        <f ca="1">IF(ISERROR(VLOOKUP($A134,'X-TRAIL-T32'!$D:$E,1,FALSE)),0,1)</f>
        <v>0</v>
      </c>
      <c r="S134" s="352">
        <f ca="1">IF(ISERROR(VLOOKUP($A134,'NAVARA -D23 DC'!$D:$D,1,FALSE)),0,1)</f>
        <v>0</v>
      </c>
      <c r="T134" s="352">
        <f ca="1">IF(ISERROR(VLOOKUP($A134,'NAVARA KC&amp;SC'!$D:$D,1,FALSE)),0,1)</f>
        <v>0</v>
      </c>
      <c r="U134" s="352">
        <f ca="1">IF(ISERROR(VLOOKUP($A134,'ALL-NEW Z-Z34'!$D:$D,1,FALSE)),0,1)</f>
        <v>0</v>
      </c>
      <c r="V134" s="352">
        <f>IF(ISERROR(VLOOKUP($A134,#REF!,1,FALSE)),0,1)</f>
        <v>0</v>
      </c>
      <c r="W134" s="352">
        <f>IF(ISERROR(VLOOKUP($A134,#REF!,1,FALSE)),0,1)</f>
        <v>0</v>
      </c>
      <c r="X134" s="352">
        <f>IF(ISERROR(VLOOKUP($A134,#REF!,1,FALSE)),0,1)</f>
        <v>0</v>
      </c>
      <c r="Y134" s="352">
        <f>IF(ISERROR(VLOOKUP($A134,#REF!,1,FALSE)),0,1)</f>
        <v>0</v>
      </c>
      <c r="Z134" s="139">
        <f t="shared" ca="1" si="5"/>
        <v>1</v>
      </c>
    </row>
    <row r="135" spans="1:26">
      <c r="A135" s="717" t="s">
        <v>174</v>
      </c>
      <c r="B135" s="716" t="s">
        <v>925</v>
      </c>
      <c r="C135" s="718">
        <v>220.25</v>
      </c>
      <c r="D135" s="586">
        <v>220.25</v>
      </c>
      <c r="E135" s="537" t="str">
        <f t="shared" si="4"/>
        <v/>
      </c>
      <c r="F135" s="720" t="s">
        <v>1465</v>
      </c>
      <c r="G135" s="680">
        <f>C135-C135*VLOOKUP(F135,'Discount Codes'!A:E,3,FALSE)</f>
        <v>182.8075</v>
      </c>
      <c r="H135" s="352">
        <f ca="1">IF(ISERROR(VLOOKUP($A135,'LEAF-ZE1'!$D:$E,1,FALSE)),0,1)</f>
        <v>0</v>
      </c>
      <c r="I135" s="352">
        <f ca="1">IF(ISERROR(VLOOKUP($A135,'370Z-Z34'!$D:$E,1,FALSE)),0,1)</f>
        <v>0</v>
      </c>
      <c r="J135" s="352">
        <f ca="1">IF(ISERROR(VLOOKUP($A135,'JUKE-F15'!$D:$E,1,FALSE)),0,1)</f>
        <v>0</v>
      </c>
      <c r="K135" s="352">
        <f ca="1">IF(ISERROR(VLOOKUP($A135,'JUKE-F16'!$D:$E,1,FALSE)),0,1)</f>
        <v>0</v>
      </c>
      <c r="L135" s="352">
        <f ca="1">IF(ISERROR(VLOOKUP($A135,'NAVARA DC SER 3 &amp; 4-D23'!$D:$E,1,FALSE)),0,1)</f>
        <v>0</v>
      </c>
      <c r="M135" s="352">
        <f ca="1">IF(ISERROR(VLOOKUP($A135,'NAVARA KC&amp;SC SER 3 &amp; 4-D23'!$D:$E,1,FALSE)),0,1)</f>
        <v>0</v>
      </c>
      <c r="N135" s="352">
        <f ca="1">IF(ISERROR(VLOOKUP($A135,'PATHFINDER -R52'!$D:$E,1,FALSE)),0,1)</f>
        <v>0</v>
      </c>
      <c r="O135" s="352">
        <f ca="1">IF(ISERROR(VLOOKUP($A135,'PATROL W-Y62 S4'!$D:$E,1,FALSE)),0,1)</f>
        <v>1</v>
      </c>
      <c r="P135" s="352">
        <f ca="1">IF(ISERROR(VLOOKUP($A135,'PATROL W-Y62'!$D:$E,1,FALSE)),0,1)</f>
        <v>1</v>
      </c>
      <c r="Q135" s="352">
        <f ca="1">IF(ISERROR(VLOOKUP($A135,'QASHQAI J11'!$D:$E,1,FALSE)),0,1)</f>
        <v>0</v>
      </c>
      <c r="R135" s="352">
        <f ca="1">IF(ISERROR(VLOOKUP($A135,'X-TRAIL-T32'!$D:$E,1,FALSE)),0,1)</f>
        <v>0</v>
      </c>
      <c r="S135" s="352">
        <f ca="1">IF(ISERROR(VLOOKUP($A135,'NAVARA -D23 DC'!$D:$D,1,FALSE)),0,1)</f>
        <v>0</v>
      </c>
      <c r="T135" s="352">
        <f ca="1">IF(ISERROR(VLOOKUP($A135,'NAVARA KC&amp;SC'!$D:$D,1,FALSE)),0,1)</f>
        <v>0</v>
      </c>
      <c r="U135" s="352">
        <f ca="1">IF(ISERROR(VLOOKUP($A135,'ALL-NEW Z-Z34'!$D:$D,1,FALSE)),0,1)</f>
        <v>0</v>
      </c>
      <c r="V135" s="352">
        <f>IF(ISERROR(VLOOKUP($A135,#REF!,1,FALSE)),0,1)</f>
        <v>0</v>
      </c>
      <c r="W135" s="352">
        <f>IF(ISERROR(VLOOKUP($A135,#REF!,1,FALSE)),0,1)</f>
        <v>0</v>
      </c>
      <c r="X135" s="352">
        <f>IF(ISERROR(VLOOKUP($A135,#REF!,1,FALSE)),0,1)</f>
        <v>0</v>
      </c>
      <c r="Y135" s="352">
        <f>IF(ISERROR(VLOOKUP($A135,#REF!,1,FALSE)),0,1)</f>
        <v>0</v>
      </c>
      <c r="Z135" s="139">
        <f t="shared" ca="1" si="5"/>
        <v>2</v>
      </c>
    </row>
    <row r="136" spans="1:26">
      <c r="A136" s="717" t="s">
        <v>172</v>
      </c>
      <c r="B136" s="716" t="s">
        <v>923</v>
      </c>
      <c r="C136" s="718">
        <v>320.08999999999997</v>
      </c>
      <c r="D136" s="586">
        <v>320.08999999999997</v>
      </c>
      <c r="E136" s="537" t="str">
        <f t="shared" si="4"/>
        <v/>
      </c>
      <c r="F136" s="720" t="s">
        <v>1465</v>
      </c>
      <c r="G136" s="680">
        <f>C136-C136*VLOOKUP(F136,'Discount Codes'!A:E,3,FALSE)</f>
        <v>265.67469999999997</v>
      </c>
      <c r="H136" s="352">
        <f ca="1">IF(ISERROR(VLOOKUP($A136,'LEAF-ZE1'!$D:$E,1,FALSE)),0,1)</f>
        <v>0</v>
      </c>
      <c r="I136" s="352">
        <f ca="1">IF(ISERROR(VLOOKUP($A136,'370Z-Z34'!$D:$E,1,FALSE)),0,1)</f>
        <v>0</v>
      </c>
      <c r="J136" s="352">
        <f ca="1">IF(ISERROR(VLOOKUP($A136,'JUKE-F15'!$D:$E,1,FALSE)),0,1)</f>
        <v>0</v>
      </c>
      <c r="K136" s="352">
        <f ca="1">IF(ISERROR(VLOOKUP($A136,'JUKE-F16'!$D:$E,1,FALSE)),0,1)</f>
        <v>0</v>
      </c>
      <c r="L136" s="352">
        <f ca="1">IF(ISERROR(VLOOKUP($A136,'NAVARA DC SER 3 &amp; 4-D23'!$D:$E,1,FALSE)),0,1)</f>
        <v>0</v>
      </c>
      <c r="M136" s="352">
        <f ca="1">IF(ISERROR(VLOOKUP($A136,'NAVARA KC&amp;SC SER 3 &amp; 4-D23'!$D:$E,1,FALSE)),0,1)</f>
        <v>0</v>
      </c>
      <c r="N136" s="352">
        <f ca="1">IF(ISERROR(VLOOKUP($A136,'PATHFINDER -R52'!$D:$E,1,FALSE)),0,1)</f>
        <v>0</v>
      </c>
      <c r="O136" s="352">
        <f ca="1">IF(ISERROR(VLOOKUP($A136,'PATROL W-Y62 S4'!$D:$E,1,FALSE)),0,1)</f>
        <v>1</v>
      </c>
      <c r="P136" s="352">
        <f ca="1">IF(ISERROR(VLOOKUP($A136,'PATROL W-Y62'!$D:$E,1,FALSE)),0,1)</f>
        <v>1</v>
      </c>
      <c r="Q136" s="352">
        <f ca="1">IF(ISERROR(VLOOKUP($A136,'QASHQAI J11'!$D:$E,1,FALSE)),0,1)</f>
        <v>0</v>
      </c>
      <c r="R136" s="352">
        <f ca="1">IF(ISERROR(VLOOKUP($A136,'X-TRAIL-T32'!$D:$E,1,FALSE)),0,1)</f>
        <v>0</v>
      </c>
      <c r="S136" s="352">
        <f ca="1">IF(ISERROR(VLOOKUP($A136,'NAVARA -D23 DC'!$D:$D,1,FALSE)),0,1)</f>
        <v>0</v>
      </c>
      <c r="T136" s="352">
        <f ca="1">IF(ISERROR(VLOOKUP($A136,'NAVARA KC&amp;SC'!$D:$D,1,FALSE)),0,1)</f>
        <v>0</v>
      </c>
      <c r="U136" s="352">
        <f ca="1">IF(ISERROR(VLOOKUP($A136,'ALL-NEW Z-Z34'!$D:$D,1,FALSE)),0,1)</f>
        <v>0</v>
      </c>
      <c r="V136" s="352">
        <f>IF(ISERROR(VLOOKUP($A136,#REF!,1,FALSE)),0,1)</f>
        <v>0</v>
      </c>
      <c r="W136" s="352">
        <f>IF(ISERROR(VLOOKUP($A136,#REF!,1,FALSE)),0,1)</f>
        <v>0</v>
      </c>
      <c r="X136" s="352">
        <f>IF(ISERROR(VLOOKUP($A136,#REF!,1,FALSE)),0,1)</f>
        <v>0</v>
      </c>
      <c r="Y136" s="352">
        <f>IF(ISERROR(VLOOKUP($A136,#REF!,1,FALSE)),0,1)</f>
        <v>0</v>
      </c>
      <c r="Z136" s="139">
        <f t="shared" ca="1" si="5"/>
        <v>2</v>
      </c>
    </row>
    <row r="137" spans="1:26">
      <c r="A137" s="717" t="s">
        <v>175</v>
      </c>
      <c r="B137" s="716" t="s">
        <v>926</v>
      </c>
      <c r="C137" s="718">
        <v>159.34</v>
      </c>
      <c r="D137" s="586">
        <v>159.34</v>
      </c>
      <c r="E137" s="537" t="str">
        <f t="shared" si="4"/>
        <v/>
      </c>
      <c r="F137" s="720" t="s">
        <v>1465</v>
      </c>
      <c r="G137" s="680">
        <f>C137-C137*VLOOKUP(F137,'Discount Codes'!A:E,3,FALSE)</f>
        <v>132.25220000000002</v>
      </c>
      <c r="H137" s="352">
        <f ca="1">IF(ISERROR(VLOOKUP($A137,'LEAF-ZE1'!$D:$E,1,FALSE)),0,1)</f>
        <v>0</v>
      </c>
      <c r="I137" s="352">
        <f ca="1">IF(ISERROR(VLOOKUP($A137,'370Z-Z34'!$D:$E,1,FALSE)),0,1)</f>
        <v>0</v>
      </c>
      <c r="J137" s="352">
        <f ca="1">IF(ISERROR(VLOOKUP($A137,'JUKE-F15'!$D:$E,1,FALSE)),0,1)</f>
        <v>0</v>
      </c>
      <c r="K137" s="352">
        <f ca="1">IF(ISERROR(VLOOKUP($A137,'JUKE-F16'!$D:$E,1,FALSE)),0,1)</f>
        <v>0</v>
      </c>
      <c r="L137" s="352">
        <f ca="1">IF(ISERROR(VLOOKUP($A137,'NAVARA DC SER 3 &amp; 4-D23'!$D:$E,1,FALSE)),0,1)</f>
        <v>0</v>
      </c>
      <c r="M137" s="352">
        <f ca="1">IF(ISERROR(VLOOKUP($A137,'NAVARA KC&amp;SC SER 3 &amp; 4-D23'!$D:$E,1,FALSE)),0,1)</f>
        <v>0</v>
      </c>
      <c r="N137" s="352">
        <f ca="1">IF(ISERROR(VLOOKUP($A137,'PATHFINDER -R52'!$D:$E,1,FALSE)),0,1)</f>
        <v>0</v>
      </c>
      <c r="O137" s="352">
        <f ca="1">IF(ISERROR(VLOOKUP($A137,'PATROL W-Y62 S4'!$D:$E,1,FALSE)),0,1)</f>
        <v>1</v>
      </c>
      <c r="P137" s="352">
        <f ca="1">IF(ISERROR(VLOOKUP($A137,'PATROL W-Y62'!$D:$E,1,FALSE)),0,1)</f>
        <v>1</v>
      </c>
      <c r="Q137" s="352">
        <f ca="1">IF(ISERROR(VLOOKUP($A137,'QASHQAI J11'!$D:$E,1,FALSE)),0,1)</f>
        <v>0</v>
      </c>
      <c r="R137" s="352">
        <f ca="1">IF(ISERROR(VLOOKUP($A137,'X-TRAIL-T32'!$D:$E,1,FALSE)),0,1)</f>
        <v>0</v>
      </c>
      <c r="S137" s="352">
        <f ca="1">IF(ISERROR(VLOOKUP($A137,'NAVARA -D23 DC'!$D:$D,1,FALSE)),0,1)</f>
        <v>0</v>
      </c>
      <c r="T137" s="352">
        <f ca="1">IF(ISERROR(VLOOKUP($A137,'NAVARA KC&amp;SC'!$D:$D,1,FALSE)),0,1)</f>
        <v>0</v>
      </c>
      <c r="U137" s="352">
        <f ca="1">IF(ISERROR(VLOOKUP($A137,'ALL-NEW Z-Z34'!$D:$D,1,FALSE)),0,1)</f>
        <v>0</v>
      </c>
      <c r="V137" s="352">
        <f>IF(ISERROR(VLOOKUP($A137,#REF!,1,FALSE)),0,1)</f>
        <v>0</v>
      </c>
      <c r="W137" s="352">
        <f>IF(ISERROR(VLOOKUP($A137,#REF!,1,FALSE)),0,1)</f>
        <v>0</v>
      </c>
      <c r="X137" s="352">
        <f>IF(ISERROR(VLOOKUP($A137,#REF!,1,FALSE)),0,1)</f>
        <v>0</v>
      </c>
      <c r="Y137" s="352">
        <f>IF(ISERROR(VLOOKUP($A137,#REF!,1,FALSE)),0,1)</f>
        <v>0</v>
      </c>
      <c r="Z137" s="139">
        <f t="shared" ca="1" si="5"/>
        <v>2</v>
      </c>
    </row>
    <row r="138" spans="1:26">
      <c r="A138" s="717" t="s">
        <v>173</v>
      </c>
      <c r="B138" s="716" t="s">
        <v>924</v>
      </c>
      <c r="C138" s="718">
        <v>159.34</v>
      </c>
      <c r="D138" s="586">
        <v>159.34</v>
      </c>
      <c r="E138" s="537" t="str">
        <f t="shared" si="4"/>
        <v/>
      </c>
      <c r="F138" s="720" t="s">
        <v>1465</v>
      </c>
      <c r="G138" s="680">
        <f>C138-C138*VLOOKUP(F138,'Discount Codes'!A:E,3,FALSE)</f>
        <v>132.25220000000002</v>
      </c>
      <c r="H138" s="352">
        <f ca="1">IF(ISERROR(VLOOKUP($A138,'LEAF-ZE1'!$D:$E,1,FALSE)),0,1)</f>
        <v>0</v>
      </c>
      <c r="I138" s="352">
        <f ca="1">IF(ISERROR(VLOOKUP($A138,'370Z-Z34'!$D:$E,1,FALSE)),0,1)</f>
        <v>0</v>
      </c>
      <c r="J138" s="352">
        <f ca="1">IF(ISERROR(VLOOKUP($A138,'JUKE-F15'!$D:$E,1,FALSE)),0,1)</f>
        <v>0</v>
      </c>
      <c r="K138" s="352">
        <f ca="1">IF(ISERROR(VLOOKUP($A138,'JUKE-F16'!$D:$E,1,FALSE)),0,1)</f>
        <v>0</v>
      </c>
      <c r="L138" s="352">
        <f ca="1">IF(ISERROR(VLOOKUP($A138,'NAVARA DC SER 3 &amp; 4-D23'!$D:$E,1,FALSE)),0,1)</f>
        <v>0</v>
      </c>
      <c r="M138" s="352">
        <f ca="1">IF(ISERROR(VLOOKUP($A138,'NAVARA KC&amp;SC SER 3 &amp; 4-D23'!$D:$E,1,FALSE)),0,1)</f>
        <v>0</v>
      </c>
      <c r="N138" s="352">
        <f ca="1">IF(ISERROR(VLOOKUP($A138,'PATHFINDER -R52'!$D:$E,1,FALSE)),0,1)</f>
        <v>0</v>
      </c>
      <c r="O138" s="352">
        <f ca="1">IF(ISERROR(VLOOKUP($A138,'PATROL W-Y62 S4'!$D:$E,1,FALSE)),0,1)</f>
        <v>1</v>
      </c>
      <c r="P138" s="352">
        <f ca="1">IF(ISERROR(VLOOKUP($A138,'PATROL W-Y62'!$D:$E,1,FALSE)),0,1)</f>
        <v>1</v>
      </c>
      <c r="Q138" s="352">
        <f ca="1">IF(ISERROR(VLOOKUP($A138,'QASHQAI J11'!$D:$E,1,FALSE)),0,1)</f>
        <v>0</v>
      </c>
      <c r="R138" s="352">
        <f ca="1">IF(ISERROR(VLOOKUP($A138,'X-TRAIL-T32'!$D:$E,1,FALSE)),0,1)</f>
        <v>0</v>
      </c>
      <c r="S138" s="352">
        <f ca="1">IF(ISERROR(VLOOKUP($A138,'NAVARA -D23 DC'!$D:$D,1,FALSE)),0,1)</f>
        <v>0</v>
      </c>
      <c r="T138" s="352">
        <f ca="1">IF(ISERROR(VLOOKUP($A138,'NAVARA KC&amp;SC'!$D:$D,1,FALSE)),0,1)</f>
        <v>0</v>
      </c>
      <c r="U138" s="352">
        <f ca="1">IF(ISERROR(VLOOKUP($A138,'ALL-NEW Z-Z34'!$D:$D,1,FALSE)),0,1)</f>
        <v>0</v>
      </c>
      <c r="V138" s="352">
        <f>IF(ISERROR(VLOOKUP($A138,#REF!,1,FALSE)),0,1)</f>
        <v>0</v>
      </c>
      <c r="W138" s="352">
        <f>IF(ISERROR(VLOOKUP($A138,#REF!,1,FALSE)),0,1)</f>
        <v>0</v>
      </c>
      <c r="X138" s="352">
        <f>IF(ISERROR(VLOOKUP($A138,#REF!,1,FALSE)),0,1)</f>
        <v>0</v>
      </c>
      <c r="Y138" s="352">
        <f>IF(ISERROR(VLOOKUP($A138,#REF!,1,FALSE)),0,1)</f>
        <v>0</v>
      </c>
      <c r="Z138" s="139">
        <f t="shared" ca="1" si="5"/>
        <v>2</v>
      </c>
    </row>
    <row r="139" spans="1:26">
      <c r="A139" s="717" t="s">
        <v>199</v>
      </c>
      <c r="B139" s="716" t="s">
        <v>326</v>
      </c>
      <c r="C139" s="718">
        <v>417.58</v>
      </c>
      <c r="D139" s="586">
        <v>417.58</v>
      </c>
      <c r="E139" s="537" t="str">
        <f t="shared" si="4"/>
        <v/>
      </c>
      <c r="F139" s="720" t="s">
        <v>1465</v>
      </c>
      <c r="G139" s="680">
        <f>C139-C139*VLOOKUP(F139,'Discount Codes'!A:E,3,FALSE)</f>
        <v>346.59139999999996</v>
      </c>
      <c r="H139" s="352">
        <f ca="1">IF(ISERROR(VLOOKUP($A139,'LEAF-ZE1'!$D:$E,1,FALSE)),0,1)</f>
        <v>0</v>
      </c>
      <c r="I139" s="352">
        <f ca="1">IF(ISERROR(VLOOKUP($A139,'370Z-Z34'!$D:$E,1,FALSE)),0,1)</f>
        <v>0</v>
      </c>
      <c r="J139" s="352">
        <f ca="1">IF(ISERROR(VLOOKUP($A139,'JUKE-F15'!$D:$E,1,FALSE)),0,1)</f>
        <v>0</v>
      </c>
      <c r="K139" s="352">
        <f ca="1">IF(ISERROR(VLOOKUP($A139,'JUKE-F16'!$D:$E,1,FALSE)),0,1)</f>
        <v>0</v>
      </c>
      <c r="L139" s="352">
        <f ca="1">IF(ISERROR(VLOOKUP($A139,'NAVARA DC SER 3 &amp; 4-D23'!$D:$E,1,FALSE)),0,1)</f>
        <v>0</v>
      </c>
      <c r="M139" s="352">
        <f ca="1">IF(ISERROR(VLOOKUP($A139,'NAVARA KC&amp;SC SER 3 &amp; 4-D23'!$D:$E,1,FALSE)),0,1)</f>
        <v>0</v>
      </c>
      <c r="N139" s="352">
        <f ca="1">IF(ISERROR(VLOOKUP($A139,'PATHFINDER -R52'!$D:$E,1,FALSE)),0,1)</f>
        <v>0</v>
      </c>
      <c r="O139" s="352">
        <f ca="1">IF(ISERROR(VLOOKUP($A139,'PATROL W-Y62 S4'!$D:$E,1,FALSE)),0,1)</f>
        <v>0</v>
      </c>
      <c r="P139" s="352">
        <f ca="1">IF(ISERROR(VLOOKUP($A139,'PATROL W-Y62'!$D:$E,1,FALSE)),0,1)</f>
        <v>0</v>
      </c>
      <c r="Q139" s="352">
        <f ca="1">IF(ISERROR(VLOOKUP($A139,'QASHQAI J11'!$D:$E,1,FALSE)),0,1)</f>
        <v>0</v>
      </c>
      <c r="R139" s="352">
        <f ca="1">IF(ISERROR(VLOOKUP($A139,'X-TRAIL-T32'!$D:$E,1,FALSE)),0,1)</f>
        <v>1</v>
      </c>
      <c r="S139" s="352">
        <f ca="1">IF(ISERROR(VLOOKUP($A139,'NAVARA -D23 DC'!$D:$D,1,FALSE)),0,1)</f>
        <v>0</v>
      </c>
      <c r="T139" s="352">
        <f ca="1">IF(ISERROR(VLOOKUP($A139,'NAVARA KC&amp;SC'!$D:$D,1,FALSE)),0,1)</f>
        <v>0</v>
      </c>
      <c r="U139" s="352">
        <f ca="1">IF(ISERROR(VLOOKUP($A139,'ALL-NEW Z-Z34'!$D:$D,1,FALSE)),0,1)</f>
        <v>0</v>
      </c>
      <c r="V139" s="352">
        <f>IF(ISERROR(VLOOKUP($A139,#REF!,1,FALSE)),0,1)</f>
        <v>0</v>
      </c>
      <c r="W139" s="352">
        <f>IF(ISERROR(VLOOKUP($A139,#REF!,1,FALSE)),0,1)</f>
        <v>0</v>
      </c>
      <c r="X139" s="352">
        <f>IF(ISERROR(VLOOKUP($A139,#REF!,1,FALSE)),0,1)</f>
        <v>0</v>
      </c>
      <c r="Y139" s="352">
        <f>IF(ISERROR(VLOOKUP($A139,#REF!,1,FALSE)),0,1)</f>
        <v>0</v>
      </c>
      <c r="Z139" s="139">
        <f t="shared" ca="1" si="5"/>
        <v>1</v>
      </c>
    </row>
    <row r="140" spans="1:26">
      <c r="A140" s="717" t="s">
        <v>200</v>
      </c>
      <c r="B140" s="716" t="s">
        <v>327</v>
      </c>
      <c r="C140" s="718">
        <v>417.58</v>
      </c>
      <c r="D140" s="586">
        <v>417.58</v>
      </c>
      <c r="E140" s="537" t="str">
        <f t="shared" si="4"/>
        <v/>
      </c>
      <c r="F140" s="720" t="s">
        <v>1465</v>
      </c>
      <c r="G140" s="680">
        <f>C140-C140*VLOOKUP(F140,'Discount Codes'!A:E,3,FALSE)</f>
        <v>346.59139999999996</v>
      </c>
      <c r="H140" s="352">
        <f ca="1">IF(ISERROR(VLOOKUP($A140,'LEAF-ZE1'!$D:$E,1,FALSE)),0,1)</f>
        <v>0</v>
      </c>
      <c r="I140" s="352">
        <f ca="1">IF(ISERROR(VLOOKUP($A140,'370Z-Z34'!$D:$E,1,FALSE)),0,1)</f>
        <v>0</v>
      </c>
      <c r="J140" s="352">
        <f ca="1">IF(ISERROR(VLOOKUP($A140,'JUKE-F15'!$D:$E,1,FALSE)),0,1)</f>
        <v>0</v>
      </c>
      <c r="K140" s="352">
        <f ca="1">IF(ISERROR(VLOOKUP($A140,'JUKE-F16'!$D:$E,1,FALSE)),0,1)</f>
        <v>0</v>
      </c>
      <c r="L140" s="352">
        <f ca="1">IF(ISERROR(VLOOKUP($A140,'NAVARA DC SER 3 &amp; 4-D23'!$D:$E,1,FALSE)),0,1)</f>
        <v>0</v>
      </c>
      <c r="M140" s="352">
        <f ca="1">IF(ISERROR(VLOOKUP($A140,'NAVARA KC&amp;SC SER 3 &amp; 4-D23'!$D:$E,1,FALSE)),0,1)</f>
        <v>0</v>
      </c>
      <c r="N140" s="352">
        <f ca="1">IF(ISERROR(VLOOKUP($A140,'PATHFINDER -R52'!$D:$E,1,FALSE)),0,1)</f>
        <v>0</v>
      </c>
      <c r="O140" s="352">
        <f ca="1">IF(ISERROR(VLOOKUP($A140,'PATROL W-Y62 S4'!$D:$E,1,FALSE)),0,1)</f>
        <v>0</v>
      </c>
      <c r="P140" s="352">
        <f ca="1">IF(ISERROR(VLOOKUP($A140,'PATROL W-Y62'!$D:$E,1,FALSE)),0,1)</f>
        <v>0</v>
      </c>
      <c r="Q140" s="352">
        <f ca="1">IF(ISERROR(VLOOKUP($A140,'QASHQAI J11'!$D:$E,1,FALSE)),0,1)</f>
        <v>0</v>
      </c>
      <c r="R140" s="352">
        <f ca="1">IF(ISERROR(VLOOKUP($A140,'X-TRAIL-T32'!$D:$E,1,FALSE)),0,1)</f>
        <v>1</v>
      </c>
      <c r="S140" s="352">
        <f ca="1">IF(ISERROR(VLOOKUP($A140,'NAVARA -D23 DC'!$D:$D,1,FALSE)),0,1)</f>
        <v>0</v>
      </c>
      <c r="T140" s="352">
        <f ca="1">IF(ISERROR(VLOOKUP($A140,'NAVARA KC&amp;SC'!$D:$D,1,FALSE)),0,1)</f>
        <v>0</v>
      </c>
      <c r="U140" s="352">
        <f ca="1">IF(ISERROR(VLOOKUP($A140,'ALL-NEW Z-Z34'!$D:$D,1,FALSE)),0,1)</f>
        <v>0</v>
      </c>
      <c r="V140" s="352">
        <f>IF(ISERROR(VLOOKUP($A140,#REF!,1,FALSE)),0,1)</f>
        <v>0</v>
      </c>
      <c r="W140" s="352">
        <f>IF(ISERROR(VLOOKUP($A140,#REF!,1,FALSE)),0,1)</f>
        <v>0</v>
      </c>
      <c r="X140" s="352">
        <f>IF(ISERROR(VLOOKUP($A140,#REF!,1,FALSE)),0,1)</f>
        <v>0</v>
      </c>
      <c r="Y140" s="352">
        <f>IF(ISERROR(VLOOKUP($A140,#REF!,1,FALSE)),0,1)</f>
        <v>0</v>
      </c>
      <c r="Z140" s="139">
        <f t="shared" ca="1" si="5"/>
        <v>1</v>
      </c>
    </row>
    <row r="141" spans="1:26">
      <c r="A141" s="717" t="s">
        <v>201</v>
      </c>
      <c r="B141" s="716" t="s">
        <v>328</v>
      </c>
      <c r="C141" s="718">
        <v>417.58</v>
      </c>
      <c r="D141" s="586">
        <v>417.58</v>
      </c>
      <c r="E141" s="537" t="str">
        <f t="shared" si="4"/>
        <v/>
      </c>
      <c r="F141" s="720" t="s">
        <v>1465</v>
      </c>
      <c r="G141" s="680">
        <f>C141-C141*VLOOKUP(F141,'Discount Codes'!A:E,3,FALSE)</f>
        <v>346.59139999999996</v>
      </c>
      <c r="H141" s="352">
        <f ca="1">IF(ISERROR(VLOOKUP($A141,'LEAF-ZE1'!$D:$E,1,FALSE)),0,1)</f>
        <v>0</v>
      </c>
      <c r="I141" s="352">
        <f ca="1">IF(ISERROR(VLOOKUP($A141,'370Z-Z34'!$D:$E,1,FALSE)),0,1)</f>
        <v>0</v>
      </c>
      <c r="J141" s="352">
        <f ca="1">IF(ISERROR(VLOOKUP($A141,'JUKE-F15'!$D:$E,1,FALSE)),0,1)</f>
        <v>0</v>
      </c>
      <c r="K141" s="352">
        <f ca="1">IF(ISERROR(VLOOKUP($A141,'JUKE-F16'!$D:$E,1,FALSE)),0,1)</f>
        <v>0</v>
      </c>
      <c r="L141" s="352">
        <f ca="1">IF(ISERROR(VLOOKUP($A141,'NAVARA DC SER 3 &amp; 4-D23'!$D:$E,1,FALSE)),0,1)</f>
        <v>0</v>
      </c>
      <c r="M141" s="352">
        <f ca="1">IF(ISERROR(VLOOKUP($A141,'NAVARA KC&amp;SC SER 3 &amp; 4-D23'!$D:$E,1,FALSE)),0,1)</f>
        <v>0</v>
      </c>
      <c r="N141" s="352">
        <f ca="1">IF(ISERROR(VLOOKUP($A141,'PATHFINDER -R52'!$D:$E,1,FALSE)),0,1)</f>
        <v>0</v>
      </c>
      <c r="O141" s="352">
        <f ca="1">IF(ISERROR(VLOOKUP($A141,'PATROL W-Y62 S4'!$D:$E,1,FALSE)),0,1)</f>
        <v>0</v>
      </c>
      <c r="P141" s="352">
        <f ca="1">IF(ISERROR(VLOOKUP($A141,'PATROL W-Y62'!$D:$E,1,FALSE)),0,1)</f>
        <v>0</v>
      </c>
      <c r="Q141" s="352">
        <f ca="1">IF(ISERROR(VLOOKUP($A141,'QASHQAI J11'!$D:$E,1,FALSE)),0,1)</f>
        <v>0</v>
      </c>
      <c r="R141" s="352">
        <f ca="1">IF(ISERROR(VLOOKUP($A141,'X-TRAIL-T32'!$D:$E,1,FALSE)),0,1)</f>
        <v>1</v>
      </c>
      <c r="S141" s="352">
        <f ca="1">IF(ISERROR(VLOOKUP($A141,'NAVARA -D23 DC'!$D:$D,1,FALSE)),0,1)</f>
        <v>0</v>
      </c>
      <c r="T141" s="352">
        <f ca="1">IF(ISERROR(VLOOKUP($A141,'NAVARA KC&amp;SC'!$D:$D,1,FALSE)),0,1)</f>
        <v>0</v>
      </c>
      <c r="U141" s="352">
        <f ca="1">IF(ISERROR(VLOOKUP($A141,'ALL-NEW Z-Z34'!$D:$D,1,FALSE)),0,1)</f>
        <v>0</v>
      </c>
      <c r="V141" s="352">
        <f>IF(ISERROR(VLOOKUP($A141,#REF!,1,FALSE)),0,1)</f>
        <v>0</v>
      </c>
      <c r="W141" s="352">
        <f>IF(ISERROR(VLOOKUP($A141,#REF!,1,FALSE)),0,1)</f>
        <v>0</v>
      </c>
      <c r="X141" s="352">
        <f>IF(ISERROR(VLOOKUP($A141,#REF!,1,FALSE)),0,1)</f>
        <v>0</v>
      </c>
      <c r="Y141" s="352">
        <f>IF(ISERROR(VLOOKUP($A141,#REF!,1,FALSE)),0,1)</f>
        <v>0</v>
      </c>
      <c r="Z141" s="139">
        <f t="shared" ca="1" si="5"/>
        <v>1</v>
      </c>
    </row>
    <row r="142" spans="1:26">
      <c r="A142" s="717" t="s">
        <v>202</v>
      </c>
      <c r="B142" s="716" t="s">
        <v>329</v>
      </c>
      <c r="C142" s="718">
        <v>417.58</v>
      </c>
      <c r="D142" s="586">
        <v>417.58</v>
      </c>
      <c r="E142" s="537" t="str">
        <f t="shared" si="4"/>
        <v/>
      </c>
      <c r="F142" s="720" t="s">
        <v>1465</v>
      </c>
      <c r="G142" s="680">
        <f>C142-C142*VLOOKUP(F142,'Discount Codes'!A:E,3,FALSE)</f>
        <v>346.59139999999996</v>
      </c>
      <c r="H142" s="352">
        <f ca="1">IF(ISERROR(VLOOKUP($A142,'LEAF-ZE1'!$D:$E,1,FALSE)),0,1)</f>
        <v>0</v>
      </c>
      <c r="I142" s="352">
        <f ca="1">IF(ISERROR(VLOOKUP($A142,'370Z-Z34'!$D:$E,1,FALSE)),0,1)</f>
        <v>0</v>
      </c>
      <c r="J142" s="352">
        <f ca="1">IF(ISERROR(VLOOKUP($A142,'JUKE-F15'!$D:$E,1,FALSE)),0,1)</f>
        <v>0</v>
      </c>
      <c r="K142" s="352">
        <f ca="1">IF(ISERROR(VLOOKUP($A142,'JUKE-F16'!$D:$E,1,FALSE)),0,1)</f>
        <v>0</v>
      </c>
      <c r="L142" s="352">
        <f ca="1">IF(ISERROR(VLOOKUP($A142,'NAVARA DC SER 3 &amp; 4-D23'!$D:$E,1,FALSE)),0,1)</f>
        <v>0</v>
      </c>
      <c r="M142" s="352">
        <f ca="1">IF(ISERROR(VLOOKUP($A142,'NAVARA KC&amp;SC SER 3 &amp; 4-D23'!$D:$E,1,FALSE)),0,1)</f>
        <v>0</v>
      </c>
      <c r="N142" s="352">
        <f ca="1">IF(ISERROR(VLOOKUP($A142,'PATHFINDER -R52'!$D:$E,1,FALSE)),0,1)</f>
        <v>0</v>
      </c>
      <c r="O142" s="352">
        <f ca="1">IF(ISERROR(VLOOKUP($A142,'PATROL W-Y62 S4'!$D:$E,1,FALSE)),0,1)</f>
        <v>0</v>
      </c>
      <c r="P142" s="352">
        <f ca="1">IF(ISERROR(VLOOKUP($A142,'PATROL W-Y62'!$D:$E,1,FALSE)),0,1)</f>
        <v>0</v>
      </c>
      <c r="Q142" s="352">
        <f ca="1">IF(ISERROR(VLOOKUP($A142,'QASHQAI J11'!$D:$E,1,FALSE)),0,1)</f>
        <v>0</v>
      </c>
      <c r="R142" s="352">
        <f ca="1">IF(ISERROR(VLOOKUP($A142,'X-TRAIL-T32'!$D:$E,1,FALSE)),0,1)</f>
        <v>1</v>
      </c>
      <c r="S142" s="352">
        <f ca="1">IF(ISERROR(VLOOKUP($A142,'NAVARA -D23 DC'!$D:$D,1,FALSE)),0,1)</f>
        <v>0</v>
      </c>
      <c r="T142" s="352">
        <f ca="1">IF(ISERROR(VLOOKUP($A142,'NAVARA KC&amp;SC'!$D:$D,1,FALSE)),0,1)</f>
        <v>0</v>
      </c>
      <c r="U142" s="352">
        <f ca="1">IF(ISERROR(VLOOKUP($A142,'ALL-NEW Z-Z34'!$D:$D,1,FALSE)),0,1)</f>
        <v>0</v>
      </c>
      <c r="V142" s="352">
        <f>IF(ISERROR(VLOOKUP($A142,#REF!,1,FALSE)),0,1)</f>
        <v>0</v>
      </c>
      <c r="W142" s="352">
        <f>IF(ISERROR(VLOOKUP($A142,#REF!,1,FALSE)),0,1)</f>
        <v>0</v>
      </c>
      <c r="X142" s="352">
        <f>IF(ISERROR(VLOOKUP($A142,#REF!,1,FALSE)),0,1)</f>
        <v>0</v>
      </c>
      <c r="Y142" s="352">
        <f>IF(ISERROR(VLOOKUP($A142,#REF!,1,FALSE)),0,1)</f>
        <v>0</v>
      </c>
      <c r="Z142" s="139">
        <f t="shared" ca="1" si="5"/>
        <v>1</v>
      </c>
    </row>
    <row r="143" spans="1:26">
      <c r="A143" s="717" t="s">
        <v>188</v>
      </c>
      <c r="B143" s="716" t="s">
        <v>324</v>
      </c>
      <c r="C143" s="718">
        <v>417.58</v>
      </c>
      <c r="D143" s="586">
        <v>417.58</v>
      </c>
      <c r="E143" s="537" t="str">
        <f t="shared" si="4"/>
        <v/>
      </c>
      <c r="F143" s="720" t="s">
        <v>1465</v>
      </c>
      <c r="G143" s="680">
        <f>C143-C143*VLOOKUP(F143,'Discount Codes'!A:E,3,FALSE)</f>
        <v>346.59139999999996</v>
      </c>
      <c r="H143" s="352">
        <f ca="1">IF(ISERROR(VLOOKUP($A143,'LEAF-ZE1'!$D:$E,1,FALSE)),0,1)</f>
        <v>0</v>
      </c>
      <c r="I143" s="352">
        <f ca="1">IF(ISERROR(VLOOKUP($A143,'370Z-Z34'!$D:$E,1,FALSE)),0,1)</f>
        <v>0</v>
      </c>
      <c r="J143" s="352">
        <f ca="1">IF(ISERROR(VLOOKUP($A143,'JUKE-F15'!$D:$E,1,FALSE)),0,1)</f>
        <v>0</v>
      </c>
      <c r="K143" s="352">
        <f ca="1">IF(ISERROR(VLOOKUP($A143,'JUKE-F16'!$D:$E,1,FALSE)),0,1)</f>
        <v>0</v>
      </c>
      <c r="L143" s="352">
        <f ca="1">IF(ISERROR(VLOOKUP($A143,'NAVARA DC SER 3 &amp; 4-D23'!$D:$E,1,FALSE)),0,1)</f>
        <v>0</v>
      </c>
      <c r="M143" s="352">
        <f ca="1">IF(ISERROR(VLOOKUP($A143,'NAVARA KC&amp;SC SER 3 &amp; 4-D23'!$D:$E,1,FALSE)),0,1)</f>
        <v>0</v>
      </c>
      <c r="N143" s="352">
        <f ca="1">IF(ISERROR(VLOOKUP($A143,'PATHFINDER -R52'!$D:$E,1,FALSE)),0,1)</f>
        <v>0</v>
      </c>
      <c r="O143" s="352">
        <f ca="1">IF(ISERROR(VLOOKUP($A143,'PATROL W-Y62 S4'!$D:$E,1,FALSE)),0,1)</f>
        <v>0</v>
      </c>
      <c r="P143" s="352">
        <f ca="1">IF(ISERROR(VLOOKUP($A143,'PATROL W-Y62'!$D:$E,1,FALSE)),0,1)</f>
        <v>0</v>
      </c>
      <c r="Q143" s="352">
        <f ca="1">IF(ISERROR(VLOOKUP($A143,'QASHQAI J11'!$D:$E,1,FALSE)),0,1)</f>
        <v>1</v>
      </c>
      <c r="R143" s="352">
        <f ca="1">IF(ISERROR(VLOOKUP($A143,'X-TRAIL-T32'!$D:$E,1,FALSE)),0,1)</f>
        <v>0</v>
      </c>
      <c r="S143" s="352">
        <f ca="1">IF(ISERROR(VLOOKUP($A143,'NAVARA -D23 DC'!$D:$D,1,FALSE)),0,1)</f>
        <v>0</v>
      </c>
      <c r="T143" s="352">
        <f ca="1">IF(ISERROR(VLOOKUP($A143,'NAVARA KC&amp;SC'!$D:$D,1,FALSE)),0,1)</f>
        <v>0</v>
      </c>
      <c r="U143" s="352">
        <f ca="1">IF(ISERROR(VLOOKUP($A143,'ALL-NEW Z-Z34'!$D:$D,1,FALSE)),0,1)</f>
        <v>0</v>
      </c>
      <c r="V143" s="352">
        <f>IF(ISERROR(VLOOKUP($A143,#REF!,1,FALSE)),0,1)</f>
        <v>0</v>
      </c>
      <c r="W143" s="352">
        <f>IF(ISERROR(VLOOKUP($A143,#REF!,1,FALSE)),0,1)</f>
        <v>0</v>
      </c>
      <c r="X143" s="352">
        <f>IF(ISERROR(VLOOKUP($A143,#REF!,1,FALSE)),0,1)</f>
        <v>0</v>
      </c>
      <c r="Y143" s="352">
        <f>IF(ISERROR(VLOOKUP($A143,#REF!,1,FALSE)),0,1)</f>
        <v>0</v>
      </c>
      <c r="Z143" s="139">
        <f t="shared" ca="1" si="5"/>
        <v>1</v>
      </c>
    </row>
    <row r="144" spans="1:26">
      <c r="A144" s="717" t="s">
        <v>189</v>
      </c>
      <c r="B144" s="716" t="s">
        <v>325</v>
      </c>
      <c r="C144" s="718">
        <v>399.6</v>
      </c>
      <c r="D144" s="586">
        <v>399.6</v>
      </c>
      <c r="E144" s="537" t="str">
        <f t="shared" si="4"/>
        <v/>
      </c>
      <c r="F144" s="720" t="s">
        <v>1465</v>
      </c>
      <c r="G144" s="680">
        <f>C144-C144*VLOOKUP(F144,'Discount Codes'!A:E,3,FALSE)</f>
        <v>331.66800000000001</v>
      </c>
      <c r="H144" s="352">
        <f ca="1">IF(ISERROR(VLOOKUP($A144,'LEAF-ZE1'!$D:$E,1,FALSE)),0,1)</f>
        <v>0</v>
      </c>
      <c r="I144" s="352">
        <f ca="1">IF(ISERROR(VLOOKUP($A144,'370Z-Z34'!$D:$E,1,FALSE)),0,1)</f>
        <v>0</v>
      </c>
      <c r="J144" s="352">
        <f ca="1">IF(ISERROR(VLOOKUP($A144,'JUKE-F15'!$D:$E,1,FALSE)),0,1)</f>
        <v>0</v>
      </c>
      <c r="K144" s="352">
        <f ca="1">IF(ISERROR(VLOOKUP($A144,'JUKE-F16'!$D:$E,1,FALSE)),0,1)</f>
        <v>0</v>
      </c>
      <c r="L144" s="352">
        <f ca="1">IF(ISERROR(VLOOKUP($A144,'NAVARA DC SER 3 &amp; 4-D23'!$D:$E,1,FALSE)),0,1)</f>
        <v>0</v>
      </c>
      <c r="M144" s="352">
        <f ca="1">IF(ISERROR(VLOOKUP($A144,'NAVARA KC&amp;SC SER 3 &amp; 4-D23'!$D:$E,1,FALSE)),0,1)</f>
        <v>0</v>
      </c>
      <c r="N144" s="352">
        <f ca="1">IF(ISERROR(VLOOKUP($A144,'PATHFINDER -R52'!$D:$E,1,FALSE)),0,1)</f>
        <v>0</v>
      </c>
      <c r="O144" s="352">
        <f ca="1">IF(ISERROR(VLOOKUP($A144,'PATROL W-Y62 S4'!$D:$E,1,FALSE)),0,1)</f>
        <v>0</v>
      </c>
      <c r="P144" s="352">
        <f ca="1">IF(ISERROR(VLOOKUP($A144,'PATROL W-Y62'!$D:$E,1,FALSE)),0,1)</f>
        <v>0</v>
      </c>
      <c r="Q144" s="352">
        <f ca="1">IF(ISERROR(VLOOKUP($A144,'QASHQAI J11'!$D:$E,1,FALSE)),0,1)</f>
        <v>1</v>
      </c>
      <c r="R144" s="352">
        <f ca="1">IF(ISERROR(VLOOKUP($A144,'X-TRAIL-T32'!$D:$E,1,FALSE)),0,1)</f>
        <v>0</v>
      </c>
      <c r="S144" s="352">
        <f ca="1">IF(ISERROR(VLOOKUP($A144,'NAVARA -D23 DC'!$D:$D,1,FALSE)),0,1)</f>
        <v>0</v>
      </c>
      <c r="T144" s="352">
        <f ca="1">IF(ISERROR(VLOOKUP($A144,'NAVARA KC&amp;SC'!$D:$D,1,FALSE)),0,1)</f>
        <v>0</v>
      </c>
      <c r="U144" s="352">
        <f ca="1">IF(ISERROR(VLOOKUP($A144,'ALL-NEW Z-Z34'!$D:$D,1,FALSE)),0,1)</f>
        <v>0</v>
      </c>
      <c r="V144" s="352">
        <f>IF(ISERROR(VLOOKUP($A144,#REF!,1,FALSE)),0,1)</f>
        <v>0</v>
      </c>
      <c r="W144" s="352">
        <f>IF(ISERROR(VLOOKUP($A144,#REF!,1,FALSE)),0,1)</f>
        <v>0</v>
      </c>
      <c r="X144" s="352">
        <f>IF(ISERROR(VLOOKUP($A144,#REF!,1,FALSE)),0,1)</f>
        <v>0</v>
      </c>
      <c r="Y144" s="352">
        <f>IF(ISERROR(VLOOKUP($A144,#REF!,1,FALSE)),0,1)</f>
        <v>0</v>
      </c>
      <c r="Z144" s="139">
        <f t="shared" ca="1" si="5"/>
        <v>1</v>
      </c>
    </row>
    <row r="145" spans="1:26">
      <c r="A145" s="717" t="s">
        <v>190</v>
      </c>
      <c r="B145" s="716" t="s">
        <v>937</v>
      </c>
      <c r="C145" s="718">
        <v>399.6</v>
      </c>
      <c r="D145" s="586">
        <v>399.6</v>
      </c>
      <c r="E145" s="537" t="str">
        <f t="shared" si="4"/>
        <v/>
      </c>
      <c r="F145" s="720" t="s">
        <v>1465</v>
      </c>
      <c r="G145" s="680">
        <f>C145-C145*VLOOKUP(F145,'Discount Codes'!A:E,3,FALSE)</f>
        <v>331.66800000000001</v>
      </c>
      <c r="H145" s="352">
        <f ca="1">IF(ISERROR(VLOOKUP($A145,'LEAF-ZE1'!$D:$E,1,FALSE)),0,1)</f>
        <v>0</v>
      </c>
      <c r="I145" s="352">
        <f ca="1">IF(ISERROR(VLOOKUP($A145,'370Z-Z34'!$D:$E,1,FALSE)),0,1)</f>
        <v>0</v>
      </c>
      <c r="J145" s="352">
        <f ca="1">IF(ISERROR(VLOOKUP($A145,'JUKE-F15'!$D:$E,1,FALSE)),0,1)</f>
        <v>0</v>
      </c>
      <c r="K145" s="352">
        <f ca="1">IF(ISERROR(VLOOKUP($A145,'JUKE-F16'!$D:$E,1,FALSE)),0,1)</f>
        <v>0</v>
      </c>
      <c r="L145" s="352">
        <f ca="1">IF(ISERROR(VLOOKUP($A145,'NAVARA DC SER 3 &amp; 4-D23'!$D:$E,1,FALSE)),0,1)</f>
        <v>0</v>
      </c>
      <c r="M145" s="352">
        <f ca="1">IF(ISERROR(VLOOKUP($A145,'NAVARA KC&amp;SC SER 3 &amp; 4-D23'!$D:$E,1,FALSE)),0,1)</f>
        <v>0</v>
      </c>
      <c r="N145" s="352">
        <f ca="1">IF(ISERROR(VLOOKUP($A145,'PATHFINDER -R52'!$D:$E,1,FALSE)),0,1)</f>
        <v>0</v>
      </c>
      <c r="O145" s="352">
        <f ca="1">IF(ISERROR(VLOOKUP($A145,'PATROL W-Y62 S4'!$D:$E,1,FALSE)),0,1)</f>
        <v>0</v>
      </c>
      <c r="P145" s="352">
        <f ca="1">IF(ISERROR(VLOOKUP($A145,'PATROL W-Y62'!$D:$E,1,FALSE)),0,1)</f>
        <v>0</v>
      </c>
      <c r="Q145" s="352">
        <f ca="1">IF(ISERROR(VLOOKUP($A145,'QASHQAI J11'!$D:$E,1,FALSE)),0,1)</f>
        <v>1</v>
      </c>
      <c r="R145" s="352">
        <f ca="1">IF(ISERROR(VLOOKUP($A145,'X-TRAIL-T32'!$D:$E,1,FALSE)),0,1)</f>
        <v>0</v>
      </c>
      <c r="S145" s="352">
        <f ca="1">IF(ISERROR(VLOOKUP($A145,'NAVARA -D23 DC'!$D:$D,1,FALSE)),0,1)</f>
        <v>0</v>
      </c>
      <c r="T145" s="352">
        <f ca="1">IF(ISERROR(VLOOKUP($A145,'NAVARA KC&amp;SC'!$D:$D,1,FALSE)),0,1)</f>
        <v>0</v>
      </c>
      <c r="U145" s="352">
        <f ca="1">IF(ISERROR(VLOOKUP($A145,'ALL-NEW Z-Z34'!$D:$D,1,FALSE)),0,1)</f>
        <v>0</v>
      </c>
      <c r="V145" s="352">
        <f>IF(ISERROR(VLOOKUP($A145,#REF!,1,FALSE)),0,1)</f>
        <v>0</v>
      </c>
      <c r="W145" s="352">
        <f>IF(ISERROR(VLOOKUP($A145,#REF!,1,FALSE)),0,1)</f>
        <v>0</v>
      </c>
      <c r="X145" s="352">
        <f>IF(ISERROR(VLOOKUP($A145,#REF!,1,FALSE)),0,1)</f>
        <v>0</v>
      </c>
      <c r="Y145" s="352">
        <f>IF(ISERROR(VLOOKUP($A145,#REF!,1,FALSE)),0,1)</f>
        <v>0</v>
      </c>
      <c r="Z145" s="139">
        <f t="shared" ca="1" si="5"/>
        <v>1</v>
      </c>
    </row>
    <row r="146" spans="1:26">
      <c r="A146" s="717" t="s">
        <v>191</v>
      </c>
      <c r="B146" s="716" t="s">
        <v>938</v>
      </c>
      <c r="C146" s="718">
        <v>399.6</v>
      </c>
      <c r="D146" s="586">
        <v>399.6</v>
      </c>
      <c r="E146" s="537" t="str">
        <f t="shared" si="4"/>
        <v/>
      </c>
      <c r="F146" s="720" t="s">
        <v>1465</v>
      </c>
      <c r="G146" s="680">
        <f>C146-C146*VLOOKUP(F146,'Discount Codes'!A:E,3,FALSE)</f>
        <v>331.66800000000001</v>
      </c>
      <c r="H146" s="352">
        <f ca="1">IF(ISERROR(VLOOKUP($A146,'LEAF-ZE1'!$D:$E,1,FALSE)),0,1)</f>
        <v>0</v>
      </c>
      <c r="I146" s="352">
        <f ca="1">IF(ISERROR(VLOOKUP($A146,'370Z-Z34'!$D:$E,1,FALSE)),0,1)</f>
        <v>0</v>
      </c>
      <c r="J146" s="352">
        <f ca="1">IF(ISERROR(VLOOKUP($A146,'JUKE-F15'!$D:$E,1,FALSE)),0,1)</f>
        <v>0</v>
      </c>
      <c r="K146" s="352">
        <f ca="1">IF(ISERROR(VLOOKUP($A146,'JUKE-F16'!$D:$E,1,FALSE)),0,1)</f>
        <v>0</v>
      </c>
      <c r="L146" s="352">
        <f ca="1">IF(ISERROR(VLOOKUP($A146,'NAVARA DC SER 3 &amp; 4-D23'!$D:$E,1,FALSE)),0,1)</f>
        <v>0</v>
      </c>
      <c r="M146" s="352">
        <f ca="1">IF(ISERROR(VLOOKUP($A146,'NAVARA KC&amp;SC SER 3 &amp; 4-D23'!$D:$E,1,FALSE)),0,1)</f>
        <v>0</v>
      </c>
      <c r="N146" s="352">
        <f ca="1">IF(ISERROR(VLOOKUP($A146,'PATHFINDER -R52'!$D:$E,1,FALSE)),0,1)</f>
        <v>0</v>
      </c>
      <c r="O146" s="352">
        <f ca="1">IF(ISERROR(VLOOKUP($A146,'PATROL W-Y62 S4'!$D:$E,1,FALSE)),0,1)</f>
        <v>0</v>
      </c>
      <c r="P146" s="352">
        <f ca="1">IF(ISERROR(VLOOKUP($A146,'PATROL W-Y62'!$D:$E,1,FALSE)),0,1)</f>
        <v>0</v>
      </c>
      <c r="Q146" s="352">
        <f ca="1">IF(ISERROR(VLOOKUP($A146,'QASHQAI J11'!$D:$E,1,FALSE)),0,1)</f>
        <v>1</v>
      </c>
      <c r="R146" s="352">
        <f ca="1">IF(ISERROR(VLOOKUP($A146,'X-TRAIL-T32'!$D:$E,1,FALSE)),0,1)</f>
        <v>0</v>
      </c>
      <c r="S146" s="352">
        <f ca="1">IF(ISERROR(VLOOKUP($A146,'NAVARA -D23 DC'!$D:$D,1,FALSE)),0,1)</f>
        <v>0</v>
      </c>
      <c r="T146" s="352">
        <f ca="1">IF(ISERROR(VLOOKUP($A146,'NAVARA KC&amp;SC'!$D:$D,1,FALSE)),0,1)</f>
        <v>0</v>
      </c>
      <c r="U146" s="352">
        <f ca="1">IF(ISERROR(VLOOKUP($A146,'ALL-NEW Z-Z34'!$D:$D,1,FALSE)),0,1)</f>
        <v>0</v>
      </c>
      <c r="V146" s="352">
        <f>IF(ISERROR(VLOOKUP($A146,#REF!,1,FALSE)),0,1)</f>
        <v>0</v>
      </c>
      <c r="W146" s="352">
        <f>IF(ISERROR(VLOOKUP($A146,#REF!,1,FALSE)),0,1)</f>
        <v>0</v>
      </c>
      <c r="X146" s="352">
        <f>IF(ISERROR(VLOOKUP($A146,#REF!,1,FALSE)),0,1)</f>
        <v>0</v>
      </c>
      <c r="Y146" s="352">
        <f>IF(ISERROR(VLOOKUP($A146,#REF!,1,FALSE)),0,1)</f>
        <v>0</v>
      </c>
      <c r="Z146" s="139">
        <f t="shared" ca="1" si="5"/>
        <v>1</v>
      </c>
    </row>
    <row r="147" spans="1:26">
      <c r="A147" s="717" t="s">
        <v>132</v>
      </c>
      <c r="B147" s="716" t="s">
        <v>879</v>
      </c>
      <c r="C147" s="718">
        <v>520.77</v>
      </c>
      <c r="D147" s="586">
        <v>520.77</v>
      </c>
      <c r="E147" s="537" t="str">
        <f t="shared" si="4"/>
        <v/>
      </c>
      <c r="F147" s="720" t="s">
        <v>1465</v>
      </c>
      <c r="G147" s="680">
        <f>C147-C147*VLOOKUP(F147,'Discount Codes'!A:E,3,FALSE)</f>
        <v>432.23910000000001</v>
      </c>
      <c r="H147" s="352">
        <f ca="1">IF(ISERROR(VLOOKUP($A147,'LEAF-ZE1'!$D:$E,1,FALSE)),0,1)</f>
        <v>0</v>
      </c>
      <c r="I147" s="352">
        <f ca="1">IF(ISERROR(VLOOKUP($A147,'370Z-Z34'!$D:$E,1,FALSE)),0,1)</f>
        <v>0</v>
      </c>
      <c r="J147" s="352">
        <f ca="1">IF(ISERROR(VLOOKUP($A147,'JUKE-F15'!$D:$E,1,FALSE)),0,1)</f>
        <v>0</v>
      </c>
      <c r="K147" s="352">
        <f ca="1">IF(ISERROR(VLOOKUP($A147,'JUKE-F16'!$D:$E,1,FALSE)),0,1)</f>
        <v>0</v>
      </c>
      <c r="L147" s="352">
        <f ca="1">IF(ISERROR(VLOOKUP($A147,'NAVARA DC SER 3 &amp; 4-D23'!$D:$E,1,FALSE)),0,1)</f>
        <v>1</v>
      </c>
      <c r="M147" s="352">
        <f ca="1">IF(ISERROR(VLOOKUP($A147,'NAVARA KC&amp;SC SER 3 &amp; 4-D23'!$D:$E,1,FALSE)),0,1)</f>
        <v>0</v>
      </c>
      <c r="N147" s="352">
        <f ca="1">IF(ISERROR(VLOOKUP($A147,'PATHFINDER -R52'!$D:$E,1,FALSE)),0,1)</f>
        <v>0</v>
      </c>
      <c r="O147" s="352">
        <f ca="1">IF(ISERROR(VLOOKUP($A147,'PATROL W-Y62 S4'!$D:$E,1,FALSE)),0,1)</f>
        <v>0</v>
      </c>
      <c r="P147" s="352">
        <f ca="1">IF(ISERROR(VLOOKUP($A147,'PATROL W-Y62'!$D:$E,1,FALSE)),0,1)</f>
        <v>0</v>
      </c>
      <c r="Q147" s="352">
        <f ca="1">IF(ISERROR(VLOOKUP($A147,'QASHQAI J11'!$D:$E,1,FALSE)),0,1)</f>
        <v>0</v>
      </c>
      <c r="R147" s="352">
        <f ca="1">IF(ISERROR(VLOOKUP($A147,'X-TRAIL-T32'!$D:$E,1,FALSE)),0,1)</f>
        <v>0</v>
      </c>
      <c r="S147" s="352">
        <f ca="1">IF(ISERROR(VLOOKUP($A147,'NAVARA -D23 DC'!$D:$D,1,FALSE)),0,1)</f>
        <v>1</v>
      </c>
      <c r="T147" s="352">
        <f ca="1">IF(ISERROR(VLOOKUP($A147,'NAVARA KC&amp;SC'!$D:$D,1,FALSE)),0,1)</f>
        <v>0</v>
      </c>
      <c r="U147" s="352">
        <f ca="1">IF(ISERROR(VLOOKUP($A147,'ALL-NEW Z-Z34'!$D:$D,1,FALSE)),0,1)</f>
        <v>0</v>
      </c>
      <c r="V147" s="352">
        <f>IF(ISERROR(VLOOKUP($A147,#REF!,1,FALSE)),0,1)</f>
        <v>0</v>
      </c>
      <c r="W147" s="352">
        <f>IF(ISERROR(VLOOKUP($A147,#REF!,1,FALSE)),0,1)</f>
        <v>0</v>
      </c>
      <c r="X147" s="352">
        <f>IF(ISERROR(VLOOKUP($A147,#REF!,1,FALSE)),0,1)</f>
        <v>0</v>
      </c>
      <c r="Y147" s="352">
        <f>IF(ISERROR(VLOOKUP($A147,#REF!,1,FALSE)),0,1)</f>
        <v>0</v>
      </c>
      <c r="Z147" s="139">
        <f t="shared" ca="1" si="5"/>
        <v>2</v>
      </c>
    </row>
    <row r="148" spans="1:26">
      <c r="A148" s="717" t="s">
        <v>133</v>
      </c>
      <c r="B148" s="716" t="s">
        <v>880</v>
      </c>
      <c r="C148" s="718">
        <v>297.8</v>
      </c>
      <c r="D148" s="586">
        <v>297.8</v>
      </c>
      <c r="E148" s="537" t="str">
        <f t="shared" si="4"/>
        <v/>
      </c>
      <c r="F148" s="720" t="s">
        <v>1465</v>
      </c>
      <c r="G148" s="680">
        <f>C148-C148*VLOOKUP(F148,'Discount Codes'!A:E,3,FALSE)</f>
        <v>247.17400000000001</v>
      </c>
      <c r="H148" s="352">
        <f ca="1">IF(ISERROR(VLOOKUP($A148,'LEAF-ZE1'!$D:$E,1,FALSE)),0,1)</f>
        <v>0</v>
      </c>
      <c r="I148" s="352">
        <f ca="1">IF(ISERROR(VLOOKUP($A148,'370Z-Z34'!$D:$E,1,FALSE)),0,1)</f>
        <v>0</v>
      </c>
      <c r="J148" s="352">
        <f ca="1">IF(ISERROR(VLOOKUP($A148,'JUKE-F15'!$D:$E,1,FALSE)),0,1)</f>
        <v>0</v>
      </c>
      <c r="K148" s="352">
        <f ca="1">IF(ISERROR(VLOOKUP($A148,'JUKE-F16'!$D:$E,1,FALSE)),0,1)</f>
        <v>0</v>
      </c>
      <c r="L148" s="352">
        <f ca="1">IF(ISERROR(VLOOKUP($A148,'NAVARA DC SER 3 &amp; 4-D23'!$D:$E,1,FALSE)),0,1)</f>
        <v>1</v>
      </c>
      <c r="M148" s="352">
        <f ca="1">IF(ISERROR(VLOOKUP($A148,'NAVARA KC&amp;SC SER 3 &amp; 4-D23'!$D:$E,1,FALSE)),0,1)</f>
        <v>0</v>
      </c>
      <c r="N148" s="352">
        <f ca="1">IF(ISERROR(VLOOKUP($A148,'PATHFINDER -R52'!$D:$E,1,FALSE)),0,1)</f>
        <v>0</v>
      </c>
      <c r="O148" s="352">
        <f ca="1">IF(ISERROR(VLOOKUP($A148,'PATROL W-Y62 S4'!$D:$E,1,FALSE)),0,1)</f>
        <v>0</v>
      </c>
      <c r="P148" s="352">
        <f ca="1">IF(ISERROR(VLOOKUP($A148,'PATROL W-Y62'!$D:$E,1,FALSE)),0,1)</f>
        <v>0</v>
      </c>
      <c r="Q148" s="352">
        <f ca="1">IF(ISERROR(VLOOKUP($A148,'QASHQAI J11'!$D:$E,1,FALSE)),0,1)</f>
        <v>0</v>
      </c>
      <c r="R148" s="352">
        <f ca="1">IF(ISERROR(VLOOKUP($A148,'X-TRAIL-T32'!$D:$E,1,FALSE)),0,1)</f>
        <v>0</v>
      </c>
      <c r="S148" s="352">
        <f ca="1">IF(ISERROR(VLOOKUP($A148,'NAVARA -D23 DC'!$D:$D,1,FALSE)),0,1)</f>
        <v>1</v>
      </c>
      <c r="T148" s="352">
        <f ca="1">IF(ISERROR(VLOOKUP($A148,'NAVARA KC&amp;SC'!$D:$D,1,FALSE)),0,1)</f>
        <v>0</v>
      </c>
      <c r="U148" s="352">
        <f ca="1">IF(ISERROR(VLOOKUP($A148,'ALL-NEW Z-Z34'!$D:$D,1,FALSE)),0,1)</f>
        <v>0</v>
      </c>
      <c r="V148" s="352">
        <f>IF(ISERROR(VLOOKUP($A148,#REF!,1,FALSE)),0,1)</f>
        <v>0</v>
      </c>
      <c r="W148" s="352">
        <f>IF(ISERROR(VLOOKUP($A148,#REF!,1,FALSE)),0,1)</f>
        <v>0</v>
      </c>
      <c r="X148" s="352">
        <f>IF(ISERROR(VLOOKUP($A148,#REF!,1,FALSE)),0,1)</f>
        <v>0</v>
      </c>
      <c r="Y148" s="352">
        <f>IF(ISERROR(VLOOKUP($A148,#REF!,1,FALSE)),0,1)</f>
        <v>0</v>
      </c>
      <c r="Z148" s="139">
        <f t="shared" ca="1" si="5"/>
        <v>2</v>
      </c>
    </row>
    <row r="149" spans="1:26">
      <c r="A149" s="717" t="s">
        <v>134</v>
      </c>
      <c r="B149" s="716" t="s">
        <v>882</v>
      </c>
      <c r="C149" s="718">
        <v>316.64999999999998</v>
      </c>
      <c r="D149" s="586">
        <v>316.64999999999998</v>
      </c>
      <c r="E149" s="537" t="str">
        <f t="shared" si="4"/>
        <v/>
      </c>
      <c r="F149" s="720" t="s">
        <v>1465</v>
      </c>
      <c r="G149" s="680">
        <f>C149-C149*VLOOKUP(F149,'Discount Codes'!A:E,3,FALSE)</f>
        <v>262.81949999999995</v>
      </c>
      <c r="H149" s="352">
        <f ca="1">IF(ISERROR(VLOOKUP($A149,'LEAF-ZE1'!$D:$E,1,FALSE)),0,1)</f>
        <v>0</v>
      </c>
      <c r="I149" s="352">
        <f ca="1">IF(ISERROR(VLOOKUP($A149,'370Z-Z34'!$D:$E,1,FALSE)),0,1)</f>
        <v>0</v>
      </c>
      <c r="J149" s="352">
        <f ca="1">IF(ISERROR(VLOOKUP($A149,'JUKE-F15'!$D:$E,1,FALSE)),0,1)</f>
        <v>0</v>
      </c>
      <c r="K149" s="352">
        <f ca="1">IF(ISERROR(VLOOKUP($A149,'JUKE-F16'!$D:$E,1,FALSE)),0,1)</f>
        <v>0</v>
      </c>
      <c r="L149" s="352">
        <f ca="1">IF(ISERROR(VLOOKUP($A149,'NAVARA DC SER 3 &amp; 4-D23'!$D:$E,1,FALSE)),0,1)</f>
        <v>1</v>
      </c>
      <c r="M149" s="352">
        <f ca="1">IF(ISERROR(VLOOKUP($A149,'NAVARA KC&amp;SC SER 3 &amp; 4-D23'!$D:$E,1,FALSE)),0,1)</f>
        <v>0</v>
      </c>
      <c r="N149" s="352">
        <f ca="1">IF(ISERROR(VLOOKUP($A149,'PATHFINDER -R52'!$D:$E,1,FALSE)),0,1)</f>
        <v>0</v>
      </c>
      <c r="O149" s="352">
        <f ca="1">IF(ISERROR(VLOOKUP($A149,'PATROL W-Y62 S4'!$D:$E,1,FALSE)),0,1)</f>
        <v>0</v>
      </c>
      <c r="P149" s="352">
        <f ca="1">IF(ISERROR(VLOOKUP($A149,'PATROL W-Y62'!$D:$E,1,FALSE)),0,1)</f>
        <v>0</v>
      </c>
      <c r="Q149" s="352">
        <f ca="1">IF(ISERROR(VLOOKUP($A149,'QASHQAI J11'!$D:$E,1,FALSE)),0,1)</f>
        <v>0</v>
      </c>
      <c r="R149" s="352">
        <f ca="1">IF(ISERROR(VLOOKUP($A149,'X-TRAIL-T32'!$D:$E,1,FALSE)),0,1)</f>
        <v>0</v>
      </c>
      <c r="S149" s="352">
        <f ca="1">IF(ISERROR(VLOOKUP($A149,'NAVARA -D23 DC'!$D:$D,1,FALSE)),0,1)</f>
        <v>0</v>
      </c>
      <c r="T149" s="352">
        <f ca="1">IF(ISERROR(VLOOKUP($A149,'NAVARA KC&amp;SC'!$D:$D,1,FALSE)),0,1)</f>
        <v>0</v>
      </c>
      <c r="U149" s="352">
        <f ca="1">IF(ISERROR(VLOOKUP($A149,'ALL-NEW Z-Z34'!$D:$D,1,FALSE)),0,1)</f>
        <v>0</v>
      </c>
      <c r="V149" s="352">
        <f>IF(ISERROR(VLOOKUP($A149,#REF!,1,FALSE)),0,1)</f>
        <v>0</v>
      </c>
      <c r="W149" s="352">
        <f>IF(ISERROR(VLOOKUP($A149,#REF!,1,FALSE)),0,1)</f>
        <v>0</v>
      </c>
      <c r="X149" s="352">
        <f>IF(ISERROR(VLOOKUP($A149,#REF!,1,FALSE)),0,1)</f>
        <v>0</v>
      </c>
      <c r="Y149" s="352">
        <f>IF(ISERROR(VLOOKUP($A149,#REF!,1,FALSE)),0,1)</f>
        <v>0</v>
      </c>
      <c r="Z149" s="139">
        <f t="shared" ca="1" si="5"/>
        <v>1</v>
      </c>
    </row>
    <row r="150" spans="1:26">
      <c r="A150" s="717" t="s">
        <v>151</v>
      </c>
      <c r="B150" s="716" t="s">
        <v>906</v>
      </c>
      <c r="C150" s="718">
        <v>498.34</v>
      </c>
      <c r="D150" s="586">
        <v>498.34</v>
      </c>
      <c r="E150" s="537" t="str">
        <f t="shared" si="4"/>
        <v/>
      </c>
      <c r="F150" s="720" t="s">
        <v>1464</v>
      </c>
      <c r="G150" s="680">
        <f>C150-C150*VLOOKUP(F150,'Discount Codes'!A:E,3,FALSE)</f>
        <v>413.62219999999996</v>
      </c>
      <c r="H150" s="352">
        <f ca="1">IF(ISERROR(VLOOKUP($A150,'LEAF-ZE1'!$D:$E,1,FALSE)),0,1)</f>
        <v>0</v>
      </c>
      <c r="I150" s="352">
        <f ca="1">IF(ISERROR(VLOOKUP($A150,'370Z-Z34'!$D:$E,1,FALSE)),0,1)</f>
        <v>0</v>
      </c>
      <c r="J150" s="352">
        <f ca="1">IF(ISERROR(VLOOKUP($A150,'JUKE-F15'!$D:$E,1,FALSE)),0,1)</f>
        <v>0</v>
      </c>
      <c r="K150" s="352">
        <f ca="1">IF(ISERROR(VLOOKUP($A150,'JUKE-F16'!$D:$E,1,FALSE)),0,1)</f>
        <v>0</v>
      </c>
      <c r="L150" s="352">
        <f ca="1">IF(ISERROR(VLOOKUP($A150,'NAVARA DC SER 3 &amp; 4-D23'!$D:$E,1,FALSE)),0,1)</f>
        <v>0</v>
      </c>
      <c r="M150" s="352">
        <f ca="1">IF(ISERROR(VLOOKUP($A150,'NAVARA KC&amp;SC SER 3 &amp; 4-D23'!$D:$E,1,FALSE)),0,1)</f>
        <v>1</v>
      </c>
      <c r="N150" s="352">
        <f ca="1">IF(ISERROR(VLOOKUP($A150,'PATHFINDER -R52'!$D:$E,1,FALSE)),0,1)</f>
        <v>0</v>
      </c>
      <c r="O150" s="352">
        <f ca="1">IF(ISERROR(VLOOKUP($A150,'PATROL W-Y62 S4'!$D:$E,1,FALSE)),0,1)</f>
        <v>0</v>
      </c>
      <c r="P150" s="352">
        <f ca="1">IF(ISERROR(VLOOKUP($A150,'PATROL W-Y62'!$D:$E,1,FALSE)),0,1)</f>
        <v>0</v>
      </c>
      <c r="Q150" s="352">
        <f ca="1">IF(ISERROR(VLOOKUP($A150,'QASHQAI J11'!$D:$E,1,FALSE)),0,1)</f>
        <v>0</v>
      </c>
      <c r="R150" s="352">
        <f ca="1">IF(ISERROR(VLOOKUP($A150,'X-TRAIL-T32'!$D:$E,1,FALSE)),0,1)</f>
        <v>0</v>
      </c>
      <c r="S150" s="352">
        <f ca="1">IF(ISERROR(VLOOKUP($A150,'NAVARA -D23 DC'!$D:$D,1,FALSE)),0,1)</f>
        <v>0</v>
      </c>
      <c r="T150" s="352">
        <f ca="1">IF(ISERROR(VLOOKUP($A150,'NAVARA KC&amp;SC'!$D:$D,1,FALSE)),0,1)</f>
        <v>1</v>
      </c>
      <c r="U150" s="352">
        <f ca="1">IF(ISERROR(VLOOKUP($A150,'ALL-NEW Z-Z34'!$D:$D,1,FALSE)),0,1)</f>
        <v>0</v>
      </c>
      <c r="V150" s="352">
        <f>IF(ISERROR(VLOOKUP($A150,#REF!,1,FALSE)),0,1)</f>
        <v>0</v>
      </c>
      <c r="W150" s="352">
        <f>IF(ISERROR(VLOOKUP($A150,#REF!,1,FALSE)),0,1)</f>
        <v>0</v>
      </c>
      <c r="X150" s="352">
        <f>IF(ISERROR(VLOOKUP($A150,#REF!,1,FALSE)),0,1)</f>
        <v>0</v>
      </c>
      <c r="Y150" s="352">
        <f>IF(ISERROR(VLOOKUP($A150,#REF!,1,FALSE)),0,1)</f>
        <v>0</v>
      </c>
      <c r="Z150" s="139">
        <f t="shared" ca="1" si="5"/>
        <v>2</v>
      </c>
    </row>
    <row r="151" spans="1:26">
      <c r="A151" s="717" t="s">
        <v>1255</v>
      </c>
      <c r="B151" s="716" t="s">
        <v>1876</v>
      </c>
      <c r="C151" s="718">
        <v>327.72</v>
      </c>
      <c r="D151" s="586">
        <v>332.56</v>
      </c>
      <c r="E151" s="537" t="str">
        <f t="shared" si="4"/>
        <v>Price Update</v>
      </c>
      <c r="F151" s="720" t="s">
        <v>1465</v>
      </c>
      <c r="G151" s="680">
        <f>C151-C151*VLOOKUP(F151,'Discount Codes'!A:E,3,FALSE)</f>
        <v>272.00760000000002</v>
      </c>
      <c r="H151" s="352">
        <f ca="1">IF(ISERROR(VLOOKUP($A151,'LEAF-ZE1'!$D:$E,1,FALSE)),0,1)</f>
        <v>0</v>
      </c>
      <c r="I151" s="352">
        <f ca="1">IF(ISERROR(VLOOKUP($A151,'370Z-Z34'!$D:$E,1,FALSE)),0,1)</f>
        <v>0</v>
      </c>
      <c r="J151" s="352">
        <f ca="1">IF(ISERROR(VLOOKUP($A151,'JUKE-F15'!$D:$E,1,FALSE)),0,1)</f>
        <v>0</v>
      </c>
      <c r="K151" s="352">
        <f ca="1">IF(ISERROR(VLOOKUP($A151,'JUKE-F16'!$D:$E,1,FALSE)),0,1)</f>
        <v>0</v>
      </c>
      <c r="L151" s="352">
        <f ca="1">IF(ISERROR(VLOOKUP($A151,'NAVARA DC SER 3 &amp; 4-D23'!$D:$E,1,FALSE)),0,1)</f>
        <v>0</v>
      </c>
      <c r="M151" s="352">
        <f ca="1">IF(ISERROR(VLOOKUP($A151,'NAVARA KC&amp;SC SER 3 &amp; 4-D23'!$D:$E,1,FALSE)),0,1)</f>
        <v>0</v>
      </c>
      <c r="N151" s="352">
        <f ca="1">IF(ISERROR(VLOOKUP($A151,'PATHFINDER -R52'!$D:$E,1,FALSE)),0,1)</f>
        <v>0</v>
      </c>
      <c r="O151" s="352">
        <f ca="1">IF(ISERROR(VLOOKUP($A151,'PATROL W-Y62 S4'!$D:$E,1,FALSE)),0,1)</f>
        <v>0</v>
      </c>
      <c r="P151" s="352">
        <f ca="1">IF(ISERROR(VLOOKUP($A151,'PATROL W-Y62'!$D:$E,1,FALSE)),0,1)</f>
        <v>0</v>
      </c>
      <c r="Q151" s="352">
        <f ca="1">IF(ISERROR(VLOOKUP($A151,'QASHQAI J11'!$D:$E,1,FALSE)),0,1)</f>
        <v>0</v>
      </c>
      <c r="R151" s="352">
        <f ca="1">IF(ISERROR(VLOOKUP($A151,'X-TRAIL-T32'!$D:$E,1,FALSE)),0,1)</f>
        <v>0</v>
      </c>
      <c r="S151" s="352">
        <f ca="1">IF(ISERROR(VLOOKUP($A151,'NAVARA -D23 DC'!$D:$D,1,FALSE)),0,1)</f>
        <v>1</v>
      </c>
      <c r="T151" s="352">
        <f ca="1">IF(ISERROR(VLOOKUP($A151,'NAVARA KC&amp;SC'!$D:$D,1,FALSE)),0,1)</f>
        <v>0</v>
      </c>
      <c r="U151" s="352">
        <f ca="1">IF(ISERROR(VLOOKUP($A151,'ALL-NEW Z-Z34'!$D:$D,1,FALSE)),0,1)</f>
        <v>0</v>
      </c>
      <c r="V151" s="352">
        <f>IF(ISERROR(VLOOKUP($A151,#REF!,1,FALSE)),0,1)</f>
        <v>0</v>
      </c>
      <c r="W151" s="352">
        <f>IF(ISERROR(VLOOKUP($A151,#REF!,1,FALSE)),0,1)</f>
        <v>0</v>
      </c>
      <c r="X151" s="352">
        <f>IF(ISERROR(VLOOKUP($A151,#REF!,1,FALSE)),0,1)</f>
        <v>0</v>
      </c>
      <c r="Y151" s="352">
        <f>IF(ISERROR(VLOOKUP($A151,#REF!,1,FALSE)),0,1)</f>
        <v>0</v>
      </c>
      <c r="Z151" s="139">
        <f t="shared" ca="1" si="5"/>
        <v>1</v>
      </c>
    </row>
    <row r="152" spans="1:26">
      <c r="A152" s="717" t="s">
        <v>1262</v>
      </c>
      <c r="B152" s="716" t="s">
        <v>1877</v>
      </c>
      <c r="C152" s="718">
        <v>457.84</v>
      </c>
      <c r="D152" s="586">
        <v>457.84</v>
      </c>
      <c r="E152" s="537" t="str">
        <f t="shared" si="4"/>
        <v/>
      </c>
      <c r="F152" s="720" t="s">
        <v>1465</v>
      </c>
      <c r="G152" s="680">
        <f>C152-C152*VLOOKUP(F152,'Discount Codes'!A:E,3,FALSE)</f>
        <v>380.00719999999995</v>
      </c>
      <c r="H152" s="352">
        <f ca="1">IF(ISERROR(VLOOKUP($A152,'LEAF-ZE1'!$D:$E,1,FALSE)),0,1)</f>
        <v>0</v>
      </c>
      <c r="I152" s="352">
        <f ca="1">IF(ISERROR(VLOOKUP($A152,'370Z-Z34'!$D:$E,1,FALSE)),0,1)</f>
        <v>0</v>
      </c>
      <c r="J152" s="352">
        <f ca="1">IF(ISERROR(VLOOKUP($A152,'JUKE-F15'!$D:$E,1,FALSE)),0,1)</f>
        <v>0</v>
      </c>
      <c r="K152" s="352">
        <f ca="1">IF(ISERROR(VLOOKUP($A152,'JUKE-F16'!$D:$E,1,FALSE)),0,1)</f>
        <v>0</v>
      </c>
      <c r="L152" s="352">
        <f ca="1">IF(ISERROR(VLOOKUP($A152,'NAVARA DC SER 3 &amp; 4-D23'!$D:$E,1,FALSE)),0,1)</f>
        <v>0</v>
      </c>
      <c r="M152" s="352">
        <f ca="1">IF(ISERROR(VLOOKUP($A152,'NAVARA KC&amp;SC SER 3 &amp; 4-D23'!$D:$E,1,FALSE)),0,1)</f>
        <v>0</v>
      </c>
      <c r="N152" s="352">
        <f ca="1">IF(ISERROR(VLOOKUP($A152,'PATHFINDER -R52'!$D:$E,1,FALSE)),0,1)</f>
        <v>0</v>
      </c>
      <c r="O152" s="352">
        <f ca="1">IF(ISERROR(VLOOKUP($A152,'PATROL W-Y62 S4'!$D:$E,1,FALSE)),0,1)</f>
        <v>0</v>
      </c>
      <c r="P152" s="352">
        <f ca="1">IF(ISERROR(VLOOKUP($A152,'PATROL W-Y62'!$D:$E,1,FALSE)),0,1)</f>
        <v>0</v>
      </c>
      <c r="Q152" s="352">
        <f ca="1">IF(ISERROR(VLOOKUP($A152,'QASHQAI J11'!$D:$E,1,FALSE)),0,1)</f>
        <v>0</v>
      </c>
      <c r="R152" s="352">
        <f ca="1">IF(ISERROR(VLOOKUP($A152,'X-TRAIL-T32'!$D:$E,1,FALSE)),0,1)</f>
        <v>0</v>
      </c>
      <c r="S152" s="352">
        <f ca="1">IF(ISERROR(VLOOKUP($A152,'NAVARA -D23 DC'!$D:$D,1,FALSE)),0,1)</f>
        <v>1</v>
      </c>
      <c r="T152" s="352">
        <f ca="1">IF(ISERROR(VLOOKUP($A152,'NAVARA KC&amp;SC'!$D:$D,1,FALSE)),0,1)</f>
        <v>0</v>
      </c>
      <c r="U152" s="352">
        <f ca="1">IF(ISERROR(VLOOKUP($A152,'ALL-NEW Z-Z34'!$D:$D,1,FALSE)),0,1)</f>
        <v>0</v>
      </c>
      <c r="V152" s="352">
        <f>IF(ISERROR(VLOOKUP($A152,#REF!,1,FALSE)),0,1)</f>
        <v>0</v>
      </c>
      <c r="W152" s="352">
        <f>IF(ISERROR(VLOOKUP($A152,#REF!,1,FALSE)),0,1)</f>
        <v>0</v>
      </c>
      <c r="X152" s="352">
        <f>IF(ISERROR(VLOOKUP($A152,#REF!,1,FALSE)),0,1)</f>
        <v>0</v>
      </c>
      <c r="Y152" s="352">
        <f>IF(ISERROR(VLOOKUP($A152,#REF!,1,FALSE)),0,1)</f>
        <v>0</v>
      </c>
      <c r="Z152" s="139">
        <f t="shared" ca="1" si="5"/>
        <v>1</v>
      </c>
    </row>
    <row r="153" spans="1:26">
      <c r="A153" s="717" t="s">
        <v>1266</v>
      </c>
      <c r="B153" s="716" t="s">
        <v>1878</v>
      </c>
      <c r="C153" s="718">
        <v>582.52</v>
      </c>
      <c r="D153" s="586">
        <v>1270.5899999999999</v>
      </c>
      <c r="E153" s="537" t="str">
        <f t="shared" si="4"/>
        <v>Price Update</v>
      </c>
      <c r="F153" s="720" t="s">
        <v>1465</v>
      </c>
      <c r="G153" s="680">
        <f>C153-C153*VLOOKUP(F153,'Discount Codes'!A:E,3,FALSE)</f>
        <v>483.49159999999995</v>
      </c>
      <c r="H153" s="352">
        <f ca="1">IF(ISERROR(VLOOKUP($A153,'LEAF-ZE1'!$D:$E,1,FALSE)),0,1)</f>
        <v>0</v>
      </c>
      <c r="I153" s="352">
        <f ca="1">IF(ISERROR(VLOOKUP($A153,'370Z-Z34'!$D:$E,1,FALSE)),0,1)</f>
        <v>0</v>
      </c>
      <c r="J153" s="352">
        <f ca="1">IF(ISERROR(VLOOKUP($A153,'JUKE-F15'!$D:$E,1,FALSE)),0,1)</f>
        <v>0</v>
      </c>
      <c r="K153" s="352">
        <f ca="1">IF(ISERROR(VLOOKUP($A153,'JUKE-F16'!$D:$E,1,FALSE)),0,1)</f>
        <v>0</v>
      </c>
      <c r="L153" s="352">
        <f ca="1">IF(ISERROR(VLOOKUP($A153,'NAVARA DC SER 3 &amp; 4-D23'!$D:$E,1,FALSE)),0,1)</f>
        <v>0</v>
      </c>
      <c r="M153" s="352">
        <f ca="1">IF(ISERROR(VLOOKUP($A153,'NAVARA KC&amp;SC SER 3 &amp; 4-D23'!$D:$E,1,FALSE)),0,1)</f>
        <v>0</v>
      </c>
      <c r="N153" s="352">
        <f ca="1">IF(ISERROR(VLOOKUP($A153,'PATHFINDER -R52'!$D:$E,1,FALSE)),0,1)</f>
        <v>0</v>
      </c>
      <c r="O153" s="352">
        <f ca="1">IF(ISERROR(VLOOKUP($A153,'PATROL W-Y62 S4'!$D:$E,1,FALSE)),0,1)</f>
        <v>0</v>
      </c>
      <c r="P153" s="352">
        <f ca="1">IF(ISERROR(VLOOKUP($A153,'PATROL W-Y62'!$D:$E,1,FALSE)),0,1)</f>
        <v>0</v>
      </c>
      <c r="Q153" s="352">
        <f ca="1">IF(ISERROR(VLOOKUP($A153,'QASHQAI J11'!$D:$E,1,FALSE)),0,1)</f>
        <v>0</v>
      </c>
      <c r="R153" s="352">
        <f ca="1">IF(ISERROR(VLOOKUP($A153,'X-TRAIL-T32'!$D:$E,1,FALSE)),0,1)</f>
        <v>0</v>
      </c>
      <c r="S153" s="352">
        <f ca="1">IF(ISERROR(VLOOKUP($A153,'NAVARA -D23 DC'!$D:$D,1,FALSE)),0,1)</f>
        <v>1</v>
      </c>
      <c r="T153" s="352">
        <f ca="1">IF(ISERROR(VLOOKUP($A153,'NAVARA KC&amp;SC'!$D:$D,1,FALSE)),0,1)</f>
        <v>0</v>
      </c>
      <c r="U153" s="352">
        <f ca="1">IF(ISERROR(VLOOKUP($A153,'ALL-NEW Z-Z34'!$D:$D,1,FALSE)),0,1)</f>
        <v>0</v>
      </c>
      <c r="V153" s="352">
        <f>IF(ISERROR(VLOOKUP($A153,#REF!,1,FALSE)),0,1)</f>
        <v>0</v>
      </c>
      <c r="W153" s="352">
        <f>IF(ISERROR(VLOOKUP($A153,#REF!,1,FALSE)),0,1)</f>
        <v>0</v>
      </c>
      <c r="X153" s="352">
        <f>IF(ISERROR(VLOOKUP($A153,#REF!,1,FALSE)),0,1)</f>
        <v>0</v>
      </c>
      <c r="Y153" s="352">
        <f>IF(ISERROR(VLOOKUP($A153,#REF!,1,FALSE)),0,1)</f>
        <v>0</v>
      </c>
      <c r="Z153" s="139">
        <f t="shared" ca="1" si="5"/>
        <v>1</v>
      </c>
    </row>
    <row r="154" spans="1:26">
      <c r="A154" s="717" t="s">
        <v>1161</v>
      </c>
      <c r="B154" s="716" t="s">
        <v>1879</v>
      </c>
      <c r="C154" s="718">
        <v>996.02</v>
      </c>
      <c r="D154" s="586">
        <v>996.02</v>
      </c>
      <c r="E154" s="537" t="str">
        <f t="shared" si="4"/>
        <v/>
      </c>
      <c r="F154" s="720" t="s">
        <v>1464</v>
      </c>
      <c r="G154" s="680">
        <f>C154-C154*VLOOKUP(F154,'Discount Codes'!A:E,3,FALSE)</f>
        <v>826.69659999999999</v>
      </c>
      <c r="H154" s="352">
        <f ca="1">IF(ISERROR(VLOOKUP($A154,'LEAF-ZE1'!$D:$E,1,FALSE)),0,1)</f>
        <v>0</v>
      </c>
      <c r="I154" s="352">
        <f ca="1">IF(ISERROR(VLOOKUP($A154,'370Z-Z34'!$D:$E,1,FALSE)),0,1)</f>
        <v>0</v>
      </c>
      <c r="J154" s="352">
        <f ca="1">IF(ISERROR(VLOOKUP($A154,'JUKE-F15'!$D:$E,1,FALSE)),0,1)</f>
        <v>1</v>
      </c>
      <c r="K154" s="352">
        <f ca="1">IF(ISERROR(VLOOKUP($A154,'JUKE-F16'!$D:$E,1,FALSE)),0,1)</f>
        <v>1</v>
      </c>
      <c r="L154" s="352">
        <f ca="1">IF(ISERROR(VLOOKUP($A154,'NAVARA DC SER 3 &amp; 4-D23'!$D:$E,1,FALSE)),0,1)</f>
        <v>1</v>
      </c>
      <c r="M154" s="352">
        <f ca="1">IF(ISERROR(VLOOKUP($A154,'NAVARA KC&amp;SC SER 3 &amp; 4-D23'!$D:$E,1,FALSE)),0,1)</f>
        <v>1</v>
      </c>
      <c r="N154" s="352">
        <f ca="1">IF(ISERROR(VLOOKUP($A154,'PATHFINDER -R52'!$D:$E,1,FALSE)),0,1)</f>
        <v>1</v>
      </c>
      <c r="O154" s="352">
        <f ca="1">IF(ISERROR(VLOOKUP($A154,'PATROL W-Y62 S4'!$D:$E,1,FALSE)),0,1)</f>
        <v>0</v>
      </c>
      <c r="P154" s="352">
        <f ca="1">IF(ISERROR(VLOOKUP($A154,'PATROL W-Y62'!$D:$E,1,FALSE)),0,1)</f>
        <v>0</v>
      </c>
      <c r="Q154" s="352">
        <f ca="1">IF(ISERROR(VLOOKUP($A154,'QASHQAI J11'!$D:$E,1,FALSE)),0,1)</f>
        <v>1</v>
      </c>
      <c r="R154" s="352">
        <f ca="1">IF(ISERROR(VLOOKUP($A154,'X-TRAIL-T32'!$D:$E,1,FALSE)),0,1)</f>
        <v>1</v>
      </c>
      <c r="S154" s="352">
        <f ca="1">IF(ISERROR(VLOOKUP($A154,'NAVARA -D23 DC'!$D:$D,1,FALSE)),0,1)</f>
        <v>1</v>
      </c>
      <c r="T154" s="352">
        <f ca="1">IF(ISERROR(VLOOKUP($A154,'NAVARA KC&amp;SC'!$D:$D,1,FALSE)),0,1)</f>
        <v>0</v>
      </c>
      <c r="U154" s="352">
        <f ca="1">IF(ISERROR(VLOOKUP($A154,'ALL-NEW Z-Z34'!$D:$D,1,FALSE)),0,1)</f>
        <v>0</v>
      </c>
      <c r="V154" s="352">
        <f>IF(ISERROR(VLOOKUP($A154,#REF!,1,FALSE)),0,1)</f>
        <v>0</v>
      </c>
      <c r="W154" s="352">
        <f>IF(ISERROR(VLOOKUP($A154,#REF!,1,FALSE)),0,1)</f>
        <v>0</v>
      </c>
      <c r="X154" s="352">
        <f>IF(ISERROR(VLOOKUP($A154,#REF!,1,FALSE)),0,1)</f>
        <v>0</v>
      </c>
      <c r="Y154" s="352">
        <f>IF(ISERROR(VLOOKUP($A154,#REF!,1,FALSE)),0,1)</f>
        <v>0</v>
      </c>
      <c r="Z154" s="139">
        <f t="shared" ca="1" si="5"/>
        <v>8</v>
      </c>
    </row>
    <row r="155" spans="1:26">
      <c r="A155" s="717" t="s">
        <v>509</v>
      </c>
      <c r="B155" s="716" t="s">
        <v>747</v>
      </c>
      <c r="C155" s="718">
        <v>214.31</v>
      </c>
      <c r="D155" s="586">
        <v>214.31</v>
      </c>
      <c r="E155" s="537" t="str">
        <f t="shared" si="4"/>
        <v/>
      </c>
      <c r="F155" s="720" t="s">
        <v>1464</v>
      </c>
      <c r="G155" s="680">
        <f>C155-C155*VLOOKUP(F155,'Discount Codes'!A:E,3,FALSE)</f>
        <v>177.87729999999999</v>
      </c>
      <c r="H155" s="352">
        <f ca="1">IF(ISERROR(VLOOKUP($A155,'LEAF-ZE1'!$D:$E,1,FALSE)),0,1)</f>
        <v>1</v>
      </c>
      <c r="I155" s="352">
        <f ca="1">IF(ISERROR(VLOOKUP($A155,'370Z-Z34'!$D:$E,1,FALSE)),0,1)</f>
        <v>0</v>
      </c>
      <c r="J155" s="352">
        <f ca="1">IF(ISERROR(VLOOKUP($A155,'JUKE-F15'!$D:$E,1,FALSE)),0,1)</f>
        <v>1</v>
      </c>
      <c r="K155" s="352">
        <f ca="1">IF(ISERROR(VLOOKUP($A155,'JUKE-F16'!$D:$E,1,FALSE)),0,1)</f>
        <v>1</v>
      </c>
      <c r="L155" s="352">
        <f ca="1">IF(ISERROR(VLOOKUP($A155,'NAVARA DC SER 3 &amp; 4-D23'!$D:$E,1,FALSE)),0,1)</f>
        <v>1</v>
      </c>
      <c r="M155" s="352">
        <f ca="1">IF(ISERROR(VLOOKUP($A155,'NAVARA KC&amp;SC SER 3 &amp; 4-D23'!$D:$E,1,FALSE)),0,1)</f>
        <v>1</v>
      </c>
      <c r="N155" s="352">
        <f ca="1">IF(ISERROR(VLOOKUP($A155,'PATHFINDER -R52'!$D:$E,1,FALSE)),0,1)</f>
        <v>1</v>
      </c>
      <c r="O155" s="352">
        <f ca="1">IF(ISERROR(VLOOKUP($A155,'PATROL W-Y62 S4'!$D:$E,1,FALSE)),0,1)</f>
        <v>1</v>
      </c>
      <c r="P155" s="352">
        <f ca="1">IF(ISERROR(VLOOKUP($A155,'PATROL W-Y62'!$D:$E,1,FALSE)),0,1)</f>
        <v>1</v>
      </c>
      <c r="Q155" s="352">
        <f ca="1">IF(ISERROR(VLOOKUP($A155,'QASHQAI J11'!$D:$E,1,FALSE)),0,1)</f>
        <v>1</v>
      </c>
      <c r="R155" s="352">
        <f ca="1">IF(ISERROR(VLOOKUP($A155,'X-TRAIL-T32'!$D:$E,1,FALSE)),0,1)</f>
        <v>1</v>
      </c>
      <c r="S155" s="352">
        <f ca="1">IF(ISERROR(VLOOKUP($A155,'NAVARA -D23 DC'!$D:$D,1,FALSE)),0,1)</f>
        <v>1</v>
      </c>
      <c r="T155" s="352">
        <f ca="1">IF(ISERROR(VLOOKUP($A155,'NAVARA KC&amp;SC'!$D:$D,1,FALSE)),0,1)</f>
        <v>1</v>
      </c>
      <c r="U155" s="352">
        <f ca="1">IF(ISERROR(VLOOKUP($A155,'ALL-NEW Z-Z34'!$D:$D,1,FALSE)),0,1)</f>
        <v>0</v>
      </c>
      <c r="V155" s="352">
        <f>IF(ISERROR(VLOOKUP($A155,#REF!,1,FALSE)),0,1)</f>
        <v>0</v>
      </c>
      <c r="W155" s="352">
        <f>IF(ISERROR(VLOOKUP($A155,#REF!,1,FALSE)),0,1)</f>
        <v>0</v>
      </c>
      <c r="X155" s="352">
        <f>IF(ISERROR(VLOOKUP($A155,#REF!,1,FALSE)),0,1)</f>
        <v>0</v>
      </c>
      <c r="Y155" s="352">
        <f>IF(ISERROR(VLOOKUP($A155,#REF!,1,FALSE)),0,1)</f>
        <v>0</v>
      </c>
      <c r="Z155" s="139">
        <f t="shared" ca="1" si="5"/>
        <v>12</v>
      </c>
    </row>
    <row r="156" spans="1:26">
      <c r="A156" s="717" t="s">
        <v>94</v>
      </c>
      <c r="B156" s="716" t="s">
        <v>915</v>
      </c>
      <c r="C156" s="718">
        <v>16.59</v>
      </c>
      <c r="D156" s="586">
        <v>16.59</v>
      </c>
      <c r="E156" s="537" t="str">
        <f t="shared" si="4"/>
        <v/>
      </c>
      <c r="F156" s="720" t="s">
        <v>1464</v>
      </c>
      <c r="G156" s="680">
        <f>C156-C156*VLOOKUP(F156,'Discount Codes'!A:E,3,FALSE)</f>
        <v>13.7697</v>
      </c>
      <c r="H156" s="352">
        <f ca="1">IF(ISERROR(VLOOKUP($A156,'LEAF-ZE1'!$D:$E,1,FALSE)),0,1)</f>
        <v>0</v>
      </c>
      <c r="I156" s="352">
        <f ca="1">IF(ISERROR(VLOOKUP($A156,'370Z-Z34'!$D:$E,1,FALSE)),0,1)</f>
        <v>0</v>
      </c>
      <c r="J156" s="352">
        <f ca="1">IF(ISERROR(VLOOKUP($A156,'JUKE-F15'!$D:$E,1,FALSE)),0,1)</f>
        <v>0</v>
      </c>
      <c r="K156" s="352">
        <f ca="1">IF(ISERROR(VLOOKUP($A156,'JUKE-F16'!$D:$E,1,FALSE)),0,1)</f>
        <v>0</v>
      </c>
      <c r="L156" s="352">
        <f ca="1">IF(ISERROR(VLOOKUP($A156,'NAVARA DC SER 3 &amp; 4-D23'!$D:$E,1,FALSE)),0,1)</f>
        <v>0</v>
      </c>
      <c r="M156" s="352">
        <f ca="1">IF(ISERROR(VLOOKUP($A156,'NAVARA KC&amp;SC SER 3 &amp; 4-D23'!$D:$E,1,FALSE)),0,1)</f>
        <v>0</v>
      </c>
      <c r="N156" s="352">
        <f ca="1">IF(ISERROR(VLOOKUP($A156,'PATHFINDER -R52'!$D:$E,1,FALSE)),0,1)</f>
        <v>1</v>
      </c>
      <c r="O156" s="352">
        <f ca="1">IF(ISERROR(VLOOKUP($A156,'PATROL W-Y62 S4'!$D:$E,1,FALSE)),0,1)</f>
        <v>1</v>
      </c>
      <c r="P156" s="352">
        <f ca="1">IF(ISERROR(VLOOKUP($A156,'PATROL W-Y62'!$D:$E,1,FALSE)),0,1)</f>
        <v>0</v>
      </c>
      <c r="Q156" s="352">
        <f ca="1">IF(ISERROR(VLOOKUP($A156,'QASHQAI J11'!$D:$E,1,FALSE)),0,1)</f>
        <v>0</v>
      </c>
      <c r="R156" s="352">
        <f ca="1">IF(ISERROR(VLOOKUP($A156,'X-TRAIL-T32'!$D:$E,1,FALSE)),0,1)</f>
        <v>0</v>
      </c>
      <c r="S156" s="352">
        <f ca="1">IF(ISERROR(VLOOKUP($A156,'NAVARA -D23 DC'!$D:$D,1,FALSE)),0,1)</f>
        <v>0</v>
      </c>
      <c r="T156" s="352">
        <f ca="1">IF(ISERROR(VLOOKUP($A156,'NAVARA KC&amp;SC'!$D:$D,1,FALSE)),0,1)</f>
        <v>0</v>
      </c>
      <c r="U156" s="352">
        <f ca="1">IF(ISERROR(VLOOKUP($A156,'ALL-NEW Z-Z34'!$D:$D,1,FALSE)),0,1)</f>
        <v>0</v>
      </c>
      <c r="V156" s="352">
        <f>IF(ISERROR(VLOOKUP($A156,#REF!,1,FALSE)),0,1)</f>
        <v>0</v>
      </c>
      <c r="W156" s="352">
        <f>IF(ISERROR(VLOOKUP($A156,#REF!,1,FALSE)),0,1)</f>
        <v>0</v>
      </c>
      <c r="X156" s="352">
        <f>IF(ISERROR(VLOOKUP($A156,#REF!,1,FALSE)),0,1)</f>
        <v>0</v>
      </c>
      <c r="Y156" s="352">
        <f>IF(ISERROR(VLOOKUP($A156,#REF!,1,FALSE)),0,1)</f>
        <v>0</v>
      </c>
      <c r="Z156" s="139">
        <f t="shared" ca="1" si="5"/>
        <v>2</v>
      </c>
    </row>
    <row r="157" spans="1:26">
      <c r="A157" s="717" t="s">
        <v>1222</v>
      </c>
      <c r="B157" s="716" t="s">
        <v>1880</v>
      </c>
      <c r="C157" s="718">
        <v>956.38</v>
      </c>
      <c r="D157" s="586">
        <v>956.38</v>
      </c>
      <c r="E157" s="537" t="str">
        <f t="shared" si="4"/>
        <v/>
      </c>
      <c r="F157" s="720" t="s">
        <v>1464</v>
      </c>
      <c r="G157" s="680">
        <f>C157-C157*VLOOKUP(F157,'Discount Codes'!A:E,3,FALSE)</f>
        <v>793.79539999999997</v>
      </c>
      <c r="H157" s="352">
        <f ca="1">IF(ISERROR(VLOOKUP($A157,'LEAF-ZE1'!$D:$E,1,FALSE)),0,1)</f>
        <v>0</v>
      </c>
      <c r="I157" s="352">
        <f ca="1">IF(ISERROR(VLOOKUP($A157,'370Z-Z34'!$D:$E,1,FALSE)),0,1)</f>
        <v>0</v>
      </c>
      <c r="J157" s="352">
        <f ca="1">IF(ISERROR(VLOOKUP($A157,'JUKE-F15'!$D:$E,1,FALSE)),0,1)</f>
        <v>0</v>
      </c>
      <c r="K157" s="352">
        <f ca="1">IF(ISERROR(VLOOKUP($A157,'JUKE-F16'!$D:$E,1,FALSE)),0,1)</f>
        <v>0</v>
      </c>
      <c r="L157" s="352">
        <f ca="1">IF(ISERROR(VLOOKUP($A157,'NAVARA DC SER 3 &amp; 4-D23'!$D:$E,1,FALSE)),0,1)</f>
        <v>0</v>
      </c>
      <c r="M157" s="352">
        <f ca="1">IF(ISERROR(VLOOKUP($A157,'NAVARA KC&amp;SC SER 3 &amp; 4-D23'!$D:$E,1,FALSE)),0,1)</f>
        <v>0</v>
      </c>
      <c r="N157" s="352">
        <f ca="1">IF(ISERROR(VLOOKUP($A157,'PATHFINDER -R52'!$D:$E,1,FALSE)),0,1)</f>
        <v>0</v>
      </c>
      <c r="O157" s="352">
        <f ca="1">IF(ISERROR(VLOOKUP($A157,'PATROL W-Y62 S4'!$D:$E,1,FALSE)),0,1)</f>
        <v>0</v>
      </c>
      <c r="P157" s="352">
        <f ca="1">IF(ISERROR(VLOOKUP($A157,'PATROL W-Y62'!$D:$E,1,FALSE)),0,1)</f>
        <v>1</v>
      </c>
      <c r="Q157" s="352">
        <f ca="1">IF(ISERROR(VLOOKUP($A157,'QASHQAI J11'!$D:$E,1,FALSE)),0,1)</f>
        <v>0</v>
      </c>
      <c r="R157" s="352">
        <f ca="1">IF(ISERROR(VLOOKUP($A157,'X-TRAIL-T32'!$D:$E,1,FALSE)),0,1)</f>
        <v>0</v>
      </c>
      <c r="S157" s="352">
        <f ca="1">IF(ISERROR(VLOOKUP($A157,'NAVARA -D23 DC'!$D:$D,1,FALSE)),0,1)</f>
        <v>0</v>
      </c>
      <c r="T157" s="352">
        <f ca="1">IF(ISERROR(VLOOKUP($A157,'NAVARA KC&amp;SC'!$D:$D,1,FALSE)),0,1)</f>
        <v>0</v>
      </c>
      <c r="U157" s="352">
        <f ca="1">IF(ISERROR(VLOOKUP($A157,'ALL-NEW Z-Z34'!$D:$D,1,FALSE)),0,1)</f>
        <v>0</v>
      </c>
      <c r="V157" s="352">
        <f>IF(ISERROR(VLOOKUP($A157,#REF!,1,FALSE)),0,1)</f>
        <v>0</v>
      </c>
      <c r="W157" s="352">
        <f>IF(ISERROR(VLOOKUP($A157,#REF!,1,FALSE)),0,1)</f>
        <v>0</v>
      </c>
      <c r="X157" s="352">
        <f>IF(ISERROR(VLOOKUP($A157,#REF!,1,FALSE)),0,1)</f>
        <v>0</v>
      </c>
      <c r="Y157" s="352">
        <f>IF(ISERROR(VLOOKUP($A157,#REF!,1,FALSE)),0,1)</f>
        <v>0</v>
      </c>
      <c r="Z157" s="139">
        <f t="shared" ca="1" si="5"/>
        <v>1</v>
      </c>
    </row>
    <row r="158" spans="1:26">
      <c r="A158" s="717" t="s">
        <v>655</v>
      </c>
      <c r="B158" s="716" t="s">
        <v>1881</v>
      </c>
      <c r="C158" s="718">
        <v>170.84</v>
      </c>
      <c r="D158" s="586">
        <v>170.84</v>
      </c>
      <c r="E158" s="537" t="str">
        <f t="shared" si="4"/>
        <v/>
      </c>
      <c r="F158" s="720" t="s">
        <v>1465</v>
      </c>
      <c r="G158" s="680">
        <f>C158-C158*VLOOKUP(F158,'Discount Codes'!A:E,3,FALSE)</f>
        <v>141.7972</v>
      </c>
      <c r="H158" s="352">
        <f ca="1">IF(ISERROR(VLOOKUP($A158,'LEAF-ZE1'!$D:$E,1,FALSE)),0,1)</f>
        <v>0</v>
      </c>
      <c r="I158" s="352">
        <f ca="1">IF(ISERROR(VLOOKUP($A158,'370Z-Z34'!$D:$E,1,FALSE)),0,1)</f>
        <v>0</v>
      </c>
      <c r="J158" s="352">
        <f ca="1">IF(ISERROR(VLOOKUP($A158,'JUKE-F15'!$D:$E,1,FALSE)),0,1)</f>
        <v>0</v>
      </c>
      <c r="K158" s="352">
        <f ca="1">IF(ISERROR(VLOOKUP($A158,'JUKE-F16'!$D:$E,1,FALSE)),0,1)</f>
        <v>0</v>
      </c>
      <c r="L158" s="352">
        <f ca="1">IF(ISERROR(VLOOKUP($A158,'NAVARA DC SER 3 &amp; 4-D23'!$D:$E,1,FALSE)),0,1)</f>
        <v>0</v>
      </c>
      <c r="M158" s="352">
        <f ca="1">IF(ISERROR(VLOOKUP($A158,'NAVARA KC&amp;SC SER 3 &amp; 4-D23'!$D:$E,1,FALSE)),0,1)</f>
        <v>0</v>
      </c>
      <c r="N158" s="352">
        <f ca="1">IF(ISERROR(VLOOKUP($A158,'PATHFINDER -R52'!$D:$E,1,FALSE)),0,1)</f>
        <v>0</v>
      </c>
      <c r="O158" s="352">
        <f ca="1">IF(ISERROR(VLOOKUP($A158,'PATROL W-Y62 S4'!$D:$E,1,FALSE)),0,1)</f>
        <v>1</v>
      </c>
      <c r="P158" s="352">
        <f ca="1">IF(ISERROR(VLOOKUP($A158,'PATROL W-Y62'!$D:$E,1,FALSE)),0,1)</f>
        <v>0</v>
      </c>
      <c r="Q158" s="352">
        <f ca="1">IF(ISERROR(VLOOKUP($A158,'QASHQAI J11'!$D:$E,1,FALSE)),0,1)</f>
        <v>0</v>
      </c>
      <c r="R158" s="352">
        <f ca="1">IF(ISERROR(VLOOKUP($A158,'X-TRAIL-T32'!$D:$E,1,FALSE)),0,1)</f>
        <v>0</v>
      </c>
      <c r="S158" s="352">
        <f ca="1">IF(ISERROR(VLOOKUP($A158,'NAVARA -D23 DC'!$D:$D,1,FALSE)),0,1)</f>
        <v>0</v>
      </c>
      <c r="T158" s="352">
        <f ca="1">IF(ISERROR(VLOOKUP($A158,'NAVARA KC&amp;SC'!$D:$D,1,FALSE)),0,1)</f>
        <v>0</v>
      </c>
      <c r="U158" s="352">
        <f ca="1">IF(ISERROR(VLOOKUP($A158,'ALL-NEW Z-Z34'!$D:$D,1,FALSE)),0,1)</f>
        <v>0</v>
      </c>
      <c r="V158" s="352">
        <f>IF(ISERROR(VLOOKUP($A158,#REF!,1,FALSE)),0,1)</f>
        <v>0</v>
      </c>
      <c r="W158" s="352">
        <f>IF(ISERROR(VLOOKUP($A158,#REF!,1,FALSE)),0,1)</f>
        <v>0</v>
      </c>
      <c r="X158" s="352">
        <f>IF(ISERROR(VLOOKUP($A158,#REF!,1,FALSE)),0,1)</f>
        <v>0</v>
      </c>
      <c r="Y158" s="352">
        <f>IF(ISERROR(VLOOKUP($A158,#REF!,1,FALSE)),0,1)</f>
        <v>0</v>
      </c>
      <c r="Z158" s="139">
        <f t="shared" ca="1" si="5"/>
        <v>1</v>
      </c>
    </row>
    <row r="159" spans="1:26">
      <c r="A159" s="717" t="s">
        <v>177</v>
      </c>
      <c r="B159" s="716" t="s">
        <v>928</v>
      </c>
      <c r="C159" s="718">
        <v>77.849999999999994</v>
      </c>
      <c r="D159" s="586">
        <v>77.849999999999994</v>
      </c>
      <c r="E159" s="537" t="str">
        <f t="shared" si="4"/>
        <v/>
      </c>
      <c r="F159" s="720" t="s">
        <v>1465</v>
      </c>
      <c r="G159" s="680">
        <f>C159-C159*VLOOKUP(F159,'Discount Codes'!A:E,3,FALSE)</f>
        <v>64.615499999999997</v>
      </c>
      <c r="H159" s="352">
        <f ca="1">IF(ISERROR(VLOOKUP($A159,'LEAF-ZE1'!$D:$E,1,FALSE)),0,1)</f>
        <v>0</v>
      </c>
      <c r="I159" s="352">
        <f ca="1">IF(ISERROR(VLOOKUP($A159,'370Z-Z34'!$D:$E,1,FALSE)),0,1)</f>
        <v>0</v>
      </c>
      <c r="J159" s="352">
        <f ca="1">IF(ISERROR(VLOOKUP($A159,'JUKE-F15'!$D:$E,1,FALSE)),0,1)</f>
        <v>0</v>
      </c>
      <c r="K159" s="352">
        <f ca="1">IF(ISERROR(VLOOKUP($A159,'JUKE-F16'!$D:$E,1,FALSE)),0,1)</f>
        <v>0</v>
      </c>
      <c r="L159" s="352">
        <f ca="1">IF(ISERROR(VLOOKUP($A159,'NAVARA DC SER 3 &amp; 4-D23'!$D:$E,1,FALSE)),0,1)</f>
        <v>0</v>
      </c>
      <c r="M159" s="352">
        <f ca="1">IF(ISERROR(VLOOKUP($A159,'NAVARA KC&amp;SC SER 3 &amp; 4-D23'!$D:$E,1,FALSE)),0,1)</f>
        <v>0</v>
      </c>
      <c r="N159" s="352">
        <f ca="1">IF(ISERROR(VLOOKUP($A159,'PATHFINDER -R52'!$D:$E,1,FALSE)),0,1)</f>
        <v>0</v>
      </c>
      <c r="O159" s="352">
        <f ca="1">IF(ISERROR(VLOOKUP($A159,'PATROL W-Y62 S4'!$D:$E,1,FALSE)),0,1)</f>
        <v>1</v>
      </c>
      <c r="P159" s="352">
        <f ca="1">IF(ISERROR(VLOOKUP($A159,'PATROL W-Y62'!$D:$E,1,FALSE)),0,1)</f>
        <v>1</v>
      </c>
      <c r="Q159" s="352">
        <f ca="1">IF(ISERROR(VLOOKUP($A159,'QASHQAI J11'!$D:$E,1,FALSE)),0,1)</f>
        <v>0</v>
      </c>
      <c r="R159" s="352">
        <f ca="1">IF(ISERROR(VLOOKUP($A159,'X-TRAIL-T32'!$D:$E,1,FALSE)),0,1)</f>
        <v>0</v>
      </c>
      <c r="S159" s="352">
        <f ca="1">IF(ISERROR(VLOOKUP($A159,'NAVARA -D23 DC'!$D:$D,1,FALSE)),0,1)</f>
        <v>0</v>
      </c>
      <c r="T159" s="352">
        <f ca="1">IF(ISERROR(VLOOKUP($A159,'NAVARA KC&amp;SC'!$D:$D,1,FALSE)),0,1)</f>
        <v>0</v>
      </c>
      <c r="U159" s="352">
        <f ca="1">IF(ISERROR(VLOOKUP($A159,'ALL-NEW Z-Z34'!$D:$D,1,FALSE)),0,1)</f>
        <v>0</v>
      </c>
      <c r="V159" s="352">
        <f>IF(ISERROR(VLOOKUP($A159,#REF!,1,FALSE)),0,1)</f>
        <v>0</v>
      </c>
      <c r="W159" s="352">
        <f>IF(ISERROR(VLOOKUP($A159,#REF!,1,FALSE)),0,1)</f>
        <v>0</v>
      </c>
      <c r="X159" s="352">
        <f>IF(ISERROR(VLOOKUP($A159,#REF!,1,FALSE)),0,1)</f>
        <v>0</v>
      </c>
      <c r="Y159" s="352">
        <f>IF(ISERROR(VLOOKUP($A159,#REF!,1,FALSE)),0,1)</f>
        <v>0</v>
      </c>
      <c r="Z159" s="139">
        <f t="shared" ca="1" si="5"/>
        <v>2</v>
      </c>
    </row>
    <row r="160" spans="1:26">
      <c r="A160" s="717" t="s">
        <v>178</v>
      </c>
      <c r="B160" s="716" t="s">
        <v>929</v>
      </c>
      <c r="C160" s="718">
        <v>86.22</v>
      </c>
      <c r="D160" s="586">
        <v>86.22</v>
      </c>
      <c r="E160" s="537" t="str">
        <f t="shared" si="4"/>
        <v/>
      </c>
      <c r="F160" s="720" t="s">
        <v>1465</v>
      </c>
      <c r="G160" s="680">
        <f>C160-C160*VLOOKUP(F160,'Discount Codes'!A:E,3,FALSE)</f>
        <v>71.562600000000003</v>
      </c>
      <c r="H160" s="352">
        <f ca="1">IF(ISERROR(VLOOKUP($A160,'LEAF-ZE1'!$D:$E,1,FALSE)),0,1)</f>
        <v>0</v>
      </c>
      <c r="I160" s="352">
        <f ca="1">IF(ISERROR(VLOOKUP($A160,'370Z-Z34'!$D:$E,1,FALSE)),0,1)</f>
        <v>0</v>
      </c>
      <c r="J160" s="352">
        <f ca="1">IF(ISERROR(VLOOKUP($A160,'JUKE-F15'!$D:$E,1,FALSE)),0,1)</f>
        <v>0</v>
      </c>
      <c r="K160" s="352">
        <f ca="1">IF(ISERROR(VLOOKUP($A160,'JUKE-F16'!$D:$E,1,FALSE)),0,1)</f>
        <v>0</v>
      </c>
      <c r="L160" s="352">
        <f ca="1">IF(ISERROR(VLOOKUP($A160,'NAVARA DC SER 3 &amp; 4-D23'!$D:$E,1,FALSE)),0,1)</f>
        <v>0</v>
      </c>
      <c r="M160" s="352">
        <f ca="1">IF(ISERROR(VLOOKUP($A160,'NAVARA KC&amp;SC SER 3 &amp; 4-D23'!$D:$E,1,FALSE)),0,1)</f>
        <v>0</v>
      </c>
      <c r="N160" s="352">
        <f ca="1">IF(ISERROR(VLOOKUP($A160,'PATHFINDER -R52'!$D:$E,1,FALSE)),0,1)</f>
        <v>0</v>
      </c>
      <c r="O160" s="352">
        <f ca="1">IF(ISERROR(VLOOKUP($A160,'PATROL W-Y62 S4'!$D:$E,1,FALSE)),0,1)</f>
        <v>1</v>
      </c>
      <c r="P160" s="352">
        <f ca="1">IF(ISERROR(VLOOKUP($A160,'PATROL W-Y62'!$D:$E,1,FALSE)),0,1)</f>
        <v>1</v>
      </c>
      <c r="Q160" s="352">
        <f ca="1">IF(ISERROR(VLOOKUP($A160,'QASHQAI J11'!$D:$E,1,FALSE)),0,1)</f>
        <v>0</v>
      </c>
      <c r="R160" s="352">
        <f ca="1">IF(ISERROR(VLOOKUP($A160,'X-TRAIL-T32'!$D:$E,1,FALSE)),0,1)</f>
        <v>0</v>
      </c>
      <c r="S160" s="352">
        <f ca="1">IF(ISERROR(VLOOKUP($A160,'NAVARA -D23 DC'!$D:$D,1,FALSE)),0,1)</f>
        <v>0</v>
      </c>
      <c r="T160" s="352">
        <f ca="1">IF(ISERROR(VLOOKUP($A160,'NAVARA KC&amp;SC'!$D:$D,1,FALSE)),0,1)</f>
        <v>0</v>
      </c>
      <c r="U160" s="352">
        <f ca="1">IF(ISERROR(VLOOKUP($A160,'ALL-NEW Z-Z34'!$D:$D,1,FALSE)),0,1)</f>
        <v>0</v>
      </c>
      <c r="V160" s="352">
        <f>IF(ISERROR(VLOOKUP($A160,#REF!,1,FALSE)),0,1)</f>
        <v>0</v>
      </c>
      <c r="W160" s="352">
        <f>IF(ISERROR(VLOOKUP($A160,#REF!,1,FALSE)),0,1)</f>
        <v>0</v>
      </c>
      <c r="X160" s="352">
        <f>IF(ISERROR(VLOOKUP($A160,#REF!,1,FALSE)),0,1)</f>
        <v>0</v>
      </c>
      <c r="Y160" s="352">
        <f>IF(ISERROR(VLOOKUP($A160,#REF!,1,FALSE)),0,1)</f>
        <v>0</v>
      </c>
      <c r="Z160" s="139">
        <f t="shared" ca="1" si="5"/>
        <v>2</v>
      </c>
    </row>
    <row r="161" spans="1:26">
      <c r="A161" s="717" t="s">
        <v>101</v>
      </c>
      <c r="B161" s="716" t="s">
        <v>779</v>
      </c>
      <c r="C161" s="718">
        <v>120.09</v>
      </c>
      <c r="D161" s="586">
        <v>120.09</v>
      </c>
      <c r="E161" s="537" t="str">
        <f t="shared" si="4"/>
        <v/>
      </c>
      <c r="F161" s="720" t="s">
        <v>1465</v>
      </c>
      <c r="G161" s="680">
        <f>C161-C161*VLOOKUP(F161,'Discount Codes'!A:E,3,FALSE)</f>
        <v>99.674700000000001</v>
      </c>
      <c r="H161" s="352">
        <f ca="1">IF(ISERROR(VLOOKUP($A161,'LEAF-ZE1'!$D:$E,1,FALSE)),0,1)</f>
        <v>0</v>
      </c>
      <c r="I161" s="352">
        <f ca="1">IF(ISERROR(VLOOKUP($A161,'370Z-Z34'!$D:$E,1,FALSE)),0,1)</f>
        <v>0</v>
      </c>
      <c r="J161" s="352">
        <f ca="1">IF(ISERROR(VLOOKUP($A161,'JUKE-F15'!$D:$E,1,FALSE)),0,1)</f>
        <v>1</v>
      </c>
      <c r="K161" s="352">
        <f ca="1">IF(ISERROR(VLOOKUP($A161,'JUKE-F16'!$D:$E,1,FALSE)),0,1)</f>
        <v>0</v>
      </c>
      <c r="L161" s="352">
        <f ca="1">IF(ISERROR(VLOOKUP($A161,'NAVARA DC SER 3 &amp; 4-D23'!$D:$E,1,FALSE)),0,1)</f>
        <v>0</v>
      </c>
      <c r="M161" s="352">
        <f ca="1">IF(ISERROR(VLOOKUP($A161,'NAVARA KC&amp;SC SER 3 &amp; 4-D23'!$D:$E,1,FALSE)),0,1)</f>
        <v>0</v>
      </c>
      <c r="N161" s="352">
        <f ca="1">IF(ISERROR(VLOOKUP($A161,'PATHFINDER -R52'!$D:$E,1,FALSE)),0,1)</f>
        <v>0</v>
      </c>
      <c r="O161" s="352">
        <f ca="1">IF(ISERROR(VLOOKUP($A161,'PATROL W-Y62 S4'!$D:$E,1,FALSE)),0,1)</f>
        <v>0</v>
      </c>
      <c r="P161" s="352">
        <f ca="1">IF(ISERROR(VLOOKUP($A161,'PATROL W-Y62'!$D:$E,1,FALSE)),0,1)</f>
        <v>0</v>
      </c>
      <c r="Q161" s="352">
        <f ca="1">IF(ISERROR(VLOOKUP($A161,'QASHQAI J11'!$D:$E,1,FALSE)),0,1)</f>
        <v>0</v>
      </c>
      <c r="R161" s="352">
        <f ca="1">IF(ISERROR(VLOOKUP($A161,'X-TRAIL-T32'!$D:$E,1,FALSE)),0,1)</f>
        <v>0</v>
      </c>
      <c r="S161" s="352">
        <f ca="1">IF(ISERROR(VLOOKUP($A161,'NAVARA -D23 DC'!$D:$D,1,FALSE)),0,1)</f>
        <v>0</v>
      </c>
      <c r="T161" s="352">
        <f ca="1">IF(ISERROR(VLOOKUP($A161,'NAVARA KC&amp;SC'!$D:$D,1,FALSE)),0,1)</f>
        <v>0</v>
      </c>
      <c r="U161" s="352">
        <f ca="1">IF(ISERROR(VLOOKUP($A161,'ALL-NEW Z-Z34'!$D:$D,1,FALSE)),0,1)</f>
        <v>0</v>
      </c>
      <c r="V161" s="352">
        <f>IF(ISERROR(VLOOKUP($A161,#REF!,1,FALSE)),0,1)</f>
        <v>0</v>
      </c>
      <c r="W161" s="352">
        <f>IF(ISERROR(VLOOKUP($A161,#REF!,1,FALSE)),0,1)</f>
        <v>0</v>
      </c>
      <c r="X161" s="352">
        <f>IF(ISERROR(VLOOKUP($A161,#REF!,1,FALSE)),0,1)</f>
        <v>0</v>
      </c>
      <c r="Y161" s="352">
        <f>IF(ISERROR(VLOOKUP($A161,#REF!,1,FALSE)),0,1)</f>
        <v>0</v>
      </c>
      <c r="Z161" s="139">
        <f t="shared" ca="1" si="5"/>
        <v>1</v>
      </c>
    </row>
    <row r="162" spans="1:26">
      <c r="A162" s="717" t="s">
        <v>100</v>
      </c>
      <c r="B162" s="716" t="s">
        <v>778</v>
      </c>
      <c r="C162" s="718">
        <v>114.92</v>
      </c>
      <c r="D162" s="586">
        <v>114.92</v>
      </c>
      <c r="E162" s="537" t="str">
        <f t="shared" si="4"/>
        <v/>
      </c>
      <c r="F162" s="720" t="s">
        <v>1465</v>
      </c>
      <c r="G162" s="680">
        <f>C162-C162*VLOOKUP(F162,'Discount Codes'!A:E,3,FALSE)</f>
        <v>95.383600000000001</v>
      </c>
      <c r="H162" s="352">
        <f ca="1">IF(ISERROR(VLOOKUP($A162,'LEAF-ZE1'!$D:$E,1,FALSE)),0,1)</f>
        <v>0</v>
      </c>
      <c r="I162" s="352">
        <f ca="1">IF(ISERROR(VLOOKUP($A162,'370Z-Z34'!$D:$E,1,FALSE)),0,1)</f>
        <v>0</v>
      </c>
      <c r="J162" s="352">
        <f ca="1">IF(ISERROR(VLOOKUP($A162,'JUKE-F15'!$D:$E,1,FALSE)),0,1)</f>
        <v>1</v>
      </c>
      <c r="K162" s="352">
        <f ca="1">IF(ISERROR(VLOOKUP($A162,'JUKE-F16'!$D:$E,1,FALSE)),0,1)</f>
        <v>0</v>
      </c>
      <c r="L162" s="352">
        <f ca="1">IF(ISERROR(VLOOKUP($A162,'NAVARA DC SER 3 &amp; 4-D23'!$D:$E,1,FALSE)),0,1)</f>
        <v>0</v>
      </c>
      <c r="M162" s="352">
        <f ca="1">IF(ISERROR(VLOOKUP($A162,'NAVARA KC&amp;SC SER 3 &amp; 4-D23'!$D:$E,1,FALSE)),0,1)</f>
        <v>0</v>
      </c>
      <c r="N162" s="352">
        <f ca="1">IF(ISERROR(VLOOKUP($A162,'PATHFINDER -R52'!$D:$E,1,FALSE)),0,1)</f>
        <v>0</v>
      </c>
      <c r="O162" s="352">
        <f ca="1">IF(ISERROR(VLOOKUP($A162,'PATROL W-Y62 S4'!$D:$E,1,FALSE)),0,1)</f>
        <v>0</v>
      </c>
      <c r="P162" s="352">
        <f ca="1">IF(ISERROR(VLOOKUP($A162,'PATROL W-Y62'!$D:$E,1,FALSE)),0,1)</f>
        <v>0</v>
      </c>
      <c r="Q162" s="352">
        <f ca="1">IF(ISERROR(VLOOKUP($A162,'QASHQAI J11'!$D:$E,1,FALSE)),0,1)</f>
        <v>0</v>
      </c>
      <c r="R162" s="352">
        <f ca="1">IF(ISERROR(VLOOKUP($A162,'X-TRAIL-T32'!$D:$E,1,FALSE)),0,1)</f>
        <v>0</v>
      </c>
      <c r="S162" s="352">
        <f ca="1">IF(ISERROR(VLOOKUP($A162,'NAVARA -D23 DC'!$D:$D,1,FALSE)),0,1)</f>
        <v>0</v>
      </c>
      <c r="T162" s="352">
        <f ca="1">IF(ISERROR(VLOOKUP($A162,'NAVARA KC&amp;SC'!$D:$D,1,FALSE)),0,1)</f>
        <v>0</v>
      </c>
      <c r="U162" s="352">
        <f ca="1">IF(ISERROR(VLOOKUP($A162,'ALL-NEW Z-Z34'!$D:$D,1,FALSE)),0,1)</f>
        <v>0</v>
      </c>
      <c r="V162" s="352">
        <f>IF(ISERROR(VLOOKUP($A162,#REF!,1,FALSE)),0,1)</f>
        <v>0</v>
      </c>
      <c r="W162" s="352">
        <f>IF(ISERROR(VLOOKUP($A162,#REF!,1,FALSE)),0,1)</f>
        <v>0</v>
      </c>
      <c r="X162" s="352">
        <f>IF(ISERROR(VLOOKUP($A162,#REF!,1,FALSE)),0,1)</f>
        <v>0</v>
      </c>
      <c r="Y162" s="352">
        <f>IF(ISERROR(VLOOKUP($A162,#REF!,1,FALSE)),0,1)</f>
        <v>0</v>
      </c>
      <c r="Z162" s="139">
        <f t="shared" ca="1" si="5"/>
        <v>1</v>
      </c>
    </row>
    <row r="163" spans="1:26">
      <c r="A163" s="717" t="s">
        <v>661</v>
      </c>
      <c r="B163" s="716" t="s">
        <v>1012</v>
      </c>
      <c r="C163" s="718">
        <v>141.63999999999999</v>
      </c>
      <c r="D163" s="586">
        <v>141.63999999999999</v>
      </c>
      <c r="E163" s="537" t="str">
        <f t="shared" si="4"/>
        <v/>
      </c>
      <c r="F163" s="720" t="s">
        <v>1465</v>
      </c>
      <c r="G163" s="680">
        <f>C163-C163*VLOOKUP(F163,'Discount Codes'!A:E,3,FALSE)</f>
        <v>117.56119999999999</v>
      </c>
      <c r="H163" s="352">
        <f ca="1">IF(ISERROR(VLOOKUP($A163,'LEAF-ZE1'!$D:$E,1,FALSE)),0,1)</f>
        <v>0</v>
      </c>
      <c r="I163" s="352">
        <f ca="1">IF(ISERROR(VLOOKUP($A163,'370Z-Z34'!$D:$E,1,FALSE)),0,1)</f>
        <v>0</v>
      </c>
      <c r="J163" s="352">
        <f ca="1">IF(ISERROR(VLOOKUP($A163,'JUKE-F15'!$D:$E,1,FALSE)),0,1)</f>
        <v>0</v>
      </c>
      <c r="K163" s="352">
        <f ca="1">IF(ISERROR(VLOOKUP($A163,'JUKE-F16'!$D:$E,1,FALSE)),0,1)</f>
        <v>0</v>
      </c>
      <c r="L163" s="352">
        <f ca="1">IF(ISERROR(VLOOKUP($A163,'NAVARA DC SER 3 &amp; 4-D23'!$D:$E,1,FALSE)),0,1)</f>
        <v>0</v>
      </c>
      <c r="M163" s="352">
        <f ca="1">IF(ISERROR(VLOOKUP($A163,'NAVARA KC&amp;SC SER 3 &amp; 4-D23'!$D:$E,1,FALSE)),0,1)</f>
        <v>0</v>
      </c>
      <c r="N163" s="352">
        <f ca="1">IF(ISERROR(VLOOKUP($A163,'PATHFINDER -R52'!$D:$E,1,FALSE)),0,1)</f>
        <v>0</v>
      </c>
      <c r="O163" s="352">
        <f ca="1">IF(ISERROR(VLOOKUP($A163,'PATROL W-Y62 S4'!$D:$E,1,FALSE)),0,1)</f>
        <v>0</v>
      </c>
      <c r="P163" s="352">
        <f ca="1">IF(ISERROR(VLOOKUP($A163,'PATROL W-Y62'!$D:$E,1,FALSE)),0,1)</f>
        <v>0</v>
      </c>
      <c r="Q163" s="352">
        <f ca="1">IF(ISERROR(VLOOKUP($A163,'QASHQAI J11'!$D:$E,1,FALSE)),0,1)</f>
        <v>0</v>
      </c>
      <c r="R163" s="352">
        <f ca="1">IF(ISERROR(VLOOKUP($A163,'X-TRAIL-T32'!$D:$E,1,FALSE)),0,1)</f>
        <v>1</v>
      </c>
      <c r="S163" s="352">
        <f ca="1">IF(ISERROR(VLOOKUP($A163,'NAVARA -D23 DC'!$D:$D,1,FALSE)),0,1)</f>
        <v>0</v>
      </c>
      <c r="T163" s="352">
        <f ca="1">IF(ISERROR(VLOOKUP($A163,'NAVARA KC&amp;SC'!$D:$D,1,FALSE)),0,1)</f>
        <v>0</v>
      </c>
      <c r="U163" s="352">
        <f ca="1">IF(ISERROR(VLOOKUP($A163,'ALL-NEW Z-Z34'!$D:$D,1,FALSE)),0,1)</f>
        <v>0</v>
      </c>
      <c r="V163" s="352">
        <f>IF(ISERROR(VLOOKUP($A163,#REF!,1,FALSE)),0,1)</f>
        <v>0</v>
      </c>
      <c r="W163" s="352">
        <f>IF(ISERROR(VLOOKUP($A163,#REF!,1,FALSE)),0,1)</f>
        <v>0</v>
      </c>
      <c r="X163" s="352">
        <f>IF(ISERROR(VLOOKUP($A163,#REF!,1,FALSE)),0,1)</f>
        <v>0</v>
      </c>
      <c r="Y163" s="352">
        <f>IF(ISERROR(VLOOKUP($A163,#REF!,1,FALSE)),0,1)</f>
        <v>0</v>
      </c>
      <c r="Z163" s="139">
        <f t="shared" ca="1" si="5"/>
        <v>1</v>
      </c>
    </row>
    <row r="164" spans="1:26">
      <c r="A164" s="717" t="s">
        <v>203</v>
      </c>
      <c r="B164" s="716" t="s">
        <v>942</v>
      </c>
      <c r="C164" s="718">
        <v>134.91</v>
      </c>
      <c r="D164" s="586">
        <v>134.91</v>
      </c>
      <c r="E164" s="537" t="str">
        <f t="shared" si="4"/>
        <v/>
      </c>
      <c r="F164" s="720" t="s">
        <v>1465</v>
      </c>
      <c r="G164" s="680">
        <f>C164-C164*VLOOKUP(F164,'Discount Codes'!A:E,3,FALSE)</f>
        <v>111.9753</v>
      </c>
      <c r="H164" s="352">
        <f ca="1">IF(ISERROR(VLOOKUP($A164,'LEAF-ZE1'!$D:$E,1,FALSE)),0,1)</f>
        <v>0</v>
      </c>
      <c r="I164" s="352">
        <f ca="1">IF(ISERROR(VLOOKUP($A164,'370Z-Z34'!$D:$E,1,FALSE)),0,1)</f>
        <v>0</v>
      </c>
      <c r="J164" s="352">
        <f ca="1">IF(ISERROR(VLOOKUP($A164,'JUKE-F15'!$D:$E,1,FALSE)),0,1)</f>
        <v>0</v>
      </c>
      <c r="K164" s="352">
        <f ca="1">IF(ISERROR(VLOOKUP($A164,'JUKE-F16'!$D:$E,1,FALSE)),0,1)</f>
        <v>0</v>
      </c>
      <c r="L164" s="352">
        <f ca="1">IF(ISERROR(VLOOKUP($A164,'NAVARA DC SER 3 &amp; 4-D23'!$D:$E,1,FALSE)),0,1)</f>
        <v>0</v>
      </c>
      <c r="M164" s="352">
        <f ca="1">IF(ISERROR(VLOOKUP($A164,'NAVARA KC&amp;SC SER 3 &amp; 4-D23'!$D:$E,1,FALSE)),0,1)</f>
        <v>0</v>
      </c>
      <c r="N164" s="352">
        <f ca="1">IF(ISERROR(VLOOKUP($A164,'PATHFINDER -R52'!$D:$E,1,FALSE)),0,1)</f>
        <v>0</v>
      </c>
      <c r="O164" s="352">
        <f ca="1">IF(ISERROR(VLOOKUP($A164,'PATROL W-Y62 S4'!$D:$E,1,FALSE)),0,1)</f>
        <v>0</v>
      </c>
      <c r="P164" s="352">
        <f ca="1">IF(ISERROR(VLOOKUP($A164,'PATROL W-Y62'!$D:$E,1,FALSE)),0,1)</f>
        <v>0</v>
      </c>
      <c r="Q164" s="352">
        <f ca="1">IF(ISERROR(VLOOKUP($A164,'QASHQAI J11'!$D:$E,1,FALSE)),0,1)</f>
        <v>0</v>
      </c>
      <c r="R164" s="352">
        <f ca="1">IF(ISERROR(VLOOKUP($A164,'X-TRAIL-T32'!$D:$E,1,FALSE)),0,1)</f>
        <v>1</v>
      </c>
      <c r="S164" s="352">
        <f ca="1">IF(ISERROR(VLOOKUP($A164,'NAVARA -D23 DC'!$D:$D,1,FALSE)),0,1)</f>
        <v>0</v>
      </c>
      <c r="T164" s="352">
        <f ca="1">IF(ISERROR(VLOOKUP($A164,'NAVARA KC&amp;SC'!$D:$D,1,FALSE)),0,1)</f>
        <v>0</v>
      </c>
      <c r="U164" s="352">
        <f ca="1">IF(ISERROR(VLOOKUP($A164,'ALL-NEW Z-Z34'!$D:$D,1,FALSE)),0,1)</f>
        <v>0</v>
      </c>
      <c r="V164" s="352">
        <f>IF(ISERROR(VLOOKUP($A164,#REF!,1,FALSE)),0,1)</f>
        <v>0</v>
      </c>
      <c r="W164" s="352">
        <f>IF(ISERROR(VLOOKUP($A164,#REF!,1,FALSE)),0,1)</f>
        <v>0</v>
      </c>
      <c r="X164" s="352">
        <f>IF(ISERROR(VLOOKUP($A164,#REF!,1,FALSE)),0,1)</f>
        <v>0</v>
      </c>
      <c r="Y164" s="352">
        <f>IF(ISERROR(VLOOKUP($A164,#REF!,1,FALSE)),0,1)</f>
        <v>0</v>
      </c>
      <c r="Z164" s="139">
        <f t="shared" ca="1" si="5"/>
        <v>1</v>
      </c>
    </row>
    <row r="165" spans="1:26">
      <c r="A165" s="717" t="s">
        <v>719</v>
      </c>
      <c r="B165" s="716" t="s">
        <v>933</v>
      </c>
      <c r="C165" s="718">
        <v>123.86</v>
      </c>
      <c r="D165" s="586">
        <v>123.86</v>
      </c>
      <c r="E165" s="537" t="str">
        <f t="shared" si="4"/>
        <v/>
      </c>
      <c r="F165" s="720" t="s">
        <v>1465</v>
      </c>
      <c r="G165" s="680">
        <f>C165-C165*VLOOKUP(F165,'Discount Codes'!A:E,3,FALSE)</f>
        <v>102.8038</v>
      </c>
      <c r="H165" s="352">
        <f ca="1">IF(ISERROR(VLOOKUP($A165,'LEAF-ZE1'!$D:$E,1,FALSE)),0,1)</f>
        <v>0</v>
      </c>
      <c r="I165" s="352">
        <f ca="1">IF(ISERROR(VLOOKUP($A165,'370Z-Z34'!$D:$E,1,FALSE)),0,1)</f>
        <v>0</v>
      </c>
      <c r="J165" s="352">
        <f ca="1">IF(ISERROR(VLOOKUP($A165,'JUKE-F15'!$D:$E,1,FALSE)),0,1)</f>
        <v>0</v>
      </c>
      <c r="K165" s="352">
        <f ca="1">IF(ISERROR(VLOOKUP($A165,'JUKE-F16'!$D:$E,1,FALSE)),0,1)</f>
        <v>0</v>
      </c>
      <c r="L165" s="352">
        <f ca="1">IF(ISERROR(VLOOKUP($A165,'NAVARA DC SER 3 &amp; 4-D23'!$D:$E,1,FALSE)),0,1)</f>
        <v>0</v>
      </c>
      <c r="M165" s="352">
        <f ca="1">IF(ISERROR(VLOOKUP($A165,'NAVARA KC&amp;SC SER 3 &amp; 4-D23'!$D:$E,1,FALSE)),0,1)</f>
        <v>0</v>
      </c>
      <c r="N165" s="352">
        <f ca="1">IF(ISERROR(VLOOKUP($A165,'PATHFINDER -R52'!$D:$E,1,FALSE)),0,1)</f>
        <v>0</v>
      </c>
      <c r="O165" s="352">
        <f ca="1">IF(ISERROR(VLOOKUP($A165,'PATROL W-Y62 S4'!$D:$E,1,FALSE)),0,1)</f>
        <v>0</v>
      </c>
      <c r="P165" s="352">
        <f ca="1">IF(ISERROR(VLOOKUP($A165,'PATROL W-Y62'!$D:$E,1,FALSE)),0,1)</f>
        <v>0</v>
      </c>
      <c r="Q165" s="352">
        <f ca="1">IF(ISERROR(VLOOKUP($A165,'QASHQAI J11'!$D:$E,1,FALSE)),0,1)</f>
        <v>1</v>
      </c>
      <c r="R165" s="352">
        <f ca="1">IF(ISERROR(VLOOKUP($A165,'X-TRAIL-T32'!$D:$E,1,FALSE)),0,1)</f>
        <v>0</v>
      </c>
      <c r="S165" s="352">
        <f ca="1">IF(ISERROR(VLOOKUP($A165,'NAVARA -D23 DC'!$D:$D,1,FALSE)),0,1)</f>
        <v>0</v>
      </c>
      <c r="T165" s="352">
        <f ca="1">IF(ISERROR(VLOOKUP($A165,'NAVARA KC&amp;SC'!$D:$D,1,FALSE)),0,1)</f>
        <v>0</v>
      </c>
      <c r="U165" s="352">
        <f ca="1">IF(ISERROR(VLOOKUP($A165,'ALL-NEW Z-Z34'!$D:$D,1,FALSE)),0,1)</f>
        <v>0</v>
      </c>
      <c r="V165" s="352">
        <f>IF(ISERROR(VLOOKUP($A165,#REF!,1,FALSE)),0,1)</f>
        <v>0</v>
      </c>
      <c r="W165" s="352">
        <f>IF(ISERROR(VLOOKUP($A165,#REF!,1,FALSE)),0,1)</f>
        <v>0</v>
      </c>
      <c r="X165" s="352">
        <f>IF(ISERROR(VLOOKUP($A165,#REF!,1,FALSE)),0,1)</f>
        <v>0</v>
      </c>
      <c r="Y165" s="352">
        <f>IF(ISERROR(VLOOKUP($A165,#REF!,1,FALSE)),0,1)</f>
        <v>0</v>
      </c>
      <c r="Z165" s="139">
        <f t="shared" ca="1" si="5"/>
        <v>1</v>
      </c>
    </row>
    <row r="166" spans="1:26">
      <c r="A166" s="717" t="s">
        <v>1245</v>
      </c>
      <c r="B166" s="716" t="s">
        <v>1882</v>
      </c>
      <c r="C166" s="718">
        <v>119.38</v>
      </c>
      <c r="D166" s="586">
        <v>119.38</v>
      </c>
      <c r="E166" s="537" t="str">
        <f t="shared" si="4"/>
        <v/>
      </c>
      <c r="F166" s="720" t="s">
        <v>1465</v>
      </c>
      <c r="G166" s="680">
        <f>C166-C166*VLOOKUP(F166,'Discount Codes'!A:E,3,FALSE)</f>
        <v>99.085399999999993</v>
      </c>
      <c r="H166" s="352">
        <f ca="1">IF(ISERROR(VLOOKUP($A166,'LEAF-ZE1'!$D:$E,1,FALSE)),0,1)</f>
        <v>0</v>
      </c>
      <c r="I166" s="352">
        <f ca="1">IF(ISERROR(VLOOKUP($A166,'370Z-Z34'!$D:$E,1,FALSE)),0,1)</f>
        <v>0</v>
      </c>
      <c r="J166" s="352">
        <f ca="1">IF(ISERROR(VLOOKUP($A166,'JUKE-F15'!$D:$E,1,FALSE)),0,1)</f>
        <v>0</v>
      </c>
      <c r="K166" s="352">
        <f ca="1">IF(ISERROR(VLOOKUP($A166,'JUKE-F16'!$D:$E,1,FALSE)),0,1)</f>
        <v>0</v>
      </c>
      <c r="L166" s="352">
        <f ca="1">IF(ISERROR(VLOOKUP($A166,'NAVARA DC SER 3 &amp; 4-D23'!$D:$E,1,FALSE)),0,1)</f>
        <v>0</v>
      </c>
      <c r="M166" s="352">
        <f ca="1">IF(ISERROR(VLOOKUP($A166,'NAVARA KC&amp;SC SER 3 &amp; 4-D23'!$D:$E,1,FALSE)),0,1)</f>
        <v>0</v>
      </c>
      <c r="N166" s="352">
        <f ca="1">IF(ISERROR(VLOOKUP($A166,'PATHFINDER -R52'!$D:$E,1,FALSE)),0,1)</f>
        <v>0</v>
      </c>
      <c r="O166" s="352">
        <f ca="1">IF(ISERROR(VLOOKUP($A166,'PATROL W-Y62 S4'!$D:$E,1,FALSE)),0,1)</f>
        <v>0</v>
      </c>
      <c r="P166" s="352">
        <f ca="1">IF(ISERROR(VLOOKUP($A166,'PATROL W-Y62'!$D:$E,1,FALSE)),0,1)</f>
        <v>0</v>
      </c>
      <c r="Q166" s="352">
        <f ca="1">IF(ISERROR(VLOOKUP($A166,'QASHQAI J11'!$D:$E,1,FALSE)),0,1)</f>
        <v>0</v>
      </c>
      <c r="R166" s="352">
        <f ca="1">IF(ISERROR(VLOOKUP($A166,'X-TRAIL-T32'!$D:$E,1,FALSE)),0,1)</f>
        <v>0</v>
      </c>
      <c r="S166" s="352">
        <f ca="1">IF(ISERROR(VLOOKUP($A166,'NAVARA -D23 DC'!$D:$D,1,FALSE)),0,1)</f>
        <v>0</v>
      </c>
      <c r="T166" s="352">
        <f ca="1">IF(ISERROR(VLOOKUP($A166,'NAVARA KC&amp;SC'!$D:$D,1,FALSE)),0,1)</f>
        <v>0</v>
      </c>
      <c r="U166" s="352">
        <f ca="1">IF(ISERROR(VLOOKUP($A166,'ALL-NEW Z-Z34'!$D:$D,1,FALSE)),0,1)</f>
        <v>0</v>
      </c>
      <c r="V166" s="352">
        <f>IF(ISERROR(VLOOKUP($A166,#REF!,1,FALSE)),0,1)</f>
        <v>0</v>
      </c>
      <c r="W166" s="352">
        <f>IF(ISERROR(VLOOKUP($A166,#REF!,1,FALSE)),0,1)</f>
        <v>0</v>
      </c>
      <c r="X166" s="352">
        <f>IF(ISERROR(VLOOKUP($A166,#REF!,1,FALSE)),0,1)</f>
        <v>0</v>
      </c>
      <c r="Y166" s="352">
        <f>IF(ISERROR(VLOOKUP($A166,#REF!,1,FALSE)),0,1)</f>
        <v>0</v>
      </c>
      <c r="Z166" s="139">
        <f t="shared" ca="1" si="5"/>
        <v>0</v>
      </c>
    </row>
    <row r="167" spans="1:26">
      <c r="A167" s="717" t="s">
        <v>1244</v>
      </c>
      <c r="B167" s="716" t="s">
        <v>1882</v>
      </c>
      <c r="C167" s="718">
        <v>93.28</v>
      </c>
      <c r="D167" s="586">
        <v>93.28</v>
      </c>
      <c r="E167" s="537" t="str">
        <f t="shared" si="4"/>
        <v/>
      </c>
      <c r="F167" s="720" t="s">
        <v>1465</v>
      </c>
      <c r="G167" s="680">
        <f>C167-C167*VLOOKUP(F167,'Discount Codes'!A:E,3,FALSE)</f>
        <v>77.422399999999996</v>
      </c>
      <c r="H167" s="352">
        <f ca="1">IF(ISERROR(VLOOKUP($A167,'LEAF-ZE1'!$D:$E,1,FALSE)),0,1)</f>
        <v>0</v>
      </c>
      <c r="I167" s="352">
        <f ca="1">IF(ISERROR(VLOOKUP($A167,'370Z-Z34'!$D:$E,1,FALSE)),0,1)</f>
        <v>0</v>
      </c>
      <c r="J167" s="352">
        <f ca="1">IF(ISERROR(VLOOKUP($A167,'JUKE-F15'!$D:$E,1,FALSE)),0,1)</f>
        <v>0</v>
      </c>
      <c r="K167" s="352">
        <f ca="1">IF(ISERROR(VLOOKUP($A167,'JUKE-F16'!$D:$E,1,FALSE)),0,1)</f>
        <v>0</v>
      </c>
      <c r="L167" s="352">
        <f ca="1">IF(ISERROR(VLOOKUP($A167,'NAVARA DC SER 3 &amp; 4-D23'!$D:$E,1,FALSE)),0,1)</f>
        <v>0</v>
      </c>
      <c r="M167" s="352">
        <f ca="1">IF(ISERROR(VLOOKUP($A167,'NAVARA KC&amp;SC SER 3 &amp; 4-D23'!$D:$E,1,FALSE)),0,1)</f>
        <v>0</v>
      </c>
      <c r="N167" s="352">
        <f ca="1">IF(ISERROR(VLOOKUP($A167,'PATHFINDER -R52'!$D:$E,1,FALSE)),0,1)</f>
        <v>0</v>
      </c>
      <c r="O167" s="352">
        <f ca="1">IF(ISERROR(VLOOKUP($A167,'PATROL W-Y62 S4'!$D:$E,1,FALSE)),0,1)</f>
        <v>0</v>
      </c>
      <c r="P167" s="352">
        <f ca="1">IF(ISERROR(VLOOKUP($A167,'PATROL W-Y62'!$D:$E,1,FALSE)),0,1)</f>
        <v>0</v>
      </c>
      <c r="Q167" s="352">
        <f ca="1">IF(ISERROR(VLOOKUP($A167,'QASHQAI J11'!$D:$E,1,FALSE)),0,1)</f>
        <v>0</v>
      </c>
      <c r="R167" s="352">
        <f ca="1">IF(ISERROR(VLOOKUP($A167,'X-TRAIL-T32'!$D:$E,1,FALSE)),0,1)</f>
        <v>0</v>
      </c>
      <c r="S167" s="352">
        <f ca="1">IF(ISERROR(VLOOKUP($A167,'NAVARA -D23 DC'!$D:$D,1,FALSE)),0,1)</f>
        <v>0</v>
      </c>
      <c r="T167" s="352">
        <f ca="1">IF(ISERROR(VLOOKUP($A167,'NAVARA KC&amp;SC'!$D:$D,1,FALSE)),0,1)</f>
        <v>0</v>
      </c>
      <c r="U167" s="352">
        <f ca="1">IF(ISERROR(VLOOKUP($A167,'ALL-NEW Z-Z34'!$D:$D,1,FALSE)),0,1)</f>
        <v>0</v>
      </c>
      <c r="V167" s="352">
        <f>IF(ISERROR(VLOOKUP($A167,#REF!,1,FALSE)),0,1)</f>
        <v>0</v>
      </c>
      <c r="W167" s="352">
        <f>IF(ISERROR(VLOOKUP($A167,#REF!,1,FALSE)),0,1)</f>
        <v>0</v>
      </c>
      <c r="X167" s="352">
        <f>IF(ISERROR(VLOOKUP($A167,#REF!,1,FALSE)),0,1)</f>
        <v>0</v>
      </c>
      <c r="Y167" s="352">
        <f>IF(ISERROR(VLOOKUP($A167,#REF!,1,FALSE)),0,1)</f>
        <v>0</v>
      </c>
      <c r="Z167" s="139">
        <f t="shared" ca="1" si="5"/>
        <v>0</v>
      </c>
    </row>
    <row r="168" spans="1:26">
      <c r="A168" s="717" t="s">
        <v>1243</v>
      </c>
      <c r="B168" s="716" t="s">
        <v>1883</v>
      </c>
      <c r="C168" s="718">
        <v>103.58</v>
      </c>
      <c r="D168" s="586">
        <v>103.58</v>
      </c>
      <c r="E168" s="537" t="str">
        <f t="shared" si="4"/>
        <v/>
      </c>
      <c r="F168" s="720" t="s">
        <v>1465</v>
      </c>
      <c r="G168" s="680">
        <f>C168-C168*VLOOKUP(F168,'Discount Codes'!A:E,3,FALSE)</f>
        <v>85.971399999999988</v>
      </c>
      <c r="H168" s="352">
        <f ca="1">IF(ISERROR(VLOOKUP($A168,'LEAF-ZE1'!$D:$E,1,FALSE)),0,1)</f>
        <v>0</v>
      </c>
      <c r="I168" s="352">
        <f ca="1">IF(ISERROR(VLOOKUP($A168,'370Z-Z34'!$D:$E,1,FALSE)),0,1)</f>
        <v>0</v>
      </c>
      <c r="J168" s="352">
        <f ca="1">IF(ISERROR(VLOOKUP($A168,'JUKE-F15'!$D:$E,1,FALSE)),0,1)</f>
        <v>0</v>
      </c>
      <c r="K168" s="352">
        <f ca="1">IF(ISERROR(VLOOKUP($A168,'JUKE-F16'!$D:$E,1,FALSE)),0,1)</f>
        <v>0</v>
      </c>
      <c r="L168" s="352">
        <f ca="1">IF(ISERROR(VLOOKUP($A168,'NAVARA DC SER 3 &amp; 4-D23'!$D:$E,1,FALSE)),0,1)</f>
        <v>0</v>
      </c>
      <c r="M168" s="352">
        <f ca="1">IF(ISERROR(VLOOKUP($A168,'NAVARA KC&amp;SC SER 3 &amp; 4-D23'!$D:$E,1,FALSE)),0,1)</f>
        <v>0</v>
      </c>
      <c r="N168" s="352">
        <f ca="1">IF(ISERROR(VLOOKUP($A168,'PATHFINDER -R52'!$D:$E,1,FALSE)),0,1)</f>
        <v>0</v>
      </c>
      <c r="O168" s="352">
        <f ca="1">IF(ISERROR(VLOOKUP($A168,'PATROL W-Y62 S4'!$D:$E,1,FALSE)),0,1)</f>
        <v>0</v>
      </c>
      <c r="P168" s="352">
        <f ca="1">IF(ISERROR(VLOOKUP($A168,'PATROL W-Y62'!$D:$E,1,FALSE)),0,1)</f>
        <v>0</v>
      </c>
      <c r="Q168" s="352">
        <f ca="1">IF(ISERROR(VLOOKUP($A168,'QASHQAI J11'!$D:$E,1,FALSE)),0,1)</f>
        <v>0</v>
      </c>
      <c r="R168" s="352">
        <f ca="1">IF(ISERROR(VLOOKUP($A168,'X-TRAIL-T32'!$D:$E,1,FALSE)),0,1)</f>
        <v>0</v>
      </c>
      <c r="S168" s="352">
        <f ca="1">IF(ISERROR(VLOOKUP($A168,'NAVARA -D23 DC'!$D:$D,1,FALSE)),0,1)</f>
        <v>0</v>
      </c>
      <c r="T168" s="352">
        <f ca="1">IF(ISERROR(VLOOKUP($A168,'NAVARA KC&amp;SC'!$D:$D,1,FALSE)),0,1)</f>
        <v>0</v>
      </c>
      <c r="U168" s="352">
        <f ca="1">IF(ISERROR(VLOOKUP($A168,'ALL-NEW Z-Z34'!$D:$D,1,FALSE)),0,1)</f>
        <v>0</v>
      </c>
      <c r="V168" s="352">
        <f>IF(ISERROR(VLOOKUP($A168,#REF!,1,FALSE)),0,1)</f>
        <v>0</v>
      </c>
      <c r="W168" s="352">
        <f>IF(ISERROR(VLOOKUP($A168,#REF!,1,FALSE)),0,1)</f>
        <v>0</v>
      </c>
      <c r="X168" s="352">
        <f>IF(ISERROR(VLOOKUP($A168,#REF!,1,FALSE)),0,1)</f>
        <v>0</v>
      </c>
      <c r="Y168" s="352">
        <f>IF(ISERROR(VLOOKUP($A168,#REF!,1,FALSE)),0,1)</f>
        <v>0</v>
      </c>
      <c r="Z168" s="139">
        <f t="shared" ca="1" si="5"/>
        <v>0</v>
      </c>
    </row>
    <row r="169" spans="1:26">
      <c r="A169" s="717" t="s">
        <v>163</v>
      </c>
      <c r="B169" s="716" t="s">
        <v>1884</v>
      </c>
      <c r="C169" s="718">
        <v>86.12</v>
      </c>
      <c r="D169" s="586">
        <v>86.12</v>
      </c>
      <c r="E169" s="537" t="str">
        <f t="shared" si="4"/>
        <v/>
      </c>
      <c r="F169" s="720" t="s">
        <v>1465</v>
      </c>
      <c r="G169" s="680">
        <f>C169-C169*VLOOKUP(F169,'Discount Codes'!A:E,3,FALSE)</f>
        <v>71.479600000000005</v>
      </c>
      <c r="H169" s="352">
        <f ca="1">IF(ISERROR(VLOOKUP($A169,'LEAF-ZE1'!$D:$E,1,FALSE)),0,1)</f>
        <v>0</v>
      </c>
      <c r="I169" s="352">
        <f ca="1">IF(ISERROR(VLOOKUP($A169,'370Z-Z34'!$D:$E,1,FALSE)),0,1)</f>
        <v>0</v>
      </c>
      <c r="J169" s="352">
        <f ca="1">IF(ISERROR(VLOOKUP($A169,'JUKE-F15'!$D:$E,1,FALSE)),0,1)</f>
        <v>0</v>
      </c>
      <c r="K169" s="352">
        <f ca="1">IF(ISERROR(VLOOKUP($A169,'JUKE-F16'!$D:$E,1,FALSE)),0,1)</f>
        <v>0</v>
      </c>
      <c r="L169" s="352">
        <f ca="1">IF(ISERROR(VLOOKUP($A169,'NAVARA DC SER 3 &amp; 4-D23'!$D:$E,1,FALSE)),0,1)</f>
        <v>0</v>
      </c>
      <c r="M169" s="352">
        <f ca="1">IF(ISERROR(VLOOKUP($A169,'NAVARA KC&amp;SC SER 3 &amp; 4-D23'!$D:$E,1,FALSE)),0,1)</f>
        <v>0</v>
      </c>
      <c r="N169" s="352">
        <f ca="1">IF(ISERROR(VLOOKUP($A169,'PATHFINDER -R52'!$D:$E,1,FALSE)),0,1)</f>
        <v>1</v>
      </c>
      <c r="O169" s="352">
        <f ca="1">IF(ISERROR(VLOOKUP($A169,'PATROL W-Y62 S4'!$D:$E,1,FALSE)),0,1)</f>
        <v>0</v>
      </c>
      <c r="P169" s="352">
        <f ca="1">IF(ISERROR(VLOOKUP($A169,'PATROL W-Y62'!$D:$E,1,FALSE)),0,1)</f>
        <v>0</v>
      </c>
      <c r="Q169" s="352">
        <f ca="1">IF(ISERROR(VLOOKUP($A169,'QASHQAI J11'!$D:$E,1,FALSE)),0,1)</f>
        <v>0</v>
      </c>
      <c r="R169" s="352">
        <f ca="1">IF(ISERROR(VLOOKUP($A169,'X-TRAIL-T32'!$D:$E,1,FALSE)),0,1)</f>
        <v>0</v>
      </c>
      <c r="S169" s="352">
        <f ca="1">IF(ISERROR(VLOOKUP($A169,'NAVARA -D23 DC'!$D:$D,1,FALSE)),0,1)</f>
        <v>0</v>
      </c>
      <c r="T169" s="352">
        <f ca="1">IF(ISERROR(VLOOKUP($A169,'NAVARA KC&amp;SC'!$D:$D,1,FALSE)),0,1)</f>
        <v>0</v>
      </c>
      <c r="U169" s="352">
        <f ca="1">IF(ISERROR(VLOOKUP($A169,'ALL-NEW Z-Z34'!$D:$D,1,FALSE)),0,1)</f>
        <v>0</v>
      </c>
      <c r="V169" s="352">
        <f>IF(ISERROR(VLOOKUP($A169,#REF!,1,FALSE)),0,1)</f>
        <v>0</v>
      </c>
      <c r="W169" s="352">
        <f>IF(ISERROR(VLOOKUP($A169,#REF!,1,FALSE)),0,1)</f>
        <v>0</v>
      </c>
      <c r="X169" s="352">
        <f>IF(ISERROR(VLOOKUP($A169,#REF!,1,FALSE)),0,1)</f>
        <v>0</v>
      </c>
      <c r="Y169" s="352">
        <f>IF(ISERROR(VLOOKUP($A169,#REF!,1,FALSE)),0,1)</f>
        <v>0</v>
      </c>
      <c r="Z169" s="139">
        <f t="shared" ca="1" si="5"/>
        <v>1</v>
      </c>
    </row>
    <row r="170" spans="1:26">
      <c r="A170" s="717" t="s">
        <v>1092</v>
      </c>
      <c r="B170" s="716" t="s">
        <v>870</v>
      </c>
      <c r="C170" s="718">
        <v>73.510000000000005</v>
      </c>
      <c r="D170" s="586">
        <v>73.510000000000005</v>
      </c>
      <c r="E170" s="537" t="str">
        <f t="shared" si="4"/>
        <v/>
      </c>
      <c r="F170" s="720" t="s">
        <v>1465</v>
      </c>
      <c r="G170" s="680">
        <f>C170-C170*VLOOKUP(F170,'Discount Codes'!A:E,3,FALSE)</f>
        <v>61.013300000000001</v>
      </c>
      <c r="H170" s="352">
        <f ca="1">IF(ISERROR(VLOOKUP($A170,'LEAF-ZE1'!$D:$E,1,FALSE)),0,1)</f>
        <v>0</v>
      </c>
      <c r="I170" s="352">
        <f ca="1">IF(ISERROR(VLOOKUP($A170,'370Z-Z34'!$D:$E,1,FALSE)),0,1)</f>
        <v>0</v>
      </c>
      <c r="J170" s="352">
        <f ca="1">IF(ISERROR(VLOOKUP($A170,'JUKE-F15'!$D:$E,1,FALSE)),0,1)</f>
        <v>0</v>
      </c>
      <c r="K170" s="352">
        <f ca="1">IF(ISERROR(VLOOKUP($A170,'JUKE-F16'!$D:$E,1,FALSE)),0,1)</f>
        <v>0</v>
      </c>
      <c r="L170" s="352">
        <f ca="1">IF(ISERROR(VLOOKUP($A170,'NAVARA DC SER 3 &amp; 4-D23'!$D:$E,1,FALSE)),0,1)</f>
        <v>1</v>
      </c>
      <c r="M170" s="352">
        <f ca="1">IF(ISERROR(VLOOKUP($A170,'NAVARA KC&amp;SC SER 3 &amp; 4-D23'!$D:$E,1,FALSE)),0,1)</f>
        <v>1</v>
      </c>
      <c r="N170" s="352">
        <f ca="1">IF(ISERROR(VLOOKUP($A170,'PATHFINDER -R52'!$D:$E,1,FALSE)),0,1)</f>
        <v>0</v>
      </c>
      <c r="O170" s="352">
        <f ca="1">IF(ISERROR(VLOOKUP($A170,'PATROL W-Y62 S4'!$D:$E,1,FALSE)),0,1)</f>
        <v>0</v>
      </c>
      <c r="P170" s="352">
        <f ca="1">IF(ISERROR(VLOOKUP($A170,'PATROL W-Y62'!$D:$E,1,FALSE)),0,1)</f>
        <v>0</v>
      </c>
      <c r="Q170" s="352">
        <f ca="1">IF(ISERROR(VLOOKUP($A170,'QASHQAI J11'!$D:$E,1,FALSE)),0,1)</f>
        <v>0</v>
      </c>
      <c r="R170" s="352">
        <f ca="1">IF(ISERROR(VLOOKUP($A170,'X-TRAIL-T32'!$D:$E,1,FALSE)),0,1)</f>
        <v>0</v>
      </c>
      <c r="S170" s="352">
        <f ca="1">IF(ISERROR(VLOOKUP($A170,'NAVARA -D23 DC'!$D:$D,1,FALSE)),0,1)</f>
        <v>0</v>
      </c>
      <c r="T170" s="352">
        <f ca="1">IF(ISERROR(VLOOKUP($A170,'NAVARA KC&amp;SC'!$D:$D,1,FALSE)),0,1)</f>
        <v>0</v>
      </c>
      <c r="U170" s="352">
        <f ca="1">IF(ISERROR(VLOOKUP($A170,'ALL-NEW Z-Z34'!$D:$D,1,FALSE)),0,1)</f>
        <v>0</v>
      </c>
      <c r="V170" s="352">
        <f>IF(ISERROR(VLOOKUP($A170,#REF!,1,FALSE)),0,1)</f>
        <v>0</v>
      </c>
      <c r="W170" s="352">
        <f>IF(ISERROR(VLOOKUP($A170,#REF!,1,FALSE)),0,1)</f>
        <v>0</v>
      </c>
      <c r="X170" s="352">
        <f>IF(ISERROR(VLOOKUP($A170,#REF!,1,FALSE)),0,1)</f>
        <v>0</v>
      </c>
      <c r="Y170" s="352">
        <f>IF(ISERROR(VLOOKUP($A170,#REF!,1,FALSE)),0,1)</f>
        <v>0</v>
      </c>
      <c r="Z170" s="139">
        <f t="shared" ca="1" si="5"/>
        <v>2</v>
      </c>
    </row>
    <row r="171" spans="1:26">
      <c r="A171" s="717" t="s">
        <v>513</v>
      </c>
      <c r="B171" s="716" t="s">
        <v>828</v>
      </c>
      <c r="C171" s="718">
        <v>100.62</v>
      </c>
      <c r="D171" s="586">
        <v>100.62</v>
      </c>
      <c r="E171" s="537" t="str">
        <f t="shared" si="4"/>
        <v/>
      </c>
      <c r="F171" s="720" t="s">
        <v>1465</v>
      </c>
      <c r="G171" s="680">
        <f>C171-C171*VLOOKUP(F171,'Discount Codes'!A:E,3,FALSE)</f>
        <v>83.514600000000002</v>
      </c>
      <c r="H171" s="352">
        <f ca="1">IF(ISERROR(VLOOKUP($A171,'LEAF-ZE1'!$D:$E,1,FALSE)),0,1)</f>
        <v>0</v>
      </c>
      <c r="I171" s="352">
        <f ca="1">IF(ISERROR(VLOOKUP($A171,'370Z-Z34'!$D:$E,1,FALSE)),0,1)</f>
        <v>0</v>
      </c>
      <c r="J171" s="352">
        <f ca="1">IF(ISERROR(VLOOKUP($A171,'JUKE-F15'!$D:$E,1,FALSE)),0,1)</f>
        <v>0</v>
      </c>
      <c r="K171" s="352">
        <f ca="1">IF(ISERROR(VLOOKUP($A171,'JUKE-F16'!$D:$E,1,FALSE)),0,1)</f>
        <v>0</v>
      </c>
      <c r="L171" s="352">
        <f ca="1">IF(ISERROR(VLOOKUP($A171,'NAVARA DC SER 3 &amp; 4-D23'!$D:$E,1,FALSE)),0,1)</f>
        <v>1</v>
      </c>
      <c r="M171" s="352">
        <f ca="1">IF(ISERROR(VLOOKUP($A171,'NAVARA KC&amp;SC SER 3 &amp; 4-D23'!$D:$E,1,FALSE)),0,1)</f>
        <v>1</v>
      </c>
      <c r="N171" s="352">
        <f ca="1">IF(ISERROR(VLOOKUP($A171,'PATHFINDER -R52'!$D:$E,1,FALSE)),0,1)</f>
        <v>0</v>
      </c>
      <c r="O171" s="352">
        <f ca="1">IF(ISERROR(VLOOKUP($A171,'PATROL W-Y62 S4'!$D:$E,1,FALSE)),0,1)</f>
        <v>0</v>
      </c>
      <c r="P171" s="352">
        <f ca="1">IF(ISERROR(VLOOKUP($A171,'PATROL W-Y62'!$D:$E,1,FALSE)),0,1)</f>
        <v>0</v>
      </c>
      <c r="Q171" s="352">
        <f ca="1">IF(ISERROR(VLOOKUP($A171,'QASHQAI J11'!$D:$E,1,FALSE)),0,1)</f>
        <v>0</v>
      </c>
      <c r="R171" s="352">
        <f ca="1">IF(ISERROR(VLOOKUP($A171,'X-TRAIL-T32'!$D:$E,1,FALSE)),0,1)</f>
        <v>0</v>
      </c>
      <c r="S171" s="352">
        <f ca="1">IF(ISERROR(VLOOKUP($A171,'NAVARA -D23 DC'!$D:$D,1,FALSE)),0,1)</f>
        <v>1</v>
      </c>
      <c r="T171" s="352">
        <f ca="1">IF(ISERROR(VLOOKUP($A171,'NAVARA KC&amp;SC'!$D:$D,1,FALSE)),0,1)</f>
        <v>1</v>
      </c>
      <c r="U171" s="352">
        <f ca="1">IF(ISERROR(VLOOKUP($A171,'ALL-NEW Z-Z34'!$D:$D,1,FALSE)),0,1)</f>
        <v>0</v>
      </c>
      <c r="V171" s="352">
        <f>IF(ISERROR(VLOOKUP($A171,#REF!,1,FALSE)),0,1)</f>
        <v>0</v>
      </c>
      <c r="W171" s="352">
        <f>IF(ISERROR(VLOOKUP($A171,#REF!,1,FALSE)),0,1)</f>
        <v>0</v>
      </c>
      <c r="X171" s="352">
        <f>IF(ISERROR(VLOOKUP($A171,#REF!,1,FALSE)),0,1)</f>
        <v>0</v>
      </c>
      <c r="Y171" s="352">
        <f>IF(ISERROR(VLOOKUP($A171,#REF!,1,FALSE)),0,1)</f>
        <v>0</v>
      </c>
      <c r="Z171" s="139">
        <f t="shared" ca="1" si="5"/>
        <v>4</v>
      </c>
    </row>
    <row r="172" spans="1:26">
      <c r="A172" s="717" t="s">
        <v>1166</v>
      </c>
      <c r="B172" s="716" t="s">
        <v>1885</v>
      </c>
      <c r="C172" s="718">
        <v>101.8</v>
      </c>
      <c r="D172" s="586">
        <v>101.8</v>
      </c>
      <c r="E172" s="537" t="str">
        <f t="shared" si="4"/>
        <v/>
      </c>
      <c r="F172" s="720" t="s">
        <v>1465</v>
      </c>
      <c r="G172" s="680">
        <f>C172-C172*VLOOKUP(F172,'Discount Codes'!A:E,3,FALSE)</f>
        <v>84.494</v>
      </c>
      <c r="H172" s="352">
        <f ca="1">IF(ISERROR(VLOOKUP($A172,'LEAF-ZE1'!$D:$E,1,FALSE)),0,1)</f>
        <v>0</v>
      </c>
      <c r="I172" s="352">
        <f ca="1">IF(ISERROR(VLOOKUP($A172,'370Z-Z34'!$D:$E,1,FALSE)),0,1)</f>
        <v>0</v>
      </c>
      <c r="J172" s="352">
        <f ca="1">IF(ISERROR(VLOOKUP($A172,'JUKE-F15'!$D:$E,1,FALSE)),0,1)</f>
        <v>0</v>
      </c>
      <c r="K172" s="352">
        <f ca="1">IF(ISERROR(VLOOKUP($A172,'JUKE-F16'!$D:$E,1,FALSE)),0,1)</f>
        <v>0</v>
      </c>
      <c r="L172" s="352">
        <f ca="1">IF(ISERROR(VLOOKUP($A172,'NAVARA DC SER 3 &amp; 4-D23'!$D:$E,1,FALSE)),0,1)</f>
        <v>0</v>
      </c>
      <c r="M172" s="352">
        <f ca="1">IF(ISERROR(VLOOKUP($A172,'NAVARA KC&amp;SC SER 3 &amp; 4-D23'!$D:$E,1,FALSE)),0,1)</f>
        <v>1</v>
      </c>
      <c r="N172" s="352">
        <f ca="1">IF(ISERROR(VLOOKUP($A172,'PATHFINDER -R52'!$D:$E,1,FALSE)),0,1)</f>
        <v>0</v>
      </c>
      <c r="O172" s="352">
        <f ca="1">IF(ISERROR(VLOOKUP($A172,'PATROL W-Y62 S4'!$D:$E,1,FALSE)),0,1)</f>
        <v>0</v>
      </c>
      <c r="P172" s="352">
        <f ca="1">IF(ISERROR(VLOOKUP($A172,'PATROL W-Y62'!$D:$E,1,FALSE)),0,1)</f>
        <v>0</v>
      </c>
      <c r="Q172" s="352">
        <f ca="1">IF(ISERROR(VLOOKUP($A172,'QASHQAI J11'!$D:$E,1,FALSE)),0,1)</f>
        <v>0</v>
      </c>
      <c r="R172" s="352">
        <f ca="1">IF(ISERROR(VLOOKUP($A172,'X-TRAIL-T32'!$D:$E,1,FALSE)),0,1)</f>
        <v>0</v>
      </c>
      <c r="S172" s="352">
        <f ca="1">IF(ISERROR(VLOOKUP($A172,'NAVARA -D23 DC'!$D:$D,1,FALSE)),0,1)</f>
        <v>0</v>
      </c>
      <c r="T172" s="352">
        <f ca="1">IF(ISERROR(VLOOKUP($A172,'NAVARA KC&amp;SC'!$D:$D,1,FALSE)),0,1)</f>
        <v>1</v>
      </c>
      <c r="U172" s="352">
        <f ca="1">IF(ISERROR(VLOOKUP($A172,'ALL-NEW Z-Z34'!$D:$D,1,FALSE)),0,1)</f>
        <v>0</v>
      </c>
      <c r="V172" s="352">
        <f>IF(ISERROR(VLOOKUP($A172,#REF!,1,FALSE)),0,1)</f>
        <v>0</v>
      </c>
      <c r="W172" s="352">
        <f>IF(ISERROR(VLOOKUP($A172,#REF!,1,FALSE)),0,1)</f>
        <v>0</v>
      </c>
      <c r="X172" s="352">
        <f>IF(ISERROR(VLOOKUP($A172,#REF!,1,FALSE)),0,1)</f>
        <v>0</v>
      </c>
      <c r="Y172" s="352">
        <f>IF(ISERROR(VLOOKUP($A172,#REF!,1,FALSE)),0,1)</f>
        <v>0</v>
      </c>
      <c r="Z172" s="139">
        <f t="shared" ca="1" si="5"/>
        <v>2</v>
      </c>
    </row>
    <row r="173" spans="1:26">
      <c r="A173" s="717" t="s">
        <v>1239</v>
      </c>
      <c r="B173" s="716" t="s">
        <v>1886</v>
      </c>
      <c r="C173" s="718">
        <v>85.47</v>
      </c>
      <c r="D173" s="586">
        <v>85.47</v>
      </c>
      <c r="E173" s="537" t="str">
        <f t="shared" si="4"/>
        <v/>
      </c>
      <c r="F173" s="720" t="s">
        <v>1465</v>
      </c>
      <c r="G173" s="680">
        <f>C173-C173*VLOOKUP(F173,'Discount Codes'!A:E,3,FALSE)</f>
        <v>70.940100000000001</v>
      </c>
      <c r="H173" s="352">
        <f ca="1">IF(ISERROR(VLOOKUP($A173,'LEAF-ZE1'!$D:$E,1,FALSE)),0,1)</f>
        <v>0</v>
      </c>
      <c r="I173" s="352">
        <f ca="1">IF(ISERROR(VLOOKUP($A173,'370Z-Z34'!$D:$E,1,FALSE)),0,1)</f>
        <v>0</v>
      </c>
      <c r="J173" s="352">
        <f ca="1">IF(ISERROR(VLOOKUP($A173,'JUKE-F15'!$D:$E,1,FALSE)),0,1)</f>
        <v>0</v>
      </c>
      <c r="K173" s="352">
        <f ca="1">IF(ISERROR(VLOOKUP($A173,'JUKE-F16'!$D:$E,1,FALSE)),0,1)</f>
        <v>0</v>
      </c>
      <c r="L173" s="352">
        <f ca="1">IF(ISERROR(VLOOKUP($A173,'NAVARA DC SER 3 &amp; 4-D23'!$D:$E,1,FALSE)),0,1)</f>
        <v>0</v>
      </c>
      <c r="M173" s="352">
        <f ca="1">IF(ISERROR(VLOOKUP($A173,'NAVARA KC&amp;SC SER 3 &amp; 4-D23'!$D:$E,1,FALSE)),0,1)</f>
        <v>0</v>
      </c>
      <c r="N173" s="352">
        <f ca="1">IF(ISERROR(VLOOKUP($A173,'PATHFINDER -R52'!$D:$E,1,FALSE)),0,1)</f>
        <v>0</v>
      </c>
      <c r="O173" s="352">
        <f ca="1">IF(ISERROR(VLOOKUP($A173,'PATROL W-Y62 S4'!$D:$E,1,FALSE)),0,1)</f>
        <v>0</v>
      </c>
      <c r="P173" s="352">
        <f ca="1">IF(ISERROR(VLOOKUP($A173,'PATROL W-Y62'!$D:$E,1,FALSE)),0,1)</f>
        <v>0</v>
      </c>
      <c r="Q173" s="352">
        <f ca="1">IF(ISERROR(VLOOKUP($A173,'QASHQAI J11'!$D:$E,1,FALSE)),0,1)</f>
        <v>0</v>
      </c>
      <c r="R173" s="352">
        <f ca="1">IF(ISERROR(VLOOKUP($A173,'X-TRAIL-T32'!$D:$E,1,FALSE)),0,1)</f>
        <v>0</v>
      </c>
      <c r="S173" s="352">
        <f ca="1">IF(ISERROR(VLOOKUP($A173,'NAVARA -D23 DC'!$D:$D,1,FALSE)),0,1)</f>
        <v>1</v>
      </c>
      <c r="T173" s="352">
        <f ca="1">IF(ISERROR(VLOOKUP($A173,'NAVARA KC&amp;SC'!$D:$D,1,FALSE)),0,1)</f>
        <v>1</v>
      </c>
      <c r="U173" s="352">
        <f ca="1">IF(ISERROR(VLOOKUP($A173,'ALL-NEW Z-Z34'!$D:$D,1,FALSE)),0,1)</f>
        <v>0</v>
      </c>
      <c r="V173" s="352">
        <f>IF(ISERROR(VLOOKUP($A173,#REF!,1,FALSE)),0,1)</f>
        <v>0</v>
      </c>
      <c r="W173" s="352">
        <f>IF(ISERROR(VLOOKUP($A173,#REF!,1,FALSE)),0,1)</f>
        <v>0</v>
      </c>
      <c r="X173" s="352">
        <f>IF(ISERROR(VLOOKUP($A173,#REF!,1,FALSE)),0,1)</f>
        <v>0</v>
      </c>
      <c r="Y173" s="352">
        <f>IF(ISERROR(VLOOKUP($A173,#REF!,1,FALSE)),0,1)</f>
        <v>0</v>
      </c>
      <c r="Z173" s="139">
        <f t="shared" ca="1" si="5"/>
        <v>2</v>
      </c>
    </row>
    <row r="174" spans="1:26">
      <c r="A174" s="717" t="s">
        <v>164</v>
      </c>
      <c r="B174" s="716" t="s">
        <v>763</v>
      </c>
      <c r="C174" s="718">
        <v>86.12</v>
      </c>
      <c r="D174" s="586">
        <v>86.12</v>
      </c>
      <c r="E174" s="537" t="str">
        <f t="shared" si="4"/>
        <v/>
      </c>
      <c r="F174" s="720" t="s">
        <v>1465</v>
      </c>
      <c r="G174" s="680">
        <f>C174-C174*VLOOKUP(F174,'Discount Codes'!A:E,3,FALSE)</f>
        <v>71.479600000000005</v>
      </c>
      <c r="H174" s="352">
        <f ca="1">IF(ISERROR(VLOOKUP($A174,'LEAF-ZE1'!$D:$E,1,FALSE)),0,1)</f>
        <v>0</v>
      </c>
      <c r="I174" s="352">
        <f ca="1">IF(ISERROR(VLOOKUP($A174,'370Z-Z34'!$D:$E,1,FALSE)),0,1)</f>
        <v>0</v>
      </c>
      <c r="J174" s="352">
        <f ca="1">IF(ISERROR(VLOOKUP($A174,'JUKE-F15'!$D:$E,1,FALSE)),0,1)</f>
        <v>0</v>
      </c>
      <c r="K174" s="352">
        <f ca="1">IF(ISERROR(VLOOKUP($A174,'JUKE-F16'!$D:$E,1,FALSE)),0,1)</f>
        <v>0</v>
      </c>
      <c r="L174" s="352">
        <f ca="1">IF(ISERROR(VLOOKUP($A174,'NAVARA DC SER 3 &amp; 4-D23'!$D:$E,1,FALSE)),0,1)</f>
        <v>0</v>
      </c>
      <c r="M174" s="352">
        <f ca="1">IF(ISERROR(VLOOKUP($A174,'NAVARA KC&amp;SC SER 3 &amp; 4-D23'!$D:$E,1,FALSE)),0,1)</f>
        <v>0</v>
      </c>
      <c r="N174" s="352">
        <f ca="1">IF(ISERROR(VLOOKUP($A174,'PATHFINDER -R52'!$D:$E,1,FALSE)),0,1)</f>
        <v>1</v>
      </c>
      <c r="O174" s="352">
        <f ca="1">IF(ISERROR(VLOOKUP($A174,'PATROL W-Y62 S4'!$D:$E,1,FALSE)),0,1)</f>
        <v>0</v>
      </c>
      <c r="P174" s="352">
        <f ca="1">IF(ISERROR(VLOOKUP($A174,'PATROL W-Y62'!$D:$E,1,FALSE)),0,1)</f>
        <v>0</v>
      </c>
      <c r="Q174" s="352">
        <f ca="1">IF(ISERROR(VLOOKUP($A174,'QASHQAI J11'!$D:$E,1,FALSE)),0,1)</f>
        <v>0</v>
      </c>
      <c r="R174" s="352">
        <f ca="1">IF(ISERROR(VLOOKUP($A174,'X-TRAIL-T32'!$D:$E,1,FALSE)),0,1)</f>
        <v>0</v>
      </c>
      <c r="S174" s="352">
        <f ca="1">IF(ISERROR(VLOOKUP($A174,'NAVARA -D23 DC'!$D:$D,1,FALSE)),0,1)</f>
        <v>0</v>
      </c>
      <c r="T174" s="352">
        <f ca="1">IF(ISERROR(VLOOKUP($A174,'NAVARA KC&amp;SC'!$D:$D,1,FALSE)),0,1)</f>
        <v>0</v>
      </c>
      <c r="U174" s="352">
        <f ca="1">IF(ISERROR(VLOOKUP($A174,'ALL-NEW Z-Z34'!$D:$D,1,FALSE)),0,1)</f>
        <v>0</v>
      </c>
      <c r="V174" s="352">
        <f>IF(ISERROR(VLOOKUP($A174,#REF!,1,FALSE)),0,1)</f>
        <v>0</v>
      </c>
      <c r="W174" s="352">
        <f>IF(ISERROR(VLOOKUP($A174,#REF!,1,FALSE)),0,1)</f>
        <v>0</v>
      </c>
      <c r="X174" s="352">
        <f>IF(ISERROR(VLOOKUP($A174,#REF!,1,FALSE)),0,1)</f>
        <v>0</v>
      </c>
      <c r="Y174" s="352">
        <f>IF(ISERROR(VLOOKUP($A174,#REF!,1,FALSE)),0,1)</f>
        <v>0</v>
      </c>
      <c r="Z174" s="139">
        <f t="shared" ca="1" si="5"/>
        <v>1</v>
      </c>
    </row>
    <row r="175" spans="1:26">
      <c r="A175" s="717" t="s">
        <v>149</v>
      </c>
      <c r="B175" s="716" t="s">
        <v>904</v>
      </c>
      <c r="C175" s="718">
        <v>69.540000000000006</v>
      </c>
      <c r="D175" s="586">
        <v>69.540000000000006</v>
      </c>
      <c r="E175" s="537" t="str">
        <f t="shared" si="4"/>
        <v/>
      </c>
      <c r="F175" s="720" t="s">
        <v>1465</v>
      </c>
      <c r="G175" s="680">
        <f>C175-C175*VLOOKUP(F175,'Discount Codes'!A:E,3,FALSE)</f>
        <v>57.718200000000003</v>
      </c>
      <c r="H175" s="352">
        <f ca="1">IF(ISERROR(VLOOKUP($A175,'LEAF-ZE1'!$D:$E,1,FALSE)),0,1)</f>
        <v>0</v>
      </c>
      <c r="I175" s="352">
        <f ca="1">IF(ISERROR(VLOOKUP($A175,'370Z-Z34'!$D:$E,1,FALSE)),0,1)</f>
        <v>0</v>
      </c>
      <c r="J175" s="352">
        <f ca="1">IF(ISERROR(VLOOKUP($A175,'JUKE-F15'!$D:$E,1,FALSE)),0,1)</f>
        <v>0</v>
      </c>
      <c r="K175" s="352">
        <f ca="1">IF(ISERROR(VLOOKUP($A175,'JUKE-F16'!$D:$E,1,FALSE)),0,1)</f>
        <v>0</v>
      </c>
      <c r="L175" s="352">
        <f ca="1">IF(ISERROR(VLOOKUP($A175,'NAVARA DC SER 3 &amp; 4-D23'!$D:$E,1,FALSE)),0,1)</f>
        <v>0</v>
      </c>
      <c r="M175" s="352">
        <f ca="1">IF(ISERROR(VLOOKUP($A175,'NAVARA KC&amp;SC SER 3 &amp; 4-D23'!$D:$E,1,FALSE)),0,1)</f>
        <v>1</v>
      </c>
      <c r="N175" s="352">
        <f ca="1">IF(ISERROR(VLOOKUP($A175,'PATHFINDER -R52'!$D:$E,1,FALSE)),0,1)</f>
        <v>0</v>
      </c>
      <c r="O175" s="352">
        <f ca="1">IF(ISERROR(VLOOKUP($A175,'PATROL W-Y62 S4'!$D:$E,1,FALSE)),0,1)</f>
        <v>0</v>
      </c>
      <c r="P175" s="352">
        <f ca="1">IF(ISERROR(VLOOKUP($A175,'PATROL W-Y62'!$D:$E,1,FALSE)),0,1)</f>
        <v>0</v>
      </c>
      <c r="Q175" s="352">
        <f ca="1">IF(ISERROR(VLOOKUP($A175,'QASHQAI J11'!$D:$E,1,FALSE)),0,1)</f>
        <v>0</v>
      </c>
      <c r="R175" s="352">
        <f ca="1">IF(ISERROR(VLOOKUP($A175,'X-TRAIL-T32'!$D:$E,1,FALSE)),0,1)</f>
        <v>0</v>
      </c>
      <c r="S175" s="352">
        <f ca="1">IF(ISERROR(VLOOKUP($A175,'NAVARA -D23 DC'!$D:$D,1,FALSE)),0,1)</f>
        <v>0</v>
      </c>
      <c r="T175" s="352">
        <f ca="1">IF(ISERROR(VLOOKUP($A175,'NAVARA KC&amp;SC'!$D:$D,1,FALSE)),0,1)</f>
        <v>1</v>
      </c>
      <c r="U175" s="352">
        <f ca="1">IF(ISERROR(VLOOKUP($A175,'ALL-NEW Z-Z34'!$D:$D,1,FALSE)),0,1)</f>
        <v>0</v>
      </c>
      <c r="V175" s="352">
        <f>IF(ISERROR(VLOOKUP($A175,#REF!,1,FALSE)),0,1)</f>
        <v>0</v>
      </c>
      <c r="W175" s="352">
        <f>IF(ISERROR(VLOOKUP($A175,#REF!,1,FALSE)),0,1)</f>
        <v>0</v>
      </c>
      <c r="X175" s="352">
        <f>IF(ISERROR(VLOOKUP($A175,#REF!,1,FALSE)),0,1)</f>
        <v>0</v>
      </c>
      <c r="Y175" s="352">
        <f>IF(ISERROR(VLOOKUP($A175,#REF!,1,FALSE)),0,1)</f>
        <v>0</v>
      </c>
      <c r="Z175" s="139">
        <f t="shared" ca="1" si="5"/>
        <v>2</v>
      </c>
    </row>
    <row r="176" spans="1:26">
      <c r="A176" s="717" t="s">
        <v>146</v>
      </c>
      <c r="B176" s="716" t="s">
        <v>903</v>
      </c>
      <c r="C176" s="718">
        <v>99.9</v>
      </c>
      <c r="D176" s="586">
        <v>99.9</v>
      </c>
      <c r="E176" s="537" t="str">
        <f t="shared" si="4"/>
        <v/>
      </c>
      <c r="F176" s="720" t="s">
        <v>1465</v>
      </c>
      <c r="G176" s="680">
        <f>C176-C176*VLOOKUP(F176,'Discount Codes'!A:E,3,FALSE)</f>
        <v>82.917000000000002</v>
      </c>
      <c r="H176" s="352">
        <f ca="1">IF(ISERROR(VLOOKUP($A176,'LEAF-ZE1'!$D:$E,1,FALSE)),0,1)</f>
        <v>0</v>
      </c>
      <c r="I176" s="352">
        <f ca="1">IF(ISERROR(VLOOKUP($A176,'370Z-Z34'!$D:$E,1,FALSE)),0,1)</f>
        <v>0</v>
      </c>
      <c r="J176" s="352">
        <f ca="1">IF(ISERROR(VLOOKUP($A176,'JUKE-F15'!$D:$E,1,FALSE)),0,1)</f>
        <v>0</v>
      </c>
      <c r="K176" s="352">
        <f ca="1">IF(ISERROR(VLOOKUP($A176,'JUKE-F16'!$D:$E,1,FALSE)),0,1)</f>
        <v>0</v>
      </c>
      <c r="L176" s="352">
        <f ca="1">IF(ISERROR(VLOOKUP($A176,'NAVARA DC SER 3 &amp; 4-D23'!$D:$E,1,FALSE)),0,1)</f>
        <v>0</v>
      </c>
      <c r="M176" s="352">
        <f ca="1">IF(ISERROR(VLOOKUP($A176,'NAVARA KC&amp;SC SER 3 &amp; 4-D23'!$D:$E,1,FALSE)),0,1)</f>
        <v>1</v>
      </c>
      <c r="N176" s="352">
        <f ca="1">IF(ISERROR(VLOOKUP($A176,'PATHFINDER -R52'!$D:$E,1,FALSE)),0,1)</f>
        <v>0</v>
      </c>
      <c r="O176" s="352">
        <f ca="1">IF(ISERROR(VLOOKUP($A176,'PATROL W-Y62 S4'!$D:$E,1,FALSE)),0,1)</f>
        <v>0</v>
      </c>
      <c r="P176" s="352">
        <f ca="1">IF(ISERROR(VLOOKUP($A176,'PATROL W-Y62'!$D:$E,1,FALSE)),0,1)</f>
        <v>0</v>
      </c>
      <c r="Q176" s="352">
        <f ca="1">IF(ISERROR(VLOOKUP($A176,'QASHQAI J11'!$D:$E,1,FALSE)),0,1)</f>
        <v>0</v>
      </c>
      <c r="R176" s="352">
        <f ca="1">IF(ISERROR(VLOOKUP($A176,'X-TRAIL-T32'!$D:$E,1,FALSE)),0,1)</f>
        <v>0</v>
      </c>
      <c r="S176" s="352">
        <f ca="1">IF(ISERROR(VLOOKUP($A176,'NAVARA -D23 DC'!$D:$D,1,FALSE)),0,1)</f>
        <v>0</v>
      </c>
      <c r="T176" s="352">
        <f ca="1">IF(ISERROR(VLOOKUP($A176,'NAVARA KC&amp;SC'!$D:$D,1,FALSE)),0,1)</f>
        <v>1</v>
      </c>
      <c r="U176" s="352">
        <f ca="1">IF(ISERROR(VLOOKUP($A176,'ALL-NEW Z-Z34'!$D:$D,1,FALSE)),0,1)</f>
        <v>0</v>
      </c>
      <c r="V176" s="352">
        <f>IF(ISERROR(VLOOKUP($A176,#REF!,1,FALSE)),0,1)</f>
        <v>0</v>
      </c>
      <c r="W176" s="352">
        <f>IF(ISERROR(VLOOKUP($A176,#REF!,1,FALSE)),0,1)</f>
        <v>0</v>
      </c>
      <c r="X176" s="352">
        <f>IF(ISERROR(VLOOKUP($A176,#REF!,1,FALSE)),0,1)</f>
        <v>0</v>
      </c>
      <c r="Y176" s="352">
        <f>IF(ISERROR(VLOOKUP($A176,#REF!,1,FALSE)),0,1)</f>
        <v>0</v>
      </c>
      <c r="Z176" s="139">
        <f t="shared" ca="1" si="5"/>
        <v>2</v>
      </c>
    </row>
    <row r="177" spans="1:26">
      <c r="A177" s="717" t="s">
        <v>597</v>
      </c>
      <c r="B177" s="716" t="s">
        <v>871</v>
      </c>
      <c r="C177" s="718">
        <v>74.06</v>
      </c>
      <c r="D177" s="586">
        <v>74.06</v>
      </c>
      <c r="E177" s="537" t="str">
        <f t="shared" si="4"/>
        <v/>
      </c>
      <c r="F177" s="720" t="s">
        <v>1465</v>
      </c>
      <c r="G177" s="680">
        <f>C177-C177*VLOOKUP(F177,'Discount Codes'!A:E,3,FALSE)</f>
        <v>61.469799999999999</v>
      </c>
      <c r="H177" s="352">
        <f ca="1">IF(ISERROR(VLOOKUP($A177,'LEAF-ZE1'!$D:$E,1,FALSE)),0,1)</f>
        <v>0</v>
      </c>
      <c r="I177" s="352">
        <f ca="1">IF(ISERROR(VLOOKUP($A177,'370Z-Z34'!$D:$E,1,FALSE)),0,1)</f>
        <v>0</v>
      </c>
      <c r="J177" s="352">
        <f ca="1">IF(ISERROR(VLOOKUP($A177,'JUKE-F15'!$D:$E,1,FALSE)),0,1)</f>
        <v>0</v>
      </c>
      <c r="K177" s="352">
        <f ca="1">IF(ISERROR(VLOOKUP($A177,'JUKE-F16'!$D:$E,1,FALSE)),0,1)</f>
        <v>0</v>
      </c>
      <c r="L177" s="352">
        <f ca="1">IF(ISERROR(VLOOKUP($A177,'NAVARA DC SER 3 &amp; 4-D23'!$D:$E,1,FALSE)),0,1)</f>
        <v>1</v>
      </c>
      <c r="M177" s="352">
        <f ca="1">IF(ISERROR(VLOOKUP($A177,'NAVARA KC&amp;SC SER 3 &amp; 4-D23'!$D:$E,1,FALSE)),0,1)</f>
        <v>0</v>
      </c>
      <c r="N177" s="352">
        <f ca="1">IF(ISERROR(VLOOKUP($A177,'PATHFINDER -R52'!$D:$E,1,FALSE)),0,1)</f>
        <v>0</v>
      </c>
      <c r="O177" s="352">
        <f ca="1">IF(ISERROR(VLOOKUP($A177,'PATROL W-Y62 S4'!$D:$E,1,FALSE)),0,1)</f>
        <v>0</v>
      </c>
      <c r="P177" s="352">
        <f ca="1">IF(ISERROR(VLOOKUP($A177,'PATROL W-Y62'!$D:$E,1,FALSE)),0,1)</f>
        <v>0</v>
      </c>
      <c r="Q177" s="352">
        <f ca="1">IF(ISERROR(VLOOKUP($A177,'QASHQAI J11'!$D:$E,1,FALSE)),0,1)</f>
        <v>0</v>
      </c>
      <c r="R177" s="352">
        <f ca="1">IF(ISERROR(VLOOKUP($A177,'X-TRAIL-T32'!$D:$E,1,FALSE)),0,1)</f>
        <v>0</v>
      </c>
      <c r="S177" s="352">
        <f ca="1">IF(ISERROR(VLOOKUP($A177,'NAVARA -D23 DC'!$D:$D,1,FALSE)),0,1)</f>
        <v>1</v>
      </c>
      <c r="T177" s="352">
        <f ca="1">IF(ISERROR(VLOOKUP($A177,'NAVARA KC&amp;SC'!$D:$D,1,FALSE)),0,1)</f>
        <v>0</v>
      </c>
      <c r="U177" s="352">
        <f ca="1">IF(ISERROR(VLOOKUP($A177,'ALL-NEW Z-Z34'!$D:$D,1,FALSE)),0,1)</f>
        <v>0</v>
      </c>
      <c r="V177" s="352">
        <f>IF(ISERROR(VLOOKUP($A177,#REF!,1,FALSE)),0,1)</f>
        <v>0</v>
      </c>
      <c r="W177" s="352">
        <f>IF(ISERROR(VLOOKUP($A177,#REF!,1,FALSE)),0,1)</f>
        <v>0</v>
      </c>
      <c r="X177" s="352">
        <f>IF(ISERROR(VLOOKUP($A177,#REF!,1,FALSE)),0,1)</f>
        <v>0</v>
      </c>
      <c r="Y177" s="352">
        <f>IF(ISERROR(VLOOKUP($A177,#REF!,1,FALSE)),0,1)</f>
        <v>0</v>
      </c>
      <c r="Z177" s="139">
        <f t="shared" ca="1" si="5"/>
        <v>2</v>
      </c>
    </row>
    <row r="178" spans="1:26">
      <c r="A178" s="717" t="s">
        <v>665</v>
      </c>
      <c r="B178" s="716" t="s">
        <v>829</v>
      </c>
      <c r="C178" s="718">
        <v>100.62</v>
      </c>
      <c r="D178" s="586">
        <v>100.62</v>
      </c>
      <c r="E178" s="537" t="str">
        <f t="shared" si="4"/>
        <v/>
      </c>
      <c r="F178" s="720" t="s">
        <v>1465</v>
      </c>
      <c r="G178" s="680">
        <f>C178-C178*VLOOKUP(F178,'Discount Codes'!A:E,3,FALSE)</f>
        <v>83.514600000000002</v>
      </c>
      <c r="H178" s="352">
        <f ca="1">IF(ISERROR(VLOOKUP($A178,'LEAF-ZE1'!$D:$E,1,FALSE)),0,1)</f>
        <v>0</v>
      </c>
      <c r="I178" s="352">
        <f ca="1">IF(ISERROR(VLOOKUP($A178,'370Z-Z34'!$D:$E,1,FALSE)),0,1)</f>
        <v>0</v>
      </c>
      <c r="J178" s="352">
        <f ca="1">IF(ISERROR(VLOOKUP($A178,'JUKE-F15'!$D:$E,1,FALSE)),0,1)</f>
        <v>0</v>
      </c>
      <c r="K178" s="352">
        <f ca="1">IF(ISERROR(VLOOKUP($A178,'JUKE-F16'!$D:$E,1,FALSE)),0,1)</f>
        <v>0</v>
      </c>
      <c r="L178" s="352">
        <f ca="1">IF(ISERROR(VLOOKUP($A178,'NAVARA DC SER 3 &amp; 4-D23'!$D:$E,1,FALSE)),0,1)</f>
        <v>1</v>
      </c>
      <c r="M178" s="352">
        <f ca="1">IF(ISERROR(VLOOKUP($A178,'NAVARA KC&amp;SC SER 3 &amp; 4-D23'!$D:$E,1,FALSE)),0,1)</f>
        <v>0</v>
      </c>
      <c r="N178" s="352">
        <f ca="1">IF(ISERROR(VLOOKUP($A178,'PATHFINDER -R52'!$D:$E,1,FALSE)),0,1)</f>
        <v>0</v>
      </c>
      <c r="O178" s="352">
        <f ca="1">IF(ISERROR(VLOOKUP($A178,'PATROL W-Y62 S4'!$D:$E,1,FALSE)),0,1)</f>
        <v>0</v>
      </c>
      <c r="P178" s="352">
        <f ca="1">IF(ISERROR(VLOOKUP($A178,'PATROL W-Y62'!$D:$E,1,FALSE)),0,1)</f>
        <v>0</v>
      </c>
      <c r="Q178" s="352">
        <f ca="1">IF(ISERROR(VLOOKUP($A178,'QASHQAI J11'!$D:$E,1,FALSE)),0,1)</f>
        <v>0</v>
      </c>
      <c r="R178" s="352">
        <f ca="1">IF(ISERROR(VLOOKUP($A178,'X-TRAIL-T32'!$D:$E,1,FALSE)),0,1)</f>
        <v>0</v>
      </c>
      <c r="S178" s="352">
        <f ca="1">IF(ISERROR(VLOOKUP($A178,'NAVARA -D23 DC'!$D:$D,1,FALSE)),0,1)</f>
        <v>1</v>
      </c>
      <c r="T178" s="352">
        <f ca="1">IF(ISERROR(VLOOKUP($A178,'NAVARA KC&amp;SC'!$D:$D,1,FALSE)),0,1)</f>
        <v>0</v>
      </c>
      <c r="U178" s="352">
        <f ca="1">IF(ISERROR(VLOOKUP($A178,'ALL-NEW Z-Z34'!$D:$D,1,FALSE)),0,1)</f>
        <v>0</v>
      </c>
      <c r="V178" s="352">
        <f>IF(ISERROR(VLOOKUP($A178,#REF!,1,FALSE)),0,1)</f>
        <v>0</v>
      </c>
      <c r="W178" s="352">
        <f>IF(ISERROR(VLOOKUP($A178,#REF!,1,FALSE)),0,1)</f>
        <v>0</v>
      </c>
      <c r="X178" s="352">
        <f>IF(ISERROR(VLOOKUP($A178,#REF!,1,FALSE)),0,1)</f>
        <v>0</v>
      </c>
      <c r="Y178" s="352">
        <f>IF(ISERROR(VLOOKUP($A178,#REF!,1,FALSE)),0,1)</f>
        <v>0</v>
      </c>
      <c r="Z178" s="139">
        <f t="shared" ca="1" si="5"/>
        <v>2</v>
      </c>
    </row>
    <row r="179" spans="1:26">
      <c r="A179" s="717" t="s">
        <v>1178</v>
      </c>
      <c r="B179" s="716" t="s">
        <v>1887</v>
      </c>
      <c r="C179" s="718">
        <v>448.31</v>
      </c>
      <c r="D179" s="586">
        <v>448.31</v>
      </c>
      <c r="E179" s="537" t="str">
        <f t="shared" si="4"/>
        <v/>
      </c>
      <c r="F179" s="720" t="s">
        <v>1464</v>
      </c>
      <c r="G179" s="680">
        <f>C179-C179*VLOOKUP(F179,'Discount Codes'!A:E,3,FALSE)</f>
        <v>372.09730000000002</v>
      </c>
      <c r="H179" s="352">
        <f ca="1">IF(ISERROR(VLOOKUP($A179,'LEAF-ZE1'!$D:$E,1,FALSE)),0,1)</f>
        <v>1</v>
      </c>
      <c r="I179" s="352">
        <f ca="1">IF(ISERROR(VLOOKUP($A179,'370Z-Z34'!$D:$E,1,FALSE)),0,1)</f>
        <v>0</v>
      </c>
      <c r="J179" s="352">
        <f ca="1">IF(ISERROR(VLOOKUP($A179,'JUKE-F15'!$D:$E,1,FALSE)),0,1)</f>
        <v>0</v>
      </c>
      <c r="K179" s="352">
        <f ca="1">IF(ISERROR(VLOOKUP($A179,'JUKE-F16'!$D:$E,1,FALSE)),0,1)</f>
        <v>0</v>
      </c>
      <c r="L179" s="352">
        <f ca="1">IF(ISERROR(VLOOKUP($A179,'NAVARA DC SER 3 &amp; 4-D23'!$D:$E,1,FALSE)),0,1)</f>
        <v>0</v>
      </c>
      <c r="M179" s="352">
        <f ca="1">IF(ISERROR(VLOOKUP($A179,'NAVARA KC&amp;SC SER 3 &amp; 4-D23'!$D:$E,1,FALSE)),0,1)</f>
        <v>0</v>
      </c>
      <c r="N179" s="352">
        <f ca="1">IF(ISERROR(VLOOKUP($A179,'PATHFINDER -R52'!$D:$E,1,FALSE)),0,1)</f>
        <v>0</v>
      </c>
      <c r="O179" s="352">
        <f ca="1">IF(ISERROR(VLOOKUP($A179,'PATROL W-Y62 S4'!$D:$E,1,FALSE)),0,1)</f>
        <v>0</v>
      </c>
      <c r="P179" s="352">
        <f ca="1">IF(ISERROR(VLOOKUP($A179,'PATROL W-Y62'!$D:$E,1,FALSE)),0,1)</f>
        <v>0</v>
      </c>
      <c r="Q179" s="352">
        <f ca="1">IF(ISERROR(VLOOKUP($A179,'QASHQAI J11'!$D:$E,1,FALSE)),0,1)</f>
        <v>0</v>
      </c>
      <c r="R179" s="352">
        <f ca="1">IF(ISERROR(VLOOKUP($A179,'X-TRAIL-T32'!$D:$E,1,FALSE)),0,1)</f>
        <v>0</v>
      </c>
      <c r="S179" s="352">
        <f ca="1">IF(ISERROR(VLOOKUP($A179,'NAVARA -D23 DC'!$D:$D,1,FALSE)),0,1)</f>
        <v>0</v>
      </c>
      <c r="T179" s="352">
        <f ca="1">IF(ISERROR(VLOOKUP($A179,'NAVARA KC&amp;SC'!$D:$D,1,FALSE)),0,1)</f>
        <v>0</v>
      </c>
      <c r="U179" s="352">
        <f ca="1">IF(ISERROR(VLOOKUP($A179,'ALL-NEW Z-Z34'!$D:$D,1,FALSE)),0,1)</f>
        <v>0</v>
      </c>
      <c r="V179" s="352">
        <f>IF(ISERROR(VLOOKUP($A179,#REF!,1,FALSE)),0,1)</f>
        <v>0</v>
      </c>
      <c r="W179" s="352">
        <f>IF(ISERROR(VLOOKUP($A179,#REF!,1,FALSE)),0,1)</f>
        <v>0</v>
      </c>
      <c r="X179" s="352">
        <f>IF(ISERROR(VLOOKUP($A179,#REF!,1,FALSE)),0,1)</f>
        <v>0</v>
      </c>
      <c r="Y179" s="352">
        <f>IF(ISERROR(VLOOKUP($A179,#REF!,1,FALSE)),0,1)</f>
        <v>0</v>
      </c>
      <c r="Z179" s="139">
        <f t="shared" ca="1" si="5"/>
        <v>1</v>
      </c>
    </row>
    <row r="180" spans="1:26">
      <c r="A180" s="717" t="s">
        <v>169</v>
      </c>
      <c r="B180" s="716" t="s">
        <v>750</v>
      </c>
      <c r="C180" s="718">
        <v>875.1</v>
      </c>
      <c r="D180" s="586">
        <v>875.1</v>
      </c>
      <c r="E180" s="537" t="str">
        <f t="shared" si="4"/>
        <v/>
      </c>
      <c r="F180" s="720" t="s">
        <v>1464</v>
      </c>
      <c r="G180" s="680">
        <f>C180-C180*VLOOKUP(F180,'Discount Codes'!A:E,3,FALSE)</f>
        <v>726.33299999999997</v>
      </c>
      <c r="H180" s="352">
        <f ca="1">IF(ISERROR(VLOOKUP($A180,'LEAF-ZE1'!$D:$E,1,FALSE)),0,1)</f>
        <v>0</v>
      </c>
      <c r="I180" s="352">
        <f ca="1">IF(ISERROR(VLOOKUP($A180,'370Z-Z34'!$D:$E,1,FALSE)),0,1)</f>
        <v>0</v>
      </c>
      <c r="J180" s="352">
        <f ca="1">IF(ISERROR(VLOOKUP($A180,'JUKE-F15'!$D:$E,1,FALSE)),0,1)</f>
        <v>0</v>
      </c>
      <c r="K180" s="352">
        <f ca="1">IF(ISERROR(VLOOKUP($A180,'JUKE-F16'!$D:$E,1,FALSE)),0,1)</f>
        <v>0</v>
      </c>
      <c r="L180" s="352">
        <f ca="1">IF(ISERROR(VLOOKUP($A180,'NAVARA DC SER 3 &amp; 4-D23'!$D:$E,1,FALSE)),0,1)</f>
        <v>0</v>
      </c>
      <c r="M180" s="352">
        <f ca="1">IF(ISERROR(VLOOKUP($A180,'NAVARA KC&amp;SC SER 3 &amp; 4-D23'!$D:$E,1,FALSE)),0,1)</f>
        <v>0</v>
      </c>
      <c r="N180" s="352">
        <f ca="1">IF(ISERROR(VLOOKUP($A180,'PATHFINDER -R52'!$D:$E,1,FALSE)),0,1)</f>
        <v>0</v>
      </c>
      <c r="O180" s="352">
        <f ca="1">IF(ISERROR(VLOOKUP($A180,'PATROL W-Y62 S4'!$D:$E,1,FALSE)),0,1)</f>
        <v>1</v>
      </c>
      <c r="P180" s="352">
        <f ca="1">IF(ISERROR(VLOOKUP($A180,'PATROL W-Y62'!$D:$E,1,FALSE)),0,1)</f>
        <v>1</v>
      </c>
      <c r="Q180" s="352">
        <f ca="1">IF(ISERROR(VLOOKUP($A180,'QASHQAI J11'!$D:$E,1,FALSE)),0,1)</f>
        <v>0</v>
      </c>
      <c r="R180" s="352">
        <f ca="1">IF(ISERROR(VLOOKUP($A180,'X-TRAIL-T32'!$D:$E,1,FALSE)),0,1)</f>
        <v>0</v>
      </c>
      <c r="S180" s="352">
        <f ca="1">IF(ISERROR(VLOOKUP($A180,'NAVARA -D23 DC'!$D:$D,1,FALSE)),0,1)</f>
        <v>0</v>
      </c>
      <c r="T180" s="352">
        <f ca="1">IF(ISERROR(VLOOKUP($A180,'NAVARA KC&amp;SC'!$D:$D,1,FALSE)),0,1)</f>
        <v>0</v>
      </c>
      <c r="U180" s="352">
        <f ca="1">IF(ISERROR(VLOOKUP($A180,'ALL-NEW Z-Z34'!$D:$D,1,FALSE)),0,1)</f>
        <v>0</v>
      </c>
      <c r="V180" s="352">
        <f>IF(ISERROR(VLOOKUP($A180,#REF!,1,FALSE)),0,1)</f>
        <v>0</v>
      </c>
      <c r="W180" s="352">
        <f>IF(ISERROR(VLOOKUP($A180,#REF!,1,FALSE)),0,1)</f>
        <v>0</v>
      </c>
      <c r="X180" s="352">
        <f>IF(ISERROR(VLOOKUP($A180,#REF!,1,FALSE)),0,1)</f>
        <v>0</v>
      </c>
      <c r="Y180" s="352">
        <f>IF(ISERROR(VLOOKUP($A180,#REF!,1,FALSE)),0,1)</f>
        <v>0</v>
      </c>
      <c r="Z180" s="139">
        <f t="shared" ca="1" si="5"/>
        <v>2</v>
      </c>
    </row>
    <row r="181" spans="1:26">
      <c r="A181" s="717" t="s">
        <v>1180</v>
      </c>
      <c r="B181" s="716" t="s">
        <v>1888</v>
      </c>
      <c r="C181" s="718">
        <v>216.04</v>
      </c>
      <c r="D181" s="586">
        <v>216.04</v>
      </c>
      <c r="E181" s="537" t="str">
        <f t="shared" si="4"/>
        <v/>
      </c>
      <c r="F181" s="720" t="s">
        <v>1464</v>
      </c>
      <c r="G181" s="680">
        <f>C181-C181*VLOOKUP(F181,'Discount Codes'!A:E,3,FALSE)</f>
        <v>179.31319999999999</v>
      </c>
      <c r="H181" s="352">
        <f ca="1">IF(ISERROR(VLOOKUP($A181,'LEAF-ZE1'!$D:$E,1,FALSE)),0,1)</f>
        <v>1</v>
      </c>
      <c r="I181" s="352">
        <f ca="1">IF(ISERROR(VLOOKUP($A181,'370Z-Z34'!$D:$E,1,FALSE)),0,1)</f>
        <v>0</v>
      </c>
      <c r="J181" s="352">
        <f ca="1">IF(ISERROR(VLOOKUP($A181,'JUKE-F15'!$D:$E,1,FALSE)),0,1)</f>
        <v>0</v>
      </c>
      <c r="K181" s="352">
        <f ca="1">IF(ISERROR(VLOOKUP($A181,'JUKE-F16'!$D:$E,1,FALSE)),0,1)</f>
        <v>0</v>
      </c>
      <c r="L181" s="352">
        <f ca="1">IF(ISERROR(VLOOKUP($A181,'NAVARA DC SER 3 &amp; 4-D23'!$D:$E,1,FALSE)),0,1)</f>
        <v>0</v>
      </c>
      <c r="M181" s="352">
        <f ca="1">IF(ISERROR(VLOOKUP($A181,'NAVARA KC&amp;SC SER 3 &amp; 4-D23'!$D:$E,1,FALSE)),0,1)</f>
        <v>0</v>
      </c>
      <c r="N181" s="352">
        <f ca="1">IF(ISERROR(VLOOKUP($A181,'PATHFINDER -R52'!$D:$E,1,FALSE)),0,1)</f>
        <v>0</v>
      </c>
      <c r="O181" s="352">
        <f ca="1">IF(ISERROR(VLOOKUP($A181,'PATROL W-Y62 S4'!$D:$E,1,FALSE)),0,1)</f>
        <v>0</v>
      </c>
      <c r="P181" s="352">
        <f ca="1">IF(ISERROR(VLOOKUP($A181,'PATROL W-Y62'!$D:$E,1,FALSE)),0,1)</f>
        <v>0</v>
      </c>
      <c r="Q181" s="352">
        <f ca="1">IF(ISERROR(VLOOKUP($A181,'QASHQAI J11'!$D:$E,1,FALSE)),0,1)</f>
        <v>0</v>
      </c>
      <c r="R181" s="352">
        <f ca="1">IF(ISERROR(VLOOKUP($A181,'X-TRAIL-T32'!$D:$E,1,FALSE)),0,1)</f>
        <v>0</v>
      </c>
      <c r="S181" s="352">
        <f ca="1">IF(ISERROR(VLOOKUP($A181,'NAVARA -D23 DC'!$D:$D,1,FALSE)),0,1)</f>
        <v>0</v>
      </c>
      <c r="T181" s="352">
        <f ca="1">IF(ISERROR(VLOOKUP($A181,'NAVARA KC&amp;SC'!$D:$D,1,FALSE)),0,1)</f>
        <v>0</v>
      </c>
      <c r="U181" s="352">
        <f ca="1">IF(ISERROR(VLOOKUP($A181,'ALL-NEW Z-Z34'!$D:$D,1,FALSE)),0,1)</f>
        <v>0</v>
      </c>
      <c r="V181" s="352">
        <f>IF(ISERROR(VLOOKUP($A181,#REF!,1,FALSE)),0,1)</f>
        <v>0</v>
      </c>
      <c r="W181" s="352">
        <f>IF(ISERROR(VLOOKUP($A181,#REF!,1,FALSE)),0,1)</f>
        <v>0</v>
      </c>
      <c r="X181" s="352">
        <f>IF(ISERROR(VLOOKUP($A181,#REF!,1,FALSE)),0,1)</f>
        <v>0</v>
      </c>
      <c r="Y181" s="352">
        <f>IF(ISERROR(VLOOKUP($A181,#REF!,1,FALSE)),0,1)</f>
        <v>0</v>
      </c>
      <c r="Z181" s="139">
        <f t="shared" ca="1" si="5"/>
        <v>1</v>
      </c>
    </row>
    <row r="182" spans="1:26">
      <c r="A182" s="717" t="s">
        <v>195</v>
      </c>
      <c r="B182" s="716" t="s">
        <v>917</v>
      </c>
      <c r="C182" s="718">
        <v>247.57</v>
      </c>
      <c r="D182" s="586">
        <v>247.57</v>
      </c>
      <c r="E182" s="537" t="str">
        <f t="shared" si="4"/>
        <v/>
      </c>
      <c r="F182" s="720" t="s">
        <v>1464</v>
      </c>
      <c r="G182" s="680">
        <f>C182-C182*VLOOKUP(F182,'Discount Codes'!A:E,3,FALSE)</f>
        <v>205.48309999999998</v>
      </c>
      <c r="H182" s="352">
        <f ca="1">IF(ISERROR(VLOOKUP($A182,'LEAF-ZE1'!$D:$E,1,FALSE)),0,1)</f>
        <v>0</v>
      </c>
      <c r="I182" s="352">
        <f ca="1">IF(ISERROR(VLOOKUP($A182,'370Z-Z34'!$D:$E,1,FALSE)),0,1)</f>
        <v>0</v>
      </c>
      <c r="J182" s="352">
        <f ca="1">IF(ISERROR(VLOOKUP($A182,'JUKE-F15'!$D:$E,1,FALSE)),0,1)</f>
        <v>0</v>
      </c>
      <c r="K182" s="352">
        <f ca="1">IF(ISERROR(VLOOKUP($A182,'JUKE-F16'!$D:$E,1,FALSE)),0,1)</f>
        <v>0</v>
      </c>
      <c r="L182" s="352">
        <f ca="1">IF(ISERROR(VLOOKUP($A182,'NAVARA DC SER 3 &amp; 4-D23'!$D:$E,1,FALSE)),0,1)</f>
        <v>0</v>
      </c>
      <c r="M182" s="352">
        <f ca="1">IF(ISERROR(VLOOKUP($A182,'NAVARA KC&amp;SC SER 3 &amp; 4-D23'!$D:$E,1,FALSE)),0,1)</f>
        <v>0</v>
      </c>
      <c r="N182" s="352">
        <f ca="1">IF(ISERROR(VLOOKUP($A182,'PATHFINDER -R52'!$D:$E,1,FALSE)),0,1)</f>
        <v>0</v>
      </c>
      <c r="O182" s="352">
        <f ca="1">IF(ISERROR(VLOOKUP($A182,'PATROL W-Y62 S4'!$D:$E,1,FALSE)),0,1)</f>
        <v>0</v>
      </c>
      <c r="P182" s="352">
        <f ca="1">IF(ISERROR(VLOOKUP($A182,'PATROL W-Y62'!$D:$E,1,FALSE)),0,1)</f>
        <v>0</v>
      </c>
      <c r="Q182" s="352">
        <f ca="1">IF(ISERROR(VLOOKUP($A182,'QASHQAI J11'!$D:$E,1,FALSE)),0,1)</f>
        <v>0</v>
      </c>
      <c r="R182" s="352">
        <f ca="1">IF(ISERROR(VLOOKUP($A182,'X-TRAIL-T32'!$D:$E,1,FALSE)),0,1)</f>
        <v>1</v>
      </c>
      <c r="S182" s="352">
        <f ca="1">IF(ISERROR(VLOOKUP($A182,'NAVARA -D23 DC'!$D:$D,1,FALSE)),0,1)</f>
        <v>0</v>
      </c>
      <c r="T182" s="352">
        <f ca="1">IF(ISERROR(VLOOKUP($A182,'NAVARA KC&amp;SC'!$D:$D,1,FALSE)),0,1)</f>
        <v>0</v>
      </c>
      <c r="U182" s="352">
        <f ca="1">IF(ISERROR(VLOOKUP($A182,'ALL-NEW Z-Z34'!$D:$D,1,FALSE)),0,1)</f>
        <v>0</v>
      </c>
      <c r="V182" s="352">
        <f>IF(ISERROR(VLOOKUP($A182,#REF!,1,FALSE)),0,1)</f>
        <v>0</v>
      </c>
      <c r="W182" s="352">
        <f>IF(ISERROR(VLOOKUP($A182,#REF!,1,FALSE)),0,1)</f>
        <v>0</v>
      </c>
      <c r="X182" s="352">
        <f>IF(ISERROR(VLOOKUP($A182,#REF!,1,FALSE)),0,1)</f>
        <v>0</v>
      </c>
      <c r="Y182" s="352">
        <f>IF(ISERROR(VLOOKUP($A182,#REF!,1,FALSE)),0,1)</f>
        <v>0</v>
      </c>
      <c r="Z182" s="139">
        <f t="shared" ca="1" si="5"/>
        <v>1</v>
      </c>
    </row>
    <row r="183" spans="1:26">
      <c r="A183" s="717" t="s">
        <v>184</v>
      </c>
      <c r="B183" s="716" t="s">
        <v>935</v>
      </c>
      <c r="C183" s="718">
        <v>285.64999999999998</v>
      </c>
      <c r="D183" s="586">
        <v>285.64999999999998</v>
      </c>
      <c r="E183" s="537" t="str">
        <f t="shared" si="4"/>
        <v/>
      </c>
      <c r="F183" s="720" t="s">
        <v>1464</v>
      </c>
      <c r="G183" s="680">
        <f>C183-C183*VLOOKUP(F183,'Discount Codes'!A:E,3,FALSE)</f>
        <v>237.08949999999999</v>
      </c>
      <c r="H183" s="352">
        <f ca="1">IF(ISERROR(VLOOKUP($A183,'LEAF-ZE1'!$D:$E,1,FALSE)),0,1)</f>
        <v>0</v>
      </c>
      <c r="I183" s="352">
        <f ca="1">IF(ISERROR(VLOOKUP($A183,'370Z-Z34'!$D:$E,1,FALSE)),0,1)</f>
        <v>0</v>
      </c>
      <c r="J183" s="352">
        <f ca="1">IF(ISERROR(VLOOKUP($A183,'JUKE-F15'!$D:$E,1,FALSE)),0,1)</f>
        <v>0</v>
      </c>
      <c r="K183" s="352">
        <f ca="1">IF(ISERROR(VLOOKUP($A183,'JUKE-F16'!$D:$E,1,FALSE)),0,1)</f>
        <v>0</v>
      </c>
      <c r="L183" s="352">
        <f ca="1">IF(ISERROR(VLOOKUP($A183,'NAVARA DC SER 3 &amp; 4-D23'!$D:$E,1,FALSE)),0,1)</f>
        <v>0</v>
      </c>
      <c r="M183" s="352">
        <f ca="1">IF(ISERROR(VLOOKUP($A183,'NAVARA KC&amp;SC SER 3 &amp; 4-D23'!$D:$E,1,FALSE)),0,1)</f>
        <v>0</v>
      </c>
      <c r="N183" s="352">
        <f ca="1">IF(ISERROR(VLOOKUP($A183,'PATHFINDER -R52'!$D:$E,1,FALSE)),0,1)</f>
        <v>0</v>
      </c>
      <c r="O183" s="352">
        <f ca="1">IF(ISERROR(VLOOKUP($A183,'PATROL W-Y62 S4'!$D:$E,1,FALSE)),0,1)</f>
        <v>0</v>
      </c>
      <c r="P183" s="352">
        <f ca="1">IF(ISERROR(VLOOKUP($A183,'PATROL W-Y62'!$D:$E,1,FALSE)),0,1)</f>
        <v>0</v>
      </c>
      <c r="Q183" s="352">
        <f ca="1">IF(ISERROR(VLOOKUP($A183,'QASHQAI J11'!$D:$E,1,FALSE)),0,1)</f>
        <v>1</v>
      </c>
      <c r="R183" s="352">
        <f ca="1">IF(ISERROR(VLOOKUP($A183,'X-TRAIL-T32'!$D:$E,1,FALSE)),0,1)</f>
        <v>0</v>
      </c>
      <c r="S183" s="352">
        <f ca="1">IF(ISERROR(VLOOKUP($A183,'NAVARA -D23 DC'!$D:$D,1,FALSE)),0,1)</f>
        <v>0</v>
      </c>
      <c r="T183" s="352">
        <f ca="1">IF(ISERROR(VLOOKUP($A183,'NAVARA KC&amp;SC'!$D:$D,1,FALSE)),0,1)</f>
        <v>0</v>
      </c>
      <c r="U183" s="352">
        <f ca="1">IF(ISERROR(VLOOKUP($A183,'ALL-NEW Z-Z34'!$D:$D,1,FALSE)),0,1)</f>
        <v>0</v>
      </c>
      <c r="V183" s="352">
        <f>IF(ISERROR(VLOOKUP($A183,#REF!,1,FALSE)),0,1)</f>
        <v>0</v>
      </c>
      <c r="W183" s="352">
        <f>IF(ISERROR(VLOOKUP($A183,#REF!,1,FALSE)),0,1)</f>
        <v>0</v>
      </c>
      <c r="X183" s="352">
        <f>IF(ISERROR(VLOOKUP($A183,#REF!,1,FALSE)),0,1)</f>
        <v>0</v>
      </c>
      <c r="Y183" s="352">
        <f>IF(ISERROR(VLOOKUP($A183,#REF!,1,FALSE)),0,1)</f>
        <v>0</v>
      </c>
      <c r="Z183" s="139">
        <f t="shared" ca="1" si="5"/>
        <v>1</v>
      </c>
    </row>
    <row r="184" spans="1:26">
      <c r="A184" s="717" t="s">
        <v>131</v>
      </c>
      <c r="B184" s="716" t="s">
        <v>878</v>
      </c>
      <c r="C184" s="718">
        <v>217.17</v>
      </c>
      <c r="D184" s="586">
        <v>217.17</v>
      </c>
      <c r="E184" s="537" t="str">
        <f t="shared" si="4"/>
        <v/>
      </c>
      <c r="F184" s="720" t="s">
        <v>1464</v>
      </c>
      <c r="G184" s="680">
        <f>C184-C184*VLOOKUP(F184,'Discount Codes'!A:E,3,FALSE)</f>
        <v>180.25109999999998</v>
      </c>
      <c r="H184" s="352">
        <f ca="1">IF(ISERROR(VLOOKUP($A184,'LEAF-ZE1'!$D:$E,1,FALSE)),0,1)</f>
        <v>0</v>
      </c>
      <c r="I184" s="352">
        <f ca="1">IF(ISERROR(VLOOKUP($A184,'370Z-Z34'!$D:$E,1,FALSE)),0,1)</f>
        <v>0</v>
      </c>
      <c r="J184" s="352">
        <f ca="1">IF(ISERROR(VLOOKUP($A184,'JUKE-F15'!$D:$E,1,FALSE)),0,1)</f>
        <v>0</v>
      </c>
      <c r="K184" s="352">
        <f ca="1">IF(ISERROR(VLOOKUP($A184,'JUKE-F16'!$D:$E,1,FALSE)),0,1)</f>
        <v>0</v>
      </c>
      <c r="L184" s="352">
        <f ca="1">IF(ISERROR(VLOOKUP($A184,'NAVARA DC SER 3 &amp; 4-D23'!$D:$E,1,FALSE)),0,1)</f>
        <v>1</v>
      </c>
      <c r="M184" s="352">
        <f ca="1">IF(ISERROR(VLOOKUP($A184,'NAVARA KC&amp;SC SER 3 &amp; 4-D23'!$D:$E,1,FALSE)),0,1)</f>
        <v>0</v>
      </c>
      <c r="N184" s="352">
        <f ca="1">IF(ISERROR(VLOOKUP($A184,'PATHFINDER -R52'!$D:$E,1,FALSE)),0,1)</f>
        <v>0</v>
      </c>
      <c r="O184" s="352">
        <f ca="1">IF(ISERROR(VLOOKUP($A184,'PATROL W-Y62 S4'!$D:$E,1,FALSE)),0,1)</f>
        <v>0</v>
      </c>
      <c r="P184" s="352">
        <f ca="1">IF(ISERROR(VLOOKUP($A184,'PATROL W-Y62'!$D:$E,1,FALSE)),0,1)</f>
        <v>0</v>
      </c>
      <c r="Q184" s="352">
        <f ca="1">IF(ISERROR(VLOOKUP($A184,'QASHQAI J11'!$D:$E,1,FALSE)),0,1)</f>
        <v>0</v>
      </c>
      <c r="R184" s="352">
        <f ca="1">IF(ISERROR(VLOOKUP($A184,'X-TRAIL-T32'!$D:$E,1,FALSE)),0,1)</f>
        <v>0</v>
      </c>
      <c r="S184" s="352">
        <f ca="1">IF(ISERROR(VLOOKUP($A184,'NAVARA -D23 DC'!$D:$D,1,FALSE)),0,1)</f>
        <v>1</v>
      </c>
      <c r="T184" s="352">
        <f ca="1">IF(ISERROR(VLOOKUP($A184,'NAVARA KC&amp;SC'!$D:$D,1,FALSE)),0,1)</f>
        <v>0</v>
      </c>
      <c r="U184" s="352">
        <f ca="1">IF(ISERROR(VLOOKUP($A184,'ALL-NEW Z-Z34'!$D:$D,1,FALSE)),0,1)</f>
        <v>0</v>
      </c>
      <c r="V184" s="352">
        <f>IF(ISERROR(VLOOKUP($A184,#REF!,1,FALSE)),0,1)</f>
        <v>0</v>
      </c>
      <c r="W184" s="352">
        <f>IF(ISERROR(VLOOKUP($A184,#REF!,1,FALSE)),0,1)</f>
        <v>0</v>
      </c>
      <c r="X184" s="352">
        <f>IF(ISERROR(VLOOKUP($A184,#REF!,1,FALSE)),0,1)</f>
        <v>0</v>
      </c>
      <c r="Y184" s="352">
        <f>IF(ISERROR(VLOOKUP($A184,#REF!,1,FALSE)),0,1)</f>
        <v>0</v>
      </c>
      <c r="Z184" s="139">
        <f t="shared" ca="1" si="5"/>
        <v>2</v>
      </c>
    </row>
    <row r="185" spans="1:26">
      <c r="A185" s="717" t="s">
        <v>150</v>
      </c>
      <c r="B185" s="716" t="s">
        <v>905</v>
      </c>
      <c r="C185" s="718">
        <v>106.62</v>
      </c>
      <c r="D185" s="586">
        <v>106.62</v>
      </c>
      <c r="E185" s="537" t="str">
        <f t="shared" si="4"/>
        <v/>
      </c>
      <c r="F185" s="720" t="s">
        <v>1464</v>
      </c>
      <c r="G185" s="680">
        <f>C185-C185*VLOOKUP(F185,'Discount Codes'!A:E,3,FALSE)</f>
        <v>88.494600000000005</v>
      </c>
      <c r="H185" s="352">
        <f ca="1">IF(ISERROR(VLOOKUP($A185,'LEAF-ZE1'!$D:$E,1,FALSE)),0,1)</f>
        <v>0</v>
      </c>
      <c r="I185" s="352">
        <f ca="1">IF(ISERROR(VLOOKUP($A185,'370Z-Z34'!$D:$E,1,FALSE)),0,1)</f>
        <v>0</v>
      </c>
      <c r="J185" s="352">
        <f ca="1">IF(ISERROR(VLOOKUP($A185,'JUKE-F15'!$D:$E,1,FALSE)),0,1)</f>
        <v>0</v>
      </c>
      <c r="K185" s="352">
        <f ca="1">IF(ISERROR(VLOOKUP($A185,'JUKE-F16'!$D:$E,1,FALSE)),0,1)</f>
        <v>0</v>
      </c>
      <c r="L185" s="352">
        <f ca="1">IF(ISERROR(VLOOKUP($A185,'NAVARA DC SER 3 &amp; 4-D23'!$D:$E,1,FALSE)),0,1)</f>
        <v>0</v>
      </c>
      <c r="M185" s="352">
        <f ca="1">IF(ISERROR(VLOOKUP($A185,'NAVARA KC&amp;SC SER 3 &amp; 4-D23'!$D:$E,1,FALSE)),0,1)</f>
        <v>1</v>
      </c>
      <c r="N185" s="352">
        <f ca="1">IF(ISERROR(VLOOKUP($A185,'PATHFINDER -R52'!$D:$E,1,FALSE)),0,1)</f>
        <v>0</v>
      </c>
      <c r="O185" s="352">
        <f ca="1">IF(ISERROR(VLOOKUP($A185,'PATROL W-Y62 S4'!$D:$E,1,FALSE)),0,1)</f>
        <v>0</v>
      </c>
      <c r="P185" s="352">
        <f ca="1">IF(ISERROR(VLOOKUP($A185,'PATROL W-Y62'!$D:$E,1,FALSE)),0,1)</f>
        <v>0</v>
      </c>
      <c r="Q185" s="352">
        <f ca="1">IF(ISERROR(VLOOKUP($A185,'QASHQAI J11'!$D:$E,1,FALSE)),0,1)</f>
        <v>0</v>
      </c>
      <c r="R185" s="352">
        <f ca="1">IF(ISERROR(VLOOKUP($A185,'X-TRAIL-T32'!$D:$E,1,FALSE)),0,1)</f>
        <v>0</v>
      </c>
      <c r="S185" s="352">
        <f ca="1">IF(ISERROR(VLOOKUP($A185,'NAVARA -D23 DC'!$D:$D,1,FALSE)),0,1)</f>
        <v>0</v>
      </c>
      <c r="T185" s="352">
        <f ca="1">IF(ISERROR(VLOOKUP($A185,'NAVARA KC&amp;SC'!$D:$D,1,FALSE)),0,1)</f>
        <v>1</v>
      </c>
      <c r="U185" s="352">
        <f ca="1">IF(ISERROR(VLOOKUP($A185,'ALL-NEW Z-Z34'!$D:$D,1,FALSE)),0,1)</f>
        <v>0</v>
      </c>
      <c r="V185" s="352">
        <f>IF(ISERROR(VLOOKUP($A185,#REF!,1,FALSE)),0,1)</f>
        <v>0</v>
      </c>
      <c r="W185" s="352">
        <f>IF(ISERROR(VLOOKUP($A185,#REF!,1,FALSE)),0,1)</f>
        <v>0</v>
      </c>
      <c r="X185" s="352">
        <f>IF(ISERROR(VLOOKUP($A185,#REF!,1,FALSE)),0,1)</f>
        <v>0</v>
      </c>
      <c r="Y185" s="352">
        <f>IF(ISERROR(VLOOKUP($A185,#REF!,1,FALSE)),0,1)</f>
        <v>0</v>
      </c>
      <c r="Z185" s="139">
        <f t="shared" ca="1" si="5"/>
        <v>2</v>
      </c>
    </row>
    <row r="186" spans="1:26">
      <c r="A186" s="717" t="s">
        <v>113</v>
      </c>
      <c r="B186" s="716" t="s">
        <v>743</v>
      </c>
      <c r="C186" s="718">
        <v>102.57</v>
      </c>
      <c r="D186" s="586">
        <v>102.57</v>
      </c>
      <c r="E186" s="537" t="str">
        <f t="shared" si="4"/>
        <v/>
      </c>
      <c r="F186" s="720" t="s">
        <v>1465</v>
      </c>
      <c r="G186" s="680">
        <f>C186-C186*VLOOKUP(F186,'Discount Codes'!A:E,3,FALSE)</f>
        <v>85.133099999999985</v>
      </c>
      <c r="H186" s="352">
        <f ca="1">IF(ISERROR(VLOOKUP($A186,'LEAF-ZE1'!$D:$E,1,FALSE)),0,1)</f>
        <v>0</v>
      </c>
      <c r="I186" s="352">
        <f ca="1">IF(ISERROR(VLOOKUP($A186,'370Z-Z34'!$D:$E,1,FALSE)),0,1)</f>
        <v>0</v>
      </c>
      <c r="J186" s="352">
        <f ca="1">IF(ISERROR(VLOOKUP($A186,'JUKE-F15'!$D:$E,1,FALSE)),0,1)</f>
        <v>1</v>
      </c>
      <c r="K186" s="352">
        <f ca="1">IF(ISERROR(VLOOKUP($A186,'JUKE-F16'!$D:$E,1,FALSE)),0,1)</f>
        <v>0</v>
      </c>
      <c r="L186" s="352">
        <f ca="1">IF(ISERROR(VLOOKUP($A186,'NAVARA DC SER 3 &amp; 4-D23'!$D:$E,1,FALSE)),0,1)</f>
        <v>0</v>
      </c>
      <c r="M186" s="352">
        <f ca="1">IF(ISERROR(VLOOKUP($A186,'NAVARA KC&amp;SC SER 3 &amp; 4-D23'!$D:$E,1,FALSE)),0,1)</f>
        <v>0</v>
      </c>
      <c r="N186" s="352">
        <f ca="1">IF(ISERROR(VLOOKUP($A186,'PATHFINDER -R52'!$D:$E,1,FALSE)),0,1)</f>
        <v>0</v>
      </c>
      <c r="O186" s="352">
        <f ca="1">IF(ISERROR(VLOOKUP($A186,'PATROL W-Y62 S4'!$D:$E,1,FALSE)),0,1)</f>
        <v>0</v>
      </c>
      <c r="P186" s="352">
        <f ca="1">IF(ISERROR(VLOOKUP($A186,'PATROL W-Y62'!$D:$E,1,FALSE)),0,1)</f>
        <v>0</v>
      </c>
      <c r="Q186" s="352">
        <f ca="1">IF(ISERROR(VLOOKUP($A186,'QASHQAI J11'!$D:$E,1,FALSE)),0,1)</f>
        <v>0</v>
      </c>
      <c r="R186" s="352">
        <f ca="1">IF(ISERROR(VLOOKUP($A186,'X-TRAIL-T32'!$D:$E,1,FALSE)),0,1)</f>
        <v>0</v>
      </c>
      <c r="S186" s="352">
        <f ca="1">IF(ISERROR(VLOOKUP($A186,'NAVARA -D23 DC'!$D:$D,1,FALSE)),0,1)</f>
        <v>0</v>
      </c>
      <c r="T186" s="352">
        <f ca="1">IF(ISERROR(VLOOKUP($A186,'NAVARA KC&amp;SC'!$D:$D,1,FALSE)),0,1)</f>
        <v>0</v>
      </c>
      <c r="U186" s="352">
        <f ca="1">IF(ISERROR(VLOOKUP($A186,'ALL-NEW Z-Z34'!$D:$D,1,FALSE)),0,1)</f>
        <v>0</v>
      </c>
      <c r="V186" s="352">
        <f>IF(ISERROR(VLOOKUP($A186,#REF!,1,FALSE)),0,1)</f>
        <v>0</v>
      </c>
      <c r="W186" s="352">
        <f>IF(ISERROR(VLOOKUP($A186,#REF!,1,FALSE)),0,1)</f>
        <v>0</v>
      </c>
      <c r="X186" s="352">
        <f>IF(ISERROR(VLOOKUP($A186,#REF!,1,FALSE)),0,1)</f>
        <v>0</v>
      </c>
      <c r="Y186" s="352">
        <f>IF(ISERROR(VLOOKUP($A186,#REF!,1,FALSE)),0,1)</f>
        <v>0</v>
      </c>
      <c r="Z186" s="139">
        <f t="shared" ca="1" si="5"/>
        <v>1</v>
      </c>
    </row>
    <row r="187" spans="1:26">
      <c r="A187" s="717" t="s">
        <v>1151</v>
      </c>
      <c r="B187" s="716" t="s">
        <v>740</v>
      </c>
      <c r="C187" s="718">
        <v>136.56</v>
      </c>
      <c r="D187" s="586">
        <v>127.63</v>
      </c>
      <c r="E187" s="537" t="str">
        <f t="shared" si="4"/>
        <v>Price Update</v>
      </c>
      <c r="F187" s="720" t="s">
        <v>1465</v>
      </c>
      <c r="G187" s="680">
        <f>C187-C187*VLOOKUP(F187,'Discount Codes'!A:E,3,FALSE)</f>
        <v>113.34479999999999</v>
      </c>
      <c r="H187" s="352">
        <f ca="1">IF(ISERROR(VLOOKUP($A187,'LEAF-ZE1'!$D:$E,1,FALSE)),0,1)</f>
        <v>0</v>
      </c>
      <c r="I187" s="352">
        <f ca="1">IF(ISERROR(VLOOKUP($A187,'370Z-Z34'!$D:$E,1,FALSE)),0,1)</f>
        <v>0</v>
      </c>
      <c r="J187" s="352">
        <f ca="1">IF(ISERROR(VLOOKUP($A187,'JUKE-F15'!$D:$E,1,FALSE)),0,1)</f>
        <v>0</v>
      </c>
      <c r="K187" s="352">
        <f ca="1">IF(ISERROR(VLOOKUP($A187,'JUKE-F16'!$D:$E,1,FALSE)),0,1)</f>
        <v>0</v>
      </c>
      <c r="L187" s="352">
        <f ca="1">IF(ISERROR(VLOOKUP($A187,'NAVARA DC SER 3 &amp; 4-D23'!$D:$E,1,FALSE)),0,1)</f>
        <v>0</v>
      </c>
      <c r="M187" s="352">
        <f ca="1">IF(ISERROR(VLOOKUP($A187,'NAVARA KC&amp;SC SER 3 &amp; 4-D23'!$D:$E,1,FALSE)),0,1)</f>
        <v>0</v>
      </c>
      <c r="N187" s="352">
        <f ca="1">IF(ISERROR(VLOOKUP($A187,'PATHFINDER -R52'!$D:$E,1,FALSE)),0,1)</f>
        <v>1</v>
      </c>
      <c r="O187" s="352">
        <f ca="1">IF(ISERROR(VLOOKUP($A187,'PATROL W-Y62 S4'!$D:$E,1,FALSE)),0,1)</f>
        <v>0</v>
      </c>
      <c r="P187" s="352">
        <f ca="1">IF(ISERROR(VLOOKUP($A187,'PATROL W-Y62'!$D:$E,1,FALSE)),0,1)</f>
        <v>0</v>
      </c>
      <c r="Q187" s="352">
        <f ca="1">IF(ISERROR(VLOOKUP($A187,'QASHQAI J11'!$D:$E,1,FALSE)),0,1)</f>
        <v>0</v>
      </c>
      <c r="R187" s="352">
        <f ca="1">IF(ISERROR(VLOOKUP($A187,'X-TRAIL-T32'!$D:$E,1,FALSE)),0,1)</f>
        <v>0</v>
      </c>
      <c r="S187" s="352">
        <f ca="1">IF(ISERROR(VLOOKUP($A187,'NAVARA -D23 DC'!$D:$D,1,FALSE)),0,1)</f>
        <v>0</v>
      </c>
      <c r="T187" s="352">
        <f ca="1">IF(ISERROR(VLOOKUP($A187,'NAVARA KC&amp;SC'!$D:$D,1,FALSE)),0,1)</f>
        <v>0</v>
      </c>
      <c r="U187" s="352">
        <f ca="1">IF(ISERROR(VLOOKUP($A187,'ALL-NEW Z-Z34'!$D:$D,1,FALSE)),0,1)</f>
        <v>0</v>
      </c>
      <c r="V187" s="352">
        <f>IF(ISERROR(VLOOKUP($A187,#REF!,1,FALSE)),0,1)</f>
        <v>0</v>
      </c>
      <c r="W187" s="352">
        <f>IF(ISERROR(VLOOKUP($A187,#REF!,1,FALSE)),0,1)</f>
        <v>0</v>
      </c>
      <c r="X187" s="352">
        <f>IF(ISERROR(VLOOKUP($A187,#REF!,1,FALSE)),0,1)</f>
        <v>0</v>
      </c>
      <c r="Y187" s="352">
        <f>IF(ISERROR(VLOOKUP($A187,#REF!,1,FALSE)),0,1)</f>
        <v>0</v>
      </c>
      <c r="Z187" s="139">
        <f t="shared" ca="1" si="5"/>
        <v>1</v>
      </c>
    </row>
    <row r="188" spans="1:26">
      <c r="A188" s="717" t="s">
        <v>561</v>
      </c>
      <c r="B188" s="716" t="s">
        <v>740</v>
      </c>
      <c r="C188" s="718">
        <v>128.66999999999999</v>
      </c>
      <c r="D188" s="586">
        <v>120.25</v>
      </c>
      <c r="E188" s="537" t="str">
        <f t="shared" si="4"/>
        <v>Price Update</v>
      </c>
      <c r="F188" s="720" t="s">
        <v>1465</v>
      </c>
      <c r="G188" s="680">
        <f>C188-C188*VLOOKUP(F188,'Discount Codes'!A:E,3,FALSE)</f>
        <v>106.7961</v>
      </c>
      <c r="H188" s="352">
        <f ca="1">IF(ISERROR(VLOOKUP($A188,'LEAF-ZE1'!$D:$E,1,FALSE)),0,1)</f>
        <v>0</v>
      </c>
      <c r="I188" s="352">
        <f ca="1">IF(ISERROR(VLOOKUP($A188,'370Z-Z34'!$D:$E,1,FALSE)),0,1)</f>
        <v>0</v>
      </c>
      <c r="J188" s="352">
        <f ca="1">IF(ISERROR(VLOOKUP($A188,'JUKE-F15'!$D:$E,1,FALSE)),0,1)</f>
        <v>0</v>
      </c>
      <c r="K188" s="352">
        <f ca="1">IF(ISERROR(VLOOKUP($A188,'JUKE-F16'!$D:$E,1,FALSE)),0,1)</f>
        <v>0</v>
      </c>
      <c r="L188" s="352">
        <f ca="1">IF(ISERROR(VLOOKUP($A188,'NAVARA DC SER 3 &amp; 4-D23'!$D:$E,1,FALSE)),0,1)</f>
        <v>0</v>
      </c>
      <c r="M188" s="352">
        <f ca="1">IF(ISERROR(VLOOKUP($A188,'NAVARA KC&amp;SC SER 3 &amp; 4-D23'!$D:$E,1,FALSE)),0,1)</f>
        <v>0</v>
      </c>
      <c r="N188" s="352">
        <f ca="1">IF(ISERROR(VLOOKUP($A188,'PATHFINDER -R52'!$D:$E,1,FALSE)),0,1)</f>
        <v>0</v>
      </c>
      <c r="O188" s="352">
        <f ca="1">IF(ISERROR(VLOOKUP($A188,'PATROL W-Y62 S4'!$D:$E,1,FALSE)),0,1)</f>
        <v>0</v>
      </c>
      <c r="P188" s="352">
        <f ca="1">IF(ISERROR(VLOOKUP($A188,'PATROL W-Y62'!$D:$E,1,FALSE)),0,1)</f>
        <v>0</v>
      </c>
      <c r="Q188" s="352">
        <f ca="1">IF(ISERROR(VLOOKUP($A188,'QASHQAI J11'!$D:$E,1,FALSE)),0,1)</f>
        <v>0</v>
      </c>
      <c r="R188" s="352">
        <f ca="1">IF(ISERROR(VLOOKUP($A188,'X-TRAIL-T32'!$D:$E,1,FALSE)),0,1)</f>
        <v>1</v>
      </c>
      <c r="S188" s="352">
        <f ca="1">IF(ISERROR(VLOOKUP($A188,'NAVARA -D23 DC'!$D:$D,1,FALSE)),0,1)</f>
        <v>0</v>
      </c>
      <c r="T188" s="352">
        <f ca="1">IF(ISERROR(VLOOKUP($A188,'NAVARA KC&amp;SC'!$D:$D,1,FALSE)),0,1)</f>
        <v>0</v>
      </c>
      <c r="U188" s="352">
        <f ca="1">IF(ISERROR(VLOOKUP($A188,'ALL-NEW Z-Z34'!$D:$D,1,FALSE)),0,1)</f>
        <v>0</v>
      </c>
      <c r="V188" s="352">
        <f>IF(ISERROR(VLOOKUP($A188,#REF!,1,FALSE)),0,1)</f>
        <v>0</v>
      </c>
      <c r="W188" s="352">
        <f>IF(ISERROR(VLOOKUP($A188,#REF!,1,FALSE)),0,1)</f>
        <v>0</v>
      </c>
      <c r="X188" s="352">
        <f>IF(ISERROR(VLOOKUP($A188,#REF!,1,FALSE)),0,1)</f>
        <v>0</v>
      </c>
      <c r="Y188" s="352">
        <f>IF(ISERROR(VLOOKUP($A188,#REF!,1,FALSE)),0,1)</f>
        <v>0</v>
      </c>
      <c r="Z188" s="139">
        <f t="shared" ca="1" si="5"/>
        <v>1</v>
      </c>
    </row>
    <row r="189" spans="1:26">
      <c r="A189" s="717" t="s">
        <v>727</v>
      </c>
      <c r="B189" s="716" t="s">
        <v>741</v>
      </c>
      <c r="C189" s="718">
        <v>126.74</v>
      </c>
      <c r="D189" s="586">
        <v>118.45</v>
      </c>
      <c r="E189" s="537" t="str">
        <f t="shared" si="4"/>
        <v>Price Update</v>
      </c>
      <c r="F189" s="720" t="s">
        <v>1465</v>
      </c>
      <c r="G189" s="680">
        <f>C189-C189*VLOOKUP(F189,'Discount Codes'!A:E,3,FALSE)</f>
        <v>105.1942</v>
      </c>
      <c r="H189" s="352">
        <f ca="1">IF(ISERROR(VLOOKUP($A189,'LEAF-ZE1'!$D:$E,1,FALSE)),0,1)</f>
        <v>0</v>
      </c>
      <c r="I189" s="352">
        <f ca="1">IF(ISERROR(VLOOKUP($A189,'370Z-Z34'!$D:$E,1,FALSE)),0,1)</f>
        <v>0</v>
      </c>
      <c r="J189" s="352">
        <f ca="1">IF(ISERROR(VLOOKUP($A189,'JUKE-F15'!$D:$E,1,FALSE)),0,1)</f>
        <v>0</v>
      </c>
      <c r="K189" s="352">
        <f ca="1">IF(ISERROR(VLOOKUP($A189,'JUKE-F16'!$D:$E,1,FALSE)),0,1)</f>
        <v>0</v>
      </c>
      <c r="L189" s="352">
        <f ca="1">IF(ISERROR(VLOOKUP($A189,'NAVARA DC SER 3 &amp; 4-D23'!$D:$E,1,FALSE)),0,1)</f>
        <v>0</v>
      </c>
      <c r="M189" s="352">
        <f ca="1">IF(ISERROR(VLOOKUP($A189,'NAVARA KC&amp;SC SER 3 &amp; 4-D23'!$D:$E,1,FALSE)),0,1)</f>
        <v>0</v>
      </c>
      <c r="N189" s="352">
        <f ca="1">IF(ISERROR(VLOOKUP($A189,'PATHFINDER -R52'!$D:$E,1,FALSE)),0,1)</f>
        <v>0</v>
      </c>
      <c r="O189" s="352">
        <f ca="1">IF(ISERROR(VLOOKUP($A189,'PATROL W-Y62 S4'!$D:$E,1,FALSE)),0,1)</f>
        <v>0</v>
      </c>
      <c r="P189" s="352">
        <f ca="1">IF(ISERROR(VLOOKUP($A189,'PATROL W-Y62'!$D:$E,1,FALSE)),0,1)</f>
        <v>0</v>
      </c>
      <c r="Q189" s="352">
        <f ca="1">IF(ISERROR(VLOOKUP($A189,'QASHQAI J11'!$D:$E,1,FALSE)),0,1)</f>
        <v>1</v>
      </c>
      <c r="R189" s="352">
        <f ca="1">IF(ISERROR(VLOOKUP($A189,'X-TRAIL-T32'!$D:$E,1,FALSE)),0,1)</f>
        <v>0</v>
      </c>
      <c r="S189" s="352">
        <f ca="1">IF(ISERROR(VLOOKUP($A189,'NAVARA -D23 DC'!$D:$D,1,FALSE)),0,1)</f>
        <v>0</v>
      </c>
      <c r="T189" s="352">
        <f ca="1">IF(ISERROR(VLOOKUP($A189,'NAVARA KC&amp;SC'!$D:$D,1,FALSE)),0,1)</f>
        <v>0</v>
      </c>
      <c r="U189" s="352">
        <f ca="1">IF(ISERROR(VLOOKUP($A189,'ALL-NEW Z-Z34'!$D:$D,1,FALSE)),0,1)</f>
        <v>0</v>
      </c>
      <c r="V189" s="352">
        <f>IF(ISERROR(VLOOKUP($A189,#REF!,1,FALSE)),0,1)</f>
        <v>0</v>
      </c>
      <c r="W189" s="352">
        <f>IF(ISERROR(VLOOKUP($A189,#REF!,1,FALSE)),0,1)</f>
        <v>0</v>
      </c>
      <c r="X189" s="352">
        <f>IF(ISERROR(VLOOKUP($A189,#REF!,1,FALSE)),0,1)</f>
        <v>0</v>
      </c>
      <c r="Y189" s="352">
        <f>IF(ISERROR(VLOOKUP($A189,#REF!,1,FALSE)),0,1)</f>
        <v>0</v>
      </c>
      <c r="Z189" s="139">
        <f t="shared" ca="1" si="5"/>
        <v>1</v>
      </c>
    </row>
    <row r="190" spans="1:26">
      <c r="A190" s="717" t="s">
        <v>1089</v>
      </c>
      <c r="B190" s="716" t="s">
        <v>740</v>
      </c>
      <c r="C190" s="718">
        <v>138.15</v>
      </c>
      <c r="D190" s="586">
        <v>129.11000000000001</v>
      </c>
      <c r="E190" s="537" t="str">
        <f t="shared" si="4"/>
        <v>Price Update</v>
      </c>
      <c r="F190" s="720" t="s">
        <v>1465</v>
      </c>
      <c r="G190" s="680">
        <f>C190-C190*VLOOKUP(F190,'Discount Codes'!A:E,3,FALSE)</f>
        <v>114.6645</v>
      </c>
      <c r="H190" s="352">
        <f ca="1">IF(ISERROR(VLOOKUP($A190,'LEAF-ZE1'!$D:$E,1,FALSE)),0,1)</f>
        <v>0</v>
      </c>
      <c r="I190" s="352">
        <f ca="1">IF(ISERROR(VLOOKUP($A190,'370Z-Z34'!$D:$E,1,FALSE)),0,1)</f>
        <v>0</v>
      </c>
      <c r="J190" s="352">
        <f ca="1">IF(ISERROR(VLOOKUP($A190,'JUKE-F15'!$D:$E,1,FALSE)),0,1)</f>
        <v>0</v>
      </c>
      <c r="K190" s="352">
        <f ca="1">IF(ISERROR(VLOOKUP($A190,'JUKE-F16'!$D:$E,1,FALSE)),0,1)</f>
        <v>0</v>
      </c>
      <c r="L190" s="352">
        <f ca="1">IF(ISERROR(VLOOKUP($A190,'NAVARA DC SER 3 &amp; 4-D23'!$D:$E,1,FALSE)),0,1)</f>
        <v>1</v>
      </c>
      <c r="M190" s="352">
        <f ca="1">IF(ISERROR(VLOOKUP($A190,'NAVARA KC&amp;SC SER 3 &amp; 4-D23'!$D:$E,1,FALSE)),0,1)</f>
        <v>1</v>
      </c>
      <c r="N190" s="352">
        <f ca="1">IF(ISERROR(VLOOKUP($A190,'PATHFINDER -R52'!$D:$E,1,FALSE)),0,1)</f>
        <v>0</v>
      </c>
      <c r="O190" s="352">
        <f ca="1">IF(ISERROR(VLOOKUP($A190,'PATROL W-Y62 S4'!$D:$E,1,FALSE)),0,1)</f>
        <v>0</v>
      </c>
      <c r="P190" s="352">
        <f ca="1">IF(ISERROR(VLOOKUP($A190,'PATROL W-Y62'!$D:$E,1,FALSE)),0,1)</f>
        <v>0</v>
      </c>
      <c r="Q190" s="352">
        <f ca="1">IF(ISERROR(VLOOKUP($A190,'QASHQAI J11'!$D:$E,1,FALSE)),0,1)</f>
        <v>0</v>
      </c>
      <c r="R190" s="352">
        <f ca="1">IF(ISERROR(VLOOKUP($A190,'X-TRAIL-T32'!$D:$E,1,FALSE)),0,1)</f>
        <v>0</v>
      </c>
      <c r="S190" s="352">
        <f ca="1">IF(ISERROR(VLOOKUP($A190,'NAVARA -D23 DC'!$D:$D,1,FALSE)),0,1)</f>
        <v>1</v>
      </c>
      <c r="T190" s="352">
        <f ca="1">IF(ISERROR(VLOOKUP($A190,'NAVARA KC&amp;SC'!$D:$D,1,FALSE)),0,1)</f>
        <v>1</v>
      </c>
      <c r="U190" s="352">
        <f ca="1">IF(ISERROR(VLOOKUP($A190,'ALL-NEW Z-Z34'!$D:$D,1,FALSE)),0,1)</f>
        <v>0</v>
      </c>
      <c r="V190" s="352">
        <f>IF(ISERROR(VLOOKUP($A190,#REF!,1,FALSE)),0,1)</f>
        <v>0</v>
      </c>
      <c r="W190" s="352">
        <f>IF(ISERROR(VLOOKUP($A190,#REF!,1,FALSE)),0,1)</f>
        <v>0</v>
      </c>
      <c r="X190" s="352">
        <f>IF(ISERROR(VLOOKUP($A190,#REF!,1,FALSE)),0,1)</f>
        <v>0</v>
      </c>
      <c r="Y190" s="352">
        <f>IF(ISERROR(VLOOKUP($A190,#REF!,1,FALSE)),0,1)</f>
        <v>0</v>
      </c>
      <c r="Z190" s="139">
        <f t="shared" ca="1" si="5"/>
        <v>4</v>
      </c>
    </row>
    <row r="191" spans="1:26">
      <c r="A191" s="717" t="s">
        <v>1251</v>
      </c>
      <c r="B191" s="716" t="s">
        <v>1889</v>
      </c>
      <c r="C191" s="718">
        <v>163.44999999999999</v>
      </c>
      <c r="D191" s="586">
        <v>152.76</v>
      </c>
      <c r="E191" s="537" t="str">
        <f t="shared" si="4"/>
        <v>Price Update</v>
      </c>
      <c r="F191" s="720" t="s">
        <v>1465</v>
      </c>
      <c r="G191" s="680">
        <f>C191-C191*VLOOKUP(F191,'Discount Codes'!A:E,3,FALSE)</f>
        <v>135.6635</v>
      </c>
      <c r="H191" s="352">
        <f ca="1">IF(ISERROR(VLOOKUP($A191,'LEAF-ZE1'!$D:$E,1,FALSE)),0,1)</f>
        <v>0</v>
      </c>
      <c r="I191" s="352">
        <f ca="1">IF(ISERROR(VLOOKUP($A191,'370Z-Z34'!$D:$E,1,FALSE)),0,1)</f>
        <v>0</v>
      </c>
      <c r="J191" s="352">
        <f ca="1">IF(ISERROR(VLOOKUP($A191,'JUKE-F15'!$D:$E,1,FALSE)),0,1)</f>
        <v>0</v>
      </c>
      <c r="K191" s="352">
        <f ca="1">IF(ISERROR(VLOOKUP($A191,'JUKE-F16'!$D:$E,1,FALSE)),0,1)</f>
        <v>0</v>
      </c>
      <c r="L191" s="352">
        <f ca="1">IF(ISERROR(VLOOKUP($A191,'NAVARA DC SER 3 &amp; 4-D23'!$D:$E,1,FALSE)),0,1)</f>
        <v>0</v>
      </c>
      <c r="M191" s="352">
        <f ca="1">IF(ISERROR(VLOOKUP($A191,'NAVARA KC&amp;SC SER 3 &amp; 4-D23'!$D:$E,1,FALSE)),0,1)</f>
        <v>0</v>
      </c>
      <c r="N191" s="352">
        <f ca="1">IF(ISERROR(VLOOKUP($A191,'PATHFINDER -R52'!$D:$E,1,FALSE)),0,1)</f>
        <v>0</v>
      </c>
      <c r="O191" s="352">
        <f ca="1">IF(ISERROR(VLOOKUP($A191,'PATROL W-Y62 S4'!$D:$E,1,FALSE)),0,1)</f>
        <v>0</v>
      </c>
      <c r="P191" s="352">
        <f ca="1">IF(ISERROR(VLOOKUP($A191,'PATROL W-Y62'!$D:$E,1,FALSE)),0,1)</f>
        <v>0</v>
      </c>
      <c r="Q191" s="352">
        <f ca="1">IF(ISERROR(VLOOKUP($A191,'QASHQAI J11'!$D:$E,1,FALSE)),0,1)</f>
        <v>0</v>
      </c>
      <c r="R191" s="352">
        <f ca="1">IF(ISERROR(VLOOKUP($A191,'X-TRAIL-T32'!$D:$E,1,FALSE)),0,1)</f>
        <v>0</v>
      </c>
      <c r="S191" s="352">
        <f ca="1">IF(ISERROR(VLOOKUP($A191,'NAVARA -D23 DC'!$D:$D,1,FALSE)),0,1)</f>
        <v>1</v>
      </c>
      <c r="T191" s="352">
        <f ca="1">IF(ISERROR(VLOOKUP($A191,'NAVARA KC&amp;SC'!$D:$D,1,FALSE)),0,1)</f>
        <v>0</v>
      </c>
      <c r="U191" s="352">
        <f ca="1">IF(ISERROR(VLOOKUP($A191,'ALL-NEW Z-Z34'!$D:$D,1,FALSE)),0,1)</f>
        <v>0</v>
      </c>
      <c r="V191" s="352">
        <f>IF(ISERROR(VLOOKUP($A191,#REF!,1,FALSE)),0,1)</f>
        <v>0</v>
      </c>
      <c r="W191" s="352">
        <f>IF(ISERROR(VLOOKUP($A191,#REF!,1,FALSE)),0,1)</f>
        <v>0</v>
      </c>
      <c r="X191" s="352">
        <f>IF(ISERROR(VLOOKUP($A191,#REF!,1,FALSE)),0,1)</f>
        <v>0</v>
      </c>
      <c r="Y191" s="352">
        <f>IF(ISERROR(VLOOKUP($A191,#REF!,1,FALSE)),0,1)</f>
        <v>0</v>
      </c>
      <c r="Z191" s="139">
        <f t="shared" ca="1" si="5"/>
        <v>1</v>
      </c>
    </row>
    <row r="192" spans="1:26">
      <c r="A192" s="717" t="s">
        <v>1250</v>
      </c>
      <c r="B192" s="716" t="s">
        <v>1890</v>
      </c>
      <c r="C192" s="718">
        <v>172.47</v>
      </c>
      <c r="D192" s="586">
        <v>161.19</v>
      </c>
      <c r="E192" s="537" t="str">
        <f t="shared" si="4"/>
        <v>Price Update</v>
      </c>
      <c r="F192" s="720" t="s">
        <v>1465</v>
      </c>
      <c r="G192" s="680">
        <f>C192-C192*VLOOKUP(F192,'Discount Codes'!A:E,3,FALSE)</f>
        <v>143.15010000000001</v>
      </c>
      <c r="H192" s="352">
        <f ca="1">IF(ISERROR(VLOOKUP($A192,'LEAF-ZE1'!$D:$E,1,FALSE)),0,1)</f>
        <v>0</v>
      </c>
      <c r="I192" s="352">
        <f ca="1">IF(ISERROR(VLOOKUP($A192,'370Z-Z34'!$D:$E,1,FALSE)),0,1)</f>
        <v>0</v>
      </c>
      <c r="J192" s="352">
        <f ca="1">IF(ISERROR(VLOOKUP($A192,'JUKE-F15'!$D:$E,1,FALSE)),0,1)</f>
        <v>0</v>
      </c>
      <c r="K192" s="352">
        <f ca="1">IF(ISERROR(VLOOKUP($A192,'JUKE-F16'!$D:$E,1,FALSE)),0,1)</f>
        <v>0</v>
      </c>
      <c r="L192" s="352">
        <f ca="1">IF(ISERROR(VLOOKUP($A192,'NAVARA DC SER 3 &amp; 4-D23'!$D:$E,1,FALSE)),0,1)</f>
        <v>0</v>
      </c>
      <c r="M192" s="352">
        <f ca="1">IF(ISERROR(VLOOKUP($A192,'NAVARA KC&amp;SC SER 3 &amp; 4-D23'!$D:$E,1,FALSE)),0,1)</f>
        <v>0</v>
      </c>
      <c r="N192" s="352">
        <f ca="1">IF(ISERROR(VLOOKUP($A192,'PATHFINDER -R52'!$D:$E,1,FALSE)),0,1)</f>
        <v>0</v>
      </c>
      <c r="O192" s="352">
        <f ca="1">IF(ISERROR(VLOOKUP($A192,'PATROL W-Y62 S4'!$D:$E,1,FALSE)),0,1)</f>
        <v>0</v>
      </c>
      <c r="P192" s="352">
        <f ca="1">IF(ISERROR(VLOOKUP($A192,'PATROL W-Y62'!$D:$E,1,FALSE)),0,1)</f>
        <v>0</v>
      </c>
      <c r="Q192" s="352">
        <f ca="1">IF(ISERROR(VLOOKUP($A192,'QASHQAI J11'!$D:$E,1,FALSE)),0,1)</f>
        <v>0</v>
      </c>
      <c r="R192" s="352">
        <f ca="1">IF(ISERROR(VLOOKUP($A192,'X-TRAIL-T32'!$D:$E,1,FALSE)),0,1)</f>
        <v>0</v>
      </c>
      <c r="S192" s="352">
        <f ca="1">IF(ISERROR(VLOOKUP($A192,'NAVARA -D23 DC'!$D:$D,1,FALSE)),0,1)</f>
        <v>1</v>
      </c>
      <c r="T192" s="352">
        <f ca="1">IF(ISERROR(VLOOKUP($A192,'NAVARA KC&amp;SC'!$D:$D,1,FALSE)),0,1)</f>
        <v>0</v>
      </c>
      <c r="U192" s="352">
        <f ca="1">IF(ISERROR(VLOOKUP($A192,'ALL-NEW Z-Z34'!$D:$D,1,FALSE)),0,1)</f>
        <v>0</v>
      </c>
      <c r="V192" s="352">
        <f>IF(ISERROR(VLOOKUP($A192,#REF!,1,FALSE)),0,1)</f>
        <v>0</v>
      </c>
      <c r="W192" s="352">
        <f>IF(ISERROR(VLOOKUP($A192,#REF!,1,FALSE)),0,1)</f>
        <v>0</v>
      </c>
      <c r="X192" s="352">
        <f>IF(ISERROR(VLOOKUP($A192,#REF!,1,FALSE)),0,1)</f>
        <v>0</v>
      </c>
      <c r="Y192" s="352">
        <f>IF(ISERROR(VLOOKUP($A192,#REF!,1,FALSE)),0,1)</f>
        <v>0</v>
      </c>
      <c r="Z192" s="139">
        <f t="shared" ca="1" si="5"/>
        <v>1</v>
      </c>
    </row>
    <row r="193" spans="1:26">
      <c r="A193" s="717" t="s">
        <v>1167</v>
      </c>
      <c r="B193" s="716" t="s">
        <v>1891</v>
      </c>
      <c r="C193" s="718">
        <v>93.75</v>
      </c>
      <c r="D193" s="586">
        <v>87.62</v>
      </c>
      <c r="E193" s="537" t="str">
        <f t="shared" si="4"/>
        <v>Price Update</v>
      </c>
      <c r="F193" s="720" t="s">
        <v>1465</v>
      </c>
      <c r="G193" s="680">
        <f>C193-C193*VLOOKUP(F193,'Discount Codes'!A:E,3,FALSE)</f>
        <v>77.8125</v>
      </c>
      <c r="H193" s="352">
        <f ca="1">IF(ISERROR(VLOOKUP($A193,'LEAF-ZE1'!$D:$E,1,FALSE)),0,1)</f>
        <v>0</v>
      </c>
      <c r="I193" s="352">
        <f ca="1">IF(ISERROR(VLOOKUP($A193,'370Z-Z34'!$D:$E,1,FALSE)),0,1)</f>
        <v>0</v>
      </c>
      <c r="J193" s="352">
        <f ca="1">IF(ISERROR(VLOOKUP($A193,'JUKE-F15'!$D:$E,1,FALSE)),0,1)</f>
        <v>0</v>
      </c>
      <c r="K193" s="352">
        <f ca="1">IF(ISERROR(VLOOKUP($A193,'JUKE-F16'!$D:$E,1,FALSE)),0,1)</f>
        <v>0</v>
      </c>
      <c r="L193" s="352">
        <f ca="1">IF(ISERROR(VLOOKUP($A193,'NAVARA DC SER 3 &amp; 4-D23'!$D:$E,1,FALSE)),0,1)</f>
        <v>0</v>
      </c>
      <c r="M193" s="352">
        <f ca="1">IF(ISERROR(VLOOKUP($A193,'NAVARA KC&amp;SC SER 3 &amp; 4-D23'!$D:$E,1,FALSE)),0,1)</f>
        <v>0</v>
      </c>
      <c r="N193" s="352">
        <f ca="1">IF(ISERROR(VLOOKUP($A193,'PATHFINDER -R52'!$D:$E,1,FALSE)),0,1)</f>
        <v>0</v>
      </c>
      <c r="O193" s="352">
        <f ca="1">IF(ISERROR(VLOOKUP($A193,'PATROL W-Y62 S4'!$D:$E,1,FALSE)),0,1)</f>
        <v>1</v>
      </c>
      <c r="P193" s="352">
        <f ca="1">IF(ISERROR(VLOOKUP($A193,'PATROL W-Y62'!$D:$E,1,FALSE)),0,1)</f>
        <v>1</v>
      </c>
      <c r="Q193" s="352">
        <f ca="1">IF(ISERROR(VLOOKUP($A193,'QASHQAI J11'!$D:$E,1,FALSE)),0,1)</f>
        <v>0</v>
      </c>
      <c r="R193" s="352">
        <f ca="1">IF(ISERROR(VLOOKUP($A193,'X-TRAIL-T32'!$D:$E,1,FALSE)),0,1)</f>
        <v>0</v>
      </c>
      <c r="S193" s="352">
        <f ca="1">IF(ISERROR(VLOOKUP($A193,'NAVARA -D23 DC'!$D:$D,1,FALSE)),0,1)</f>
        <v>0</v>
      </c>
      <c r="T193" s="352">
        <f ca="1">IF(ISERROR(VLOOKUP($A193,'NAVARA KC&amp;SC'!$D:$D,1,FALSE)),0,1)</f>
        <v>0</v>
      </c>
      <c r="U193" s="352">
        <f ca="1">IF(ISERROR(VLOOKUP($A193,'ALL-NEW Z-Z34'!$D:$D,1,FALSE)),0,1)</f>
        <v>0</v>
      </c>
      <c r="V193" s="352">
        <f>IF(ISERROR(VLOOKUP($A193,#REF!,1,FALSE)),0,1)</f>
        <v>0</v>
      </c>
      <c r="W193" s="352">
        <f>IF(ISERROR(VLOOKUP($A193,#REF!,1,FALSE)),0,1)</f>
        <v>0</v>
      </c>
      <c r="X193" s="352">
        <f>IF(ISERROR(VLOOKUP($A193,#REF!,1,FALSE)),0,1)</f>
        <v>0</v>
      </c>
      <c r="Y193" s="352">
        <f>IF(ISERROR(VLOOKUP($A193,#REF!,1,FALSE)),0,1)</f>
        <v>0</v>
      </c>
      <c r="Z193" s="139">
        <f t="shared" ca="1" si="5"/>
        <v>2</v>
      </c>
    </row>
    <row r="194" spans="1:26">
      <c r="A194" s="717" t="s">
        <v>83</v>
      </c>
      <c r="B194" s="716" t="s">
        <v>757</v>
      </c>
      <c r="C194" s="718">
        <v>132.83000000000001</v>
      </c>
      <c r="D194" s="586">
        <v>132.83000000000001</v>
      </c>
      <c r="E194" s="537" t="str">
        <f t="shared" si="4"/>
        <v/>
      </c>
      <c r="F194" s="720" t="s">
        <v>1465</v>
      </c>
      <c r="G194" s="680">
        <f>C194-C194*VLOOKUP(F194,'Discount Codes'!A:E,3,FALSE)</f>
        <v>110.24890000000001</v>
      </c>
      <c r="H194" s="352">
        <f ca="1">IF(ISERROR(VLOOKUP($A194,'LEAF-ZE1'!$D:$E,1,FALSE)),0,1)</f>
        <v>0</v>
      </c>
      <c r="I194" s="352">
        <f ca="1">IF(ISERROR(VLOOKUP($A194,'370Z-Z34'!$D:$E,1,FALSE)),0,1)</f>
        <v>1</v>
      </c>
      <c r="J194" s="352">
        <f ca="1">IF(ISERROR(VLOOKUP($A194,'JUKE-F15'!$D:$E,1,FALSE)),0,1)</f>
        <v>0</v>
      </c>
      <c r="K194" s="352">
        <f ca="1">IF(ISERROR(VLOOKUP($A194,'JUKE-F16'!$D:$E,1,FALSE)),0,1)</f>
        <v>0</v>
      </c>
      <c r="L194" s="352">
        <f ca="1">IF(ISERROR(VLOOKUP($A194,'NAVARA DC SER 3 &amp; 4-D23'!$D:$E,1,FALSE)),0,1)</f>
        <v>0</v>
      </c>
      <c r="M194" s="352">
        <f ca="1">IF(ISERROR(VLOOKUP($A194,'NAVARA KC&amp;SC SER 3 &amp; 4-D23'!$D:$E,1,FALSE)),0,1)</f>
        <v>0</v>
      </c>
      <c r="N194" s="352">
        <f ca="1">IF(ISERROR(VLOOKUP($A194,'PATHFINDER -R52'!$D:$E,1,FALSE)),0,1)</f>
        <v>0</v>
      </c>
      <c r="O194" s="352">
        <f ca="1">IF(ISERROR(VLOOKUP($A194,'PATROL W-Y62 S4'!$D:$E,1,FALSE)),0,1)</f>
        <v>0</v>
      </c>
      <c r="P194" s="352">
        <f ca="1">IF(ISERROR(VLOOKUP($A194,'PATROL W-Y62'!$D:$E,1,FALSE)),0,1)</f>
        <v>0</v>
      </c>
      <c r="Q194" s="352">
        <f ca="1">IF(ISERROR(VLOOKUP($A194,'QASHQAI J11'!$D:$E,1,FALSE)),0,1)</f>
        <v>0</v>
      </c>
      <c r="R194" s="352">
        <f ca="1">IF(ISERROR(VLOOKUP($A194,'X-TRAIL-T32'!$D:$E,1,FALSE)),0,1)</f>
        <v>0</v>
      </c>
      <c r="S194" s="352">
        <f ca="1">IF(ISERROR(VLOOKUP($A194,'NAVARA -D23 DC'!$D:$D,1,FALSE)),0,1)</f>
        <v>0</v>
      </c>
      <c r="T194" s="352">
        <f ca="1">IF(ISERROR(VLOOKUP($A194,'NAVARA KC&amp;SC'!$D:$D,1,FALSE)),0,1)</f>
        <v>0</v>
      </c>
      <c r="U194" s="352">
        <f ca="1">IF(ISERROR(VLOOKUP($A194,'ALL-NEW Z-Z34'!$D:$D,1,FALSE)),0,1)</f>
        <v>0</v>
      </c>
      <c r="V194" s="352">
        <f>IF(ISERROR(VLOOKUP($A194,#REF!,1,FALSE)),0,1)</f>
        <v>0</v>
      </c>
      <c r="W194" s="352">
        <f>IF(ISERROR(VLOOKUP($A194,#REF!,1,FALSE)),0,1)</f>
        <v>0</v>
      </c>
      <c r="X194" s="352">
        <f>IF(ISERROR(VLOOKUP($A194,#REF!,1,FALSE)),0,1)</f>
        <v>0</v>
      </c>
      <c r="Y194" s="352">
        <f>IF(ISERROR(VLOOKUP($A194,#REF!,1,FALSE)),0,1)</f>
        <v>0</v>
      </c>
      <c r="Z194" s="139">
        <f t="shared" ca="1" si="5"/>
        <v>1</v>
      </c>
    </row>
    <row r="195" spans="1:26">
      <c r="A195" s="717" t="s">
        <v>170</v>
      </c>
      <c r="B195" s="716" t="s">
        <v>922</v>
      </c>
      <c r="C195" s="718">
        <v>161.69999999999999</v>
      </c>
      <c r="D195" s="586">
        <v>161.69999999999999</v>
      </c>
      <c r="E195" s="537" t="str">
        <f t="shared" ref="E195:E258" si="6">IF(D195=C195,"","Price Update")</f>
        <v/>
      </c>
      <c r="F195" s="720" t="s">
        <v>1465</v>
      </c>
      <c r="G195" s="680">
        <f>C195-C195*VLOOKUP(F195,'Discount Codes'!A:E,3,FALSE)</f>
        <v>134.21099999999998</v>
      </c>
      <c r="H195" s="352">
        <f ca="1">IF(ISERROR(VLOOKUP($A195,'LEAF-ZE1'!$D:$E,1,FALSE)),0,1)</f>
        <v>0</v>
      </c>
      <c r="I195" s="352">
        <f ca="1">IF(ISERROR(VLOOKUP($A195,'370Z-Z34'!$D:$E,1,FALSE)),0,1)</f>
        <v>0</v>
      </c>
      <c r="J195" s="352">
        <f ca="1">IF(ISERROR(VLOOKUP($A195,'JUKE-F15'!$D:$E,1,FALSE)),0,1)</f>
        <v>0</v>
      </c>
      <c r="K195" s="352">
        <f ca="1">IF(ISERROR(VLOOKUP($A195,'JUKE-F16'!$D:$E,1,FALSE)),0,1)</f>
        <v>0</v>
      </c>
      <c r="L195" s="352">
        <f ca="1">IF(ISERROR(VLOOKUP($A195,'NAVARA DC SER 3 &amp; 4-D23'!$D:$E,1,FALSE)),0,1)</f>
        <v>0</v>
      </c>
      <c r="M195" s="352">
        <f ca="1">IF(ISERROR(VLOOKUP($A195,'NAVARA KC&amp;SC SER 3 &amp; 4-D23'!$D:$E,1,FALSE)),0,1)</f>
        <v>0</v>
      </c>
      <c r="N195" s="352">
        <f ca="1">IF(ISERROR(VLOOKUP($A195,'PATHFINDER -R52'!$D:$E,1,FALSE)),0,1)</f>
        <v>0</v>
      </c>
      <c r="O195" s="352">
        <f ca="1">IF(ISERROR(VLOOKUP($A195,'PATROL W-Y62 S4'!$D:$E,1,FALSE)),0,1)</f>
        <v>1</v>
      </c>
      <c r="P195" s="352">
        <f ca="1">IF(ISERROR(VLOOKUP($A195,'PATROL W-Y62'!$D:$E,1,FALSE)),0,1)</f>
        <v>1</v>
      </c>
      <c r="Q195" s="352">
        <f ca="1">IF(ISERROR(VLOOKUP($A195,'QASHQAI J11'!$D:$E,1,FALSE)),0,1)</f>
        <v>0</v>
      </c>
      <c r="R195" s="352">
        <f ca="1">IF(ISERROR(VLOOKUP($A195,'X-TRAIL-T32'!$D:$E,1,FALSE)),0,1)</f>
        <v>0</v>
      </c>
      <c r="S195" s="352">
        <f ca="1">IF(ISERROR(VLOOKUP($A195,'NAVARA -D23 DC'!$D:$D,1,FALSE)),0,1)</f>
        <v>0</v>
      </c>
      <c r="T195" s="352">
        <f ca="1">IF(ISERROR(VLOOKUP($A195,'NAVARA KC&amp;SC'!$D:$D,1,FALSE)),0,1)</f>
        <v>0</v>
      </c>
      <c r="U195" s="352">
        <f ca="1">IF(ISERROR(VLOOKUP($A195,'ALL-NEW Z-Z34'!$D:$D,1,FALSE)),0,1)</f>
        <v>0</v>
      </c>
      <c r="V195" s="352">
        <f>IF(ISERROR(VLOOKUP($A195,#REF!,1,FALSE)),0,1)</f>
        <v>0</v>
      </c>
      <c r="W195" s="352">
        <f>IF(ISERROR(VLOOKUP($A195,#REF!,1,FALSE)),0,1)</f>
        <v>0</v>
      </c>
      <c r="X195" s="352">
        <f>IF(ISERROR(VLOOKUP($A195,#REF!,1,FALSE)),0,1)</f>
        <v>0</v>
      </c>
      <c r="Y195" s="352">
        <f>IF(ISERROR(VLOOKUP($A195,#REF!,1,FALSE)),0,1)</f>
        <v>0</v>
      </c>
      <c r="Z195" s="139">
        <f t="shared" ref="Z195:Z258" ca="1" si="7">COUNTIF(H195:Y195,"&gt;0")</f>
        <v>2</v>
      </c>
    </row>
    <row r="196" spans="1:26">
      <c r="A196" s="717" t="s">
        <v>160</v>
      </c>
      <c r="B196" s="716" t="s">
        <v>913</v>
      </c>
      <c r="C196" s="718">
        <v>116.5</v>
      </c>
      <c r="D196" s="586">
        <v>116.5</v>
      </c>
      <c r="E196" s="537" t="str">
        <f t="shared" si="6"/>
        <v/>
      </c>
      <c r="F196" s="720" t="s">
        <v>1465</v>
      </c>
      <c r="G196" s="680">
        <f>C196-C196*VLOOKUP(F196,'Discount Codes'!A:E,3,FALSE)</f>
        <v>96.694999999999993</v>
      </c>
      <c r="H196" s="352">
        <f ca="1">IF(ISERROR(VLOOKUP($A196,'LEAF-ZE1'!$D:$E,1,FALSE)),0,1)</f>
        <v>0</v>
      </c>
      <c r="I196" s="352">
        <f ca="1">IF(ISERROR(VLOOKUP($A196,'370Z-Z34'!$D:$E,1,FALSE)),0,1)</f>
        <v>0</v>
      </c>
      <c r="J196" s="352">
        <f ca="1">IF(ISERROR(VLOOKUP($A196,'JUKE-F15'!$D:$E,1,FALSE)),0,1)</f>
        <v>0</v>
      </c>
      <c r="K196" s="352">
        <f ca="1">IF(ISERROR(VLOOKUP($A196,'JUKE-F16'!$D:$E,1,FALSE)),0,1)</f>
        <v>0</v>
      </c>
      <c r="L196" s="352">
        <f ca="1">IF(ISERROR(VLOOKUP($A196,'NAVARA DC SER 3 &amp; 4-D23'!$D:$E,1,FALSE)),0,1)</f>
        <v>0</v>
      </c>
      <c r="M196" s="352">
        <f ca="1">IF(ISERROR(VLOOKUP($A196,'NAVARA KC&amp;SC SER 3 &amp; 4-D23'!$D:$E,1,FALSE)),0,1)</f>
        <v>0</v>
      </c>
      <c r="N196" s="352">
        <f ca="1">IF(ISERROR(VLOOKUP($A196,'PATHFINDER -R52'!$D:$E,1,FALSE)),0,1)</f>
        <v>1</v>
      </c>
      <c r="O196" s="352">
        <f ca="1">IF(ISERROR(VLOOKUP($A196,'PATROL W-Y62 S4'!$D:$E,1,FALSE)),0,1)</f>
        <v>0</v>
      </c>
      <c r="P196" s="352">
        <f ca="1">IF(ISERROR(VLOOKUP($A196,'PATROL W-Y62'!$D:$E,1,FALSE)),0,1)</f>
        <v>0</v>
      </c>
      <c r="Q196" s="352">
        <f ca="1">IF(ISERROR(VLOOKUP($A196,'QASHQAI J11'!$D:$E,1,FALSE)),0,1)</f>
        <v>0</v>
      </c>
      <c r="R196" s="352">
        <f ca="1">IF(ISERROR(VLOOKUP($A196,'X-TRAIL-T32'!$D:$E,1,FALSE)),0,1)</f>
        <v>0</v>
      </c>
      <c r="S196" s="352">
        <f ca="1">IF(ISERROR(VLOOKUP($A196,'NAVARA -D23 DC'!$D:$D,1,FALSE)),0,1)</f>
        <v>0</v>
      </c>
      <c r="T196" s="352">
        <f ca="1">IF(ISERROR(VLOOKUP($A196,'NAVARA KC&amp;SC'!$D:$D,1,FALSE)),0,1)</f>
        <v>0</v>
      </c>
      <c r="U196" s="352">
        <f ca="1">IF(ISERROR(VLOOKUP($A196,'ALL-NEW Z-Z34'!$D:$D,1,FALSE)),0,1)</f>
        <v>0</v>
      </c>
      <c r="V196" s="352">
        <f>IF(ISERROR(VLOOKUP($A196,#REF!,1,FALSE)),0,1)</f>
        <v>0</v>
      </c>
      <c r="W196" s="352">
        <f>IF(ISERROR(VLOOKUP($A196,#REF!,1,FALSE)),0,1)</f>
        <v>0</v>
      </c>
      <c r="X196" s="352">
        <f>IF(ISERROR(VLOOKUP($A196,#REF!,1,FALSE)),0,1)</f>
        <v>0</v>
      </c>
      <c r="Y196" s="352">
        <f>IF(ISERROR(VLOOKUP($A196,#REF!,1,FALSE)),0,1)</f>
        <v>0</v>
      </c>
      <c r="Z196" s="139">
        <f t="shared" ca="1" si="7"/>
        <v>1</v>
      </c>
    </row>
    <row r="197" spans="1:26">
      <c r="A197" s="717" t="s">
        <v>196</v>
      </c>
      <c r="B197" s="716" t="s">
        <v>939</v>
      </c>
      <c r="C197" s="718">
        <v>92.45</v>
      </c>
      <c r="D197" s="586">
        <v>92.45</v>
      </c>
      <c r="E197" s="537" t="str">
        <f t="shared" si="6"/>
        <v/>
      </c>
      <c r="F197" s="720" t="s">
        <v>1465</v>
      </c>
      <c r="G197" s="680">
        <f>C197-C197*VLOOKUP(F197,'Discount Codes'!A:E,3,FALSE)</f>
        <v>76.733500000000006</v>
      </c>
      <c r="H197" s="352">
        <f ca="1">IF(ISERROR(VLOOKUP($A197,'LEAF-ZE1'!$D:$E,1,FALSE)),0,1)</f>
        <v>0</v>
      </c>
      <c r="I197" s="352">
        <f ca="1">IF(ISERROR(VLOOKUP($A197,'370Z-Z34'!$D:$E,1,FALSE)),0,1)</f>
        <v>0</v>
      </c>
      <c r="J197" s="352">
        <f ca="1">IF(ISERROR(VLOOKUP($A197,'JUKE-F15'!$D:$E,1,FALSE)),0,1)</f>
        <v>0</v>
      </c>
      <c r="K197" s="352">
        <f ca="1">IF(ISERROR(VLOOKUP($A197,'JUKE-F16'!$D:$E,1,FALSE)),0,1)</f>
        <v>0</v>
      </c>
      <c r="L197" s="352">
        <f ca="1">IF(ISERROR(VLOOKUP($A197,'NAVARA DC SER 3 &amp; 4-D23'!$D:$E,1,FALSE)),0,1)</f>
        <v>0</v>
      </c>
      <c r="M197" s="352">
        <f ca="1">IF(ISERROR(VLOOKUP($A197,'NAVARA KC&amp;SC SER 3 &amp; 4-D23'!$D:$E,1,FALSE)),0,1)</f>
        <v>0</v>
      </c>
      <c r="N197" s="352">
        <f ca="1">IF(ISERROR(VLOOKUP($A197,'PATHFINDER -R52'!$D:$E,1,FALSE)),0,1)</f>
        <v>0</v>
      </c>
      <c r="O197" s="352">
        <f ca="1">IF(ISERROR(VLOOKUP($A197,'PATROL W-Y62 S4'!$D:$E,1,FALSE)),0,1)</f>
        <v>0</v>
      </c>
      <c r="P197" s="352">
        <f ca="1">IF(ISERROR(VLOOKUP($A197,'PATROL W-Y62'!$D:$E,1,FALSE)),0,1)</f>
        <v>0</v>
      </c>
      <c r="Q197" s="352">
        <f ca="1">IF(ISERROR(VLOOKUP($A197,'QASHQAI J11'!$D:$E,1,FALSE)),0,1)</f>
        <v>0</v>
      </c>
      <c r="R197" s="352">
        <f ca="1">IF(ISERROR(VLOOKUP($A197,'X-TRAIL-T32'!$D:$E,1,FALSE)),0,1)</f>
        <v>1</v>
      </c>
      <c r="S197" s="352">
        <f ca="1">IF(ISERROR(VLOOKUP($A197,'NAVARA -D23 DC'!$D:$D,1,FALSE)),0,1)</f>
        <v>0</v>
      </c>
      <c r="T197" s="352">
        <f ca="1">IF(ISERROR(VLOOKUP($A197,'NAVARA KC&amp;SC'!$D:$D,1,FALSE)),0,1)</f>
        <v>0</v>
      </c>
      <c r="U197" s="352">
        <f ca="1">IF(ISERROR(VLOOKUP($A197,'ALL-NEW Z-Z34'!$D:$D,1,FALSE)),0,1)</f>
        <v>0</v>
      </c>
      <c r="V197" s="352">
        <f>IF(ISERROR(VLOOKUP($A197,#REF!,1,FALSE)),0,1)</f>
        <v>0</v>
      </c>
      <c r="W197" s="352">
        <f>IF(ISERROR(VLOOKUP($A197,#REF!,1,FALSE)),0,1)</f>
        <v>0</v>
      </c>
      <c r="X197" s="352">
        <f>IF(ISERROR(VLOOKUP($A197,#REF!,1,FALSE)),0,1)</f>
        <v>0</v>
      </c>
      <c r="Y197" s="352">
        <f>IF(ISERROR(VLOOKUP($A197,#REF!,1,FALSE)),0,1)</f>
        <v>0</v>
      </c>
      <c r="Z197" s="139">
        <f t="shared" ca="1" si="7"/>
        <v>1</v>
      </c>
    </row>
    <row r="198" spans="1:26">
      <c r="A198" s="717" t="s">
        <v>197</v>
      </c>
      <c r="B198" s="716" t="s">
        <v>940</v>
      </c>
      <c r="C198" s="718">
        <v>99.66</v>
      </c>
      <c r="D198" s="586">
        <v>99.66</v>
      </c>
      <c r="E198" s="537" t="str">
        <f t="shared" si="6"/>
        <v/>
      </c>
      <c r="F198" s="720" t="s">
        <v>1465</v>
      </c>
      <c r="G198" s="680">
        <f>C198-C198*VLOOKUP(F198,'Discount Codes'!A:E,3,FALSE)</f>
        <v>82.717799999999997</v>
      </c>
      <c r="H198" s="352">
        <f ca="1">IF(ISERROR(VLOOKUP($A198,'LEAF-ZE1'!$D:$E,1,FALSE)),0,1)</f>
        <v>1</v>
      </c>
      <c r="I198" s="352">
        <f ca="1">IF(ISERROR(VLOOKUP($A198,'370Z-Z34'!$D:$E,1,FALSE)),0,1)</f>
        <v>1</v>
      </c>
      <c r="J198" s="352">
        <f ca="1">IF(ISERROR(VLOOKUP($A198,'JUKE-F15'!$D:$E,1,FALSE)),0,1)</f>
        <v>0</v>
      </c>
      <c r="K198" s="352">
        <f ca="1">IF(ISERROR(VLOOKUP($A198,'JUKE-F16'!$D:$E,1,FALSE)),0,1)</f>
        <v>0</v>
      </c>
      <c r="L198" s="352">
        <f ca="1">IF(ISERROR(VLOOKUP($A198,'NAVARA DC SER 3 &amp; 4-D23'!$D:$E,1,FALSE)),0,1)</f>
        <v>1</v>
      </c>
      <c r="M198" s="352">
        <f ca="1">IF(ISERROR(VLOOKUP($A198,'NAVARA KC&amp;SC SER 3 &amp; 4-D23'!$D:$E,1,FALSE)),0,1)</f>
        <v>1</v>
      </c>
      <c r="N198" s="352">
        <f ca="1">IF(ISERROR(VLOOKUP($A198,'PATHFINDER -R52'!$D:$E,1,FALSE)),0,1)</f>
        <v>1</v>
      </c>
      <c r="O198" s="352">
        <f ca="1">IF(ISERROR(VLOOKUP($A198,'PATROL W-Y62 S4'!$D:$E,1,FALSE)),0,1)</f>
        <v>0</v>
      </c>
      <c r="P198" s="352">
        <f ca="1">IF(ISERROR(VLOOKUP($A198,'PATROL W-Y62'!$D:$E,1,FALSE)),0,1)</f>
        <v>0</v>
      </c>
      <c r="Q198" s="352">
        <f ca="1">IF(ISERROR(VLOOKUP($A198,'QASHQAI J11'!$D:$E,1,FALSE)),0,1)</f>
        <v>0</v>
      </c>
      <c r="R198" s="352">
        <f ca="1">IF(ISERROR(VLOOKUP($A198,'X-TRAIL-T32'!$D:$E,1,FALSE)),0,1)</f>
        <v>1</v>
      </c>
      <c r="S198" s="352">
        <f ca="1">IF(ISERROR(VLOOKUP($A198,'NAVARA -D23 DC'!$D:$D,1,FALSE)),0,1)</f>
        <v>0</v>
      </c>
      <c r="T198" s="352">
        <f ca="1">IF(ISERROR(VLOOKUP($A198,'NAVARA KC&amp;SC'!$D:$D,1,FALSE)),0,1)</f>
        <v>0</v>
      </c>
      <c r="U198" s="352">
        <f ca="1">IF(ISERROR(VLOOKUP($A198,'ALL-NEW Z-Z34'!$D:$D,1,FALSE)),0,1)</f>
        <v>0</v>
      </c>
      <c r="V198" s="352">
        <f>IF(ISERROR(VLOOKUP($A198,#REF!,1,FALSE)),0,1)</f>
        <v>0</v>
      </c>
      <c r="W198" s="352">
        <f>IF(ISERROR(VLOOKUP($A198,#REF!,1,FALSE)),0,1)</f>
        <v>0</v>
      </c>
      <c r="X198" s="352">
        <f>IF(ISERROR(VLOOKUP($A198,#REF!,1,FALSE)),0,1)</f>
        <v>0</v>
      </c>
      <c r="Y198" s="352">
        <f>IF(ISERROR(VLOOKUP($A198,#REF!,1,FALSE)),0,1)</f>
        <v>0</v>
      </c>
      <c r="Z198" s="139">
        <f t="shared" ca="1" si="7"/>
        <v>6</v>
      </c>
    </row>
    <row r="199" spans="1:26">
      <c r="A199" s="717" t="s">
        <v>185</v>
      </c>
      <c r="B199" s="716" t="s">
        <v>913</v>
      </c>
      <c r="C199" s="718">
        <v>76.680000000000007</v>
      </c>
      <c r="D199" s="586">
        <v>76.680000000000007</v>
      </c>
      <c r="E199" s="537" t="str">
        <f t="shared" si="6"/>
        <v/>
      </c>
      <c r="F199" s="720" t="s">
        <v>1465</v>
      </c>
      <c r="G199" s="680">
        <f>C199-C199*VLOOKUP(F199,'Discount Codes'!A:E,3,FALSE)</f>
        <v>63.644400000000005</v>
      </c>
      <c r="H199" s="352">
        <f ca="1">IF(ISERROR(VLOOKUP($A199,'LEAF-ZE1'!$D:$E,1,FALSE)),0,1)</f>
        <v>0</v>
      </c>
      <c r="I199" s="352">
        <f ca="1">IF(ISERROR(VLOOKUP($A199,'370Z-Z34'!$D:$E,1,FALSE)),0,1)</f>
        <v>0</v>
      </c>
      <c r="J199" s="352">
        <f ca="1">IF(ISERROR(VLOOKUP($A199,'JUKE-F15'!$D:$E,1,FALSE)),0,1)</f>
        <v>0</v>
      </c>
      <c r="K199" s="352">
        <f ca="1">IF(ISERROR(VLOOKUP($A199,'JUKE-F16'!$D:$E,1,FALSE)),0,1)</f>
        <v>0</v>
      </c>
      <c r="L199" s="352">
        <f ca="1">IF(ISERROR(VLOOKUP($A199,'NAVARA DC SER 3 &amp; 4-D23'!$D:$E,1,FALSE)),0,1)</f>
        <v>0</v>
      </c>
      <c r="M199" s="352">
        <f ca="1">IF(ISERROR(VLOOKUP($A199,'NAVARA KC&amp;SC SER 3 &amp; 4-D23'!$D:$E,1,FALSE)),0,1)</f>
        <v>0</v>
      </c>
      <c r="N199" s="352">
        <f ca="1">IF(ISERROR(VLOOKUP($A199,'PATHFINDER -R52'!$D:$E,1,FALSE)),0,1)</f>
        <v>0</v>
      </c>
      <c r="O199" s="352">
        <f ca="1">IF(ISERROR(VLOOKUP($A199,'PATROL W-Y62 S4'!$D:$E,1,FALSE)),0,1)</f>
        <v>0</v>
      </c>
      <c r="P199" s="352">
        <f ca="1">IF(ISERROR(VLOOKUP($A199,'PATROL W-Y62'!$D:$E,1,FALSE)),0,1)</f>
        <v>0</v>
      </c>
      <c r="Q199" s="352">
        <f ca="1">IF(ISERROR(VLOOKUP($A199,'QASHQAI J11'!$D:$E,1,FALSE)),0,1)</f>
        <v>1</v>
      </c>
      <c r="R199" s="352">
        <f ca="1">IF(ISERROR(VLOOKUP($A199,'X-TRAIL-T32'!$D:$E,1,FALSE)),0,1)</f>
        <v>0</v>
      </c>
      <c r="S199" s="352">
        <f ca="1">IF(ISERROR(VLOOKUP($A199,'NAVARA -D23 DC'!$D:$D,1,FALSE)),0,1)</f>
        <v>0</v>
      </c>
      <c r="T199" s="352">
        <f ca="1">IF(ISERROR(VLOOKUP($A199,'NAVARA KC&amp;SC'!$D:$D,1,FALSE)),0,1)</f>
        <v>0</v>
      </c>
      <c r="U199" s="352">
        <f ca="1">IF(ISERROR(VLOOKUP($A199,'ALL-NEW Z-Z34'!$D:$D,1,FALSE)),0,1)</f>
        <v>0</v>
      </c>
      <c r="V199" s="352">
        <f>IF(ISERROR(VLOOKUP($A199,#REF!,1,FALSE)),0,1)</f>
        <v>0</v>
      </c>
      <c r="W199" s="352">
        <f>IF(ISERROR(VLOOKUP($A199,#REF!,1,FALSE)),0,1)</f>
        <v>0</v>
      </c>
      <c r="X199" s="352">
        <f>IF(ISERROR(VLOOKUP($A199,#REF!,1,FALSE)),0,1)</f>
        <v>0</v>
      </c>
      <c r="Y199" s="352">
        <f>IF(ISERROR(VLOOKUP($A199,#REF!,1,FALSE)),0,1)</f>
        <v>0</v>
      </c>
      <c r="Z199" s="139">
        <f t="shared" ca="1" si="7"/>
        <v>1</v>
      </c>
    </row>
    <row r="200" spans="1:26">
      <c r="A200" s="717" t="s">
        <v>186</v>
      </c>
      <c r="B200" s="716" t="s">
        <v>913</v>
      </c>
      <c r="C200" s="718">
        <v>84.22</v>
      </c>
      <c r="D200" s="586">
        <v>84.22</v>
      </c>
      <c r="E200" s="537" t="str">
        <f t="shared" si="6"/>
        <v/>
      </c>
      <c r="F200" s="720" t="s">
        <v>1465</v>
      </c>
      <c r="G200" s="680">
        <f>C200-C200*VLOOKUP(F200,'Discount Codes'!A:E,3,FALSE)</f>
        <v>69.902599999999993</v>
      </c>
      <c r="H200" s="352">
        <f ca="1">IF(ISERROR(VLOOKUP($A200,'LEAF-ZE1'!$D:$E,1,FALSE)),0,1)</f>
        <v>0</v>
      </c>
      <c r="I200" s="352">
        <f ca="1">IF(ISERROR(VLOOKUP($A200,'370Z-Z34'!$D:$E,1,FALSE)),0,1)</f>
        <v>0</v>
      </c>
      <c r="J200" s="352">
        <f ca="1">IF(ISERROR(VLOOKUP($A200,'JUKE-F15'!$D:$E,1,FALSE)),0,1)</f>
        <v>0</v>
      </c>
      <c r="K200" s="352">
        <f ca="1">IF(ISERROR(VLOOKUP($A200,'JUKE-F16'!$D:$E,1,FALSE)),0,1)</f>
        <v>0</v>
      </c>
      <c r="L200" s="352">
        <f ca="1">IF(ISERROR(VLOOKUP($A200,'NAVARA DC SER 3 &amp; 4-D23'!$D:$E,1,FALSE)),0,1)</f>
        <v>0</v>
      </c>
      <c r="M200" s="352">
        <f ca="1">IF(ISERROR(VLOOKUP($A200,'NAVARA KC&amp;SC SER 3 &amp; 4-D23'!$D:$E,1,FALSE)),0,1)</f>
        <v>0</v>
      </c>
      <c r="N200" s="352">
        <f ca="1">IF(ISERROR(VLOOKUP($A200,'PATHFINDER -R52'!$D:$E,1,FALSE)),0,1)</f>
        <v>0</v>
      </c>
      <c r="O200" s="352">
        <f ca="1">IF(ISERROR(VLOOKUP($A200,'PATROL W-Y62 S4'!$D:$E,1,FALSE)),0,1)</f>
        <v>0</v>
      </c>
      <c r="P200" s="352">
        <f ca="1">IF(ISERROR(VLOOKUP($A200,'PATROL W-Y62'!$D:$E,1,FALSE)),0,1)</f>
        <v>0</v>
      </c>
      <c r="Q200" s="352">
        <f ca="1">IF(ISERROR(VLOOKUP($A200,'QASHQAI J11'!$D:$E,1,FALSE)),0,1)</f>
        <v>1</v>
      </c>
      <c r="R200" s="352">
        <f ca="1">IF(ISERROR(VLOOKUP($A200,'X-TRAIL-T32'!$D:$E,1,FALSE)),0,1)</f>
        <v>0</v>
      </c>
      <c r="S200" s="352">
        <f ca="1">IF(ISERROR(VLOOKUP($A200,'NAVARA -D23 DC'!$D:$D,1,FALSE)),0,1)</f>
        <v>0</v>
      </c>
      <c r="T200" s="352">
        <f ca="1">IF(ISERROR(VLOOKUP($A200,'NAVARA KC&amp;SC'!$D:$D,1,FALSE)),0,1)</f>
        <v>0</v>
      </c>
      <c r="U200" s="352">
        <f ca="1">IF(ISERROR(VLOOKUP($A200,'ALL-NEW Z-Z34'!$D:$D,1,FALSE)),0,1)</f>
        <v>0</v>
      </c>
      <c r="V200" s="352">
        <f>IF(ISERROR(VLOOKUP($A200,#REF!,1,FALSE)),0,1)</f>
        <v>0</v>
      </c>
      <c r="W200" s="352">
        <f>IF(ISERROR(VLOOKUP($A200,#REF!,1,FALSE)),0,1)</f>
        <v>0</v>
      </c>
      <c r="X200" s="352">
        <f>IF(ISERROR(VLOOKUP($A200,#REF!,1,FALSE)),0,1)</f>
        <v>0</v>
      </c>
      <c r="Y200" s="352">
        <f>IF(ISERROR(VLOOKUP($A200,#REF!,1,FALSE)),0,1)</f>
        <v>0</v>
      </c>
      <c r="Z200" s="139">
        <f t="shared" ca="1" si="7"/>
        <v>1</v>
      </c>
    </row>
    <row r="201" spans="1:26">
      <c r="A201" s="717" t="s">
        <v>161</v>
      </c>
      <c r="B201" s="716" t="s">
        <v>762</v>
      </c>
      <c r="C201" s="718">
        <v>151.97</v>
      </c>
      <c r="D201" s="586">
        <v>151.97</v>
      </c>
      <c r="E201" s="537" t="str">
        <f t="shared" si="6"/>
        <v/>
      </c>
      <c r="F201" s="720" t="s">
        <v>1465</v>
      </c>
      <c r="G201" s="680">
        <f>C201-C201*VLOOKUP(F201,'Discount Codes'!A:E,3,FALSE)</f>
        <v>126.13509999999999</v>
      </c>
      <c r="H201" s="352">
        <f ca="1">IF(ISERROR(VLOOKUP($A201,'LEAF-ZE1'!$D:$E,1,FALSE)),0,1)</f>
        <v>0</v>
      </c>
      <c r="I201" s="352">
        <f ca="1">IF(ISERROR(VLOOKUP($A201,'370Z-Z34'!$D:$E,1,FALSE)),0,1)</f>
        <v>0</v>
      </c>
      <c r="J201" s="352">
        <f ca="1">IF(ISERROR(VLOOKUP($A201,'JUKE-F15'!$D:$E,1,FALSE)),0,1)</f>
        <v>0</v>
      </c>
      <c r="K201" s="352">
        <f ca="1">IF(ISERROR(VLOOKUP($A201,'JUKE-F16'!$D:$E,1,FALSE)),0,1)</f>
        <v>0</v>
      </c>
      <c r="L201" s="352">
        <f ca="1">IF(ISERROR(VLOOKUP($A201,'NAVARA DC SER 3 &amp; 4-D23'!$D:$E,1,FALSE)),0,1)</f>
        <v>0</v>
      </c>
      <c r="M201" s="352">
        <f ca="1">IF(ISERROR(VLOOKUP($A201,'NAVARA KC&amp;SC SER 3 &amp; 4-D23'!$D:$E,1,FALSE)),0,1)</f>
        <v>0</v>
      </c>
      <c r="N201" s="352">
        <f ca="1">IF(ISERROR(VLOOKUP($A201,'PATHFINDER -R52'!$D:$E,1,FALSE)),0,1)</f>
        <v>1</v>
      </c>
      <c r="O201" s="352">
        <f ca="1">IF(ISERROR(VLOOKUP($A201,'PATROL W-Y62 S4'!$D:$E,1,FALSE)),0,1)</f>
        <v>0</v>
      </c>
      <c r="P201" s="352">
        <f ca="1">IF(ISERROR(VLOOKUP($A201,'PATROL W-Y62'!$D:$E,1,FALSE)),0,1)</f>
        <v>0</v>
      </c>
      <c r="Q201" s="352">
        <f ca="1">IF(ISERROR(VLOOKUP($A201,'QASHQAI J11'!$D:$E,1,FALSE)),0,1)</f>
        <v>0</v>
      </c>
      <c r="R201" s="352">
        <f ca="1">IF(ISERROR(VLOOKUP($A201,'X-TRAIL-T32'!$D:$E,1,FALSE)),0,1)</f>
        <v>0</v>
      </c>
      <c r="S201" s="352">
        <f ca="1">IF(ISERROR(VLOOKUP($A201,'NAVARA -D23 DC'!$D:$D,1,FALSE)),0,1)</f>
        <v>0</v>
      </c>
      <c r="T201" s="352">
        <f ca="1">IF(ISERROR(VLOOKUP($A201,'NAVARA KC&amp;SC'!$D:$D,1,FALSE)),0,1)</f>
        <v>0</v>
      </c>
      <c r="U201" s="352">
        <f ca="1">IF(ISERROR(VLOOKUP($A201,'ALL-NEW Z-Z34'!$D:$D,1,FALSE)),0,1)</f>
        <v>0</v>
      </c>
      <c r="V201" s="352">
        <f>IF(ISERROR(VLOOKUP($A201,#REF!,1,FALSE)),0,1)</f>
        <v>0</v>
      </c>
      <c r="W201" s="352">
        <f>IF(ISERROR(VLOOKUP($A201,#REF!,1,FALSE)),0,1)</f>
        <v>0</v>
      </c>
      <c r="X201" s="352">
        <f>IF(ISERROR(VLOOKUP($A201,#REF!,1,FALSE)),0,1)</f>
        <v>0</v>
      </c>
      <c r="Y201" s="352">
        <f>IF(ISERROR(VLOOKUP($A201,#REF!,1,FALSE)),0,1)</f>
        <v>0</v>
      </c>
      <c r="Z201" s="139">
        <f t="shared" ca="1" si="7"/>
        <v>1</v>
      </c>
    </row>
    <row r="202" spans="1:26">
      <c r="A202" s="717" t="s">
        <v>198</v>
      </c>
      <c r="B202" s="716" t="s">
        <v>941</v>
      </c>
      <c r="C202" s="718">
        <v>123.54</v>
      </c>
      <c r="D202" s="586">
        <v>123.54</v>
      </c>
      <c r="E202" s="537" t="str">
        <f t="shared" si="6"/>
        <v/>
      </c>
      <c r="F202" s="720" t="s">
        <v>1465</v>
      </c>
      <c r="G202" s="680">
        <f>C202-C202*VLOOKUP(F202,'Discount Codes'!A:E,3,FALSE)</f>
        <v>102.5382</v>
      </c>
      <c r="H202" s="352">
        <f ca="1">IF(ISERROR(VLOOKUP($A202,'LEAF-ZE1'!$D:$E,1,FALSE)),0,1)</f>
        <v>0</v>
      </c>
      <c r="I202" s="352">
        <f ca="1">IF(ISERROR(VLOOKUP($A202,'370Z-Z34'!$D:$E,1,FALSE)),0,1)</f>
        <v>0</v>
      </c>
      <c r="J202" s="352">
        <f ca="1">IF(ISERROR(VLOOKUP($A202,'JUKE-F15'!$D:$E,1,FALSE)),0,1)</f>
        <v>0</v>
      </c>
      <c r="K202" s="352">
        <f ca="1">IF(ISERROR(VLOOKUP($A202,'JUKE-F16'!$D:$E,1,FALSE)),0,1)</f>
        <v>0</v>
      </c>
      <c r="L202" s="352">
        <f ca="1">IF(ISERROR(VLOOKUP($A202,'NAVARA DC SER 3 &amp; 4-D23'!$D:$E,1,FALSE)),0,1)</f>
        <v>0</v>
      </c>
      <c r="M202" s="352">
        <f ca="1">IF(ISERROR(VLOOKUP($A202,'NAVARA KC&amp;SC SER 3 &amp; 4-D23'!$D:$E,1,FALSE)),0,1)</f>
        <v>0</v>
      </c>
      <c r="N202" s="352">
        <f ca="1">IF(ISERROR(VLOOKUP($A202,'PATHFINDER -R52'!$D:$E,1,FALSE)),0,1)</f>
        <v>0</v>
      </c>
      <c r="O202" s="352">
        <f ca="1">IF(ISERROR(VLOOKUP($A202,'PATROL W-Y62 S4'!$D:$E,1,FALSE)),0,1)</f>
        <v>0</v>
      </c>
      <c r="P202" s="352">
        <f ca="1">IF(ISERROR(VLOOKUP($A202,'PATROL W-Y62'!$D:$E,1,FALSE)),0,1)</f>
        <v>0</v>
      </c>
      <c r="Q202" s="352">
        <f ca="1">IF(ISERROR(VLOOKUP($A202,'QASHQAI J11'!$D:$E,1,FALSE)),0,1)</f>
        <v>0</v>
      </c>
      <c r="R202" s="352">
        <f ca="1">IF(ISERROR(VLOOKUP($A202,'X-TRAIL-T32'!$D:$E,1,FALSE)),0,1)</f>
        <v>1</v>
      </c>
      <c r="S202" s="352">
        <f ca="1">IF(ISERROR(VLOOKUP($A202,'NAVARA -D23 DC'!$D:$D,1,FALSE)),0,1)</f>
        <v>0</v>
      </c>
      <c r="T202" s="352">
        <f ca="1">IF(ISERROR(VLOOKUP($A202,'NAVARA KC&amp;SC'!$D:$D,1,FALSE)),0,1)</f>
        <v>0</v>
      </c>
      <c r="U202" s="352">
        <f ca="1">IF(ISERROR(VLOOKUP($A202,'ALL-NEW Z-Z34'!$D:$D,1,FALSE)),0,1)</f>
        <v>0</v>
      </c>
      <c r="V202" s="352">
        <f>IF(ISERROR(VLOOKUP($A202,#REF!,1,FALSE)),0,1)</f>
        <v>0</v>
      </c>
      <c r="W202" s="352">
        <f>IF(ISERROR(VLOOKUP($A202,#REF!,1,FALSE)),0,1)</f>
        <v>0</v>
      </c>
      <c r="X202" s="352">
        <f>IF(ISERROR(VLOOKUP($A202,#REF!,1,FALSE)),0,1)</f>
        <v>0</v>
      </c>
      <c r="Y202" s="352">
        <f>IF(ISERROR(VLOOKUP($A202,#REF!,1,FALSE)),0,1)</f>
        <v>0</v>
      </c>
      <c r="Z202" s="139">
        <f t="shared" ca="1" si="7"/>
        <v>1</v>
      </c>
    </row>
    <row r="203" spans="1:26">
      <c r="A203" s="717" t="s">
        <v>187</v>
      </c>
      <c r="B203" s="716" t="s">
        <v>762</v>
      </c>
      <c r="C203" s="718">
        <v>115.01</v>
      </c>
      <c r="D203" s="586">
        <v>115.01</v>
      </c>
      <c r="E203" s="537" t="str">
        <f t="shared" si="6"/>
        <v/>
      </c>
      <c r="F203" s="720" t="s">
        <v>1465</v>
      </c>
      <c r="G203" s="680">
        <f>C203-C203*VLOOKUP(F203,'Discount Codes'!A:E,3,FALSE)</f>
        <v>95.458300000000008</v>
      </c>
      <c r="H203" s="352">
        <f ca="1">IF(ISERROR(VLOOKUP($A203,'LEAF-ZE1'!$D:$E,1,FALSE)),0,1)</f>
        <v>0</v>
      </c>
      <c r="I203" s="352">
        <f ca="1">IF(ISERROR(VLOOKUP($A203,'370Z-Z34'!$D:$E,1,FALSE)),0,1)</f>
        <v>0</v>
      </c>
      <c r="J203" s="352">
        <f ca="1">IF(ISERROR(VLOOKUP($A203,'JUKE-F15'!$D:$E,1,FALSE)),0,1)</f>
        <v>0</v>
      </c>
      <c r="K203" s="352">
        <f ca="1">IF(ISERROR(VLOOKUP($A203,'JUKE-F16'!$D:$E,1,FALSE)),0,1)</f>
        <v>0</v>
      </c>
      <c r="L203" s="352">
        <f ca="1">IF(ISERROR(VLOOKUP($A203,'NAVARA DC SER 3 &amp; 4-D23'!$D:$E,1,FALSE)),0,1)</f>
        <v>0</v>
      </c>
      <c r="M203" s="352">
        <f ca="1">IF(ISERROR(VLOOKUP($A203,'NAVARA KC&amp;SC SER 3 &amp; 4-D23'!$D:$E,1,FALSE)),0,1)</f>
        <v>0</v>
      </c>
      <c r="N203" s="352">
        <f ca="1">IF(ISERROR(VLOOKUP($A203,'PATHFINDER -R52'!$D:$E,1,FALSE)),0,1)</f>
        <v>0</v>
      </c>
      <c r="O203" s="352">
        <f ca="1">IF(ISERROR(VLOOKUP($A203,'PATROL W-Y62 S4'!$D:$E,1,FALSE)),0,1)</f>
        <v>0</v>
      </c>
      <c r="P203" s="352">
        <f ca="1">IF(ISERROR(VLOOKUP($A203,'PATROL W-Y62'!$D:$E,1,FALSE)),0,1)</f>
        <v>0</v>
      </c>
      <c r="Q203" s="352">
        <f ca="1">IF(ISERROR(VLOOKUP($A203,'QASHQAI J11'!$D:$E,1,FALSE)),0,1)</f>
        <v>1</v>
      </c>
      <c r="R203" s="352">
        <f ca="1">IF(ISERROR(VLOOKUP($A203,'X-TRAIL-T32'!$D:$E,1,FALSE)),0,1)</f>
        <v>0</v>
      </c>
      <c r="S203" s="352">
        <f ca="1">IF(ISERROR(VLOOKUP($A203,'NAVARA -D23 DC'!$D:$D,1,FALSE)),0,1)</f>
        <v>0</v>
      </c>
      <c r="T203" s="352">
        <f ca="1">IF(ISERROR(VLOOKUP($A203,'NAVARA KC&amp;SC'!$D:$D,1,FALSE)),0,1)</f>
        <v>0</v>
      </c>
      <c r="U203" s="352">
        <f ca="1">IF(ISERROR(VLOOKUP($A203,'ALL-NEW Z-Z34'!$D:$D,1,FALSE)),0,1)</f>
        <v>0</v>
      </c>
      <c r="V203" s="352">
        <f>IF(ISERROR(VLOOKUP($A203,#REF!,1,FALSE)),0,1)</f>
        <v>0</v>
      </c>
      <c r="W203" s="352">
        <f>IF(ISERROR(VLOOKUP($A203,#REF!,1,FALSE)),0,1)</f>
        <v>0</v>
      </c>
      <c r="X203" s="352">
        <f>IF(ISERROR(VLOOKUP($A203,#REF!,1,FALSE)),0,1)</f>
        <v>0</v>
      </c>
      <c r="Y203" s="352">
        <f>IF(ISERROR(VLOOKUP($A203,#REF!,1,FALSE)),0,1)</f>
        <v>0</v>
      </c>
      <c r="Z203" s="139">
        <f t="shared" ca="1" si="7"/>
        <v>1</v>
      </c>
    </row>
    <row r="204" spans="1:26">
      <c r="A204" s="717" t="s">
        <v>92</v>
      </c>
      <c r="B204" s="716" t="s">
        <v>921</v>
      </c>
      <c r="C204" s="718">
        <v>201.9</v>
      </c>
      <c r="D204" s="586">
        <v>201.9</v>
      </c>
      <c r="E204" s="537" t="str">
        <f t="shared" si="6"/>
        <v/>
      </c>
      <c r="F204" s="720" t="s">
        <v>1464</v>
      </c>
      <c r="G204" s="680">
        <f>C204-C204*VLOOKUP(F204,'Discount Codes'!A:E,3,FALSE)</f>
        <v>167.577</v>
      </c>
      <c r="H204" s="352">
        <f ca="1">IF(ISERROR(VLOOKUP($A204,'LEAF-ZE1'!$D:$E,1,FALSE)),0,1)</f>
        <v>0</v>
      </c>
      <c r="I204" s="352">
        <f ca="1">IF(ISERROR(VLOOKUP($A204,'370Z-Z34'!$D:$E,1,FALSE)),0,1)</f>
        <v>0</v>
      </c>
      <c r="J204" s="352">
        <f ca="1">IF(ISERROR(VLOOKUP($A204,'JUKE-F15'!$D:$E,1,FALSE)),0,1)</f>
        <v>0</v>
      </c>
      <c r="K204" s="352">
        <f ca="1">IF(ISERROR(VLOOKUP($A204,'JUKE-F16'!$D:$E,1,FALSE)),0,1)</f>
        <v>0</v>
      </c>
      <c r="L204" s="352">
        <f ca="1">IF(ISERROR(VLOOKUP($A204,'NAVARA DC SER 3 &amp; 4-D23'!$D:$E,1,FALSE)),0,1)</f>
        <v>0</v>
      </c>
      <c r="M204" s="352">
        <f ca="1">IF(ISERROR(VLOOKUP($A204,'NAVARA KC&amp;SC SER 3 &amp; 4-D23'!$D:$E,1,FALSE)),0,1)</f>
        <v>0</v>
      </c>
      <c r="N204" s="352">
        <f ca="1">IF(ISERROR(VLOOKUP($A204,'PATHFINDER -R52'!$D:$E,1,FALSE)),0,1)</f>
        <v>1</v>
      </c>
      <c r="O204" s="352">
        <f ca="1">IF(ISERROR(VLOOKUP($A204,'PATROL W-Y62 S4'!$D:$E,1,FALSE)),0,1)</f>
        <v>1</v>
      </c>
      <c r="P204" s="352">
        <f ca="1">IF(ISERROR(VLOOKUP($A204,'PATROL W-Y62'!$D:$E,1,FALSE)),0,1)</f>
        <v>1</v>
      </c>
      <c r="Q204" s="352">
        <f ca="1">IF(ISERROR(VLOOKUP($A204,'QASHQAI J11'!$D:$E,1,FALSE)),0,1)</f>
        <v>1</v>
      </c>
      <c r="R204" s="352">
        <f ca="1">IF(ISERROR(VLOOKUP($A204,'X-TRAIL-T32'!$D:$E,1,FALSE)),0,1)</f>
        <v>1</v>
      </c>
      <c r="S204" s="352">
        <f ca="1">IF(ISERROR(VLOOKUP($A204,'NAVARA -D23 DC'!$D:$D,1,FALSE)),0,1)</f>
        <v>0</v>
      </c>
      <c r="T204" s="352">
        <f ca="1">IF(ISERROR(VLOOKUP($A204,'NAVARA KC&amp;SC'!$D:$D,1,FALSE)),0,1)</f>
        <v>0</v>
      </c>
      <c r="U204" s="352">
        <f ca="1">IF(ISERROR(VLOOKUP($A204,'ALL-NEW Z-Z34'!$D:$D,1,FALSE)),0,1)</f>
        <v>0</v>
      </c>
      <c r="V204" s="352">
        <f>IF(ISERROR(VLOOKUP($A204,#REF!,1,FALSE)),0,1)</f>
        <v>0</v>
      </c>
      <c r="W204" s="352">
        <f>IF(ISERROR(VLOOKUP($A204,#REF!,1,FALSE)),0,1)</f>
        <v>0</v>
      </c>
      <c r="X204" s="352">
        <f>IF(ISERROR(VLOOKUP($A204,#REF!,1,FALSE)),0,1)</f>
        <v>0</v>
      </c>
      <c r="Y204" s="352">
        <f>IF(ISERROR(VLOOKUP($A204,#REF!,1,FALSE)),0,1)</f>
        <v>0</v>
      </c>
      <c r="Z204" s="139">
        <f t="shared" ca="1" si="7"/>
        <v>5</v>
      </c>
    </row>
    <row r="205" spans="1:26">
      <c r="A205" s="717" t="s">
        <v>171</v>
      </c>
      <c r="B205" s="716" t="s">
        <v>826</v>
      </c>
      <c r="C205" s="718">
        <v>216.14</v>
      </c>
      <c r="D205" s="586">
        <v>216.14</v>
      </c>
      <c r="E205" s="537" t="str">
        <f t="shared" si="6"/>
        <v/>
      </c>
      <c r="F205" s="720" t="s">
        <v>1464</v>
      </c>
      <c r="G205" s="680">
        <f>C205-C205*VLOOKUP(F205,'Discount Codes'!A:E,3,FALSE)</f>
        <v>179.39619999999999</v>
      </c>
      <c r="H205" s="352">
        <f ca="1">IF(ISERROR(VLOOKUP($A205,'LEAF-ZE1'!$D:$E,1,FALSE)),0,1)</f>
        <v>0</v>
      </c>
      <c r="I205" s="352">
        <f ca="1">IF(ISERROR(VLOOKUP($A205,'370Z-Z34'!$D:$E,1,FALSE)),0,1)</f>
        <v>0</v>
      </c>
      <c r="J205" s="352">
        <f ca="1">IF(ISERROR(VLOOKUP($A205,'JUKE-F15'!$D:$E,1,FALSE)),0,1)</f>
        <v>0</v>
      </c>
      <c r="K205" s="352">
        <f ca="1">IF(ISERROR(VLOOKUP($A205,'JUKE-F16'!$D:$E,1,FALSE)),0,1)</f>
        <v>0</v>
      </c>
      <c r="L205" s="352">
        <f ca="1">IF(ISERROR(VLOOKUP($A205,'NAVARA DC SER 3 &amp; 4-D23'!$D:$E,1,FALSE)),0,1)</f>
        <v>0</v>
      </c>
      <c r="M205" s="352">
        <f ca="1">IF(ISERROR(VLOOKUP($A205,'NAVARA KC&amp;SC SER 3 &amp; 4-D23'!$D:$E,1,FALSE)),0,1)</f>
        <v>0</v>
      </c>
      <c r="N205" s="352">
        <f ca="1">IF(ISERROR(VLOOKUP($A205,'PATHFINDER -R52'!$D:$E,1,FALSE)),0,1)</f>
        <v>0</v>
      </c>
      <c r="O205" s="352">
        <f ca="1">IF(ISERROR(VLOOKUP($A205,'PATROL W-Y62 S4'!$D:$E,1,FALSE)),0,1)</f>
        <v>1</v>
      </c>
      <c r="P205" s="352">
        <f ca="1">IF(ISERROR(VLOOKUP($A205,'PATROL W-Y62'!$D:$E,1,FALSE)),0,1)</f>
        <v>0</v>
      </c>
      <c r="Q205" s="352">
        <f ca="1">IF(ISERROR(VLOOKUP($A205,'QASHQAI J11'!$D:$E,1,FALSE)),0,1)</f>
        <v>0</v>
      </c>
      <c r="R205" s="352">
        <f ca="1">IF(ISERROR(VLOOKUP($A205,'X-TRAIL-T32'!$D:$E,1,FALSE)),0,1)</f>
        <v>0</v>
      </c>
      <c r="S205" s="352">
        <f ca="1">IF(ISERROR(VLOOKUP($A205,'NAVARA -D23 DC'!$D:$D,1,FALSE)),0,1)</f>
        <v>0</v>
      </c>
      <c r="T205" s="352">
        <f ca="1">IF(ISERROR(VLOOKUP($A205,'NAVARA KC&amp;SC'!$D:$D,1,FALSE)),0,1)</f>
        <v>0</v>
      </c>
      <c r="U205" s="352">
        <f ca="1">IF(ISERROR(VLOOKUP($A205,'ALL-NEW Z-Z34'!$D:$D,1,FALSE)),0,1)</f>
        <v>0</v>
      </c>
      <c r="V205" s="352">
        <f>IF(ISERROR(VLOOKUP($A205,#REF!,1,FALSE)),0,1)</f>
        <v>0</v>
      </c>
      <c r="W205" s="352">
        <f>IF(ISERROR(VLOOKUP($A205,#REF!,1,FALSE)),0,1)</f>
        <v>0</v>
      </c>
      <c r="X205" s="352">
        <f>IF(ISERROR(VLOOKUP($A205,#REF!,1,FALSE)),0,1)</f>
        <v>0</v>
      </c>
      <c r="Y205" s="352">
        <f>IF(ISERROR(VLOOKUP($A205,#REF!,1,FALSE)),0,1)</f>
        <v>0</v>
      </c>
      <c r="Z205" s="139">
        <f t="shared" ca="1" si="7"/>
        <v>1</v>
      </c>
    </row>
    <row r="206" spans="1:26">
      <c r="A206" s="717" t="s">
        <v>1258</v>
      </c>
      <c r="B206" s="716" t="s">
        <v>1892</v>
      </c>
      <c r="C206" s="718">
        <v>408.53</v>
      </c>
      <c r="D206" s="586">
        <v>408.53</v>
      </c>
      <c r="E206" s="537" t="str">
        <f t="shared" si="6"/>
        <v/>
      </c>
      <c r="F206" s="720" t="s">
        <v>1465</v>
      </c>
      <c r="G206" s="680">
        <f>C206-C206*VLOOKUP(F206,'Discount Codes'!A:E,3,FALSE)</f>
        <v>339.07989999999995</v>
      </c>
      <c r="H206" s="352">
        <f ca="1">IF(ISERROR(VLOOKUP($A206,'LEAF-ZE1'!$D:$E,1,FALSE)),0,1)</f>
        <v>0</v>
      </c>
      <c r="I206" s="352">
        <f ca="1">IF(ISERROR(VLOOKUP($A206,'370Z-Z34'!$D:$E,1,FALSE)),0,1)</f>
        <v>0</v>
      </c>
      <c r="J206" s="352">
        <f ca="1">IF(ISERROR(VLOOKUP($A206,'JUKE-F15'!$D:$E,1,FALSE)),0,1)</f>
        <v>0</v>
      </c>
      <c r="K206" s="352">
        <f ca="1">IF(ISERROR(VLOOKUP($A206,'JUKE-F16'!$D:$E,1,FALSE)),0,1)</f>
        <v>0</v>
      </c>
      <c r="L206" s="352">
        <f ca="1">IF(ISERROR(VLOOKUP($A206,'NAVARA DC SER 3 &amp; 4-D23'!$D:$E,1,FALSE)),0,1)</f>
        <v>0</v>
      </c>
      <c r="M206" s="352">
        <f ca="1">IF(ISERROR(VLOOKUP($A206,'NAVARA KC&amp;SC SER 3 &amp; 4-D23'!$D:$E,1,FALSE)),0,1)</f>
        <v>0</v>
      </c>
      <c r="N206" s="352">
        <f ca="1">IF(ISERROR(VLOOKUP($A206,'PATHFINDER -R52'!$D:$E,1,FALSE)),0,1)</f>
        <v>0</v>
      </c>
      <c r="O206" s="352">
        <f ca="1">IF(ISERROR(VLOOKUP($A206,'PATROL W-Y62 S4'!$D:$E,1,FALSE)),0,1)</f>
        <v>0</v>
      </c>
      <c r="P206" s="352">
        <f ca="1">IF(ISERROR(VLOOKUP($A206,'PATROL W-Y62'!$D:$E,1,FALSE)),0,1)</f>
        <v>0</v>
      </c>
      <c r="Q206" s="352">
        <f ca="1">IF(ISERROR(VLOOKUP($A206,'QASHQAI J11'!$D:$E,1,FALSE)),0,1)</f>
        <v>0</v>
      </c>
      <c r="R206" s="352">
        <f ca="1">IF(ISERROR(VLOOKUP($A206,'X-TRAIL-T32'!$D:$E,1,FALSE)),0,1)</f>
        <v>0</v>
      </c>
      <c r="S206" s="352">
        <f ca="1">IF(ISERROR(VLOOKUP($A206,'NAVARA -D23 DC'!$D:$D,1,FALSE)),0,1)</f>
        <v>1</v>
      </c>
      <c r="T206" s="352">
        <f ca="1">IF(ISERROR(VLOOKUP($A206,'NAVARA KC&amp;SC'!$D:$D,1,FALSE)),0,1)</f>
        <v>1</v>
      </c>
      <c r="U206" s="352">
        <f ca="1">IF(ISERROR(VLOOKUP($A206,'ALL-NEW Z-Z34'!$D:$D,1,FALSE)),0,1)</f>
        <v>0</v>
      </c>
      <c r="V206" s="352">
        <f>IF(ISERROR(VLOOKUP($A206,#REF!,1,FALSE)),0,1)</f>
        <v>0</v>
      </c>
      <c r="W206" s="352">
        <f>IF(ISERROR(VLOOKUP($A206,#REF!,1,FALSE)),0,1)</f>
        <v>0</v>
      </c>
      <c r="X206" s="352">
        <f>IF(ISERROR(VLOOKUP($A206,#REF!,1,FALSE)),0,1)</f>
        <v>0</v>
      </c>
      <c r="Y206" s="352">
        <f>IF(ISERROR(VLOOKUP($A206,#REF!,1,FALSE)),0,1)</f>
        <v>0</v>
      </c>
      <c r="Z206" s="139">
        <f t="shared" ca="1" si="7"/>
        <v>2</v>
      </c>
    </row>
    <row r="207" spans="1:26">
      <c r="A207" s="717" t="s">
        <v>1257</v>
      </c>
      <c r="B207" s="716" t="s">
        <v>1892</v>
      </c>
      <c r="C207" s="718">
        <v>387.31</v>
      </c>
      <c r="D207" s="586">
        <v>387.31</v>
      </c>
      <c r="E207" s="537" t="str">
        <f t="shared" si="6"/>
        <v/>
      </c>
      <c r="F207" s="720" t="s">
        <v>1465</v>
      </c>
      <c r="G207" s="680">
        <f>C207-C207*VLOOKUP(F207,'Discount Codes'!A:E,3,FALSE)</f>
        <v>321.46730000000002</v>
      </c>
      <c r="H207" s="352">
        <f ca="1">IF(ISERROR(VLOOKUP($A207,'LEAF-ZE1'!$D:$E,1,FALSE)),0,1)</f>
        <v>0</v>
      </c>
      <c r="I207" s="352">
        <f ca="1">IF(ISERROR(VLOOKUP($A207,'370Z-Z34'!$D:$E,1,FALSE)),0,1)</f>
        <v>0</v>
      </c>
      <c r="J207" s="352">
        <f ca="1">IF(ISERROR(VLOOKUP($A207,'JUKE-F15'!$D:$E,1,FALSE)),0,1)</f>
        <v>0</v>
      </c>
      <c r="K207" s="352">
        <f ca="1">IF(ISERROR(VLOOKUP($A207,'JUKE-F16'!$D:$E,1,FALSE)),0,1)</f>
        <v>0</v>
      </c>
      <c r="L207" s="352">
        <f ca="1">IF(ISERROR(VLOOKUP($A207,'NAVARA DC SER 3 &amp; 4-D23'!$D:$E,1,FALSE)),0,1)</f>
        <v>0</v>
      </c>
      <c r="M207" s="352">
        <f ca="1">IF(ISERROR(VLOOKUP($A207,'NAVARA KC&amp;SC SER 3 &amp; 4-D23'!$D:$E,1,FALSE)),0,1)</f>
        <v>0</v>
      </c>
      <c r="N207" s="352">
        <f ca="1">IF(ISERROR(VLOOKUP($A207,'PATHFINDER -R52'!$D:$E,1,FALSE)),0,1)</f>
        <v>0</v>
      </c>
      <c r="O207" s="352">
        <f ca="1">IF(ISERROR(VLOOKUP($A207,'PATROL W-Y62 S4'!$D:$E,1,FALSE)),0,1)</f>
        <v>0</v>
      </c>
      <c r="P207" s="352">
        <f ca="1">IF(ISERROR(VLOOKUP($A207,'PATROL W-Y62'!$D:$E,1,FALSE)),0,1)</f>
        <v>0</v>
      </c>
      <c r="Q207" s="352">
        <f ca="1">IF(ISERROR(VLOOKUP($A207,'QASHQAI J11'!$D:$E,1,FALSE)),0,1)</f>
        <v>0</v>
      </c>
      <c r="R207" s="352">
        <f ca="1">IF(ISERROR(VLOOKUP($A207,'X-TRAIL-T32'!$D:$E,1,FALSE)),0,1)</f>
        <v>0</v>
      </c>
      <c r="S207" s="352">
        <f ca="1">IF(ISERROR(VLOOKUP($A207,'NAVARA -D23 DC'!$D:$D,1,FALSE)),0,1)</f>
        <v>1</v>
      </c>
      <c r="T207" s="352">
        <f ca="1">IF(ISERROR(VLOOKUP($A207,'NAVARA KC&amp;SC'!$D:$D,1,FALSE)),0,1)</f>
        <v>0</v>
      </c>
      <c r="U207" s="352">
        <f ca="1">IF(ISERROR(VLOOKUP($A207,'ALL-NEW Z-Z34'!$D:$D,1,FALSE)),0,1)</f>
        <v>0</v>
      </c>
      <c r="V207" s="352">
        <f>IF(ISERROR(VLOOKUP($A207,#REF!,1,FALSE)),0,1)</f>
        <v>0</v>
      </c>
      <c r="W207" s="352">
        <f>IF(ISERROR(VLOOKUP($A207,#REF!,1,FALSE)),0,1)</f>
        <v>0</v>
      </c>
      <c r="X207" s="352">
        <f>IF(ISERROR(VLOOKUP($A207,#REF!,1,FALSE)),0,1)</f>
        <v>0</v>
      </c>
      <c r="Y207" s="352">
        <f>IF(ISERROR(VLOOKUP($A207,#REF!,1,FALSE)),0,1)</f>
        <v>0</v>
      </c>
      <c r="Z207" s="139">
        <f t="shared" ca="1" si="7"/>
        <v>1</v>
      </c>
    </row>
    <row r="208" spans="1:26">
      <c r="A208" s="717" t="s">
        <v>167</v>
      </c>
      <c r="B208" s="716" t="s">
        <v>1893</v>
      </c>
      <c r="C208" s="718">
        <v>929.75</v>
      </c>
      <c r="D208" s="586">
        <v>929.75</v>
      </c>
      <c r="E208" s="537" t="str">
        <f t="shared" si="6"/>
        <v/>
      </c>
      <c r="F208" s="720" t="s">
        <v>1465</v>
      </c>
      <c r="G208" s="680">
        <f>C208-C208*VLOOKUP(F208,'Discount Codes'!A:E,3,FALSE)</f>
        <v>771.6925</v>
      </c>
      <c r="H208" s="352">
        <f ca="1">IF(ISERROR(VLOOKUP($A208,'LEAF-ZE1'!$D:$E,1,FALSE)),0,1)</f>
        <v>0</v>
      </c>
      <c r="I208" s="352">
        <f ca="1">IF(ISERROR(VLOOKUP($A208,'370Z-Z34'!$D:$E,1,FALSE)),0,1)</f>
        <v>0</v>
      </c>
      <c r="J208" s="352">
        <f ca="1">IF(ISERROR(VLOOKUP($A208,'JUKE-F15'!$D:$E,1,FALSE)),0,1)</f>
        <v>0</v>
      </c>
      <c r="K208" s="352">
        <f ca="1">IF(ISERROR(VLOOKUP($A208,'JUKE-F16'!$D:$E,1,FALSE)),0,1)</f>
        <v>0</v>
      </c>
      <c r="L208" s="352">
        <f ca="1">IF(ISERROR(VLOOKUP($A208,'NAVARA DC SER 3 &amp; 4-D23'!$D:$E,1,FALSE)),0,1)</f>
        <v>0</v>
      </c>
      <c r="M208" s="352">
        <f ca="1">IF(ISERROR(VLOOKUP($A208,'NAVARA KC&amp;SC SER 3 &amp; 4-D23'!$D:$E,1,FALSE)),0,1)</f>
        <v>0</v>
      </c>
      <c r="N208" s="352">
        <f ca="1">IF(ISERROR(VLOOKUP($A208,'PATHFINDER -R52'!$D:$E,1,FALSE)),0,1)</f>
        <v>0</v>
      </c>
      <c r="O208" s="352">
        <f ca="1">IF(ISERROR(VLOOKUP($A208,'PATROL W-Y62 S4'!$D:$E,1,FALSE)),0,1)</f>
        <v>1</v>
      </c>
      <c r="P208" s="352">
        <f ca="1">IF(ISERROR(VLOOKUP($A208,'PATROL W-Y62'!$D:$E,1,FALSE)),0,1)</f>
        <v>1</v>
      </c>
      <c r="Q208" s="352">
        <f ca="1">IF(ISERROR(VLOOKUP($A208,'QASHQAI J11'!$D:$E,1,FALSE)),0,1)</f>
        <v>0</v>
      </c>
      <c r="R208" s="352">
        <f ca="1">IF(ISERROR(VLOOKUP($A208,'X-TRAIL-T32'!$D:$E,1,FALSE)),0,1)</f>
        <v>0</v>
      </c>
      <c r="S208" s="352">
        <f ca="1">IF(ISERROR(VLOOKUP($A208,'NAVARA -D23 DC'!$D:$D,1,FALSE)),0,1)</f>
        <v>0</v>
      </c>
      <c r="T208" s="352">
        <f ca="1">IF(ISERROR(VLOOKUP($A208,'NAVARA KC&amp;SC'!$D:$D,1,FALSE)),0,1)</f>
        <v>0</v>
      </c>
      <c r="U208" s="352">
        <f ca="1">IF(ISERROR(VLOOKUP($A208,'ALL-NEW Z-Z34'!$D:$D,1,FALSE)),0,1)</f>
        <v>0</v>
      </c>
      <c r="V208" s="352">
        <f>IF(ISERROR(VLOOKUP($A208,#REF!,1,FALSE)),0,1)</f>
        <v>0</v>
      </c>
      <c r="W208" s="352">
        <f>IF(ISERROR(VLOOKUP($A208,#REF!,1,FALSE)),0,1)</f>
        <v>0</v>
      </c>
      <c r="X208" s="352">
        <f>IF(ISERROR(VLOOKUP($A208,#REF!,1,FALSE)),0,1)</f>
        <v>0</v>
      </c>
      <c r="Y208" s="352">
        <f>IF(ISERROR(VLOOKUP($A208,#REF!,1,FALSE)),0,1)</f>
        <v>0</v>
      </c>
      <c r="Z208" s="139">
        <f t="shared" ca="1" si="7"/>
        <v>2</v>
      </c>
    </row>
    <row r="209" spans="1:26">
      <c r="A209" s="717" t="s">
        <v>1253</v>
      </c>
      <c r="B209" s="716" t="s">
        <v>1894</v>
      </c>
      <c r="C209" s="718">
        <v>314.72000000000003</v>
      </c>
      <c r="D209" s="586">
        <v>314.72000000000003</v>
      </c>
      <c r="E209" s="537" t="str">
        <f t="shared" si="6"/>
        <v/>
      </c>
      <c r="F209" s="720" t="s">
        <v>1465</v>
      </c>
      <c r="G209" s="680">
        <f>C209-C209*VLOOKUP(F209,'Discount Codes'!A:E,3,FALSE)</f>
        <v>261.2176</v>
      </c>
      <c r="H209" s="352">
        <f ca="1">IF(ISERROR(VLOOKUP($A209,'LEAF-ZE1'!$D:$E,1,FALSE)),0,1)</f>
        <v>0</v>
      </c>
      <c r="I209" s="352">
        <f ca="1">IF(ISERROR(VLOOKUP($A209,'370Z-Z34'!$D:$E,1,FALSE)),0,1)</f>
        <v>0</v>
      </c>
      <c r="J209" s="352">
        <f ca="1">IF(ISERROR(VLOOKUP($A209,'JUKE-F15'!$D:$E,1,FALSE)),0,1)</f>
        <v>0</v>
      </c>
      <c r="K209" s="352">
        <f ca="1">IF(ISERROR(VLOOKUP($A209,'JUKE-F16'!$D:$E,1,FALSE)),0,1)</f>
        <v>0</v>
      </c>
      <c r="L209" s="352">
        <f ca="1">IF(ISERROR(VLOOKUP($A209,'NAVARA DC SER 3 &amp; 4-D23'!$D:$E,1,FALSE)),0,1)</f>
        <v>0</v>
      </c>
      <c r="M209" s="352">
        <f ca="1">IF(ISERROR(VLOOKUP($A209,'NAVARA KC&amp;SC SER 3 &amp; 4-D23'!$D:$E,1,FALSE)),0,1)</f>
        <v>0</v>
      </c>
      <c r="N209" s="352">
        <f ca="1">IF(ISERROR(VLOOKUP($A209,'PATHFINDER -R52'!$D:$E,1,FALSE)),0,1)</f>
        <v>0</v>
      </c>
      <c r="O209" s="352">
        <f ca="1">IF(ISERROR(VLOOKUP($A209,'PATROL W-Y62 S4'!$D:$E,1,FALSE)),0,1)</f>
        <v>0</v>
      </c>
      <c r="P209" s="352">
        <f ca="1">IF(ISERROR(VLOOKUP($A209,'PATROL W-Y62'!$D:$E,1,FALSE)),0,1)</f>
        <v>0</v>
      </c>
      <c r="Q209" s="352">
        <f ca="1">IF(ISERROR(VLOOKUP($A209,'QASHQAI J11'!$D:$E,1,FALSE)),0,1)</f>
        <v>0</v>
      </c>
      <c r="R209" s="352">
        <f ca="1">IF(ISERROR(VLOOKUP($A209,'X-TRAIL-T32'!$D:$E,1,FALSE)),0,1)</f>
        <v>0</v>
      </c>
      <c r="S209" s="352">
        <f ca="1">IF(ISERROR(VLOOKUP($A209,'NAVARA -D23 DC'!$D:$D,1,FALSE)),0,1)</f>
        <v>1</v>
      </c>
      <c r="T209" s="352">
        <f ca="1">IF(ISERROR(VLOOKUP($A209,'NAVARA KC&amp;SC'!$D:$D,1,FALSE)),0,1)</f>
        <v>0</v>
      </c>
      <c r="U209" s="352">
        <f ca="1">IF(ISERROR(VLOOKUP($A209,'ALL-NEW Z-Z34'!$D:$D,1,FALSE)),0,1)</f>
        <v>0</v>
      </c>
      <c r="V209" s="352">
        <f>IF(ISERROR(VLOOKUP($A209,#REF!,1,FALSE)),0,1)</f>
        <v>0</v>
      </c>
      <c r="W209" s="352">
        <f>IF(ISERROR(VLOOKUP($A209,#REF!,1,FALSE)),0,1)</f>
        <v>0</v>
      </c>
      <c r="X209" s="352">
        <f>IF(ISERROR(VLOOKUP($A209,#REF!,1,FALSE)),0,1)</f>
        <v>0</v>
      </c>
      <c r="Y209" s="352">
        <f>IF(ISERROR(VLOOKUP($A209,#REF!,1,FALSE)),0,1)</f>
        <v>0</v>
      </c>
      <c r="Z209" s="139">
        <f t="shared" ca="1" si="7"/>
        <v>1</v>
      </c>
    </row>
    <row r="210" spans="1:26" s="3" customFormat="1">
      <c r="A210" s="717" t="s">
        <v>1286</v>
      </c>
      <c r="B210" s="716" t="s">
        <v>1895</v>
      </c>
      <c r="C210" s="718">
        <v>479.02</v>
      </c>
      <c r="D210" s="586">
        <v>447.68</v>
      </c>
      <c r="E210" s="537" t="str">
        <f t="shared" si="6"/>
        <v>Price Update</v>
      </c>
      <c r="F210" s="720" t="s">
        <v>1465</v>
      </c>
      <c r="G210" s="680">
        <f>C210-C210*VLOOKUP(F210,'Discount Codes'!A:E,3,FALSE)</f>
        <v>397.58659999999998</v>
      </c>
      <c r="H210" s="352">
        <f ca="1">IF(ISERROR(VLOOKUP($A210,'LEAF-ZE1'!$D:$E,1,FALSE)),0,1)</f>
        <v>0</v>
      </c>
      <c r="I210" s="352">
        <f ca="1">IF(ISERROR(VLOOKUP($A210,'370Z-Z34'!$D:$E,1,FALSE)),0,1)</f>
        <v>0</v>
      </c>
      <c r="J210" s="352">
        <f ca="1">IF(ISERROR(VLOOKUP($A210,'JUKE-F15'!$D:$E,1,FALSE)),0,1)</f>
        <v>0</v>
      </c>
      <c r="K210" s="352">
        <f ca="1">IF(ISERROR(VLOOKUP($A210,'JUKE-F16'!$D:$E,1,FALSE)),0,1)</f>
        <v>0</v>
      </c>
      <c r="L210" s="352">
        <f ca="1">IF(ISERROR(VLOOKUP($A210,'NAVARA DC SER 3 &amp; 4-D23'!$D:$E,1,FALSE)),0,1)</f>
        <v>0</v>
      </c>
      <c r="M210" s="352">
        <f ca="1">IF(ISERROR(VLOOKUP($A210,'NAVARA KC&amp;SC SER 3 &amp; 4-D23'!$D:$E,1,FALSE)),0,1)</f>
        <v>0</v>
      </c>
      <c r="N210" s="352">
        <f ca="1">IF(ISERROR(VLOOKUP($A210,'PATHFINDER -R52'!$D:$E,1,FALSE)),0,1)</f>
        <v>0</v>
      </c>
      <c r="O210" s="352">
        <f ca="1">IF(ISERROR(VLOOKUP($A210,'PATROL W-Y62 S4'!$D:$E,1,FALSE)),0,1)</f>
        <v>0</v>
      </c>
      <c r="P210" s="352">
        <f ca="1">IF(ISERROR(VLOOKUP($A210,'PATROL W-Y62'!$D:$E,1,FALSE)),0,1)</f>
        <v>0</v>
      </c>
      <c r="Q210" s="352">
        <f ca="1">IF(ISERROR(VLOOKUP($A210,'QASHQAI J11'!$D:$E,1,FALSE)),0,1)</f>
        <v>0</v>
      </c>
      <c r="R210" s="352">
        <f ca="1">IF(ISERROR(VLOOKUP($A210,'X-TRAIL-T32'!$D:$E,1,FALSE)),0,1)</f>
        <v>0</v>
      </c>
      <c r="S210" s="352">
        <f ca="1">IF(ISERROR(VLOOKUP($A210,'NAVARA -D23 DC'!$D:$D,1,FALSE)),0,1)</f>
        <v>1</v>
      </c>
      <c r="T210" s="352">
        <f ca="1">IF(ISERROR(VLOOKUP($A210,'NAVARA KC&amp;SC'!$D:$D,1,FALSE)),0,1)</f>
        <v>1</v>
      </c>
      <c r="U210" s="352">
        <f ca="1">IF(ISERROR(VLOOKUP($A210,'ALL-NEW Z-Z34'!$D:$D,1,FALSE)),0,1)</f>
        <v>0</v>
      </c>
      <c r="V210" s="352">
        <f>IF(ISERROR(VLOOKUP($A210,#REF!,1,FALSE)),0,1)</f>
        <v>0</v>
      </c>
      <c r="W210" s="352">
        <f>IF(ISERROR(VLOOKUP($A210,#REF!,1,FALSE)),0,1)</f>
        <v>0</v>
      </c>
      <c r="X210" s="352">
        <f>IF(ISERROR(VLOOKUP($A210,#REF!,1,FALSE)),0,1)</f>
        <v>0</v>
      </c>
      <c r="Y210" s="352">
        <f>IF(ISERROR(VLOOKUP($A210,#REF!,1,FALSE)),0,1)</f>
        <v>0</v>
      </c>
      <c r="Z210" s="139">
        <f t="shared" ca="1" si="7"/>
        <v>2</v>
      </c>
    </row>
    <row r="211" spans="1:26">
      <c r="A211" s="717" t="s">
        <v>156</v>
      </c>
      <c r="B211" s="716" t="s">
        <v>911</v>
      </c>
      <c r="C211" s="718">
        <v>827.12</v>
      </c>
      <c r="D211" s="586">
        <v>827.12</v>
      </c>
      <c r="E211" s="537" t="str">
        <f t="shared" si="6"/>
        <v/>
      </c>
      <c r="F211" s="720" t="s">
        <v>1465</v>
      </c>
      <c r="G211" s="680">
        <f>C211-C211*VLOOKUP(F211,'Discount Codes'!A:E,3,FALSE)</f>
        <v>686.50959999999998</v>
      </c>
      <c r="H211" s="352">
        <f ca="1">IF(ISERROR(VLOOKUP($A211,'LEAF-ZE1'!$D:$E,1,FALSE)),0,1)</f>
        <v>0</v>
      </c>
      <c r="I211" s="352">
        <f ca="1">IF(ISERROR(VLOOKUP($A211,'370Z-Z34'!$D:$E,1,FALSE)),0,1)</f>
        <v>0</v>
      </c>
      <c r="J211" s="352">
        <f ca="1">IF(ISERROR(VLOOKUP($A211,'JUKE-F15'!$D:$E,1,FALSE)),0,1)</f>
        <v>0</v>
      </c>
      <c r="K211" s="352">
        <f ca="1">IF(ISERROR(VLOOKUP($A211,'JUKE-F16'!$D:$E,1,FALSE)),0,1)</f>
        <v>0</v>
      </c>
      <c r="L211" s="352">
        <f ca="1">IF(ISERROR(VLOOKUP($A211,'NAVARA DC SER 3 &amp; 4-D23'!$D:$E,1,FALSE)),0,1)</f>
        <v>0</v>
      </c>
      <c r="M211" s="352">
        <f ca="1">IF(ISERROR(VLOOKUP($A211,'NAVARA KC&amp;SC SER 3 &amp; 4-D23'!$D:$E,1,FALSE)),0,1)</f>
        <v>0</v>
      </c>
      <c r="N211" s="352">
        <f ca="1">IF(ISERROR(VLOOKUP($A211,'PATHFINDER -R52'!$D:$E,1,FALSE)),0,1)</f>
        <v>1</v>
      </c>
      <c r="O211" s="352">
        <f ca="1">IF(ISERROR(VLOOKUP($A211,'PATROL W-Y62 S4'!$D:$E,1,FALSE)),0,1)</f>
        <v>0</v>
      </c>
      <c r="P211" s="352">
        <f ca="1">IF(ISERROR(VLOOKUP($A211,'PATROL W-Y62'!$D:$E,1,FALSE)),0,1)</f>
        <v>0</v>
      </c>
      <c r="Q211" s="352">
        <f ca="1">IF(ISERROR(VLOOKUP($A211,'QASHQAI J11'!$D:$E,1,FALSE)),0,1)</f>
        <v>0</v>
      </c>
      <c r="R211" s="352">
        <f ca="1">IF(ISERROR(VLOOKUP($A211,'X-TRAIL-T32'!$D:$E,1,FALSE)),0,1)</f>
        <v>0</v>
      </c>
      <c r="S211" s="352">
        <f ca="1">IF(ISERROR(VLOOKUP($A211,'NAVARA -D23 DC'!$D:$D,1,FALSE)),0,1)</f>
        <v>0</v>
      </c>
      <c r="T211" s="352">
        <f ca="1">IF(ISERROR(VLOOKUP($A211,'NAVARA KC&amp;SC'!$D:$D,1,FALSE)),0,1)</f>
        <v>0</v>
      </c>
      <c r="U211" s="352">
        <f ca="1">IF(ISERROR(VLOOKUP($A211,'ALL-NEW Z-Z34'!$D:$D,1,FALSE)),0,1)</f>
        <v>0</v>
      </c>
      <c r="V211" s="352">
        <f>IF(ISERROR(VLOOKUP($A211,#REF!,1,FALSE)),0,1)</f>
        <v>0</v>
      </c>
      <c r="W211" s="352">
        <f>IF(ISERROR(VLOOKUP($A211,#REF!,1,FALSE)),0,1)</f>
        <v>0</v>
      </c>
      <c r="X211" s="352">
        <f>IF(ISERROR(VLOOKUP($A211,#REF!,1,FALSE)),0,1)</f>
        <v>0</v>
      </c>
      <c r="Y211" s="352">
        <f>IF(ISERROR(VLOOKUP($A211,#REF!,1,FALSE)),0,1)</f>
        <v>0</v>
      </c>
      <c r="Z211" s="139">
        <f t="shared" ca="1" si="7"/>
        <v>1</v>
      </c>
    </row>
    <row r="212" spans="1:26" s="3" customFormat="1">
      <c r="A212" s="717" t="s">
        <v>194</v>
      </c>
      <c r="B212" s="716" t="s">
        <v>916</v>
      </c>
      <c r="C212" s="718">
        <v>834.61</v>
      </c>
      <c r="D212" s="586">
        <v>834.61</v>
      </c>
      <c r="E212" s="537" t="str">
        <f t="shared" si="6"/>
        <v/>
      </c>
      <c r="F212" s="720" t="s">
        <v>1465</v>
      </c>
      <c r="G212" s="680">
        <f>C212-C212*VLOOKUP(F212,'Discount Codes'!A:E,3,FALSE)</f>
        <v>692.72630000000004</v>
      </c>
      <c r="H212" s="352">
        <f ca="1">IF(ISERROR(VLOOKUP($A212,'LEAF-ZE1'!$D:$E,1,FALSE)),0,1)</f>
        <v>0</v>
      </c>
      <c r="I212" s="352">
        <f ca="1">IF(ISERROR(VLOOKUP($A212,'370Z-Z34'!$D:$E,1,FALSE)),0,1)</f>
        <v>0</v>
      </c>
      <c r="J212" s="352">
        <f ca="1">IF(ISERROR(VLOOKUP($A212,'JUKE-F15'!$D:$E,1,FALSE)),0,1)</f>
        <v>0</v>
      </c>
      <c r="K212" s="352">
        <f ca="1">IF(ISERROR(VLOOKUP($A212,'JUKE-F16'!$D:$E,1,FALSE)),0,1)</f>
        <v>0</v>
      </c>
      <c r="L212" s="352">
        <f ca="1">IF(ISERROR(VLOOKUP($A212,'NAVARA DC SER 3 &amp; 4-D23'!$D:$E,1,FALSE)),0,1)</f>
        <v>0</v>
      </c>
      <c r="M212" s="352">
        <f ca="1">IF(ISERROR(VLOOKUP($A212,'NAVARA KC&amp;SC SER 3 &amp; 4-D23'!$D:$E,1,FALSE)),0,1)</f>
        <v>0</v>
      </c>
      <c r="N212" s="352">
        <f ca="1">IF(ISERROR(VLOOKUP($A212,'PATHFINDER -R52'!$D:$E,1,FALSE)),0,1)</f>
        <v>0</v>
      </c>
      <c r="O212" s="352">
        <f ca="1">IF(ISERROR(VLOOKUP($A212,'PATROL W-Y62 S4'!$D:$E,1,FALSE)),0,1)</f>
        <v>0</v>
      </c>
      <c r="P212" s="352">
        <f ca="1">IF(ISERROR(VLOOKUP($A212,'PATROL W-Y62'!$D:$E,1,FALSE)),0,1)</f>
        <v>0</v>
      </c>
      <c r="Q212" s="352">
        <f ca="1">IF(ISERROR(VLOOKUP($A212,'QASHQAI J11'!$D:$E,1,FALSE)),0,1)</f>
        <v>0</v>
      </c>
      <c r="R212" s="352">
        <f ca="1">IF(ISERROR(VLOOKUP($A212,'X-TRAIL-T32'!$D:$E,1,FALSE)),0,1)</f>
        <v>1</v>
      </c>
      <c r="S212" s="352">
        <f ca="1">IF(ISERROR(VLOOKUP($A212,'NAVARA -D23 DC'!$D:$D,1,FALSE)),0,1)</f>
        <v>0</v>
      </c>
      <c r="T212" s="352">
        <f ca="1">IF(ISERROR(VLOOKUP($A212,'NAVARA KC&amp;SC'!$D:$D,1,FALSE)),0,1)</f>
        <v>0</v>
      </c>
      <c r="U212" s="352">
        <f ca="1">IF(ISERROR(VLOOKUP($A212,'ALL-NEW Z-Z34'!$D:$D,1,FALSE)),0,1)</f>
        <v>0</v>
      </c>
      <c r="V212" s="352">
        <f>IF(ISERROR(VLOOKUP($A212,#REF!,1,FALSE)),0,1)</f>
        <v>0</v>
      </c>
      <c r="W212" s="352">
        <f>IF(ISERROR(VLOOKUP($A212,#REF!,1,FALSE)),0,1)</f>
        <v>0</v>
      </c>
      <c r="X212" s="352">
        <f>IF(ISERROR(VLOOKUP($A212,#REF!,1,FALSE)),0,1)</f>
        <v>0</v>
      </c>
      <c r="Y212" s="352">
        <f>IF(ISERROR(VLOOKUP($A212,#REF!,1,FALSE)),0,1)</f>
        <v>0</v>
      </c>
      <c r="Z212" s="139">
        <f t="shared" ca="1" si="7"/>
        <v>1</v>
      </c>
    </row>
    <row r="213" spans="1:26">
      <c r="A213" s="717" t="s">
        <v>182</v>
      </c>
      <c r="B213" s="716" t="s">
        <v>911</v>
      </c>
      <c r="C213" s="718">
        <v>717.09</v>
      </c>
      <c r="D213" s="586">
        <v>717.09</v>
      </c>
      <c r="E213" s="537" t="str">
        <f t="shared" si="6"/>
        <v/>
      </c>
      <c r="F213" s="720" t="s">
        <v>1466</v>
      </c>
      <c r="G213" s="680">
        <f>C213-C213*VLOOKUP(F213,'Discount Codes'!A:E,3,FALSE)</f>
        <v>595.18470000000002</v>
      </c>
      <c r="H213" s="352">
        <f ca="1">IF(ISERROR(VLOOKUP($A213,'LEAF-ZE1'!$D:$E,1,FALSE)),0,1)</f>
        <v>0</v>
      </c>
      <c r="I213" s="352">
        <f ca="1">IF(ISERROR(VLOOKUP($A213,'370Z-Z34'!$D:$E,1,FALSE)),0,1)</f>
        <v>0</v>
      </c>
      <c r="J213" s="352">
        <f ca="1">IF(ISERROR(VLOOKUP($A213,'JUKE-F15'!$D:$E,1,FALSE)),0,1)</f>
        <v>0</v>
      </c>
      <c r="K213" s="352">
        <f ca="1">IF(ISERROR(VLOOKUP($A213,'JUKE-F16'!$D:$E,1,FALSE)),0,1)</f>
        <v>0</v>
      </c>
      <c r="L213" s="352">
        <f ca="1">IF(ISERROR(VLOOKUP($A213,'NAVARA DC SER 3 &amp; 4-D23'!$D:$E,1,FALSE)),0,1)</f>
        <v>0</v>
      </c>
      <c r="M213" s="352">
        <f ca="1">IF(ISERROR(VLOOKUP($A213,'NAVARA KC&amp;SC SER 3 &amp; 4-D23'!$D:$E,1,FALSE)),0,1)</f>
        <v>0</v>
      </c>
      <c r="N213" s="352">
        <f ca="1">IF(ISERROR(VLOOKUP($A213,'PATHFINDER -R52'!$D:$E,1,FALSE)),0,1)</f>
        <v>0</v>
      </c>
      <c r="O213" s="352">
        <f ca="1">IF(ISERROR(VLOOKUP($A213,'PATROL W-Y62 S4'!$D:$E,1,FALSE)),0,1)</f>
        <v>0</v>
      </c>
      <c r="P213" s="352">
        <f ca="1">IF(ISERROR(VLOOKUP($A213,'PATROL W-Y62'!$D:$E,1,FALSE)),0,1)</f>
        <v>0</v>
      </c>
      <c r="Q213" s="352">
        <f ca="1">IF(ISERROR(VLOOKUP($A213,'QASHQAI J11'!$D:$E,1,FALSE)),0,1)</f>
        <v>1</v>
      </c>
      <c r="R213" s="352">
        <f ca="1">IF(ISERROR(VLOOKUP($A213,'X-TRAIL-T32'!$D:$E,1,FALSE)),0,1)</f>
        <v>0</v>
      </c>
      <c r="S213" s="352">
        <f ca="1">IF(ISERROR(VLOOKUP($A213,'NAVARA -D23 DC'!$D:$D,1,FALSE)),0,1)</f>
        <v>0</v>
      </c>
      <c r="T213" s="352">
        <f ca="1">IF(ISERROR(VLOOKUP($A213,'NAVARA KC&amp;SC'!$D:$D,1,FALSE)),0,1)</f>
        <v>0</v>
      </c>
      <c r="U213" s="352">
        <f ca="1">IF(ISERROR(VLOOKUP($A213,'ALL-NEW Z-Z34'!$D:$D,1,FALSE)),0,1)</f>
        <v>0</v>
      </c>
      <c r="V213" s="352">
        <f>IF(ISERROR(VLOOKUP($A213,#REF!,1,FALSE)),0,1)</f>
        <v>0</v>
      </c>
      <c r="W213" s="352">
        <f>IF(ISERROR(VLOOKUP($A213,#REF!,1,FALSE)),0,1)</f>
        <v>0</v>
      </c>
      <c r="X213" s="352">
        <f>IF(ISERROR(VLOOKUP($A213,#REF!,1,FALSE)),0,1)</f>
        <v>0</v>
      </c>
      <c r="Y213" s="352">
        <f>IF(ISERROR(VLOOKUP($A213,#REF!,1,FALSE)),0,1)</f>
        <v>0</v>
      </c>
      <c r="Z213" s="139">
        <f t="shared" ca="1" si="7"/>
        <v>1</v>
      </c>
    </row>
    <row r="214" spans="1:26">
      <c r="A214" s="717" t="s">
        <v>138</v>
      </c>
      <c r="B214" s="716" t="s">
        <v>1896</v>
      </c>
      <c r="C214" s="718">
        <v>642.14</v>
      </c>
      <c r="D214" s="586">
        <v>642.14</v>
      </c>
      <c r="E214" s="537" t="str">
        <f t="shared" si="6"/>
        <v/>
      </c>
      <c r="F214" s="720" t="s">
        <v>1464</v>
      </c>
      <c r="G214" s="680">
        <f>C214-C214*VLOOKUP(F214,'Discount Codes'!A:E,3,FALSE)</f>
        <v>532.97619999999995</v>
      </c>
      <c r="H214" s="352">
        <f ca="1">IF(ISERROR(VLOOKUP($A214,'LEAF-ZE1'!$D:$E,1,FALSE)),0,1)</f>
        <v>0</v>
      </c>
      <c r="I214" s="352">
        <f ca="1">IF(ISERROR(VLOOKUP($A214,'370Z-Z34'!$D:$E,1,FALSE)),0,1)</f>
        <v>0</v>
      </c>
      <c r="J214" s="352">
        <f ca="1">IF(ISERROR(VLOOKUP($A214,'JUKE-F15'!$D:$E,1,FALSE)),0,1)</f>
        <v>0</v>
      </c>
      <c r="K214" s="352">
        <f ca="1">IF(ISERROR(VLOOKUP($A214,'JUKE-F16'!$D:$E,1,FALSE)),0,1)</f>
        <v>0</v>
      </c>
      <c r="L214" s="352">
        <f ca="1">IF(ISERROR(VLOOKUP($A214,'NAVARA DC SER 3 &amp; 4-D23'!$D:$E,1,FALSE)),0,1)</f>
        <v>1</v>
      </c>
      <c r="M214" s="352">
        <f ca="1">IF(ISERROR(VLOOKUP($A214,'NAVARA KC&amp;SC SER 3 &amp; 4-D23'!$D:$E,1,FALSE)),0,1)</f>
        <v>1</v>
      </c>
      <c r="N214" s="352">
        <f ca="1">IF(ISERROR(VLOOKUP($A214,'PATHFINDER -R52'!$D:$E,1,FALSE)),0,1)</f>
        <v>0</v>
      </c>
      <c r="O214" s="352">
        <f ca="1">IF(ISERROR(VLOOKUP($A214,'PATROL W-Y62 S4'!$D:$E,1,FALSE)),0,1)</f>
        <v>0</v>
      </c>
      <c r="P214" s="352">
        <f ca="1">IF(ISERROR(VLOOKUP($A214,'PATROL W-Y62'!$D:$E,1,FALSE)),0,1)</f>
        <v>0</v>
      </c>
      <c r="Q214" s="352">
        <f ca="1">IF(ISERROR(VLOOKUP($A214,'QASHQAI J11'!$D:$E,1,FALSE)),0,1)</f>
        <v>0</v>
      </c>
      <c r="R214" s="352">
        <f ca="1">IF(ISERROR(VLOOKUP($A214,'X-TRAIL-T32'!$D:$E,1,FALSE)),0,1)</f>
        <v>0</v>
      </c>
      <c r="S214" s="352">
        <f ca="1">IF(ISERROR(VLOOKUP($A214,'NAVARA -D23 DC'!$D:$D,1,FALSE)),0,1)</f>
        <v>0</v>
      </c>
      <c r="T214" s="352">
        <f ca="1">IF(ISERROR(VLOOKUP($A214,'NAVARA KC&amp;SC'!$D:$D,1,FALSE)),0,1)</f>
        <v>1</v>
      </c>
      <c r="U214" s="352">
        <f ca="1">IF(ISERROR(VLOOKUP($A214,'ALL-NEW Z-Z34'!$D:$D,1,FALSE)),0,1)</f>
        <v>0</v>
      </c>
      <c r="V214" s="352">
        <f>IF(ISERROR(VLOOKUP($A214,#REF!,1,FALSE)),0,1)</f>
        <v>0</v>
      </c>
      <c r="W214" s="352">
        <f>IF(ISERROR(VLOOKUP($A214,#REF!,1,FALSE)),0,1)</f>
        <v>0</v>
      </c>
      <c r="X214" s="352">
        <f>IF(ISERROR(VLOOKUP($A214,#REF!,1,FALSE)),0,1)</f>
        <v>0</v>
      </c>
      <c r="Y214" s="352">
        <f>IF(ISERROR(VLOOKUP($A214,#REF!,1,FALSE)),0,1)</f>
        <v>0</v>
      </c>
      <c r="Z214" s="139">
        <f t="shared" ca="1" si="7"/>
        <v>3</v>
      </c>
    </row>
    <row r="215" spans="1:26">
      <c r="A215" s="717" t="s">
        <v>683</v>
      </c>
      <c r="B215" s="716" t="s">
        <v>1897</v>
      </c>
      <c r="C215" s="718">
        <v>901.17</v>
      </c>
      <c r="D215" s="586">
        <v>901.17</v>
      </c>
      <c r="E215" s="537" t="str">
        <f t="shared" si="6"/>
        <v/>
      </c>
      <c r="F215" s="720" t="s">
        <v>1465</v>
      </c>
      <c r="G215" s="680">
        <f>C215-C215*VLOOKUP(F215,'Discount Codes'!A:E,3,FALSE)</f>
        <v>747.97109999999998</v>
      </c>
      <c r="H215" s="352">
        <f ca="1">IF(ISERROR(VLOOKUP($A215,'LEAF-ZE1'!$D:$E,1,FALSE)),0,1)</f>
        <v>0</v>
      </c>
      <c r="I215" s="352">
        <f ca="1">IF(ISERROR(VLOOKUP($A215,'370Z-Z34'!$D:$E,1,FALSE)),0,1)</f>
        <v>0</v>
      </c>
      <c r="J215" s="352">
        <f ca="1">IF(ISERROR(VLOOKUP($A215,'JUKE-F15'!$D:$E,1,FALSE)),0,1)</f>
        <v>0</v>
      </c>
      <c r="K215" s="352">
        <f ca="1">IF(ISERROR(VLOOKUP($A215,'JUKE-F16'!$D:$E,1,FALSE)),0,1)</f>
        <v>0</v>
      </c>
      <c r="L215" s="352">
        <f ca="1">IF(ISERROR(VLOOKUP($A215,'NAVARA DC SER 3 &amp; 4-D23'!$D:$E,1,FALSE)),0,1)</f>
        <v>1</v>
      </c>
      <c r="M215" s="352">
        <f ca="1">IF(ISERROR(VLOOKUP($A215,'NAVARA KC&amp;SC SER 3 &amp; 4-D23'!$D:$E,1,FALSE)),0,1)</f>
        <v>1</v>
      </c>
      <c r="N215" s="352">
        <f ca="1">IF(ISERROR(VLOOKUP($A215,'PATHFINDER -R52'!$D:$E,1,FALSE)),0,1)</f>
        <v>0</v>
      </c>
      <c r="O215" s="352">
        <f ca="1">IF(ISERROR(VLOOKUP($A215,'PATROL W-Y62 S4'!$D:$E,1,FALSE)),0,1)</f>
        <v>0</v>
      </c>
      <c r="P215" s="352">
        <f ca="1">IF(ISERROR(VLOOKUP($A215,'PATROL W-Y62'!$D:$E,1,FALSE)),0,1)</f>
        <v>0</v>
      </c>
      <c r="Q215" s="352">
        <f ca="1">IF(ISERROR(VLOOKUP($A215,'QASHQAI J11'!$D:$E,1,FALSE)),0,1)</f>
        <v>0</v>
      </c>
      <c r="R215" s="352">
        <f ca="1">IF(ISERROR(VLOOKUP($A215,'X-TRAIL-T32'!$D:$E,1,FALSE)),0,1)</f>
        <v>0</v>
      </c>
      <c r="S215" s="352">
        <f ca="1">IF(ISERROR(VLOOKUP($A215,'NAVARA -D23 DC'!$D:$D,1,FALSE)),0,1)</f>
        <v>0</v>
      </c>
      <c r="T215" s="352">
        <f ca="1">IF(ISERROR(VLOOKUP($A215,'NAVARA KC&amp;SC'!$D:$D,1,FALSE)),0,1)</f>
        <v>1</v>
      </c>
      <c r="U215" s="352">
        <f ca="1">IF(ISERROR(VLOOKUP($A215,'ALL-NEW Z-Z34'!$D:$D,1,FALSE)),0,1)</f>
        <v>0</v>
      </c>
      <c r="V215" s="352">
        <f>IF(ISERROR(VLOOKUP($A215,#REF!,1,FALSE)),0,1)</f>
        <v>0</v>
      </c>
      <c r="W215" s="352">
        <f>IF(ISERROR(VLOOKUP($A215,#REF!,1,FALSE)),0,1)</f>
        <v>0</v>
      </c>
      <c r="X215" s="352">
        <f>IF(ISERROR(VLOOKUP($A215,#REF!,1,FALSE)),0,1)</f>
        <v>0</v>
      </c>
      <c r="Y215" s="352">
        <f>IF(ISERROR(VLOOKUP($A215,#REF!,1,FALSE)),0,1)</f>
        <v>0</v>
      </c>
      <c r="Z215" s="139">
        <f t="shared" ca="1" si="7"/>
        <v>3</v>
      </c>
    </row>
    <row r="216" spans="1:26">
      <c r="A216" s="717" t="s">
        <v>1276</v>
      </c>
      <c r="B216" s="716" t="s">
        <v>1898</v>
      </c>
      <c r="C216" s="718">
        <v>1530.98</v>
      </c>
      <c r="D216" s="586">
        <v>1530.98</v>
      </c>
      <c r="E216" s="537" t="str">
        <f t="shared" si="6"/>
        <v/>
      </c>
      <c r="F216" s="720" t="s">
        <v>1465</v>
      </c>
      <c r="G216" s="680">
        <f>C216-C216*VLOOKUP(F216,'Discount Codes'!A:E,3,FALSE)</f>
        <v>1270.7134000000001</v>
      </c>
      <c r="H216" s="352">
        <f ca="1">IF(ISERROR(VLOOKUP($A216,'LEAF-ZE1'!$D:$E,1,FALSE)),0,1)</f>
        <v>0</v>
      </c>
      <c r="I216" s="352">
        <f ca="1">IF(ISERROR(VLOOKUP($A216,'370Z-Z34'!$D:$E,1,FALSE)),0,1)</f>
        <v>0</v>
      </c>
      <c r="J216" s="352">
        <f ca="1">IF(ISERROR(VLOOKUP($A216,'JUKE-F15'!$D:$E,1,FALSE)),0,1)</f>
        <v>0</v>
      </c>
      <c r="K216" s="352">
        <f ca="1">IF(ISERROR(VLOOKUP($A216,'JUKE-F16'!$D:$E,1,FALSE)),0,1)</f>
        <v>0</v>
      </c>
      <c r="L216" s="352">
        <f ca="1">IF(ISERROR(VLOOKUP($A216,'NAVARA DC SER 3 &amp; 4-D23'!$D:$E,1,FALSE)),0,1)</f>
        <v>0</v>
      </c>
      <c r="M216" s="352">
        <f ca="1">IF(ISERROR(VLOOKUP($A216,'NAVARA KC&amp;SC SER 3 &amp; 4-D23'!$D:$E,1,FALSE)),0,1)</f>
        <v>0</v>
      </c>
      <c r="N216" s="352">
        <f ca="1">IF(ISERROR(VLOOKUP($A216,'PATHFINDER -R52'!$D:$E,1,FALSE)),0,1)</f>
        <v>0</v>
      </c>
      <c r="O216" s="352">
        <f ca="1">IF(ISERROR(VLOOKUP($A216,'PATROL W-Y62 S4'!$D:$E,1,FALSE)),0,1)</f>
        <v>0</v>
      </c>
      <c r="P216" s="352">
        <f ca="1">IF(ISERROR(VLOOKUP($A216,'PATROL W-Y62'!$D:$E,1,FALSE)),0,1)</f>
        <v>0</v>
      </c>
      <c r="Q216" s="352">
        <f ca="1">IF(ISERROR(VLOOKUP($A216,'QASHQAI J11'!$D:$E,1,FALSE)),0,1)</f>
        <v>0</v>
      </c>
      <c r="R216" s="352">
        <f ca="1">IF(ISERROR(VLOOKUP($A216,'X-TRAIL-T32'!$D:$E,1,FALSE)),0,1)</f>
        <v>0</v>
      </c>
      <c r="S216" s="352">
        <f ca="1">IF(ISERROR(VLOOKUP($A216,'NAVARA -D23 DC'!$D:$D,1,FALSE)),0,1)</f>
        <v>0</v>
      </c>
      <c r="T216" s="352">
        <f ca="1">IF(ISERROR(VLOOKUP($A216,'NAVARA KC&amp;SC'!$D:$D,1,FALSE)),0,1)</f>
        <v>0</v>
      </c>
      <c r="U216" s="352">
        <f ca="1">IF(ISERROR(VLOOKUP($A216,'ALL-NEW Z-Z34'!$D:$D,1,FALSE)),0,1)</f>
        <v>0</v>
      </c>
      <c r="V216" s="352">
        <f>IF(ISERROR(VLOOKUP($A216,#REF!,1,FALSE)),0,1)</f>
        <v>0</v>
      </c>
      <c r="W216" s="352">
        <f>IF(ISERROR(VLOOKUP($A216,#REF!,1,FALSE)),0,1)</f>
        <v>0</v>
      </c>
      <c r="X216" s="352">
        <f>IF(ISERROR(VLOOKUP($A216,#REF!,1,FALSE)),0,1)</f>
        <v>0</v>
      </c>
      <c r="Y216" s="352">
        <f>IF(ISERROR(VLOOKUP($A216,#REF!,1,FALSE)),0,1)</f>
        <v>0</v>
      </c>
      <c r="Z216" s="139">
        <f t="shared" ca="1" si="7"/>
        <v>0</v>
      </c>
    </row>
    <row r="217" spans="1:26">
      <c r="A217" s="717" t="s">
        <v>1274</v>
      </c>
      <c r="B217" s="716" t="s">
        <v>1899</v>
      </c>
      <c r="C217" s="718">
        <v>1226.3599999999999</v>
      </c>
      <c r="D217" s="586">
        <v>1226.3599999999999</v>
      </c>
      <c r="E217" s="537" t="str">
        <f t="shared" si="6"/>
        <v/>
      </c>
      <c r="F217" s="720" t="s">
        <v>1465</v>
      </c>
      <c r="G217" s="680">
        <f>C217-C217*VLOOKUP(F217,'Discount Codes'!A:E,3,FALSE)</f>
        <v>1017.8788</v>
      </c>
      <c r="H217" s="352">
        <f ca="1">IF(ISERROR(VLOOKUP($A217,'LEAF-ZE1'!$D:$E,1,FALSE)),0,1)</f>
        <v>0</v>
      </c>
      <c r="I217" s="352">
        <f ca="1">IF(ISERROR(VLOOKUP($A217,'370Z-Z34'!$D:$E,1,FALSE)),0,1)</f>
        <v>0</v>
      </c>
      <c r="J217" s="352">
        <f ca="1">IF(ISERROR(VLOOKUP($A217,'JUKE-F15'!$D:$E,1,FALSE)),0,1)</f>
        <v>0</v>
      </c>
      <c r="K217" s="352">
        <f ca="1">IF(ISERROR(VLOOKUP($A217,'JUKE-F16'!$D:$E,1,FALSE)),0,1)</f>
        <v>0</v>
      </c>
      <c r="L217" s="352">
        <f ca="1">IF(ISERROR(VLOOKUP($A217,'NAVARA DC SER 3 &amp; 4-D23'!$D:$E,1,FALSE)),0,1)</f>
        <v>0</v>
      </c>
      <c r="M217" s="352">
        <f ca="1">IF(ISERROR(VLOOKUP($A217,'NAVARA KC&amp;SC SER 3 &amp; 4-D23'!$D:$E,1,FALSE)),0,1)</f>
        <v>0</v>
      </c>
      <c r="N217" s="352">
        <f ca="1">IF(ISERROR(VLOOKUP($A217,'PATHFINDER -R52'!$D:$E,1,FALSE)),0,1)</f>
        <v>0</v>
      </c>
      <c r="O217" s="352">
        <f ca="1">IF(ISERROR(VLOOKUP($A217,'PATROL W-Y62 S4'!$D:$E,1,FALSE)),0,1)</f>
        <v>0</v>
      </c>
      <c r="P217" s="352">
        <f ca="1">IF(ISERROR(VLOOKUP($A217,'PATROL W-Y62'!$D:$E,1,FALSE)),0,1)</f>
        <v>0</v>
      </c>
      <c r="Q217" s="352">
        <f ca="1">IF(ISERROR(VLOOKUP($A217,'QASHQAI J11'!$D:$E,1,FALSE)),0,1)</f>
        <v>0</v>
      </c>
      <c r="R217" s="352">
        <f ca="1">IF(ISERROR(VLOOKUP($A217,'X-TRAIL-T32'!$D:$E,1,FALSE)),0,1)</f>
        <v>0</v>
      </c>
      <c r="S217" s="352">
        <f ca="1">IF(ISERROR(VLOOKUP($A217,'NAVARA -D23 DC'!$D:$D,1,FALSE)),0,1)</f>
        <v>1</v>
      </c>
      <c r="T217" s="352">
        <f ca="1">IF(ISERROR(VLOOKUP($A217,'NAVARA KC&amp;SC'!$D:$D,1,FALSE)),0,1)</f>
        <v>0</v>
      </c>
      <c r="U217" s="352">
        <f ca="1">IF(ISERROR(VLOOKUP($A217,'ALL-NEW Z-Z34'!$D:$D,1,FALSE)),0,1)</f>
        <v>0</v>
      </c>
      <c r="V217" s="352">
        <f>IF(ISERROR(VLOOKUP($A217,#REF!,1,FALSE)),0,1)</f>
        <v>0</v>
      </c>
      <c r="W217" s="352">
        <f>IF(ISERROR(VLOOKUP($A217,#REF!,1,FALSE)),0,1)</f>
        <v>0</v>
      </c>
      <c r="X217" s="352">
        <f>IF(ISERROR(VLOOKUP($A217,#REF!,1,FALSE)),0,1)</f>
        <v>0</v>
      </c>
      <c r="Y217" s="352">
        <f>IF(ISERROR(VLOOKUP($A217,#REF!,1,FALSE)),0,1)</f>
        <v>0</v>
      </c>
      <c r="Z217" s="139">
        <f t="shared" ca="1" si="7"/>
        <v>1</v>
      </c>
    </row>
    <row r="218" spans="1:26">
      <c r="A218" s="717" t="s">
        <v>1275</v>
      </c>
      <c r="B218" s="716" t="s">
        <v>1900</v>
      </c>
      <c r="C218" s="718">
        <v>1290.58</v>
      </c>
      <c r="D218" s="586">
        <v>1290.58</v>
      </c>
      <c r="E218" s="537" t="str">
        <f t="shared" si="6"/>
        <v/>
      </c>
      <c r="F218" s="720" t="s">
        <v>1465</v>
      </c>
      <c r="G218" s="680">
        <f>C218-C218*VLOOKUP(F218,'Discount Codes'!A:E,3,FALSE)</f>
        <v>1071.1813999999999</v>
      </c>
      <c r="H218" s="352">
        <f ca="1">IF(ISERROR(VLOOKUP($A218,'LEAF-ZE1'!$D:$E,1,FALSE)),0,1)</f>
        <v>0</v>
      </c>
      <c r="I218" s="352">
        <f ca="1">IF(ISERROR(VLOOKUP($A218,'370Z-Z34'!$D:$E,1,FALSE)),0,1)</f>
        <v>0</v>
      </c>
      <c r="J218" s="352">
        <f ca="1">IF(ISERROR(VLOOKUP($A218,'JUKE-F15'!$D:$E,1,FALSE)),0,1)</f>
        <v>0</v>
      </c>
      <c r="K218" s="352">
        <f ca="1">IF(ISERROR(VLOOKUP($A218,'JUKE-F16'!$D:$E,1,FALSE)),0,1)</f>
        <v>0</v>
      </c>
      <c r="L218" s="352">
        <f ca="1">IF(ISERROR(VLOOKUP($A218,'NAVARA DC SER 3 &amp; 4-D23'!$D:$E,1,FALSE)),0,1)</f>
        <v>0</v>
      </c>
      <c r="M218" s="352">
        <f ca="1">IF(ISERROR(VLOOKUP($A218,'NAVARA KC&amp;SC SER 3 &amp; 4-D23'!$D:$E,1,FALSE)),0,1)</f>
        <v>0</v>
      </c>
      <c r="N218" s="352">
        <f ca="1">IF(ISERROR(VLOOKUP($A218,'PATHFINDER -R52'!$D:$E,1,FALSE)),0,1)</f>
        <v>0</v>
      </c>
      <c r="O218" s="352">
        <f ca="1">IF(ISERROR(VLOOKUP($A218,'PATROL W-Y62 S4'!$D:$E,1,FALSE)),0,1)</f>
        <v>0</v>
      </c>
      <c r="P218" s="352">
        <f ca="1">IF(ISERROR(VLOOKUP($A218,'PATROL W-Y62'!$D:$E,1,FALSE)),0,1)</f>
        <v>0</v>
      </c>
      <c r="Q218" s="352">
        <f ca="1">IF(ISERROR(VLOOKUP($A218,'QASHQAI J11'!$D:$E,1,FALSE)),0,1)</f>
        <v>0</v>
      </c>
      <c r="R218" s="352">
        <f ca="1">IF(ISERROR(VLOOKUP($A218,'X-TRAIL-T32'!$D:$E,1,FALSE)),0,1)</f>
        <v>0</v>
      </c>
      <c r="S218" s="352">
        <f ca="1">IF(ISERROR(VLOOKUP($A218,'NAVARA -D23 DC'!$D:$D,1,FALSE)),0,1)</f>
        <v>0</v>
      </c>
      <c r="T218" s="352">
        <f ca="1">IF(ISERROR(VLOOKUP($A218,'NAVARA KC&amp;SC'!$D:$D,1,FALSE)),0,1)</f>
        <v>0</v>
      </c>
      <c r="U218" s="352">
        <f ca="1">IF(ISERROR(VLOOKUP($A218,'ALL-NEW Z-Z34'!$D:$D,1,FALSE)),0,1)</f>
        <v>0</v>
      </c>
      <c r="V218" s="352">
        <f>IF(ISERROR(VLOOKUP($A218,#REF!,1,FALSE)),0,1)</f>
        <v>0</v>
      </c>
      <c r="W218" s="352">
        <f>IF(ISERROR(VLOOKUP($A218,#REF!,1,FALSE)),0,1)</f>
        <v>0</v>
      </c>
      <c r="X218" s="352">
        <f>IF(ISERROR(VLOOKUP($A218,#REF!,1,FALSE)),0,1)</f>
        <v>0</v>
      </c>
      <c r="Y218" s="352">
        <f>IF(ISERROR(VLOOKUP($A218,#REF!,1,FALSE)),0,1)</f>
        <v>0</v>
      </c>
      <c r="Z218" s="139">
        <f t="shared" ca="1" si="7"/>
        <v>0</v>
      </c>
    </row>
    <row r="219" spans="1:26">
      <c r="A219" s="717" t="s">
        <v>1277</v>
      </c>
      <c r="B219" s="716" t="s">
        <v>1898</v>
      </c>
      <c r="C219" s="718">
        <v>1732.99</v>
      </c>
      <c r="D219" s="586">
        <v>1732.99</v>
      </c>
      <c r="E219" s="537" t="str">
        <f t="shared" si="6"/>
        <v/>
      </c>
      <c r="F219" s="720" t="s">
        <v>1465</v>
      </c>
      <c r="G219" s="680">
        <f>C219-C219*VLOOKUP(F219,'Discount Codes'!A:E,3,FALSE)</f>
        <v>1438.3816999999999</v>
      </c>
      <c r="H219" s="352">
        <f ca="1">IF(ISERROR(VLOOKUP($A219,'LEAF-ZE1'!$D:$E,1,FALSE)),0,1)</f>
        <v>0</v>
      </c>
      <c r="I219" s="352">
        <f ca="1">IF(ISERROR(VLOOKUP($A219,'370Z-Z34'!$D:$E,1,FALSE)),0,1)</f>
        <v>0</v>
      </c>
      <c r="J219" s="352">
        <f ca="1">IF(ISERROR(VLOOKUP($A219,'JUKE-F15'!$D:$E,1,FALSE)),0,1)</f>
        <v>0</v>
      </c>
      <c r="K219" s="352">
        <f ca="1">IF(ISERROR(VLOOKUP($A219,'JUKE-F16'!$D:$E,1,FALSE)),0,1)</f>
        <v>0</v>
      </c>
      <c r="L219" s="352">
        <f ca="1">IF(ISERROR(VLOOKUP($A219,'NAVARA DC SER 3 &amp; 4-D23'!$D:$E,1,FALSE)),0,1)</f>
        <v>0</v>
      </c>
      <c r="M219" s="352">
        <f ca="1">IF(ISERROR(VLOOKUP($A219,'NAVARA KC&amp;SC SER 3 &amp; 4-D23'!$D:$E,1,FALSE)),0,1)</f>
        <v>0</v>
      </c>
      <c r="N219" s="352">
        <f ca="1">IF(ISERROR(VLOOKUP($A219,'PATHFINDER -R52'!$D:$E,1,FALSE)),0,1)</f>
        <v>0</v>
      </c>
      <c r="O219" s="352">
        <f ca="1">IF(ISERROR(VLOOKUP($A219,'PATROL W-Y62 S4'!$D:$E,1,FALSE)),0,1)</f>
        <v>0</v>
      </c>
      <c r="P219" s="352">
        <f ca="1">IF(ISERROR(VLOOKUP($A219,'PATROL W-Y62'!$D:$E,1,FALSE)),0,1)</f>
        <v>0</v>
      </c>
      <c r="Q219" s="352">
        <f ca="1">IF(ISERROR(VLOOKUP($A219,'QASHQAI J11'!$D:$E,1,FALSE)),0,1)</f>
        <v>0</v>
      </c>
      <c r="R219" s="352">
        <f ca="1">IF(ISERROR(VLOOKUP($A219,'X-TRAIL-T32'!$D:$E,1,FALSE)),0,1)</f>
        <v>0</v>
      </c>
      <c r="S219" s="352">
        <f ca="1">IF(ISERROR(VLOOKUP($A219,'NAVARA -D23 DC'!$D:$D,1,FALSE)),0,1)</f>
        <v>0</v>
      </c>
      <c r="T219" s="352">
        <f ca="1">IF(ISERROR(VLOOKUP($A219,'NAVARA KC&amp;SC'!$D:$D,1,FALSE)),0,1)</f>
        <v>0</v>
      </c>
      <c r="U219" s="352">
        <f ca="1">IF(ISERROR(VLOOKUP($A219,'ALL-NEW Z-Z34'!$D:$D,1,FALSE)),0,1)</f>
        <v>0</v>
      </c>
      <c r="V219" s="352">
        <f>IF(ISERROR(VLOOKUP($A219,#REF!,1,FALSE)),0,1)</f>
        <v>0</v>
      </c>
      <c r="W219" s="352">
        <f>IF(ISERROR(VLOOKUP($A219,#REF!,1,FALSE)),0,1)</f>
        <v>0</v>
      </c>
      <c r="X219" s="352">
        <f>IF(ISERROR(VLOOKUP($A219,#REF!,1,FALSE)),0,1)</f>
        <v>0</v>
      </c>
      <c r="Y219" s="352">
        <f>IF(ISERROR(VLOOKUP($A219,#REF!,1,FALSE)),0,1)</f>
        <v>0</v>
      </c>
      <c r="Z219" s="139">
        <f t="shared" ca="1" si="7"/>
        <v>0</v>
      </c>
    </row>
    <row r="220" spans="1:26" s="3" customFormat="1">
      <c r="A220" s="717" t="s">
        <v>1359</v>
      </c>
      <c r="B220" s="716" t="s">
        <v>1901</v>
      </c>
      <c r="C220" s="718">
        <v>665.55</v>
      </c>
      <c r="D220" s="586">
        <v>665.55</v>
      </c>
      <c r="E220" s="537" t="str">
        <f t="shared" si="6"/>
        <v/>
      </c>
      <c r="F220" s="720" t="s">
        <v>1465</v>
      </c>
      <c r="G220" s="680">
        <f>C220-C220*VLOOKUP(F220,'Discount Codes'!A:E,3,FALSE)</f>
        <v>552.40649999999994</v>
      </c>
      <c r="H220" s="352">
        <f ca="1">IF(ISERROR(VLOOKUP($A220,'LEAF-ZE1'!$D:$E,1,FALSE)),0,1)</f>
        <v>0</v>
      </c>
      <c r="I220" s="352">
        <f ca="1">IF(ISERROR(VLOOKUP($A220,'370Z-Z34'!$D:$E,1,FALSE)),0,1)</f>
        <v>0</v>
      </c>
      <c r="J220" s="352">
        <f ca="1">IF(ISERROR(VLOOKUP($A220,'JUKE-F15'!$D:$E,1,FALSE)),0,1)</f>
        <v>0</v>
      </c>
      <c r="K220" s="352">
        <f ca="1">IF(ISERROR(VLOOKUP($A220,'JUKE-F16'!$D:$E,1,FALSE)),0,1)</f>
        <v>0</v>
      </c>
      <c r="L220" s="352">
        <f ca="1">IF(ISERROR(VLOOKUP($A220,'NAVARA DC SER 3 &amp; 4-D23'!$D:$E,1,FALSE)),0,1)</f>
        <v>0</v>
      </c>
      <c r="M220" s="352">
        <f ca="1">IF(ISERROR(VLOOKUP($A220,'NAVARA KC&amp;SC SER 3 &amp; 4-D23'!$D:$E,1,FALSE)),0,1)</f>
        <v>0</v>
      </c>
      <c r="N220" s="352">
        <f ca="1">IF(ISERROR(VLOOKUP($A220,'PATHFINDER -R52'!$D:$E,1,FALSE)),0,1)</f>
        <v>0</v>
      </c>
      <c r="O220" s="352">
        <f ca="1">IF(ISERROR(VLOOKUP($A220,'PATROL W-Y62 S4'!$D:$E,1,FALSE)),0,1)</f>
        <v>0</v>
      </c>
      <c r="P220" s="352">
        <f ca="1">IF(ISERROR(VLOOKUP($A220,'PATROL W-Y62'!$D:$E,1,FALSE)),0,1)</f>
        <v>0</v>
      </c>
      <c r="Q220" s="352">
        <f ca="1">IF(ISERROR(VLOOKUP($A220,'QASHQAI J11'!$D:$E,1,FALSE)),0,1)</f>
        <v>0</v>
      </c>
      <c r="R220" s="352">
        <f ca="1">IF(ISERROR(VLOOKUP($A220,'X-TRAIL-T32'!$D:$E,1,FALSE)),0,1)</f>
        <v>0</v>
      </c>
      <c r="S220" s="352">
        <f ca="1">IF(ISERROR(VLOOKUP($A220,'NAVARA -D23 DC'!$D:$D,1,FALSE)),0,1)</f>
        <v>1</v>
      </c>
      <c r="T220" s="352">
        <f ca="1">IF(ISERROR(VLOOKUP($A220,'NAVARA KC&amp;SC'!$D:$D,1,FALSE)),0,1)</f>
        <v>0</v>
      </c>
      <c r="U220" s="352">
        <f ca="1">IF(ISERROR(VLOOKUP($A220,'ALL-NEW Z-Z34'!$D:$D,1,FALSE)),0,1)</f>
        <v>0</v>
      </c>
      <c r="V220" s="352">
        <f>IF(ISERROR(VLOOKUP($A220,#REF!,1,FALSE)),0,1)</f>
        <v>0</v>
      </c>
      <c r="W220" s="352">
        <f>IF(ISERROR(VLOOKUP($A220,#REF!,1,FALSE)),0,1)</f>
        <v>0</v>
      </c>
      <c r="X220" s="352">
        <f>IF(ISERROR(VLOOKUP($A220,#REF!,1,FALSE)),0,1)</f>
        <v>0</v>
      </c>
      <c r="Y220" s="352">
        <f>IF(ISERROR(VLOOKUP($A220,#REF!,1,FALSE)),0,1)</f>
        <v>0</v>
      </c>
      <c r="Z220" s="139">
        <f t="shared" ca="1" si="7"/>
        <v>1</v>
      </c>
    </row>
    <row r="221" spans="1:26">
      <c r="A221" s="717" t="s">
        <v>1410</v>
      </c>
      <c r="B221" s="716" t="s">
        <v>1902</v>
      </c>
      <c r="C221" s="718">
        <v>32.44</v>
      </c>
      <c r="D221" s="586">
        <v>32.44</v>
      </c>
      <c r="E221" s="537" t="str">
        <f t="shared" si="6"/>
        <v/>
      </c>
      <c r="F221" s="720" t="s">
        <v>1464</v>
      </c>
      <c r="G221" s="680">
        <f>C221-C221*VLOOKUP(F221,'Discount Codes'!A:E,3,FALSE)</f>
        <v>26.925199999999997</v>
      </c>
      <c r="H221" s="352">
        <f ca="1">IF(ISERROR(VLOOKUP($A221,'LEAF-ZE1'!$D:$E,1,FALSE)),0,1)</f>
        <v>0</v>
      </c>
      <c r="I221" s="352">
        <f ca="1">IF(ISERROR(VLOOKUP($A221,'370Z-Z34'!$D:$E,1,FALSE)),0,1)</f>
        <v>0</v>
      </c>
      <c r="J221" s="352">
        <f ca="1">IF(ISERROR(VLOOKUP($A221,'JUKE-F15'!$D:$E,1,FALSE)),0,1)</f>
        <v>0</v>
      </c>
      <c r="K221" s="352">
        <f ca="1">IF(ISERROR(VLOOKUP($A221,'JUKE-F16'!$D:$E,1,FALSE)),0,1)</f>
        <v>0</v>
      </c>
      <c r="L221" s="352">
        <f ca="1">IF(ISERROR(VLOOKUP($A221,'NAVARA DC SER 3 &amp; 4-D23'!$D:$E,1,FALSE)),0,1)</f>
        <v>0</v>
      </c>
      <c r="M221" s="352">
        <f ca="1">IF(ISERROR(VLOOKUP($A221,'NAVARA KC&amp;SC SER 3 &amp; 4-D23'!$D:$E,1,FALSE)),0,1)</f>
        <v>0</v>
      </c>
      <c r="N221" s="352">
        <f ca="1">IF(ISERROR(VLOOKUP($A221,'PATHFINDER -R52'!$D:$E,1,FALSE)),0,1)</f>
        <v>0</v>
      </c>
      <c r="O221" s="352">
        <f ca="1">IF(ISERROR(VLOOKUP($A221,'PATROL W-Y62 S4'!$D:$E,1,FALSE)),0,1)</f>
        <v>0</v>
      </c>
      <c r="P221" s="352">
        <f ca="1">IF(ISERROR(VLOOKUP($A221,'PATROL W-Y62'!$D:$E,1,FALSE)),0,1)</f>
        <v>0</v>
      </c>
      <c r="Q221" s="352">
        <f ca="1">IF(ISERROR(VLOOKUP($A221,'QASHQAI J11'!$D:$E,1,FALSE)),0,1)</f>
        <v>0</v>
      </c>
      <c r="R221" s="352">
        <f ca="1">IF(ISERROR(VLOOKUP($A221,'X-TRAIL-T32'!$D:$E,1,FALSE)),0,1)</f>
        <v>0</v>
      </c>
      <c r="S221" s="352">
        <f ca="1">IF(ISERROR(VLOOKUP($A221,'NAVARA -D23 DC'!$D:$D,1,FALSE)),0,1)</f>
        <v>0</v>
      </c>
      <c r="T221" s="352">
        <f ca="1">IF(ISERROR(VLOOKUP($A221,'NAVARA KC&amp;SC'!$D:$D,1,FALSE)),0,1)</f>
        <v>1</v>
      </c>
      <c r="U221" s="352">
        <f ca="1">IF(ISERROR(VLOOKUP($A221,'ALL-NEW Z-Z34'!$D:$D,1,FALSE)),0,1)</f>
        <v>0</v>
      </c>
      <c r="V221" s="352">
        <f>IF(ISERROR(VLOOKUP($A221,#REF!,1,FALSE)),0,1)</f>
        <v>0</v>
      </c>
      <c r="W221" s="352">
        <f>IF(ISERROR(VLOOKUP($A221,#REF!,1,FALSE)),0,1)</f>
        <v>0</v>
      </c>
      <c r="X221" s="352">
        <f>IF(ISERROR(VLOOKUP($A221,#REF!,1,FALSE)),0,1)</f>
        <v>0</v>
      </c>
      <c r="Y221" s="352">
        <f>IF(ISERROR(VLOOKUP($A221,#REF!,1,FALSE)),0,1)</f>
        <v>0</v>
      </c>
      <c r="Z221" s="139">
        <f t="shared" ca="1" si="7"/>
        <v>1</v>
      </c>
    </row>
    <row r="222" spans="1:26">
      <c r="A222" s="717" t="s">
        <v>121</v>
      </c>
      <c r="B222" s="716" t="s">
        <v>1903</v>
      </c>
      <c r="C222" s="718">
        <v>4481.75</v>
      </c>
      <c r="D222" s="586">
        <v>4188.55</v>
      </c>
      <c r="E222" s="537" t="str">
        <f t="shared" si="6"/>
        <v>Price Update</v>
      </c>
      <c r="F222" s="720" t="s">
        <v>1471</v>
      </c>
      <c r="G222" s="680">
        <f>C222-C222*VLOOKUP(F222,'Discount Codes'!A:E,3,FALSE)</f>
        <v>4257.6625000000004</v>
      </c>
      <c r="H222" s="352">
        <f ca="1">IF(ISERROR(VLOOKUP($A222,'LEAF-ZE1'!$D:$E,1,FALSE)),0,1)</f>
        <v>0</v>
      </c>
      <c r="I222" s="352">
        <f ca="1">IF(ISERROR(VLOOKUP($A222,'370Z-Z34'!$D:$E,1,FALSE)),0,1)</f>
        <v>0</v>
      </c>
      <c r="J222" s="352">
        <f ca="1">IF(ISERROR(VLOOKUP($A222,'JUKE-F15'!$D:$E,1,FALSE)),0,1)</f>
        <v>0</v>
      </c>
      <c r="K222" s="352">
        <f ca="1">IF(ISERROR(VLOOKUP($A222,'JUKE-F16'!$D:$E,1,FALSE)),0,1)</f>
        <v>0</v>
      </c>
      <c r="L222" s="352">
        <f ca="1">IF(ISERROR(VLOOKUP($A222,'NAVARA DC SER 3 &amp; 4-D23'!$D:$E,1,FALSE)),0,1)</f>
        <v>1</v>
      </c>
      <c r="M222" s="352">
        <f ca="1">IF(ISERROR(VLOOKUP($A222,'NAVARA KC&amp;SC SER 3 &amp; 4-D23'!$D:$E,1,FALSE)),0,1)</f>
        <v>0</v>
      </c>
      <c r="N222" s="352">
        <f ca="1">IF(ISERROR(VLOOKUP($A222,'PATHFINDER -R52'!$D:$E,1,FALSE)),0,1)</f>
        <v>0</v>
      </c>
      <c r="O222" s="352">
        <f ca="1">IF(ISERROR(VLOOKUP($A222,'PATROL W-Y62 S4'!$D:$E,1,FALSE)),0,1)</f>
        <v>0</v>
      </c>
      <c r="P222" s="352">
        <f ca="1">IF(ISERROR(VLOOKUP($A222,'PATROL W-Y62'!$D:$E,1,FALSE)),0,1)</f>
        <v>0</v>
      </c>
      <c r="Q222" s="352">
        <f ca="1">IF(ISERROR(VLOOKUP($A222,'QASHQAI J11'!$D:$E,1,FALSE)),0,1)</f>
        <v>0</v>
      </c>
      <c r="R222" s="352">
        <f ca="1">IF(ISERROR(VLOOKUP($A222,'X-TRAIL-T32'!$D:$E,1,FALSE)),0,1)</f>
        <v>0</v>
      </c>
      <c r="S222" s="352">
        <f ca="1">IF(ISERROR(VLOOKUP($A222,'NAVARA -D23 DC'!$D:$D,1,FALSE)),0,1)</f>
        <v>0</v>
      </c>
      <c r="T222" s="352">
        <f ca="1">IF(ISERROR(VLOOKUP($A222,'NAVARA KC&amp;SC'!$D:$D,1,FALSE)),0,1)</f>
        <v>0</v>
      </c>
      <c r="U222" s="352">
        <f ca="1">IF(ISERROR(VLOOKUP($A222,'ALL-NEW Z-Z34'!$D:$D,1,FALSE)),0,1)</f>
        <v>0</v>
      </c>
      <c r="V222" s="352">
        <f>IF(ISERROR(VLOOKUP($A222,#REF!,1,FALSE)),0,1)</f>
        <v>0</v>
      </c>
      <c r="W222" s="352">
        <f>IF(ISERROR(VLOOKUP($A222,#REF!,1,FALSE)),0,1)</f>
        <v>0</v>
      </c>
      <c r="X222" s="352">
        <f>IF(ISERROR(VLOOKUP($A222,#REF!,1,FALSE)),0,1)</f>
        <v>0</v>
      </c>
      <c r="Y222" s="352">
        <f>IF(ISERROR(VLOOKUP($A222,#REF!,1,FALSE)),0,1)</f>
        <v>0</v>
      </c>
      <c r="Z222" s="139">
        <f t="shared" ca="1" si="7"/>
        <v>1</v>
      </c>
    </row>
    <row r="223" spans="1:26">
      <c r="A223" s="717" t="s">
        <v>207</v>
      </c>
      <c r="B223" s="716" t="s">
        <v>1903</v>
      </c>
      <c r="C223" s="718">
        <v>4481.75</v>
      </c>
      <c r="D223" s="586">
        <v>4188.55</v>
      </c>
      <c r="E223" s="537" t="str">
        <f t="shared" si="6"/>
        <v>Price Update</v>
      </c>
      <c r="F223" s="720" t="s">
        <v>1471</v>
      </c>
      <c r="G223" s="680">
        <f>C223-C223*VLOOKUP(F223,'Discount Codes'!A:E,3,FALSE)</f>
        <v>4257.6625000000004</v>
      </c>
      <c r="H223" s="352">
        <f ca="1">IF(ISERROR(VLOOKUP($A223,'LEAF-ZE1'!$D:$E,1,FALSE)),0,1)</f>
        <v>0</v>
      </c>
      <c r="I223" s="352">
        <f ca="1">IF(ISERROR(VLOOKUP($A223,'370Z-Z34'!$D:$E,1,FALSE)),0,1)</f>
        <v>0</v>
      </c>
      <c r="J223" s="352">
        <f ca="1">IF(ISERROR(VLOOKUP($A223,'JUKE-F15'!$D:$E,1,FALSE)),0,1)</f>
        <v>0</v>
      </c>
      <c r="K223" s="352">
        <f ca="1">IF(ISERROR(VLOOKUP($A223,'JUKE-F16'!$D:$E,1,FALSE)),0,1)</f>
        <v>0</v>
      </c>
      <c r="L223" s="352">
        <f ca="1">IF(ISERROR(VLOOKUP($A223,'NAVARA DC SER 3 &amp; 4-D23'!$D:$E,1,FALSE)),0,1)</f>
        <v>1</v>
      </c>
      <c r="M223" s="352">
        <f ca="1">IF(ISERROR(VLOOKUP($A223,'NAVARA KC&amp;SC SER 3 &amp; 4-D23'!$D:$E,1,FALSE)),0,1)</f>
        <v>0</v>
      </c>
      <c r="N223" s="352">
        <f ca="1">IF(ISERROR(VLOOKUP($A223,'PATHFINDER -R52'!$D:$E,1,FALSE)),0,1)</f>
        <v>0</v>
      </c>
      <c r="O223" s="352">
        <f ca="1">IF(ISERROR(VLOOKUP($A223,'PATROL W-Y62 S4'!$D:$E,1,FALSE)),0,1)</f>
        <v>0</v>
      </c>
      <c r="P223" s="352">
        <f ca="1">IF(ISERROR(VLOOKUP($A223,'PATROL W-Y62'!$D:$E,1,FALSE)),0,1)</f>
        <v>0</v>
      </c>
      <c r="Q223" s="352">
        <f ca="1">IF(ISERROR(VLOOKUP($A223,'QASHQAI J11'!$D:$E,1,FALSE)),0,1)</f>
        <v>0</v>
      </c>
      <c r="R223" s="352">
        <f ca="1">IF(ISERROR(VLOOKUP($A223,'X-TRAIL-T32'!$D:$E,1,FALSE)),0,1)</f>
        <v>0</v>
      </c>
      <c r="S223" s="352">
        <f ca="1">IF(ISERROR(VLOOKUP($A223,'NAVARA -D23 DC'!$D:$D,1,FALSE)),0,1)</f>
        <v>0</v>
      </c>
      <c r="T223" s="352">
        <f ca="1">IF(ISERROR(VLOOKUP($A223,'NAVARA KC&amp;SC'!$D:$D,1,FALSE)),0,1)</f>
        <v>0</v>
      </c>
      <c r="U223" s="352">
        <f ca="1">IF(ISERROR(VLOOKUP($A223,'ALL-NEW Z-Z34'!$D:$D,1,FALSE)),0,1)</f>
        <v>0</v>
      </c>
      <c r="V223" s="352">
        <f>IF(ISERROR(VLOOKUP($A223,#REF!,1,FALSE)),0,1)</f>
        <v>0</v>
      </c>
      <c r="W223" s="352">
        <f>IF(ISERROR(VLOOKUP($A223,#REF!,1,FALSE)),0,1)</f>
        <v>0</v>
      </c>
      <c r="X223" s="352">
        <f>IF(ISERROR(VLOOKUP($A223,#REF!,1,FALSE)),0,1)</f>
        <v>0</v>
      </c>
      <c r="Y223" s="352">
        <f>IF(ISERROR(VLOOKUP($A223,#REF!,1,FALSE)),0,1)</f>
        <v>0</v>
      </c>
      <c r="Z223" s="139">
        <f t="shared" ca="1" si="7"/>
        <v>1</v>
      </c>
    </row>
    <row r="224" spans="1:26">
      <c r="A224" s="717" t="s">
        <v>205</v>
      </c>
      <c r="B224" s="716" t="s">
        <v>1903</v>
      </c>
      <c r="C224" s="718">
        <v>4481.75</v>
      </c>
      <c r="D224" s="586">
        <v>4188.55</v>
      </c>
      <c r="E224" s="537" t="str">
        <f t="shared" si="6"/>
        <v>Price Update</v>
      </c>
      <c r="F224" s="720" t="s">
        <v>1471</v>
      </c>
      <c r="G224" s="680">
        <f>C224-C224*VLOOKUP(F224,'Discount Codes'!A:E,3,FALSE)</f>
        <v>4257.6625000000004</v>
      </c>
      <c r="H224" s="352">
        <f ca="1">IF(ISERROR(VLOOKUP($A224,'LEAF-ZE1'!$D:$E,1,FALSE)),0,1)</f>
        <v>0</v>
      </c>
      <c r="I224" s="352">
        <f ca="1">IF(ISERROR(VLOOKUP($A224,'370Z-Z34'!$D:$E,1,FALSE)),0,1)</f>
        <v>0</v>
      </c>
      <c r="J224" s="352">
        <f ca="1">IF(ISERROR(VLOOKUP($A224,'JUKE-F15'!$D:$E,1,FALSE)),0,1)</f>
        <v>0</v>
      </c>
      <c r="K224" s="352">
        <f ca="1">IF(ISERROR(VLOOKUP($A224,'JUKE-F16'!$D:$E,1,FALSE)),0,1)</f>
        <v>0</v>
      </c>
      <c r="L224" s="352">
        <f ca="1">IF(ISERROR(VLOOKUP($A224,'NAVARA DC SER 3 &amp; 4-D23'!$D:$E,1,FALSE)),0,1)</f>
        <v>1</v>
      </c>
      <c r="M224" s="352">
        <f ca="1">IF(ISERROR(VLOOKUP($A224,'NAVARA KC&amp;SC SER 3 &amp; 4-D23'!$D:$E,1,FALSE)),0,1)</f>
        <v>0</v>
      </c>
      <c r="N224" s="352">
        <f ca="1">IF(ISERROR(VLOOKUP($A224,'PATHFINDER -R52'!$D:$E,1,FALSE)),0,1)</f>
        <v>0</v>
      </c>
      <c r="O224" s="352">
        <f ca="1">IF(ISERROR(VLOOKUP($A224,'PATROL W-Y62 S4'!$D:$E,1,FALSE)),0,1)</f>
        <v>0</v>
      </c>
      <c r="P224" s="352">
        <f ca="1">IF(ISERROR(VLOOKUP($A224,'PATROL W-Y62'!$D:$E,1,FALSE)),0,1)</f>
        <v>0</v>
      </c>
      <c r="Q224" s="352">
        <f ca="1">IF(ISERROR(VLOOKUP($A224,'QASHQAI J11'!$D:$E,1,FALSE)),0,1)</f>
        <v>0</v>
      </c>
      <c r="R224" s="352">
        <f ca="1">IF(ISERROR(VLOOKUP($A224,'X-TRAIL-T32'!$D:$E,1,FALSE)),0,1)</f>
        <v>0</v>
      </c>
      <c r="S224" s="352">
        <f ca="1">IF(ISERROR(VLOOKUP($A224,'NAVARA -D23 DC'!$D:$D,1,FALSE)),0,1)</f>
        <v>0</v>
      </c>
      <c r="T224" s="352">
        <f ca="1">IF(ISERROR(VLOOKUP($A224,'NAVARA KC&amp;SC'!$D:$D,1,FALSE)),0,1)</f>
        <v>0</v>
      </c>
      <c r="U224" s="352">
        <f ca="1">IF(ISERROR(VLOOKUP($A224,'ALL-NEW Z-Z34'!$D:$D,1,FALSE)),0,1)</f>
        <v>0</v>
      </c>
      <c r="V224" s="352">
        <f>IF(ISERROR(VLOOKUP($A224,#REF!,1,FALSE)),0,1)</f>
        <v>0</v>
      </c>
      <c r="W224" s="352">
        <f>IF(ISERROR(VLOOKUP($A224,#REF!,1,FALSE)),0,1)</f>
        <v>0</v>
      </c>
      <c r="X224" s="352">
        <f>IF(ISERROR(VLOOKUP($A224,#REF!,1,FALSE)),0,1)</f>
        <v>0</v>
      </c>
      <c r="Y224" s="352">
        <f>IF(ISERROR(VLOOKUP($A224,#REF!,1,FALSE)),0,1)</f>
        <v>0</v>
      </c>
      <c r="Z224" s="139">
        <f t="shared" ca="1" si="7"/>
        <v>1</v>
      </c>
    </row>
    <row r="225" spans="1:26">
      <c r="A225" s="717" t="s">
        <v>209</v>
      </c>
      <c r="B225" s="716" t="s">
        <v>1903</v>
      </c>
      <c r="C225" s="718">
        <v>4481.75</v>
      </c>
      <c r="D225" s="586">
        <v>4188.55</v>
      </c>
      <c r="E225" s="537" t="str">
        <f t="shared" si="6"/>
        <v>Price Update</v>
      </c>
      <c r="F225" s="720" t="s">
        <v>1471</v>
      </c>
      <c r="G225" s="680">
        <f>C225-C225*VLOOKUP(F225,'Discount Codes'!A:E,3,FALSE)</f>
        <v>4257.6625000000004</v>
      </c>
      <c r="H225" s="352">
        <f ca="1">IF(ISERROR(VLOOKUP($A225,'LEAF-ZE1'!$D:$E,1,FALSE)),0,1)</f>
        <v>0</v>
      </c>
      <c r="I225" s="352">
        <f ca="1">IF(ISERROR(VLOOKUP($A225,'370Z-Z34'!$D:$E,1,FALSE)),0,1)</f>
        <v>0</v>
      </c>
      <c r="J225" s="352">
        <f ca="1">IF(ISERROR(VLOOKUP($A225,'JUKE-F15'!$D:$E,1,FALSE)),0,1)</f>
        <v>0</v>
      </c>
      <c r="K225" s="352">
        <f ca="1">IF(ISERROR(VLOOKUP($A225,'JUKE-F16'!$D:$E,1,FALSE)),0,1)</f>
        <v>0</v>
      </c>
      <c r="L225" s="352">
        <f ca="1">IF(ISERROR(VLOOKUP($A225,'NAVARA DC SER 3 &amp; 4-D23'!$D:$E,1,FALSE)),0,1)</f>
        <v>1</v>
      </c>
      <c r="M225" s="352">
        <f ca="1">IF(ISERROR(VLOOKUP($A225,'NAVARA KC&amp;SC SER 3 &amp; 4-D23'!$D:$E,1,FALSE)),0,1)</f>
        <v>0</v>
      </c>
      <c r="N225" s="352">
        <f ca="1">IF(ISERROR(VLOOKUP($A225,'PATHFINDER -R52'!$D:$E,1,FALSE)),0,1)</f>
        <v>0</v>
      </c>
      <c r="O225" s="352">
        <f ca="1">IF(ISERROR(VLOOKUP($A225,'PATROL W-Y62 S4'!$D:$E,1,FALSE)),0,1)</f>
        <v>0</v>
      </c>
      <c r="P225" s="352">
        <f ca="1">IF(ISERROR(VLOOKUP($A225,'PATROL W-Y62'!$D:$E,1,FALSE)),0,1)</f>
        <v>0</v>
      </c>
      <c r="Q225" s="352">
        <f ca="1">IF(ISERROR(VLOOKUP($A225,'QASHQAI J11'!$D:$E,1,FALSE)),0,1)</f>
        <v>0</v>
      </c>
      <c r="R225" s="352">
        <f ca="1">IF(ISERROR(VLOOKUP($A225,'X-TRAIL-T32'!$D:$E,1,FALSE)),0,1)</f>
        <v>0</v>
      </c>
      <c r="S225" s="352">
        <f ca="1">IF(ISERROR(VLOOKUP($A225,'NAVARA -D23 DC'!$D:$D,1,FALSE)),0,1)</f>
        <v>0</v>
      </c>
      <c r="T225" s="352">
        <f ca="1">IF(ISERROR(VLOOKUP($A225,'NAVARA KC&amp;SC'!$D:$D,1,FALSE)),0,1)</f>
        <v>0</v>
      </c>
      <c r="U225" s="352">
        <f ca="1">IF(ISERROR(VLOOKUP($A225,'ALL-NEW Z-Z34'!$D:$D,1,FALSE)),0,1)</f>
        <v>0</v>
      </c>
      <c r="V225" s="352">
        <f>IF(ISERROR(VLOOKUP($A225,#REF!,1,FALSE)),0,1)</f>
        <v>0</v>
      </c>
      <c r="W225" s="352">
        <f>IF(ISERROR(VLOOKUP($A225,#REF!,1,FALSE)),0,1)</f>
        <v>0</v>
      </c>
      <c r="X225" s="352">
        <f>IF(ISERROR(VLOOKUP($A225,#REF!,1,FALSE)),0,1)</f>
        <v>0</v>
      </c>
      <c r="Y225" s="352">
        <f>IF(ISERROR(VLOOKUP($A225,#REF!,1,FALSE)),0,1)</f>
        <v>0</v>
      </c>
      <c r="Z225" s="139">
        <f t="shared" ca="1" si="7"/>
        <v>1</v>
      </c>
    </row>
    <row r="226" spans="1:26">
      <c r="A226" s="717" t="s">
        <v>204</v>
      </c>
      <c r="B226" s="716" t="s">
        <v>1903</v>
      </c>
      <c r="C226" s="718">
        <v>4481.75</v>
      </c>
      <c r="D226" s="586">
        <v>4188.55</v>
      </c>
      <c r="E226" s="537" t="str">
        <f t="shared" si="6"/>
        <v>Price Update</v>
      </c>
      <c r="F226" s="720" t="s">
        <v>1471</v>
      </c>
      <c r="G226" s="680">
        <f>C226-C226*VLOOKUP(F226,'Discount Codes'!A:E,3,FALSE)</f>
        <v>4257.6625000000004</v>
      </c>
      <c r="H226" s="352">
        <f ca="1">IF(ISERROR(VLOOKUP($A226,'LEAF-ZE1'!$D:$E,1,FALSE)),0,1)</f>
        <v>0</v>
      </c>
      <c r="I226" s="352">
        <f ca="1">IF(ISERROR(VLOOKUP($A226,'370Z-Z34'!$D:$E,1,FALSE)),0,1)</f>
        <v>0</v>
      </c>
      <c r="J226" s="352">
        <f ca="1">IF(ISERROR(VLOOKUP($A226,'JUKE-F15'!$D:$E,1,FALSE)),0,1)</f>
        <v>0</v>
      </c>
      <c r="K226" s="352">
        <f ca="1">IF(ISERROR(VLOOKUP($A226,'JUKE-F16'!$D:$E,1,FALSE)),0,1)</f>
        <v>0</v>
      </c>
      <c r="L226" s="352">
        <f ca="1">IF(ISERROR(VLOOKUP($A226,'NAVARA DC SER 3 &amp; 4-D23'!$D:$E,1,FALSE)),0,1)</f>
        <v>1</v>
      </c>
      <c r="M226" s="352">
        <f ca="1">IF(ISERROR(VLOOKUP($A226,'NAVARA KC&amp;SC SER 3 &amp; 4-D23'!$D:$E,1,FALSE)),0,1)</f>
        <v>0</v>
      </c>
      <c r="N226" s="352">
        <f ca="1">IF(ISERROR(VLOOKUP($A226,'PATHFINDER -R52'!$D:$E,1,FALSE)),0,1)</f>
        <v>0</v>
      </c>
      <c r="O226" s="352">
        <f ca="1">IF(ISERROR(VLOOKUP($A226,'PATROL W-Y62 S4'!$D:$E,1,FALSE)),0,1)</f>
        <v>0</v>
      </c>
      <c r="P226" s="352">
        <f ca="1">IF(ISERROR(VLOOKUP($A226,'PATROL W-Y62'!$D:$E,1,FALSE)),0,1)</f>
        <v>0</v>
      </c>
      <c r="Q226" s="352">
        <f ca="1">IF(ISERROR(VLOOKUP($A226,'QASHQAI J11'!$D:$E,1,FALSE)),0,1)</f>
        <v>0</v>
      </c>
      <c r="R226" s="352">
        <f ca="1">IF(ISERROR(VLOOKUP($A226,'X-TRAIL-T32'!$D:$E,1,FALSE)),0,1)</f>
        <v>0</v>
      </c>
      <c r="S226" s="352">
        <f ca="1">IF(ISERROR(VLOOKUP($A226,'NAVARA -D23 DC'!$D:$D,1,FALSE)),0,1)</f>
        <v>0</v>
      </c>
      <c r="T226" s="352">
        <f ca="1">IF(ISERROR(VLOOKUP($A226,'NAVARA KC&amp;SC'!$D:$D,1,FALSE)),0,1)</f>
        <v>0</v>
      </c>
      <c r="U226" s="352">
        <f ca="1">IF(ISERROR(VLOOKUP($A226,'ALL-NEW Z-Z34'!$D:$D,1,FALSE)),0,1)</f>
        <v>0</v>
      </c>
      <c r="V226" s="352">
        <f>IF(ISERROR(VLOOKUP($A226,#REF!,1,FALSE)),0,1)</f>
        <v>0</v>
      </c>
      <c r="W226" s="352">
        <f>IF(ISERROR(VLOOKUP($A226,#REF!,1,FALSE)),0,1)</f>
        <v>0</v>
      </c>
      <c r="X226" s="352">
        <f>IF(ISERROR(VLOOKUP($A226,#REF!,1,FALSE)),0,1)</f>
        <v>0</v>
      </c>
      <c r="Y226" s="352">
        <f>IF(ISERROR(VLOOKUP($A226,#REF!,1,FALSE)),0,1)</f>
        <v>0</v>
      </c>
      <c r="Z226" s="139">
        <f t="shared" ca="1" si="7"/>
        <v>1</v>
      </c>
    </row>
    <row r="227" spans="1:26">
      <c r="A227" s="717" t="s">
        <v>208</v>
      </c>
      <c r="B227" s="716" t="s">
        <v>1903</v>
      </c>
      <c r="C227" s="718">
        <v>4481.75</v>
      </c>
      <c r="D227" s="586">
        <v>4188.55</v>
      </c>
      <c r="E227" s="537" t="str">
        <f t="shared" si="6"/>
        <v>Price Update</v>
      </c>
      <c r="F227" s="720" t="s">
        <v>1471</v>
      </c>
      <c r="G227" s="680">
        <f>C227-C227*VLOOKUP(F227,'Discount Codes'!A:E,3,FALSE)</f>
        <v>4257.6625000000004</v>
      </c>
      <c r="H227" s="352">
        <f ca="1">IF(ISERROR(VLOOKUP($A227,'LEAF-ZE1'!$D:$E,1,FALSE)),0,1)</f>
        <v>0</v>
      </c>
      <c r="I227" s="352">
        <f ca="1">IF(ISERROR(VLOOKUP($A227,'370Z-Z34'!$D:$E,1,FALSE)),0,1)</f>
        <v>0</v>
      </c>
      <c r="J227" s="352">
        <f ca="1">IF(ISERROR(VLOOKUP($A227,'JUKE-F15'!$D:$E,1,FALSE)),0,1)</f>
        <v>0</v>
      </c>
      <c r="K227" s="352">
        <f ca="1">IF(ISERROR(VLOOKUP($A227,'JUKE-F16'!$D:$E,1,FALSE)),0,1)</f>
        <v>0</v>
      </c>
      <c r="L227" s="352">
        <f ca="1">IF(ISERROR(VLOOKUP($A227,'NAVARA DC SER 3 &amp; 4-D23'!$D:$E,1,FALSE)),0,1)</f>
        <v>1</v>
      </c>
      <c r="M227" s="352">
        <f ca="1">IF(ISERROR(VLOOKUP($A227,'NAVARA KC&amp;SC SER 3 &amp; 4-D23'!$D:$E,1,FALSE)),0,1)</f>
        <v>0</v>
      </c>
      <c r="N227" s="352">
        <f ca="1">IF(ISERROR(VLOOKUP($A227,'PATHFINDER -R52'!$D:$E,1,FALSE)),0,1)</f>
        <v>0</v>
      </c>
      <c r="O227" s="352">
        <f ca="1">IF(ISERROR(VLOOKUP($A227,'PATROL W-Y62 S4'!$D:$E,1,FALSE)),0,1)</f>
        <v>0</v>
      </c>
      <c r="P227" s="352">
        <f ca="1">IF(ISERROR(VLOOKUP($A227,'PATROL W-Y62'!$D:$E,1,FALSE)),0,1)</f>
        <v>0</v>
      </c>
      <c r="Q227" s="352">
        <f ca="1">IF(ISERROR(VLOOKUP($A227,'QASHQAI J11'!$D:$E,1,FALSE)),0,1)</f>
        <v>0</v>
      </c>
      <c r="R227" s="352">
        <f ca="1">IF(ISERROR(VLOOKUP($A227,'X-TRAIL-T32'!$D:$E,1,FALSE)),0,1)</f>
        <v>0</v>
      </c>
      <c r="S227" s="352">
        <f ca="1">IF(ISERROR(VLOOKUP($A227,'NAVARA -D23 DC'!$D:$D,1,FALSE)),0,1)</f>
        <v>0</v>
      </c>
      <c r="T227" s="352">
        <f ca="1">IF(ISERROR(VLOOKUP($A227,'NAVARA KC&amp;SC'!$D:$D,1,FALSE)),0,1)</f>
        <v>0</v>
      </c>
      <c r="U227" s="352">
        <f ca="1">IF(ISERROR(VLOOKUP($A227,'ALL-NEW Z-Z34'!$D:$D,1,FALSE)),0,1)</f>
        <v>0</v>
      </c>
      <c r="V227" s="352">
        <f>IF(ISERROR(VLOOKUP($A227,#REF!,1,FALSE)),0,1)</f>
        <v>0</v>
      </c>
      <c r="W227" s="352">
        <f>IF(ISERROR(VLOOKUP($A227,#REF!,1,FALSE)),0,1)</f>
        <v>0</v>
      </c>
      <c r="X227" s="352">
        <f>IF(ISERROR(VLOOKUP($A227,#REF!,1,FALSE)),0,1)</f>
        <v>0</v>
      </c>
      <c r="Y227" s="352">
        <f>IF(ISERROR(VLOOKUP($A227,#REF!,1,FALSE)),0,1)</f>
        <v>0</v>
      </c>
      <c r="Z227" s="139">
        <f t="shared" ca="1" si="7"/>
        <v>1</v>
      </c>
    </row>
    <row r="228" spans="1:26">
      <c r="A228" s="717" t="s">
        <v>210</v>
      </c>
      <c r="B228" s="716" t="s">
        <v>1903</v>
      </c>
      <c r="C228" s="718">
        <v>4481.75</v>
      </c>
      <c r="D228" s="586">
        <v>4188.55</v>
      </c>
      <c r="E228" s="537" t="str">
        <f t="shared" si="6"/>
        <v>Price Update</v>
      </c>
      <c r="F228" s="720" t="s">
        <v>1471</v>
      </c>
      <c r="G228" s="680">
        <f>C228-C228*VLOOKUP(F228,'Discount Codes'!A:E,3,FALSE)</f>
        <v>4257.6625000000004</v>
      </c>
      <c r="H228" s="352">
        <f ca="1">IF(ISERROR(VLOOKUP($A228,'LEAF-ZE1'!$D:$E,1,FALSE)),0,1)</f>
        <v>0</v>
      </c>
      <c r="I228" s="352">
        <f ca="1">IF(ISERROR(VLOOKUP($A228,'370Z-Z34'!$D:$E,1,FALSE)),0,1)</f>
        <v>0</v>
      </c>
      <c r="J228" s="352">
        <f ca="1">IF(ISERROR(VLOOKUP($A228,'JUKE-F15'!$D:$E,1,FALSE)),0,1)</f>
        <v>0</v>
      </c>
      <c r="K228" s="352">
        <f ca="1">IF(ISERROR(VLOOKUP($A228,'JUKE-F16'!$D:$E,1,FALSE)),0,1)</f>
        <v>0</v>
      </c>
      <c r="L228" s="352">
        <f ca="1">IF(ISERROR(VLOOKUP($A228,'NAVARA DC SER 3 &amp; 4-D23'!$D:$E,1,FALSE)),0,1)</f>
        <v>1</v>
      </c>
      <c r="M228" s="352">
        <f ca="1">IF(ISERROR(VLOOKUP($A228,'NAVARA KC&amp;SC SER 3 &amp; 4-D23'!$D:$E,1,FALSE)),0,1)</f>
        <v>0</v>
      </c>
      <c r="N228" s="352">
        <f ca="1">IF(ISERROR(VLOOKUP($A228,'PATHFINDER -R52'!$D:$E,1,FALSE)),0,1)</f>
        <v>0</v>
      </c>
      <c r="O228" s="352">
        <f ca="1">IF(ISERROR(VLOOKUP($A228,'PATROL W-Y62 S4'!$D:$E,1,FALSE)),0,1)</f>
        <v>0</v>
      </c>
      <c r="P228" s="352">
        <f ca="1">IF(ISERROR(VLOOKUP($A228,'PATROL W-Y62'!$D:$E,1,FALSE)),0,1)</f>
        <v>0</v>
      </c>
      <c r="Q228" s="352">
        <f ca="1">IF(ISERROR(VLOOKUP($A228,'QASHQAI J11'!$D:$E,1,FALSE)),0,1)</f>
        <v>0</v>
      </c>
      <c r="R228" s="352">
        <f ca="1">IF(ISERROR(VLOOKUP($A228,'X-TRAIL-T32'!$D:$E,1,FALSE)),0,1)</f>
        <v>0</v>
      </c>
      <c r="S228" s="352">
        <f ca="1">IF(ISERROR(VLOOKUP($A228,'NAVARA -D23 DC'!$D:$D,1,FALSE)),0,1)</f>
        <v>0</v>
      </c>
      <c r="T228" s="352">
        <f ca="1">IF(ISERROR(VLOOKUP($A228,'NAVARA KC&amp;SC'!$D:$D,1,FALSE)),0,1)</f>
        <v>0</v>
      </c>
      <c r="U228" s="352">
        <f ca="1">IF(ISERROR(VLOOKUP($A228,'ALL-NEW Z-Z34'!$D:$D,1,FALSE)),0,1)</f>
        <v>0</v>
      </c>
      <c r="V228" s="352">
        <f>IF(ISERROR(VLOOKUP($A228,#REF!,1,FALSE)),0,1)</f>
        <v>0</v>
      </c>
      <c r="W228" s="352">
        <f>IF(ISERROR(VLOOKUP($A228,#REF!,1,FALSE)),0,1)</f>
        <v>0</v>
      </c>
      <c r="X228" s="352">
        <f>IF(ISERROR(VLOOKUP($A228,#REF!,1,FALSE)),0,1)</f>
        <v>0</v>
      </c>
      <c r="Y228" s="352">
        <f>IF(ISERROR(VLOOKUP($A228,#REF!,1,FALSE)),0,1)</f>
        <v>0</v>
      </c>
      <c r="Z228" s="139">
        <f t="shared" ca="1" si="7"/>
        <v>1</v>
      </c>
    </row>
    <row r="229" spans="1:26">
      <c r="A229" s="717" t="s">
        <v>206</v>
      </c>
      <c r="B229" s="716" t="s">
        <v>1903</v>
      </c>
      <c r="C229" s="718">
        <v>4481.75</v>
      </c>
      <c r="D229" s="586">
        <v>4188.55</v>
      </c>
      <c r="E229" s="537" t="str">
        <f t="shared" si="6"/>
        <v>Price Update</v>
      </c>
      <c r="F229" s="720" t="s">
        <v>1471</v>
      </c>
      <c r="G229" s="680">
        <f>C229-C229*VLOOKUP(F229,'Discount Codes'!A:E,3,FALSE)</f>
        <v>4257.6625000000004</v>
      </c>
      <c r="H229" s="352">
        <f ca="1">IF(ISERROR(VLOOKUP($A229,'LEAF-ZE1'!$D:$E,1,FALSE)),0,1)</f>
        <v>0</v>
      </c>
      <c r="I229" s="352">
        <f ca="1">IF(ISERROR(VLOOKUP($A229,'370Z-Z34'!$D:$E,1,FALSE)),0,1)</f>
        <v>0</v>
      </c>
      <c r="J229" s="352">
        <f ca="1">IF(ISERROR(VLOOKUP($A229,'JUKE-F15'!$D:$E,1,FALSE)),0,1)</f>
        <v>0</v>
      </c>
      <c r="K229" s="352">
        <f ca="1">IF(ISERROR(VLOOKUP($A229,'JUKE-F16'!$D:$E,1,FALSE)),0,1)</f>
        <v>0</v>
      </c>
      <c r="L229" s="352">
        <f ca="1">IF(ISERROR(VLOOKUP($A229,'NAVARA DC SER 3 &amp; 4-D23'!$D:$E,1,FALSE)),0,1)</f>
        <v>1</v>
      </c>
      <c r="M229" s="352">
        <f ca="1">IF(ISERROR(VLOOKUP($A229,'NAVARA KC&amp;SC SER 3 &amp; 4-D23'!$D:$E,1,FALSE)),0,1)</f>
        <v>0</v>
      </c>
      <c r="N229" s="352">
        <f ca="1">IF(ISERROR(VLOOKUP($A229,'PATHFINDER -R52'!$D:$E,1,FALSE)),0,1)</f>
        <v>0</v>
      </c>
      <c r="O229" s="352">
        <f ca="1">IF(ISERROR(VLOOKUP($A229,'PATROL W-Y62 S4'!$D:$E,1,FALSE)),0,1)</f>
        <v>0</v>
      </c>
      <c r="P229" s="352">
        <f ca="1">IF(ISERROR(VLOOKUP($A229,'PATROL W-Y62'!$D:$E,1,FALSE)),0,1)</f>
        <v>0</v>
      </c>
      <c r="Q229" s="352">
        <f ca="1">IF(ISERROR(VLOOKUP($A229,'QASHQAI J11'!$D:$E,1,FALSE)),0,1)</f>
        <v>0</v>
      </c>
      <c r="R229" s="352">
        <f ca="1">IF(ISERROR(VLOOKUP($A229,'X-TRAIL-T32'!$D:$E,1,FALSE)),0,1)</f>
        <v>0</v>
      </c>
      <c r="S229" s="352">
        <f ca="1">IF(ISERROR(VLOOKUP($A229,'NAVARA -D23 DC'!$D:$D,1,FALSE)),0,1)</f>
        <v>0</v>
      </c>
      <c r="T229" s="352">
        <f ca="1">IF(ISERROR(VLOOKUP($A229,'NAVARA KC&amp;SC'!$D:$D,1,FALSE)),0,1)</f>
        <v>0</v>
      </c>
      <c r="U229" s="352">
        <f ca="1">IF(ISERROR(VLOOKUP($A229,'ALL-NEW Z-Z34'!$D:$D,1,FALSE)),0,1)</f>
        <v>0</v>
      </c>
      <c r="V229" s="352">
        <f>IF(ISERROR(VLOOKUP($A229,#REF!,1,FALSE)),0,1)</f>
        <v>0</v>
      </c>
      <c r="W229" s="352">
        <f>IF(ISERROR(VLOOKUP($A229,#REF!,1,FALSE)),0,1)</f>
        <v>0</v>
      </c>
      <c r="X229" s="352">
        <f>IF(ISERROR(VLOOKUP($A229,#REF!,1,FALSE)),0,1)</f>
        <v>0</v>
      </c>
      <c r="Y229" s="352">
        <f>IF(ISERROR(VLOOKUP($A229,#REF!,1,FALSE)),0,1)</f>
        <v>0</v>
      </c>
      <c r="Z229" s="139">
        <f t="shared" ca="1" si="7"/>
        <v>1</v>
      </c>
    </row>
    <row r="230" spans="1:26">
      <c r="A230" s="717" t="s">
        <v>122</v>
      </c>
      <c r="B230" s="716" t="s">
        <v>1904</v>
      </c>
      <c r="C230" s="718">
        <v>4328.1000000000004</v>
      </c>
      <c r="D230" s="586">
        <v>4044.95</v>
      </c>
      <c r="E230" s="537" t="str">
        <f t="shared" si="6"/>
        <v>Price Update</v>
      </c>
      <c r="F230" s="720" t="s">
        <v>1471</v>
      </c>
      <c r="G230" s="680">
        <f>C230-C230*VLOOKUP(F230,'Discount Codes'!A:E,3,FALSE)</f>
        <v>4111.6950000000006</v>
      </c>
      <c r="H230" s="352">
        <f ca="1">IF(ISERROR(VLOOKUP($A230,'LEAF-ZE1'!$D:$E,1,FALSE)),0,1)</f>
        <v>0</v>
      </c>
      <c r="I230" s="352">
        <f ca="1">IF(ISERROR(VLOOKUP($A230,'370Z-Z34'!$D:$E,1,FALSE)),0,1)</f>
        <v>0</v>
      </c>
      <c r="J230" s="352">
        <f ca="1">IF(ISERROR(VLOOKUP($A230,'JUKE-F15'!$D:$E,1,FALSE)),0,1)</f>
        <v>0</v>
      </c>
      <c r="K230" s="352">
        <f ca="1">IF(ISERROR(VLOOKUP($A230,'JUKE-F16'!$D:$E,1,FALSE)),0,1)</f>
        <v>0</v>
      </c>
      <c r="L230" s="352">
        <f ca="1">IF(ISERROR(VLOOKUP($A230,'NAVARA DC SER 3 &amp; 4-D23'!$D:$E,1,FALSE)),0,1)</f>
        <v>1</v>
      </c>
      <c r="M230" s="352">
        <f ca="1">IF(ISERROR(VLOOKUP($A230,'NAVARA KC&amp;SC SER 3 &amp; 4-D23'!$D:$E,1,FALSE)),0,1)</f>
        <v>0</v>
      </c>
      <c r="N230" s="352">
        <f ca="1">IF(ISERROR(VLOOKUP($A230,'PATHFINDER -R52'!$D:$E,1,FALSE)),0,1)</f>
        <v>0</v>
      </c>
      <c r="O230" s="352">
        <f ca="1">IF(ISERROR(VLOOKUP($A230,'PATROL W-Y62 S4'!$D:$E,1,FALSE)),0,1)</f>
        <v>0</v>
      </c>
      <c r="P230" s="352">
        <f ca="1">IF(ISERROR(VLOOKUP($A230,'PATROL W-Y62'!$D:$E,1,FALSE)),0,1)</f>
        <v>0</v>
      </c>
      <c r="Q230" s="352">
        <f ca="1">IF(ISERROR(VLOOKUP($A230,'QASHQAI J11'!$D:$E,1,FALSE)),0,1)</f>
        <v>0</v>
      </c>
      <c r="R230" s="352">
        <f ca="1">IF(ISERROR(VLOOKUP($A230,'X-TRAIL-T32'!$D:$E,1,FALSE)),0,1)</f>
        <v>0</v>
      </c>
      <c r="S230" s="352">
        <f ca="1">IF(ISERROR(VLOOKUP($A230,'NAVARA -D23 DC'!$D:$D,1,FALSE)),0,1)</f>
        <v>0</v>
      </c>
      <c r="T230" s="352">
        <f ca="1">IF(ISERROR(VLOOKUP($A230,'NAVARA KC&amp;SC'!$D:$D,1,FALSE)),0,1)</f>
        <v>0</v>
      </c>
      <c r="U230" s="352">
        <f ca="1">IF(ISERROR(VLOOKUP($A230,'ALL-NEW Z-Z34'!$D:$D,1,FALSE)),0,1)</f>
        <v>0</v>
      </c>
      <c r="V230" s="352">
        <f>IF(ISERROR(VLOOKUP($A230,#REF!,1,FALSE)),0,1)</f>
        <v>0</v>
      </c>
      <c r="W230" s="352">
        <f>IF(ISERROR(VLOOKUP($A230,#REF!,1,FALSE)),0,1)</f>
        <v>0</v>
      </c>
      <c r="X230" s="352">
        <f>IF(ISERROR(VLOOKUP($A230,#REF!,1,FALSE)),0,1)</f>
        <v>0</v>
      </c>
      <c r="Y230" s="352">
        <f>IF(ISERROR(VLOOKUP($A230,#REF!,1,FALSE)),0,1)</f>
        <v>0</v>
      </c>
      <c r="Z230" s="139">
        <f t="shared" ca="1" si="7"/>
        <v>1</v>
      </c>
    </row>
    <row r="231" spans="1:26">
      <c r="A231" s="717" t="s">
        <v>214</v>
      </c>
      <c r="B231" s="716" t="s">
        <v>1903</v>
      </c>
      <c r="C231" s="718">
        <v>4328.1000000000004</v>
      </c>
      <c r="D231" s="586">
        <v>4044.95</v>
      </c>
      <c r="E231" s="537" t="str">
        <f t="shared" si="6"/>
        <v>Price Update</v>
      </c>
      <c r="F231" s="720" t="s">
        <v>1471</v>
      </c>
      <c r="G231" s="680">
        <f>C231-C231*VLOOKUP(F231,'Discount Codes'!A:E,3,FALSE)</f>
        <v>4111.6950000000006</v>
      </c>
      <c r="H231" s="352">
        <f ca="1">IF(ISERROR(VLOOKUP($A231,'LEAF-ZE1'!$D:$E,1,FALSE)),0,1)</f>
        <v>0</v>
      </c>
      <c r="I231" s="352">
        <f ca="1">IF(ISERROR(VLOOKUP($A231,'370Z-Z34'!$D:$E,1,FALSE)),0,1)</f>
        <v>0</v>
      </c>
      <c r="J231" s="352">
        <f ca="1">IF(ISERROR(VLOOKUP($A231,'JUKE-F15'!$D:$E,1,FALSE)),0,1)</f>
        <v>0</v>
      </c>
      <c r="K231" s="352">
        <f ca="1">IF(ISERROR(VLOOKUP($A231,'JUKE-F16'!$D:$E,1,FALSE)),0,1)</f>
        <v>0</v>
      </c>
      <c r="L231" s="352">
        <f ca="1">IF(ISERROR(VLOOKUP($A231,'NAVARA DC SER 3 &amp; 4-D23'!$D:$E,1,FALSE)),0,1)</f>
        <v>1</v>
      </c>
      <c r="M231" s="352">
        <f ca="1">IF(ISERROR(VLOOKUP($A231,'NAVARA KC&amp;SC SER 3 &amp; 4-D23'!$D:$E,1,FALSE)),0,1)</f>
        <v>0</v>
      </c>
      <c r="N231" s="352">
        <f ca="1">IF(ISERROR(VLOOKUP($A231,'PATHFINDER -R52'!$D:$E,1,FALSE)),0,1)</f>
        <v>0</v>
      </c>
      <c r="O231" s="352">
        <f ca="1">IF(ISERROR(VLOOKUP($A231,'PATROL W-Y62 S4'!$D:$E,1,FALSE)),0,1)</f>
        <v>0</v>
      </c>
      <c r="P231" s="352">
        <f ca="1">IF(ISERROR(VLOOKUP($A231,'PATROL W-Y62'!$D:$E,1,FALSE)),0,1)</f>
        <v>0</v>
      </c>
      <c r="Q231" s="352">
        <f ca="1">IF(ISERROR(VLOOKUP($A231,'QASHQAI J11'!$D:$E,1,FALSE)),0,1)</f>
        <v>0</v>
      </c>
      <c r="R231" s="352">
        <f ca="1">IF(ISERROR(VLOOKUP($A231,'X-TRAIL-T32'!$D:$E,1,FALSE)),0,1)</f>
        <v>0</v>
      </c>
      <c r="S231" s="352">
        <f ca="1">IF(ISERROR(VLOOKUP($A231,'NAVARA -D23 DC'!$D:$D,1,FALSE)),0,1)</f>
        <v>0</v>
      </c>
      <c r="T231" s="352">
        <f ca="1">IF(ISERROR(VLOOKUP($A231,'NAVARA KC&amp;SC'!$D:$D,1,FALSE)),0,1)</f>
        <v>0</v>
      </c>
      <c r="U231" s="352">
        <f ca="1">IF(ISERROR(VLOOKUP($A231,'ALL-NEW Z-Z34'!$D:$D,1,FALSE)),0,1)</f>
        <v>0</v>
      </c>
      <c r="V231" s="352">
        <f>IF(ISERROR(VLOOKUP($A231,#REF!,1,FALSE)),0,1)</f>
        <v>0</v>
      </c>
      <c r="W231" s="352">
        <f>IF(ISERROR(VLOOKUP($A231,#REF!,1,FALSE)),0,1)</f>
        <v>0</v>
      </c>
      <c r="X231" s="352">
        <f>IF(ISERROR(VLOOKUP($A231,#REF!,1,FALSE)),0,1)</f>
        <v>0</v>
      </c>
      <c r="Y231" s="352">
        <f>IF(ISERROR(VLOOKUP($A231,#REF!,1,FALSE)),0,1)</f>
        <v>0</v>
      </c>
      <c r="Z231" s="139">
        <f t="shared" ca="1" si="7"/>
        <v>1</v>
      </c>
    </row>
    <row r="232" spans="1:26">
      <c r="A232" s="717" t="s">
        <v>212</v>
      </c>
      <c r="B232" s="716" t="s">
        <v>1903</v>
      </c>
      <c r="C232" s="718">
        <v>4328.1000000000004</v>
      </c>
      <c r="D232" s="586">
        <v>4044.95</v>
      </c>
      <c r="E232" s="537" t="str">
        <f t="shared" si="6"/>
        <v>Price Update</v>
      </c>
      <c r="F232" s="720" t="s">
        <v>1471</v>
      </c>
      <c r="G232" s="680">
        <f>C232-C232*VLOOKUP(F232,'Discount Codes'!A:E,3,FALSE)</f>
        <v>4111.6950000000006</v>
      </c>
      <c r="H232" s="352">
        <f ca="1">IF(ISERROR(VLOOKUP($A232,'LEAF-ZE1'!$D:$E,1,FALSE)),0,1)</f>
        <v>0</v>
      </c>
      <c r="I232" s="352">
        <f ca="1">IF(ISERROR(VLOOKUP($A232,'370Z-Z34'!$D:$E,1,FALSE)),0,1)</f>
        <v>0</v>
      </c>
      <c r="J232" s="352">
        <f ca="1">IF(ISERROR(VLOOKUP($A232,'JUKE-F15'!$D:$E,1,FALSE)),0,1)</f>
        <v>0</v>
      </c>
      <c r="K232" s="352">
        <f ca="1">IF(ISERROR(VLOOKUP($A232,'JUKE-F16'!$D:$E,1,FALSE)),0,1)</f>
        <v>0</v>
      </c>
      <c r="L232" s="352">
        <f ca="1">IF(ISERROR(VLOOKUP($A232,'NAVARA DC SER 3 &amp; 4-D23'!$D:$E,1,FALSE)),0,1)</f>
        <v>1</v>
      </c>
      <c r="M232" s="352">
        <f ca="1">IF(ISERROR(VLOOKUP($A232,'NAVARA KC&amp;SC SER 3 &amp; 4-D23'!$D:$E,1,FALSE)),0,1)</f>
        <v>0</v>
      </c>
      <c r="N232" s="352">
        <f ca="1">IF(ISERROR(VLOOKUP($A232,'PATHFINDER -R52'!$D:$E,1,FALSE)),0,1)</f>
        <v>0</v>
      </c>
      <c r="O232" s="352">
        <f ca="1">IF(ISERROR(VLOOKUP($A232,'PATROL W-Y62 S4'!$D:$E,1,FALSE)),0,1)</f>
        <v>0</v>
      </c>
      <c r="P232" s="352">
        <f ca="1">IF(ISERROR(VLOOKUP($A232,'PATROL W-Y62'!$D:$E,1,FALSE)),0,1)</f>
        <v>0</v>
      </c>
      <c r="Q232" s="352">
        <f ca="1">IF(ISERROR(VLOOKUP($A232,'QASHQAI J11'!$D:$E,1,FALSE)),0,1)</f>
        <v>0</v>
      </c>
      <c r="R232" s="352">
        <f ca="1">IF(ISERROR(VLOOKUP($A232,'X-TRAIL-T32'!$D:$E,1,FALSE)),0,1)</f>
        <v>0</v>
      </c>
      <c r="S232" s="352">
        <f ca="1">IF(ISERROR(VLOOKUP($A232,'NAVARA -D23 DC'!$D:$D,1,FALSE)),0,1)</f>
        <v>0</v>
      </c>
      <c r="T232" s="352">
        <f ca="1">IF(ISERROR(VLOOKUP($A232,'NAVARA KC&amp;SC'!$D:$D,1,FALSE)),0,1)</f>
        <v>0</v>
      </c>
      <c r="U232" s="352">
        <f ca="1">IF(ISERROR(VLOOKUP($A232,'ALL-NEW Z-Z34'!$D:$D,1,FALSE)),0,1)</f>
        <v>0</v>
      </c>
      <c r="V232" s="352">
        <f>IF(ISERROR(VLOOKUP($A232,#REF!,1,FALSE)),0,1)</f>
        <v>0</v>
      </c>
      <c r="W232" s="352">
        <f>IF(ISERROR(VLOOKUP($A232,#REF!,1,FALSE)),0,1)</f>
        <v>0</v>
      </c>
      <c r="X232" s="352">
        <f>IF(ISERROR(VLOOKUP($A232,#REF!,1,FALSE)),0,1)</f>
        <v>0</v>
      </c>
      <c r="Y232" s="352">
        <f>IF(ISERROR(VLOOKUP($A232,#REF!,1,FALSE)),0,1)</f>
        <v>0</v>
      </c>
      <c r="Z232" s="139">
        <f t="shared" ca="1" si="7"/>
        <v>1</v>
      </c>
    </row>
    <row r="233" spans="1:26">
      <c r="A233" s="717" t="s">
        <v>216</v>
      </c>
      <c r="B233" s="716" t="s">
        <v>1903</v>
      </c>
      <c r="C233" s="718">
        <v>4328.1000000000004</v>
      </c>
      <c r="D233" s="586">
        <v>4044.95</v>
      </c>
      <c r="E233" s="537" t="str">
        <f t="shared" si="6"/>
        <v>Price Update</v>
      </c>
      <c r="F233" s="720" t="s">
        <v>1471</v>
      </c>
      <c r="G233" s="680">
        <f>C233-C233*VLOOKUP(F233,'Discount Codes'!A:E,3,FALSE)</f>
        <v>4111.6950000000006</v>
      </c>
      <c r="H233" s="352">
        <f ca="1">IF(ISERROR(VLOOKUP($A233,'LEAF-ZE1'!$D:$E,1,FALSE)),0,1)</f>
        <v>0</v>
      </c>
      <c r="I233" s="352">
        <f ca="1">IF(ISERROR(VLOOKUP($A233,'370Z-Z34'!$D:$E,1,FALSE)),0,1)</f>
        <v>0</v>
      </c>
      <c r="J233" s="352">
        <f ca="1">IF(ISERROR(VLOOKUP($A233,'JUKE-F15'!$D:$E,1,FALSE)),0,1)</f>
        <v>0</v>
      </c>
      <c r="K233" s="352">
        <f ca="1">IF(ISERROR(VLOOKUP($A233,'JUKE-F16'!$D:$E,1,FALSE)),0,1)</f>
        <v>0</v>
      </c>
      <c r="L233" s="352">
        <f ca="1">IF(ISERROR(VLOOKUP($A233,'NAVARA DC SER 3 &amp; 4-D23'!$D:$E,1,FALSE)),0,1)</f>
        <v>1</v>
      </c>
      <c r="M233" s="352">
        <f ca="1">IF(ISERROR(VLOOKUP($A233,'NAVARA KC&amp;SC SER 3 &amp; 4-D23'!$D:$E,1,FALSE)),0,1)</f>
        <v>0</v>
      </c>
      <c r="N233" s="352">
        <f ca="1">IF(ISERROR(VLOOKUP($A233,'PATHFINDER -R52'!$D:$E,1,FALSE)),0,1)</f>
        <v>0</v>
      </c>
      <c r="O233" s="352">
        <f ca="1">IF(ISERROR(VLOOKUP($A233,'PATROL W-Y62 S4'!$D:$E,1,FALSE)),0,1)</f>
        <v>0</v>
      </c>
      <c r="P233" s="352">
        <f ca="1">IF(ISERROR(VLOOKUP($A233,'PATROL W-Y62'!$D:$E,1,FALSE)),0,1)</f>
        <v>0</v>
      </c>
      <c r="Q233" s="352">
        <f ca="1">IF(ISERROR(VLOOKUP($A233,'QASHQAI J11'!$D:$E,1,FALSE)),0,1)</f>
        <v>0</v>
      </c>
      <c r="R233" s="352">
        <f ca="1">IF(ISERROR(VLOOKUP($A233,'X-TRAIL-T32'!$D:$E,1,FALSE)),0,1)</f>
        <v>0</v>
      </c>
      <c r="S233" s="352">
        <f ca="1">IF(ISERROR(VLOOKUP($A233,'NAVARA -D23 DC'!$D:$D,1,FALSE)),0,1)</f>
        <v>0</v>
      </c>
      <c r="T233" s="352">
        <f ca="1">IF(ISERROR(VLOOKUP($A233,'NAVARA KC&amp;SC'!$D:$D,1,FALSE)),0,1)</f>
        <v>0</v>
      </c>
      <c r="U233" s="352">
        <f ca="1">IF(ISERROR(VLOOKUP($A233,'ALL-NEW Z-Z34'!$D:$D,1,FALSE)),0,1)</f>
        <v>0</v>
      </c>
      <c r="V233" s="352">
        <f>IF(ISERROR(VLOOKUP($A233,#REF!,1,FALSE)),0,1)</f>
        <v>0</v>
      </c>
      <c r="W233" s="352">
        <f>IF(ISERROR(VLOOKUP($A233,#REF!,1,FALSE)),0,1)</f>
        <v>0</v>
      </c>
      <c r="X233" s="352">
        <f>IF(ISERROR(VLOOKUP($A233,#REF!,1,FALSE)),0,1)</f>
        <v>0</v>
      </c>
      <c r="Y233" s="352">
        <f>IF(ISERROR(VLOOKUP($A233,#REF!,1,FALSE)),0,1)</f>
        <v>0</v>
      </c>
      <c r="Z233" s="139">
        <f t="shared" ca="1" si="7"/>
        <v>1</v>
      </c>
    </row>
    <row r="234" spans="1:26">
      <c r="A234" s="717" t="s">
        <v>211</v>
      </c>
      <c r="B234" s="716" t="s">
        <v>1904</v>
      </c>
      <c r="C234" s="718">
        <v>4328.1000000000004</v>
      </c>
      <c r="D234" s="586">
        <v>4044.95</v>
      </c>
      <c r="E234" s="537" t="str">
        <f t="shared" si="6"/>
        <v>Price Update</v>
      </c>
      <c r="F234" s="720" t="s">
        <v>1471</v>
      </c>
      <c r="G234" s="680">
        <f>C234-C234*VLOOKUP(F234,'Discount Codes'!A:E,3,FALSE)</f>
        <v>4111.6950000000006</v>
      </c>
      <c r="H234" s="352">
        <f ca="1">IF(ISERROR(VLOOKUP($A234,'LEAF-ZE1'!$D:$E,1,FALSE)),0,1)</f>
        <v>0</v>
      </c>
      <c r="I234" s="352">
        <f ca="1">IF(ISERROR(VLOOKUP($A234,'370Z-Z34'!$D:$E,1,FALSE)),0,1)</f>
        <v>0</v>
      </c>
      <c r="J234" s="352">
        <f ca="1">IF(ISERROR(VLOOKUP($A234,'JUKE-F15'!$D:$E,1,FALSE)),0,1)</f>
        <v>0</v>
      </c>
      <c r="K234" s="352">
        <f ca="1">IF(ISERROR(VLOOKUP($A234,'JUKE-F16'!$D:$E,1,FALSE)),0,1)</f>
        <v>0</v>
      </c>
      <c r="L234" s="352">
        <f ca="1">IF(ISERROR(VLOOKUP($A234,'NAVARA DC SER 3 &amp; 4-D23'!$D:$E,1,FALSE)),0,1)</f>
        <v>1</v>
      </c>
      <c r="M234" s="352">
        <f ca="1">IF(ISERROR(VLOOKUP($A234,'NAVARA KC&amp;SC SER 3 &amp; 4-D23'!$D:$E,1,FALSE)),0,1)</f>
        <v>0</v>
      </c>
      <c r="N234" s="352">
        <f ca="1">IF(ISERROR(VLOOKUP($A234,'PATHFINDER -R52'!$D:$E,1,FALSE)),0,1)</f>
        <v>0</v>
      </c>
      <c r="O234" s="352">
        <f ca="1">IF(ISERROR(VLOOKUP($A234,'PATROL W-Y62 S4'!$D:$E,1,FALSE)),0,1)</f>
        <v>0</v>
      </c>
      <c r="P234" s="352">
        <f ca="1">IF(ISERROR(VLOOKUP($A234,'PATROL W-Y62'!$D:$E,1,FALSE)),0,1)</f>
        <v>0</v>
      </c>
      <c r="Q234" s="352">
        <f ca="1">IF(ISERROR(VLOOKUP($A234,'QASHQAI J11'!$D:$E,1,FALSE)),0,1)</f>
        <v>0</v>
      </c>
      <c r="R234" s="352">
        <f ca="1">IF(ISERROR(VLOOKUP($A234,'X-TRAIL-T32'!$D:$E,1,FALSE)),0,1)</f>
        <v>0</v>
      </c>
      <c r="S234" s="352">
        <f ca="1">IF(ISERROR(VLOOKUP($A234,'NAVARA -D23 DC'!$D:$D,1,FALSE)),0,1)</f>
        <v>0</v>
      </c>
      <c r="T234" s="352">
        <f ca="1">IF(ISERROR(VLOOKUP($A234,'NAVARA KC&amp;SC'!$D:$D,1,FALSE)),0,1)</f>
        <v>0</v>
      </c>
      <c r="U234" s="352">
        <f ca="1">IF(ISERROR(VLOOKUP($A234,'ALL-NEW Z-Z34'!$D:$D,1,FALSE)),0,1)</f>
        <v>0</v>
      </c>
      <c r="V234" s="352">
        <f>IF(ISERROR(VLOOKUP($A234,#REF!,1,FALSE)),0,1)</f>
        <v>0</v>
      </c>
      <c r="W234" s="352">
        <f>IF(ISERROR(VLOOKUP($A234,#REF!,1,FALSE)),0,1)</f>
        <v>0</v>
      </c>
      <c r="X234" s="352">
        <f>IF(ISERROR(VLOOKUP($A234,#REF!,1,FALSE)),0,1)</f>
        <v>0</v>
      </c>
      <c r="Y234" s="352">
        <f>IF(ISERROR(VLOOKUP($A234,#REF!,1,FALSE)),0,1)</f>
        <v>0</v>
      </c>
      <c r="Z234" s="139">
        <f t="shared" ca="1" si="7"/>
        <v>1</v>
      </c>
    </row>
    <row r="235" spans="1:26">
      <c r="A235" s="717" t="s">
        <v>215</v>
      </c>
      <c r="B235" s="716" t="s">
        <v>1903</v>
      </c>
      <c r="C235" s="718">
        <v>4328.1000000000004</v>
      </c>
      <c r="D235" s="586">
        <v>4044.95</v>
      </c>
      <c r="E235" s="537" t="str">
        <f t="shared" si="6"/>
        <v>Price Update</v>
      </c>
      <c r="F235" s="720" t="s">
        <v>1471</v>
      </c>
      <c r="G235" s="680">
        <f>C235-C235*VLOOKUP(F235,'Discount Codes'!A:E,3,FALSE)</f>
        <v>4111.6950000000006</v>
      </c>
      <c r="H235" s="352">
        <f ca="1">IF(ISERROR(VLOOKUP($A235,'LEAF-ZE1'!$D:$E,1,FALSE)),0,1)</f>
        <v>0</v>
      </c>
      <c r="I235" s="352">
        <f ca="1">IF(ISERROR(VLOOKUP($A235,'370Z-Z34'!$D:$E,1,FALSE)),0,1)</f>
        <v>0</v>
      </c>
      <c r="J235" s="352">
        <f ca="1">IF(ISERROR(VLOOKUP($A235,'JUKE-F15'!$D:$E,1,FALSE)),0,1)</f>
        <v>0</v>
      </c>
      <c r="K235" s="352">
        <f ca="1">IF(ISERROR(VLOOKUP($A235,'JUKE-F16'!$D:$E,1,FALSE)),0,1)</f>
        <v>0</v>
      </c>
      <c r="L235" s="352">
        <f ca="1">IF(ISERROR(VLOOKUP($A235,'NAVARA DC SER 3 &amp; 4-D23'!$D:$E,1,FALSE)),0,1)</f>
        <v>1</v>
      </c>
      <c r="M235" s="352">
        <f ca="1">IF(ISERROR(VLOOKUP($A235,'NAVARA KC&amp;SC SER 3 &amp; 4-D23'!$D:$E,1,FALSE)),0,1)</f>
        <v>0</v>
      </c>
      <c r="N235" s="352">
        <f ca="1">IF(ISERROR(VLOOKUP($A235,'PATHFINDER -R52'!$D:$E,1,FALSE)),0,1)</f>
        <v>0</v>
      </c>
      <c r="O235" s="352">
        <f ca="1">IF(ISERROR(VLOOKUP($A235,'PATROL W-Y62 S4'!$D:$E,1,FALSE)),0,1)</f>
        <v>0</v>
      </c>
      <c r="P235" s="352">
        <f ca="1">IF(ISERROR(VLOOKUP($A235,'PATROL W-Y62'!$D:$E,1,FALSE)),0,1)</f>
        <v>0</v>
      </c>
      <c r="Q235" s="352">
        <f ca="1">IF(ISERROR(VLOOKUP($A235,'QASHQAI J11'!$D:$E,1,FALSE)),0,1)</f>
        <v>0</v>
      </c>
      <c r="R235" s="352">
        <f ca="1">IF(ISERROR(VLOOKUP($A235,'X-TRAIL-T32'!$D:$E,1,FALSE)),0,1)</f>
        <v>0</v>
      </c>
      <c r="S235" s="352">
        <f ca="1">IF(ISERROR(VLOOKUP($A235,'NAVARA -D23 DC'!$D:$D,1,FALSE)),0,1)</f>
        <v>0</v>
      </c>
      <c r="T235" s="352">
        <f ca="1">IF(ISERROR(VLOOKUP($A235,'NAVARA KC&amp;SC'!$D:$D,1,FALSE)),0,1)</f>
        <v>0</v>
      </c>
      <c r="U235" s="352">
        <f ca="1">IF(ISERROR(VLOOKUP($A235,'ALL-NEW Z-Z34'!$D:$D,1,FALSE)),0,1)</f>
        <v>0</v>
      </c>
      <c r="V235" s="352">
        <f>IF(ISERROR(VLOOKUP($A235,#REF!,1,FALSE)),0,1)</f>
        <v>0</v>
      </c>
      <c r="W235" s="352">
        <f>IF(ISERROR(VLOOKUP($A235,#REF!,1,FALSE)),0,1)</f>
        <v>0</v>
      </c>
      <c r="X235" s="352">
        <f>IF(ISERROR(VLOOKUP($A235,#REF!,1,FALSE)),0,1)</f>
        <v>0</v>
      </c>
      <c r="Y235" s="352">
        <f>IF(ISERROR(VLOOKUP($A235,#REF!,1,FALSE)),0,1)</f>
        <v>0</v>
      </c>
      <c r="Z235" s="139">
        <f t="shared" ca="1" si="7"/>
        <v>1</v>
      </c>
    </row>
    <row r="236" spans="1:26">
      <c r="A236" s="717" t="s">
        <v>217</v>
      </c>
      <c r="B236" s="716" t="s">
        <v>1903</v>
      </c>
      <c r="C236" s="718">
        <v>4328.1000000000004</v>
      </c>
      <c r="D236" s="586">
        <v>4044.95</v>
      </c>
      <c r="E236" s="537" t="str">
        <f t="shared" si="6"/>
        <v>Price Update</v>
      </c>
      <c r="F236" s="720" t="s">
        <v>1471</v>
      </c>
      <c r="G236" s="680">
        <f>C236-C236*VLOOKUP(F236,'Discount Codes'!A:E,3,FALSE)</f>
        <v>4111.6950000000006</v>
      </c>
      <c r="H236" s="352">
        <f ca="1">IF(ISERROR(VLOOKUP($A236,'LEAF-ZE1'!$D:$E,1,FALSE)),0,1)</f>
        <v>0</v>
      </c>
      <c r="I236" s="352">
        <f ca="1">IF(ISERROR(VLOOKUP($A236,'370Z-Z34'!$D:$E,1,FALSE)),0,1)</f>
        <v>0</v>
      </c>
      <c r="J236" s="352">
        <f ca="1">IF(ISERROR(VLOOKUP($A236,'JUKE-F15'!$D:$E,1,FALSE)),0,1)</f>
        <v>0</v>
      </c>
      <c r="K236" s="352">
        <f ca="1">IF(ISERROR(VLOOKUP($A236,'JUKE-F16'!$D:$E,1,FALSE)),0,1)</f>
        <v>0</v>
      </c>
      <c r="L236" s="352">
        <f ca="1">IF(ISERROR(VLOOKUP($A236,'NAVARA DC SER 3 &amp; 4-D23'!$D:$E,1,FALSE)),0,1)</f>
        <v>1</v>
      </c>
      <c r="M236" s="352">
        <f ca="1">IF(ISERROR(VLOOKUP($A236,'NAVARA KC&amp;SC SER 3 &amp; 4-D23'!$D:$E,1,FALSE)),0,1)</f>
        <v>0</v>
      </c>
      <c r="N236" s="352">
        <f ca="1">IF(ISERROR(VLOOKUP($A236,'PATHFINDER -R52'!$D:$E,1,FALSE)),0,1)</f>
        <v>0</v>
      </c>
      <c r="O236" s="352">
        <f ca="1">IF(ISERROR(VLOOKUP($A236,'PATROL W-Y62 S4'!$D:$E,1,FALSE)),0,1)</f>
        <v>0</v>
      </c>
      <c r="P236" s="352">
        <f ca="1">IF(ISERROR(VLOOKUP($A236,'PATROL W-Y62'!$D:$E,1,FALSE)),0,1)</f>
        <v>0</v>
      </c>
      <c r="Q236" s="352">
        <f ca="1">IF(ISERROR(VLOOKUP($A236,'QASHQAI J11'!$D:$E,1,FALSE)),0,1)</f>
        <v>0</v>
      </c>
      <c r="R236" s="352">
        <f ca="1">IF(ISERROR(VLOOKUP($A236,'X-TRAIL-T32'!$D:$E,1,FALSE)),0,1)</f>
        <v>0</v>
      </c>
      <c r="S236" s="352">
        <f ca="1">IF(ISERROR(VLOOKUP($A236,'NAVARA -D23 DC'!$D:$D,1,FALSE)),0,1)</f>
        <v>0</v>
      </c>
      <c r="T236" s="352">
        <f ca="1">IF(ISERROR(VLOOKUP($A236,'NAVARA KC&amp;SC'!$D:$D,1,FALSE)),0,1)</f>
        <v>0</v>
      </c>
      <c r="U236" s="352">
        <f ca="1">IF(ISERROR(VLOOKUP($A236,'ALL-NEW Z-Z34'!$D:$D,1,FALSE)),0,1)</f>
        <v>0</v>
      </c>
      <c r="V236" s="352">
        <f>IF(ISERROR(VLOOKUP($A236,#REF!,1,FALSE)),0,1)</f>
        <v>0</v>
      </c>
      <c r="W236" s="352">
        <f>IF(ISERROR(VLOOKUP($A236,#REF!,1,FALSE)),0,1)</f>
        <v>0</v>
      </c>
      <c r="X236" s="352">
        <f>IF(ISERROR(VLOOKUP($A236,#REF!,1,FALSE)),0,1)</f>
        <v>0</v>
      </c>
      <c r="Y236" s="352">
        <f>IF(ISERROR(VLOOKUP($A236,#REF!,1,FALSE)),0,1)</f>
        <v>0</v>
      </c>
      <c r="Z236" s="139">
        <f t="shared" ca="1" si="7"/>
        <v>1</v>
      </c>
    </row>
    <row r="237" spans="1:26">
      <c r="A237" s="717" t="s">
        <v>213</v>
      </c>
      <c r="B237" s="716" t="s">
        <v>1903</v>
      </c>
      <c r="C237" s="718">
        <v>4328.1000000000004</v>
      </c>
      <c r="D237" s="586">
        <v>4044.95</v>
      </c>
      <c r="E237" s="537" t="str">
        <f t="shared" si="6"/>
        <v>Price Update</v>
      </c>
      <c r="F237" s="720" t="s">
        <v>1471</v>
      </c>
      <c r="G237" s="680">
        <f>C237-C237*VLOOKUP(F237,'Discount Codes'!A:E,3,FALSE)</f>
        <v>4111.6950000000006</v>
      </c>
      <c r="H237" s="352">
        <f ca="1">IF(ISERROR(VLOOKUP($A237,'LEAF-ZE1'!$D:$E,1,FALSE)),0,1)</f>
        <v>0</v>
      </c>
      <c r="I237" s="352">
        <f ca="1">IF(ISERROR(VLOOKUP($A237,'370Z-Z34'!$D:$E,1,FALSE)),0,1)</f>
        <v>0</v>
      </c>
      <c r="J237" s="352">
        <f ca="1">IF(ISERROR(VLOOKUP($A237,'JUKE-F15'!$D:$E,1,FALSE)),0,1)</f>
        <v>0</v>
      </c>
      <c r="K237" s="352">
        <f ca="1">IF(ISERROR(VLOOKUP($A237,'JUKE-F16'!$D:$E,1,FALSE)),0,1)</f>
        <v>0</v>
      </c>
      <c r="L237" s="352">
        <f ca="1">IF(ISERROR(VLOOKUP($A237,'NAVARA DC SER 3 &amp; 4-D23'!$D:$E,1,FALSE)),0,1)</f>
        <v>1</v>
      </c>
      <c r="M237" s="352">
        <f ca="1">IF(ISERROR(VLOOKUP($A237,'NAVARA KC&amp;SC SER 3 &amp; 4-D23'!$D:$E,1,FALSE)),0,1)</f>
        <v>0</v>
      </c>
      <c r="N237" s="352">
        <f ca="1">IF(ISERROR(VLOOKUP($A237,'PATHFINDER -R52'!$D:$E,1,FALSE)),0,1)</f>
        <v>0</v>
      </c>
      <c r="O237" s="352">
        <f ca="1">IF(ISERROR(VLOOKUP($A237,'PATROL W-Y62 S4'!$D:$E,1,FALSE)),0,1)</f>
        <v>0</v>
      </c>
      <c r="P237" s="352">
        <f ca="1">IF(ISERROR(VLOOKUP($A237,'PATROL W-Y62'!$D:$E,1,FALSE)),0,1)</f>
        <v>0</v>
      </c>
      <c r="Q237" s="352">
        <f ca="1">IF(ISERROR(VLOOKUP($A237,'QASHQAI J11'!$D:$E,1,FALSE)),0,1)</f>
        <v>0</v>
      </c>
      <c r="R237" s="352">
        <f ca="1">IF(ISERROR(VLOOKUP($A237,'X-TRAIL-T32'!$D:$E,1,FALSE)),0,1)</f>
        <v>0</v>
      </c>
      <c r="S237" s="352">
        <f ca="1">IF(ISERROR(VLOOKUP($A237,'NAVARA -D23 DC'!$D:$D,1,FALSE)),0,1)</f>
        <v>0</v>
      </c>
      <c r="T237" s="352">
        <f ca="1">IF(ISERROR(VLOOKUP($A237,'NAVARA KC&amp;SC'!$D:$D,1,FALSE)),0,1)</f>
        <v>0</v>
      </c>
      <c r="U237" s="352">
        <f ca="1">IF(ISERROR(VLOOKUP($A237,'ALL-NEW Z-Z34'!$D:$D,1,FALSE)),0,1)</f>
        <v>0</v>
      </c>
      <c r="V237" s="352">
        <f>IF(ISERROR(VLOOKUP($A237,#REF!,1,FALSE)),0,1)</f>
        <v>0</v>
      </c>
      <c r="W237" s="352">
        <f>IF(ISERROR(VLOOKUP($A237,#REF!,1,FALSE)),0,1)</f>
        <v>0</v>
      </c>
      <c r="X237" s="352">
        <f>IF(ISERROR(VLOOKUP($A237,#REF!,1,FALSE)),0,1)</f>
        <v>0</v>
      </c>
      <c r="Y237" s="352">
        <f>IF(ISERROR(VLOOKUP($A237,#REF!,1,FALSE)),0,1)</f>
        <v>0</v>
      </c>
      <c r="Z237" s="139">
        <f t="shared" ca="1" si="7"/>
        <v>1</v>
      </c>
    </row>
    <row r="238" spans="1:26">
      <c r="A238" s="717" t="s">
        <v>123</v>
      </c>
      <c r="B238" s="716" t="s">
        <v>1905</v>
      </c>
      <c r="C238" s="718">
        <v>5285.53</v>
      </c>
      <c r="D238" s="586">
        <v>4939.75</v>
      </c>
      <c r="E238" s="537" t="str">
        <f t="shared" si="6"/>
        <v>Price Update</v>
      </c>
      <c r="F238" s="720" t="s">
        <v>1471</v>
      </c>
      <c r="G238" s="680">
        <f>C238-C238*VLOOKUP(F238,'Discount Codes'!A:E,3,FALSE)</f>
        <v>5021.2534999999998</v>
      </c>
      <c r="H238" s="352">
        <f ca="1">IF(ISERROR(VLOOKUP($A238,'LEAF-ZE1'!$D:$E,1,FALSE)),0,1)</f>
        <v>0</v>
      </c>
      <c r="I238" s="352">
        <f ca="1">IF(ISERROR(VLOOKUP($A238,'370Z-Z34'!$D:$E,1,FALSE)),0,1)</f>
        <v>0</v>
      </c>
      <c r="J238" s="352">
        <f ca="1">IF(ISERROR(VLOOKUP($A238,'JUKE-F15'!$D:$E,1,FALSE)),0,1)</f>
        <v>0</v>
      </c>
      <c r="K238" s="352">
        <f ca="1">IF(ISERROR(VLOOKUP($A238,'JUKE-F16'!$D:$E,1,FALSE)),0,1)</f>
        <v>0</v>
      </c>
      <c r="L238" s="352">
        <f ca="1">IF(ISERROR(VLOOKUP($A238,'NAVARA DC SER 3 &amp; 4-D23'!$D:$E,1,FALSE)),0,1)</f>
        <v>1</v>
      </c>
      <c r="M238" s="352">
        <f ca="1">IF(ISERROR(VLOOKUP($A238,'NAVARA KC&amp;SC SER 3 &amp; 4-D23'!$D:$E,1,FALSE)),0,1)</f>
        <v>0</v>
      </c>
      <c r="N238" s="352">
        <f ca="1">IF(ISERROR(VLOOKUP($A238,'PATHFINDER -R52'!$D:$E,1,FALSE)),0,1)</f>
        <v>0</v>
      </c>
      <c r="O238" s="352">
        <f ca="1">IF(ISERROR(VLOOKUP($A238,'PATROL W-Y62 S4'!$D:$E,1,FALSE)),0,1)</f>
        <v>0</v>
      </c>
      <c r="P238" s="352">
        <f ca="1">IF(ISERROR(VLOOKUP($A238,'PATROL W-Y62'!$D:$E,1,FALSE)),0,1)</f>
        <v>0</v>
      </c>
      <c r="Q238" s="352">
        <f ca="1">IF(ISERROR(VLOOKUP($A238,'QASHQAI J11'!$D:$E,1,FALSE)),0,1)</f>
        <v>0</v>
      </c>
      <c r="R238" s="352">
        <f ca="1">IF(ISERROR(VLOOKUP($A238,'X-TRAIL-T32'!$D:$E,1,FALSE)),0,1)</f>
        <v>0</v>
      </c>
      <c r="S238" s="352">
        <f ca="1">IF(ISERROR(VLOOKUP($A238,'NAVARA -D23 DC'!$D:$D,1,FALSE)),0,1)</f>
        <v>0</v>
      </c>
      <c r="T238" s="352">
        <f ca="1">IF(ISERROR(VLOOKUP($A238,'NAVARA KC&amp;SC'!$D:$D,1,FALSE)),0,1)</f>
        <v>0</v>
      </c>
      <c r="U238" s="352">
        <f ca="1">IF(ISERROR(VLOOKUP($A238,'ALL-NEW Z-Z34'!$D:$D,1,FALSE)),0,1)</f>
        <v>0</v>
      </c>
      <c r="V238" s="352">
        <f>IF(ISERROR(VLOOKUP($A238,#REF!,1,FALSE)),0,1)</f>
        <v>0</v>
      </c>
      <c r="W238" s="352">
        <f>IF(ISERROR(VLOOKUP($A238,#REF!,1,FALSE)),0,1)</f>
        <v>0</v>
      </c>
      <c r="X238" s="352">
        <f>IF(ISERROR(VLOOKUP($A238,#REF!,1,FALSE)),0,1)</f>
        <v>0</v>
      </c>
      <c r="Y238" s="352">
        <f>IF(ISERROR(VLOOKUP($A238,#REF!,1,FALSE)),0,1)</f>
        <v>0</v>
      </c>
      <c r="Z238" s="139">
        <f t="shared" ca="1" si="7"/>
        <v>1</v>
      </c>
    </row>
    <row r="239" spans="1:26">
      <c r="A239" s="717" t="s">
        <v>221</v>
      </c>
      <c r="B239" s="716" t="s">
        <v>1905</v>
      </c>
      <c r="C239" s="718">
        <v>5285.53</v>
      </c>
      <c r="D239" s="586">
        <v>4939.75</v>
      </c>
      <c r="E239" s="537" t="str">
        <f t="shared" si="6"/>
        <v>Price Update</v>
      </c>
      <c r="F239" s="720" t="s">
        <v>1471</v>
      </c>
      <c r="G239" s="680">
        <f>C239-C239*VLOOKUP(F239,'Discount Codes'!A:E,3,FALSE)</f>
        <v>5021.2534999999998</v>
      </c>
      <c r="H239" s="352">
        <f ca="1">IF(ISERROR(VLOOKUP($A239,'LEAF-ZE1'!$D:$E,1,FALSE)),0,1)</f>
        <v>0</v>
      </c>
      <c r="I239" s="352">
        <f ca="1">IF(ISERROR(VLOOKUP($A239,'370Z-Z34'!$D:$E,1,FALSE)),0,1)</f>
        <v>0</v>
      </c>
      <c r="J239" s="352">
        <f ca="1">IF(ISERROR(VLOOKUP($A239,'JUKE-F15'!$D:$E,1,FALSE)),0,1)</f>
        <v>0</v>
      </c>
      <c r="K239" s="352">
        <f ca="1">IF(ISERROR(VLOOKUP($A239,'JUKE-F16'!$D:$E,1,FALSE)),0,1)</f>
        <v>0</v>
      </c>
      <c r="L239" s="352">
        <f ca="1">IF(ISERROR(VLOOKUP($A239,'NAVARA DC SER 3 &amp; 4-D23'!$D:$E,1,FALSE)),0,1)</f>
        <v>1</v>
      </c>
      <c r="M239" s="352">
        <f ca="1">IF(ISERROR(VLOOKUP($A239,'NAVARA KC&amp;SC SER 3 &amp; 4-D23'!$D:$E,1,FALSE)),0,1)</f>
        <v>0</v>
      </c>
      <c r="N239" s="352">
        <f ca="1">IF(ISERROR(VLOOKUP($A239,'PATHFINDER -R52'!$D:$E,1,FALSE)),0,1)</f>
        <v>0</v>
      </c>
      <c r="O239" s="352">
        <f ca="1">IF(ISERROR(VLOOKUP($A239,'PATROL W-Y62 S4'!$D:$E,1,FALSE)),0,1)</f>
        <v>0</v>
      </c>
      <c r="P239" s="352">
        <f ca="1">IF(ISERROR(VLOOKUP($A239,'PATROL W-Y62'!$D:$E,1,FALSE)),0,1)</f>
        <v>0</v>
      </c>
      <c r="Q239" s="352">
        <f ca="1">IF(ISERROR(VLOOKUP($A239,'QASHQAI J11'!$D:$E,1,FALSE)),0,1)</f>
        <v>0</v>
      </c>
      <c r="R239" s="352">
        <f ca="1">IF(ISERROR(VLOOKUP($A239,'X-TRAIL-T32'!$D:$E,1,FALSE)),0,1)</f>
        <v>0</v>
      </c>
      <c r="S239" s="352">
        <f ca="1">IF(ISERROR(VLOOKUP($A239,'NAVARA -D23 DC'!$D:$D,1,FALSE)),0,1)</f>
        <v>0</v>
      </c>
      <c r="T239" s="352">
        <f ca="1">IF(ISERROR(VLOOKUP($A239,'NAVARA KC&amp;SC'!$D:$D,1,FALSE)),0,1)</f>
        <v>0</v>
      </c>
      <c r="U239" s="352">
        <f ca="1">IF(ISERROR(VLOOKUP($A239,'ALL-NEW Z-Z34'!$D:$D,1,FALSE)),0,1)</f>
        <v>0</v>
      </c>
      <c r="V239" s="352">
        <f>IF(ISERROR(VLOOKUP($A239,#REF!,1,FALSE)),0,1)</f>
        <v>0</v>
      </c>
      <c r="W239" s="352">
        <f>IF(ISERROR(VLOOKUP($A239,#REF!,1,FALSE)),0,1)</f>
        <v>0</v>
      </c>
      <c r="X239" s="352">
        <f>IF(ISERROR(VLOOKUP($A239,#REF!,1,FALSE)),0,1)</f>
        <v>0</v>
      </c>
      <c r="Y239" s="352">
        <f>IF(ISERROR(VLOOKUP($A239,#REF!,1,FALSE)),0,1)</f>
        <v>0</v>
      </c>
      <c r="Z239" s="139">
        <f t="shared" ca="1" si="7"/>
        <v>1</v>
      </c>
    </row>
    <row r="240" spans="1:26">
      <c r="A240" s="717" t="s">
        <v>219</v>
      </c>
      <c r="B240" s="716" t="s">
        <v>1905</v>
      </c>
      <c r="C240" s="718">
        <v>5285.53</v>
      </c>
      <c r="D240" s="586">
        <v>4939.75</v>
      </c>
      <c r="E240" s="537" t="str">
        <f t="shared" si="6"/>
        <v>Price Update</v>
      </c>
      <c r="F240" s="720" t="s">
        <v>1471</v>
      </c>
      <c r="G240" s="680">
        <f>C240-C240*VLOOKUP(F240,'Discount Codes'!A:E,3,FALSE)</f>
        <v>5021.2534999999998</v>
      </c>
      <c r="H240" s="352">
        <f ca="1">IF(ISERROR(VLOOKUP($A240,'LEAF-ZE1'!$D:$E,1,FALSE)),0,1)</f>
        <v>0</v>
      </c>
      <c r="I240" s="352">
        <f ca="1">IF(ISERROR(VLOOKUP($A240,'370Z-Z34'!$D:$E,1,FALSE)),0,1)</f>
        <v>0</v>
      </c>
      <c r="J240" s="352">
        <f ca="1">IF(ISERROR(VLOOKUP($A240,'JUKE-F15'!$D:$E,1,FALSE)),0,1)</f>
        <v>0</v>
      </c>
      <c r="K240" s="352">
        <f ca="1">IF(ISERROR(VLOOKUP($A240,'JUKE-F16'!$D:$E,1,FALSE)),0,1)</f>
        <v>0</v>
      </c>
      <c r="L240" s="352">
        <f ca="1">IF(ISERROR(VLOOKUP($A240,'NAVARA DC SER 3 &amp; 4-D23'!$D:$E,1,FALSE)),0,1)</f>
        <v>1</v>
      </c>
      <c r="M240" s="352">
        <f ca="1">IF(ISERROR(VLOOKUP($A240,'NAVARA KC&amp;SC SER 3 &amp; 4-D23'!$D:$E,1,FALSE)),0,1)</f>
        <v>0</v>
      </c>
      <c r="N240" s="352">
        <f ca="1">IF(ISERROR(VLOOKUP($A240,'PATHFINDER -R52'!$D:$E,1,FALSE)),0,1)</f>
        <v>0</v>
      </c>
      <c r="O240" s="352">
        <f ca="1">IF(ISERROR(VLOOKUP($A240,'PATROL W-Y62 S4'!$D:$E,1,FALSE)),0,1)</f>
        <v>0</v>
      </c>
      <c r="P240" s="352">
        <f ca="1">IF(ISERROR(VLOOKUP($A240,'PATROL W-Y62'!$D:$E,1,FALSE)),0,1)</f>
        <v>0</v>
      </c>
      <c r="Q240" s="352">
        <f ca="1">IF(ISERROR(VLOOKUP($A240,'QASHQAI J11'!$D:$E,1,FALSE)),0,1)</f>
        <v>0</v>
      </c>
      <c r="R240" s="352">
        <f ca="1">IF(ISERROR(VLOOKUP($A240,'X-TRAIL-T32'!$D:$E,1,FALSE)),0,1)</f>
        <v>0</v>
      </c>
      <c r="S240" s="352">
        <f ca="1">IF(ISERROR(VLOOKUP($A240,'NAVARA -D23 DC'!$D:$D,1,FALSE)),0,1)</f>
        <v>0</v>
      </c>
      <c r="T240" s="352">
        <f ca="1">IF(ISERROR(VLOOKUP($A240,'NAVARA KC&amp;SC'!$D:$D,1,FALSE)),0,1)</f>
        <v>0</v>
      </c>
      <c r="U240" s="352">
        <f ca="1">IF(ISERROR(VLOOKUP($A240,'ALL-NEW Z-Z34'!$D:$D,1,FALSE)),0,1)</f>
        <v>0</v>
      </c>
      <c r="V240" s="352">
        <f>IF(ISERROR(VLOOKUP($A240,#REF!,1,FALSE)),0,1)</f>
        <v>0</v>
      </c>
      <c r="W240" s="352">
        <f>IF(ISERROR(VLOOKUP($A240,#REF!,1,FALSE)),0,1)</f>
        <v>0</v>
      </c>
      <c r="X240" s="352">
        <f>IF(ISERROR(VLOOKUP($A240,#REF!,1,FALSE)),0,1)</f>
        <v>0</v>
      </c>
      <c r="Y240" s="352">
        <f>IF(ISERROR(VLOOKUP($A240,#REF!,1,FALSE)),0,1)</f>
        <v>0</v>
      </c>
      <c r="Z240" s="139">
        <f t="shared" ca="1" si="7"/>
        <v>1</v>
      </c>
    </row>
    <row r="241" spans="1:26">
      <c r="A241" s="717" t="s">
        <v>223</v>
      </c>
      <c r="B241" s="716" t="s">
        <v>1905</v>
      </c>
      <c r="C241" s="718">
        <v>5285.53</v>
      </c>
      <c r="D241" s="586">
        <v>4939.75</v>
      </c>
      <c r="E241" s="537" t="str">
        <f t="shared" si="6"/>
        <v>Price Update</v>
      </c>
      <c r="F241" s="720" t="s">
        <v>1471</v>
      </c>
      <c r="G241" s="680">
        <f>C241-C241*VLOOKUP(F241,'Discount Codes'!A:E,3,FALSE)</f>
        <v>5021.2534999999998</v>
      </c>
      <c r="H241" s="352">
        <f ca="1">IF(ISERROR(VLOOKUP($A241,'LEAF-ZE1'!$D:$E,1,FALSE)),0,1)</f>
        <v>0</v>
      </c>
      <c r="I241" s="352">
        <f ca="1">IF(ISERROR(VLOOKUP($A241,'370Z-Z34'!$D:$E,1,FALSE)),0,1)</f>
        <v>0</v>
      </c>
      <c r="J241" s="352">
        <f ca="1">IF(ISERROR(VLOOKUP($A241,'JUKE-F15'!$D:$E,1,FALSE)),0,1)</f>
        <v>0</v>
      </c>
      <c r="K241" s="352">
        <f ca="1">IF(ISERROR(VLOOKUP($A241,'JUKE-F16'!$D:$E,1,FALSE)),0,1)</f>
        <v>0</v>
      </c>
      <c r="L241" s="352">
        <f ca="1">IF(ISERROR(VLOOKUP($A241,'NAVARA DC SER 3 &amp; 4-D23'!$D:$E,1,FALSE)),0,1)</f>
        <v>1</v>
      </c>
      <c r="M241" s="352">
        <f ca="1">IF(ISERROR(VLOOKUP($A241,'NAVARA KC&amp;SC SER 3 &amp; 4-D23'!$D:$E,1,FALSE)),0,1)</f>
        <v>0</v>
      </c>
      <c r="N241" s="352">
        <f ca="1">IF(ISERROR(VLOOKUP($A241,'PATHFINDER -R52'!$D:$E,1,FALSE)),0,1)</f>
        <v>0</v>
      </c>
      <c r="O241" s="352">
        <f ca="1">IF(ISERROR(VLOOKUP($A241,'PATROL W-Y62 S4'!$D:$E,1,FALSE)),0,1)</f>
        <v>0</v>
      </c>
      <c r="P241" s="352">
        <f ca="1">IF(ISERROR(VLOOKUP($A241,'PATROL W-Y62'!$D:$E,1,FALSE)),0,1)</f>
        <v>0</v>
      </c>
      <c r="Q241" s="352">
        <f ca="1">IF(ISERROR(VLOOKUP($A241,'QASHQAI J11'!$D:$E,1,FALSE)),0,1)</f>
        <v>0</v>
      </c>
      <c r="R241" s="352">
        <f ca="1">IF(ISERROR(VLOOKUP($A241,'X-TRAIL-T32'!$D:$E,1,FALSE)),0,1)</f>
        <v>0</v>
      </c>
      <c r="S241" s="352">
        <f ca="1">IF(ISERROR(VLOOKUP($A241,'NAVARA -D23 DC'!$D:$D,1,FALSE)),0,1)</f>
        <v>0</v>
      </c>
      <c r="T241" s="352">
        <f ca="1">IF(ISERROR(VLOOKUP($A241,'NAVARA KC&amp;SC'!$D:$D,1,FALSE)),0,1)</f>
        <v>0</v>
      </c>
      <c r="U241" s="352">
        <f ca="1">IF(ISERROR(VLOOKUP($A241,'ALL-NEW Z-Z34'!$D:$D,1,FALSE)),0,1)</f>
        <v>0</v>
      </c>
      <c r="V241" s="352">
        <f>IF(ISERROR(VLOOKUP($A241,#REF!,1,FALSE)),0,1)</f>
        <v>0</v>
      </c>
      <c r="W241" s="352">
        <f>IF(ISERROR(VLOOKUP($A241,#REF!,1,FALSE)),0,1)</f>
        <v>0</v>
      </c>
      <c r="X241" s="352">
        <f>IF(ISERROR(VLOOKUP($A241,#REF!,1,FALSE)),0,1)</f>
        <v>0</v>
      </c>
      <c r="Y241" s="352">
        <f>IF(ISERROR(VLOOKUP($A241,#REF!,1,FALSE)),0,1)</f>
        <v>0</v>
      </c>
      <c r="Z241" s="139">
        <f t="shared" ca="1" si="7"/>
        <v>1</v>
      </c>
    </row>
    <row r="242" spans="1:26">
      <c r="A242" s="717" t="s">
        <v>218</v>
      </c>
      <c r="B242" s="716" t="s">
        <v>1905</v>
      </c>
      <c r="C242" s="718">
        <v>5285.53</v>
      </c>
      <c r="D242" s="586">
        <v>4939.75</v>
      </c>
      <c r="E242" s="537" t="str">
        <f t="shared" si="6"/>
        <v>Price Update</v>
      </c>
      <c r="F242" s="720" t="s">
        <v>1471</v>
      </c>
      <c r="G242" s="680">
        <f>C242-C242*VLOOKUP(F242,'Discount Codes'!A:E,3,FALSE)</f>
        <v>5021.2534999999998</v>
      </c>
      <c r="H242" s="352">
        <f ca="1">IF(ISERROR(VLOOKUP($A242,'LEAF-ZE1'!$D:$E,1,FALSE)),0,1)</f>
        <v>0</v>
      </c>
      <c r="I242" s="352">
        <f ca="1">IF(ISERROR(VLOOKUP($A242,'370Z-Z34'!$D:$E,1,FALSE)),0,1)</f>
        <v>0</v>
      </c>
      <c r="J242" s="352">
        <f ca="1">IF(ISERROR(VLOOKUP($A242,'JUKE-F15'!$D:$E,1,FALSE)),0,1)</f>
        <v>0</v>
      </c>
      <c r="K242" s="352">
        <f ca="1">IF(ISERROR(VLOOKUP($A242,'JUKE-F16'!$D:$E,1,FALSE)),0,1)</f>
        <v>0</v>
      </c>
      <c r="L242" s="352">
        <f ca="1">IF(ISERROR(VLOOKUP($A242,'NAVARA DC SER 3 &amp; 4-D23'!$D:$E,1,FALSE)),0,1)</f>
        <v>1</v>
      </c>
      <c r="M242" s="352">
        <f ca="1">IF(ISERROR(VLOOKUP($A242,'NAVARA KC&amp;SC SER 3 &amp; 4-D23'!$D:$E,1,FALSE)),0,1)</f>
        <v>0</v>
      </c>
      <c r="N242" s="352">
        <f ca="1">IF(ISERROR(VLOOKUP($A242,'PATHFINDER -R52'!$D:$E,1,FALSE)),0,1)</f>
        <v>0</v>
      </c>
      <c r="O242" s="352">
        <f ca="1">IF(ISERROR(VLOOKUP($A242,'PATROL W-Y62 S4'!$D:$E,1,FALSE)),0,1)</f>
        <v>0</v>
      </c>
      <c r="P242" s="352">
        <f ca="1">IF(ISERROR(VLOOKUP($A242,'PATROL W-Y62'!$D:$E,1,FALSE)),0,1)</f>
        <v>0</v>
      </c>
      <c r="Q242" s="352">
        <f ca="1">IF(ISERROR(VLOOKUP($A242,'QASHQAI J11'!$D:$E,1,FALSE)),0,1)</f>
        <v>0</v>
      </c>
      <c r="R242" s="352">
        <f ca="1">IF(ISERROR(VLOOKUP($A242,'X-TRAIL-T32'!$D:$E,1,FALSE)),0,1)</f>
        <v>0</v>
      </c>
      <c r="S242" s="352">
        <f ca="1">IF(ISERROR(VLOOKUP($A242,'NAVARA -D23 DC'!$D:$D,1,FALSE)),0,1)</f>
        <v>0</v>
      </c>
      <c r="T242" s="352">
        <f ca="1">IF(ISERROR(VLOOKUP($A242,'NAVARA KC&amp;SC'!$D:$D,1,FALSE)),0,1)</f>
        <v>0</v>
      </c>
      <c r="U242" s="352">
        <f ca="1">IF(ISERROR(VLOOKUP($A242,'ALL-NEW Z-Z34'!$D:$D,1,FALSE)),0,1)</f>
        <v>0</v>
      </c>
      <c r="V242" s="352">
        <f>IF(ISERROR(VLOOKUP($A242,#REF!,1,FALSE)),0,1)</f>
        <v>0</v>
      </c>
      <c r="W242" s="352">
        <f>IF(ISERROR(VLOOKUP($A242,#REF!,1,FALSE)),0,1)</f>
        <v>0</v>
      </c>
      <c r="X242" s="352">
        <f>IF(ISERROR(VLOOKUP($A242,#REF!,1,FALSE)),0,1)</f>
        <v>0</v>
      </c>
      <c r="Y242" s="352">
        <f>IF(ISERROR(VLOOKUP($A242,#REF!,1,FALSE)),0,1)</f>
        <v>0</v>
      </c>
      <c r="Z242" s="139">
        <f t="shared" ca="1" si="7"/>
        <v>1</v>
      </c>
    </row>
    <row r="243" spans="1:26">
      <c r="A243" s="717" t="s">
        <v>222</v>
      </c>
      <c r="B243" s="716" t="s">
        <v>1905</v>
      </c>
      <c r="C243" s="718">
        <v>5285.53</v>
      </c>
      <c r="D243" s="586">
        <v>4939.75</v>
      </c>
      <c r="E243" s="537" t="str">
        <f t="shared" si="6"/>
        <v>Price Update</v>
      </c>
      <c r="F243" s="720" t="s">
        <v>1471</v>
      </c>
      <c r="G243" s="680">
        <f>C243-C243*VLOOKUP(F243,'Discount Codes'!A:E,3,FALSE)</f>
        <v>5021.2534999999998</v>
      </c>
      <c r="H243" s="352">
        <f ca="1">IF(ISERROR(VLOOKUP($A243,'LEAF-ZE1'!$D:$E,1,FALSE)),0,1)</f>
        <v>0</v>
      </c>
      <c r="I243" s="352">
        <f ca="1">IF(ISERROR(VLOOKUP($A243,'370Z-Z34'!$D:$E,1,FALSE)),0,1)</f>
        <v>0</v>
      </c>
      <c r="J243" s="352">
        <f ca="1">IF(ISERROR(VLOOKUP($A243,'JUKE-F15'!$D:$E,1,FALSE)),0,1)</f>
        <v>0</v>
      </c>
      <c r="K243" s="352">
        <f ca="1">IF(ISERROR(VLOOKUP($A243,'JUKE-F16'!$D:$E,1,FALSE)),0,1)</f>
        <v>0</v>
      </c>
      <c r="L243" s="352">
        <f ca="1">IF(ISERROR(VLOOKUP($A243,'NAVARA DC SER 3 &amp; 4-D23'!$D:$E,1,FALSE)),0,1)</f>
        <v>1</v>
      </c>
      <c r="M243" s="352">
        <f ca="1">IF(ISERROR(VLOOKUP($A243,'NAVARA KC&amp;SC SER 3 &amp; 4-D23'!$D:$E,1,FALSE)),0,1)</f>
        <v>0</v>
      </c>
      <c r="N243" s="352">
        <f ca="1">IF(ISERROR(VLOOKUP($A243,'PATHFINDER -R52'!$D:$E,1,FALSE)),0,1)</f>
        <v>0</v>
      </c>
      <c r="O243" s="352">
        <f ca="1">IF(ISERROR(VLOOKUP($A243,'PATROL W-Y62 S4'!$D:$E,1,FALSE)),0,1)</f>
        <v>0</v>
      </c>
      <c r="P243" s="352">
        <f ca="1">IF(ISERROR(VLOOKUP($A243,'PATROL W-Y62'!$D:$E,1,FALSE)),0,1)</f>
        <v>0</v>
      </c>
      <c r="Q243" s="352">
        <f ca="1">IF(ISERROR(VLOOKUP($A243,'QASHQAI J11'!$D:$E,1,FALSE)),0,1)</f>
        <v>0</v>
      </c>
      <c r="R243" s="352">
        <f ca="1">IF(ISERROR(VLOOKUP($A243,'X-TRAIL-T32'!$D:$E,1,FALSE)),0,1)</f>
        <v>0</v>
      </c>
      <c r="S243" s="352">
        <f ca="1">IF(ISERROR(VLOOKUP($A243,'NAVARA -D23 DC'!$D:$D,1,FALSE)),0,1)</f>
        <v>0</v>
      </c>
      <c r="T243" s="352">
        <f ca="1">IF(ISERROR(VLOOKUP($A243,'NAVARA KC&amp;SC'!$D:$D,1,FALSE)),0,1)</f>
        <v>0</v>
      </c>
      <c r="U243" s="352">
        <f ca="1">IF(ISERROR(VLOOKUP($A243,'ALL-NEW Z-Z34'!$D:$D,1,FALSE)),0,1)</f>
        <v>0</v>
      </c>
      <c r="V243" s="352">
        <f>IF(ISERROR(VLOOKUP($A243,#REF!,1,FALSE)),0,1)</f>
        <v>0</v>
      </c>
      <c r="W243" s="352">
        <f>IF(ISERROR(VLOOKUP($A243,#REF!,1,FALSE)),0,1)</f>
        <v>0</v>
      </c>
      <c r="X243" s="352">
        <f>IF(ISERROR(VLOOKUP($A243,#REF!,1,FALSE)),0,1)</f>
        <v>0</v>
      </c>
      <c r="Y243" s="352">
        <f>IF(ISERROR(VLOOKUP($A243,#REF!,1,FALSE)),0,1)</f>
        <v>0</v>
      </c>
      <c r="Z243" s="139">
        <f t="shared" ca="1" si="7"/>
        <v>1</v>
      </c>
    </row>
    <row r="244" spans="1:26">
      <c r="A244" s="717" t="s">
        <v>224</v>
      </c>
      <c r="B244" s="716" t="s">
        <v>1905</v>
      </c>
      <c r="C244" s="718">
        <v>5285.53</v>
      </c>
      <c r="D244" s="586">
        <v>4939.75</v>
      </c>
      <c r="E244" s="537" t="str">
        <f t="shared" si="6"/>
        <v>Price Update</v>
      </c>
      <c r="F244" s="720" t="s">
        <v>1471</v>
      </c>
      <c r="G244" s="680">
        <f>C244-C244*VLOOKUP(F244,'Discount Codes'!A:E,3,FALSE)</f>
        <v>5021.2534999999998</v>
      </c>
      <c r="H244" s="352">
        <f ca="1">IF(ISERROR(VLOOKUP($A244,'LEAF-ZE1'!$D:$E,1,FALSE)),0,1)</f>
        <v>0</v>
      </c>
      <c r="I244" s="352">
        <f ca="1">IF(ISERROR(VLOOKUP($A244,'370Z-Z34'!$D:$E,1,FALSE)),0,1)</f>
        <v>0</v>
      </c>
      <c r="J244" s="352">
        <f ca="1">IF(ISERROR(VLOOKUP($A244,'JUKE-F15'!$D:$E,1,FALSE)),0,1)</f>
        <v>0</v>
      </c>
      <c r="K244" s="352">
        <f ca="1">IF(ISERROR(VLOOKUP($A244,'JUKE-F16'!$D:$E,1,FALSE)),0,1)</f>
        <v>0</v>
      </c>
      <c r="L244" s="352">
        <f ca="1">IF(ISERROR(VLOOKUP($A244,'NAVARA DC SER 3 &amp; 4-D23'!$D:$E,1,FALSE)),0,1)</f>
        <v>1</v>
      </c>
      <c r="M244" s="352">
        <f ca="1">IF(ISERROR(VLOOKUP($A244,'NAVARA KC&amp;SC SER 3 &amp; 4-D23'!$D:$E,1,FALSE)),0,1)</f>
        <v>0</v>
      </c>
      <c r="N244" s="352">
        <f ca="1">IF(ISERROR(VLOOKUP($A244,'PATHFINDER -R52'!$D:$E,1,FALSE)),0,1)</f>
        <v>0</v>
      </c>
      <c r="O244" s="352">
        <f ca="1">IF(ISERROR(VLOOKUP($A244,'PATROL W-Y62 S4'!$D:$E,1,FALSE)),0,1)</f>
        <v>0</v>
      </c>
      <c r="P244" s="352">
        <f ca="1">IF(ISERROR(VLOOKUP($A244,'PATROL W-Y62'!$D:$E,1,FALSE)),0,1)</f>
        <v>0</v>
      </c>
      <c r="Q244" s="352">
        <f ca="1">IF(ISERROR(VLOOKUP($A244,'QASHQAI J11'!$D:$E,1,FALSE)),0,1)</f>
        <v>0</v>
      </c>
      <c r="R244" s="352">
        <f ca="1">IF(ISERROR(VLOOKUP($A244,'X-TRAIL-T32'!$D:$E,1,FALSE)),0,1)</f>
        <v>0</v>
      </c>
      <c r="S244" s="352">
        <f ca="1">IF(ISERROR(VLOOKUP($A244,'NAVARA -D23 DC'!$D:$D,1,FALSE)),0,1)</f>
        <v>0</v>
      </c>
      <c r="T244" s="352">
        <f ca="1">IF(ISERROR(VLOOKUP($A244,'NAVARA KC&amp;SC'!$D:$D,1,FALSE)),0,1)</f>
        <v>0</v>
      </c>
      <c r="U244" s="352">
        <f ca="1">IF(ISERROR(VLOOKUP($A244,'ALL-NEW Z-Z34'!$D:$D,1,FALSE)),0,1)</f>
        <v>0</v>
      </c>
      <c r="V244" s="352">
        <f>IF(ISERROR(VLOOKUP($A244,#REF!,1,FALSE)),0,1)</f>
        <v>0</v>
      </c>
      <c r="W244" s="352">
        <f>IF(ISERROR(VLOOKUP($A244,#REF!,1,FALSE)),0,1)</f>
        <v>0</v>
      </c>
      <c r="X244" s="352">
        <f>IF(ISERROR(VLOOKUP($A244,#REF!,1,FALSE)),0,1)</f>
        <v>0</v>
      </c>
      <c r="Y244" s="352">
        <f>IF(ISERROR(VLOOKUP($A244,#REF!,1,FALSE)),0,1)</f>
        <v>0</v>
      </c>
      <c r="Z244" s="139">
        <f t="shared" ca="1" si="7"/>
        <v>1</v>
      </c>
    </row>
    <row r="245" spans="1:26" s="3" customFormat="1">
      <c r="A245" s="717" t="s">
        <v>220</v>
      </c>
      <c r="B245" s="716" t="s">
        <v>1905</v>
      </c>
      <c r="C245" s="718">
        <v>5285.53</v>
      </c>
      <c r="D245" s="586">
        <v>4939.75</v>
      </c>
      <c r="E245" s="537" t="str">
        <f t="shared" si="6"/>
        <v>Price Update</v>
      </c>
      <c r="F245" s="720" t="s">
        <v>1471</v>
      </c>
      <c r="G245" s="680">
        <f>C245-C245*VLOOKUP(F245,'Discount Codes'!A:E,3,FALSE)</f>
        <v>5021.2534999999998</v>
      </c>
      <c r="H245" s="352">
        <f ca="1">IF(ISERROR(VLOOKUP($A245,'LEAF-ZE1'!$D:$E,1,FALSE)),0,1)</f>
        <v>0</v>
      </c>
      <c r="I245" s="352">
        <f ca="1">IF(ISERROR(VLOOKUP($A245,'370Z-Z34'!$D:$E,1,FALSE)),0,1)</f>
        <v>0</v>
      </c>
      <c r="J245" s="352">
        <f ca="1">IF(ISERROR(VLOOKUP($A245,'JUKE-F15'!$D:$E,1,FALSE)),0,1)</f>
        <v>0</v>
      </c>
      <c r="K245" s="352">
        <f ca="1">IF(ISERROR(VLOOKUP($A245,'JUKE-F16'!$D:$E,1,FALSE)),0,1)</f>
        <v>0</v>
      </c>
      <c r="L245" s="352">
        <f ca="1">IF(ISERROR(VLOOKUP($A245,'NAVARA DC SER 3 &amp; 4-D23'!$D:$E,1,FALSE)),0,1)</f>
        <v>1</v>
      </c>
      <c r="M245" s="352">
        <f ca="1">IF(ISERROR(VLOOKUP($A245,'NAVARA KC&amp;SC SER 3 &amp; 4-D23'!$D:$E,1,FALSE)),0,1)</f>
        <v>0</v>
      </c>
      <c r="N245" s="352">
        <f ca="1">IF(ISERROR(VLOOKUP($A245,'PATHFINDER -R52'!$D:$E,1,FALSE)),0,1)</f>
        <v>0</v>
      </c>
      <c r="O245" s="352">
        <f ca="1">IF(ISERROR(VLOOKUP($A245,'PATROL W-Y62 S4'!$D:$E,1,FALSE)),0,1)</f>
        <v>0</v>
      </c>
      <c r="P245" s="352">
        <f ca="1">IF(ISERROR(VLOOKUP($A245,'PATROL W-Y62'!$D:$E,1,FALSE)),0,1)</f>
        <v>0</v>
      </c>
      <c r="Q245" s="352">
        <f ca="1">IF(ISERROR(VLOOKUP($A245,'QASHQAI J11'!$D:$E,1,FALSE)),0,1)</f>
        <v>0</v>
      </c>
      <c r="R245" s="352">
        <f ca="1">IF(ISERROR(VLOOKUP($A245,'X-TRAIL-T32'!$D:$E,1,FALSE)),0,1)</f>
        <v>0</v>
      </c>
      <c r="S245" s="352">
        <f ca="1">IF(ISERROR(VLOOKUP($A245,'NAVARA -D23 DC'!$D:$D,1,FALSE)),0,1)</f>
        <v>0</v>
      </c>
      <c r="T245" s="352">
        <f ca="1">IF(ISERROR(VLOOKUP($A245,'NAVARA KC&amp;SC'!$D:$D,1,FALSE)),0,1)</f>
        <v>0</v>
      </c>
      <c r="U245" s="352">
        <f ca="1">IF(ISERROR(VLOOKUP($A245,'ALL-NEW Z-Z34'!$D:$D,1,FALSE)),0,1)</f>
        <v>0</v>
      </c>
      <c r="V245" s="352">
        <f>IF(ISERROR(VLOOKUP($A245,#REF!,1,FALSE)),0,1)</f>
        <v>0</v>
      </c>
      <c r="W245" s="352">
        <f>IF(ISERROR(VLOOKUP($A245,#REF!,1,FALSE)),0,1)</f>
        <v>0</v>
      </c>
      <c r="X245" s="352">
        <f>IF(ISERROR(VLOOKUP($A245,#REF!,1,FALSE)),0,1)</f>
        <v>0</v>
      </c>
      <c r="Y245" s="352">
        <f>IF(ISERROR(VLOOKUP($A245,#REF!,1,FALSE)),0,1)</f>
        <v>0</v>
      </c>
      <c r="Z245" s="139">
        <f t="shared" ca="1" si="7"/>
        <v>1</v>
      </c>
    </row>
    <row r="246" spans="1:26">
      <c r="A246" s="717" t="s">
        <v>124</v>
      </c>
      <c r="B246" s="716" t="s">
        <v>1905</v>
      </c>
      <c r="C246" s="718">
        <v>5021.6400000000003</v>
      </c>
      <c r="D246" s="586">
        <v>4693.12</v>
      </c>
      <c r="E246" s="537" t="str">
        <f t="shared" si="6"/>
        <v>Price Update</v>
      </c>
      <c r="F246" s="720" t="s">
        <v>1471</v>
      </c>
      <c r="G246" s="680">
        <f>C246-C246*VLOOKUP(F246,'Discount Codes'!A:E,3,FALSE)</f>
        <v>4770.558</v>
      </c>
      <c r="H246" s="352">
        <f ca="1">IF(ISERROR(VLOOKUP($A246,'LEAF-ZE1'!$D:$E,1,FALSE)),0,1)</f>
        <v>0</v>
      </c>
      <c r="I246" s="352">
        <f ca="1">IF(ISERROR(VLOOKUP($A246,'370Z-Z34'!$D:$E,1,FALSE)),0,1)</f>
        <v>0</v>
      </c>
      <c r="J246" s="352">
        <f ca="1">IF(ISERROR(VLOOKUP($A246,'JUKE-F15'!$D:$E,1,FALSE)),0,1)</f>
        <v>0</v>
      </c>
      <c r="K246" s="352">
        <f ca="1">IF(ISERROR(VLOOKUP($A246,'JUKE-F16'!$D:$E,1,FALSE)),0,1)</f>
        <v>0</v>
      </c>
      <c r="L246" s="352">
        <f ca="1">IF(ISERROR(VLOOKUP($A246,'NAVARA DC SER 3 &amp; 4-D23'!$D:$E,1,FALSE)),0,1)</f>
        <v>1</v>
      </c>
      <c r="M246" s="352">
        <f ca="1">IF(ISERROR(VLOOKUP($A246,'NAVARA KC&amp;SC SER 3 &amp; 4-D23'!$D:$E,1,FALSE)),0,1)</f>
        <v>0</v>
      </c>
      <c r="N246" s="352">
        <f ca="1">IF(ISERROR(VLOOKUP($A246,'PATHFINDER -R52'!$D:$E,1,FALSE)),0,1)</f>
        <v>0</v>
      </c>
      <c r="O246" s="352">
        <f ca="1">IF(ISERROR(VLOOKUP($A246,'PATROL W-Y62 S4'!$D:$E,1,FALSE)),0,1)</f>
        <v>0</v>
      </c>
      <c r="P246" s="352">
        <f ca="1">IF(ISERROR(VLOOKUP($A246,'PATROL W-Y62'!$D:$E,1,FALSE)),0,1)</f>
        <v>0</v>
      </c>
      <c r="Q246" s="352">
        <f ca="1">IF(ISERROR(VLOOKUP($A246,'QASHQAI J11'!$D:$E,1,FALSE)),0,1)</f>
        <v>0</v>
      </c>
      <c r="R246" s="352">
        <f ca="1">IF(ISERROR(VLOOKUP($A246,'X-TRAIL-T32'!$D:$E,1,FALSE)),0,1)</f>
        <v>0</v>
      </c>
      <c r="S246" s="352">
        <f ca="1">IF(ISERROR(VLOOKUP($A246,'NAVARA -D23 DC'!$D:$D,1,FALSE)),0,1)</f>
        <v>0</v>
      </c>
      <c r="T246" s="352">
        <f ca="1">IF(ISERROR(VLOOKUP($A246,'NAVARA KC&amp;SC'!$D:$D,1,FALSE)),0,1)</f>
        <v>0</v>
      </c>
      <c r="U246" s="352">
        <f ca="1">IF(ISERROR(VLOOKUP($A246,'ALL-NEW Z-Z34'!$D:$D,1,FALSE)),0,1)</f>
        <v>0</v>
      </c>
      <c r="V246" s="352">
        <f>IF(ISERROR(VLOOKUP($A246,#REF!,1,FALSE)),0,1)</f>
        <v>0</v>
      </c>
      <c r="W246" s="352">
        <f>IF(ISERROR(VLOOKUP($A246,#REF!,1,FALSE)),0,1)</f>
        <v>0</v>
      </c>
      <c r="X246" s="352">
        <f>IF(ISERROR(VLOOKUP($A246,#REF!,1,FALSE)),0,1)</f>
        <v>0</v>
      </c>
      <c r="Y246" s="352">
        <f>IF(ISERROR(VLOOKUP($A246,#REF!,1,FALSE)),0,1)</f>
        <v>0</v>
      </c>
      <c r="Z246" s="139">
        <f t="shared" ca="1" si="7"/>
        <v>1</v>
      </c>
    </row>
    <row r="247" spans="1:26">
      <c r="A247" s="717" t="s">
        <v>228</v>
      </c>
      <c r="B247" s="716" t="s">
        <v>1905</v>
      </c>
      <c r="C247" s="718">
        <v>5021.6400000000003</v>
      </c>
      <c r="D247" s="586">
        <v>4693.12</v>
      </c>
      <c r="E247" s="537" t="str">
        <f t="shared" si="6"/>
        <v>Price Update</v>
      </c>
      <c r="F247" s="720" t="s">
        <v>1471</v>
      </c>
      <c r="G247" s="680">
        <f>C247-C247*VLOOKUP(F247,'Discount Codes'!A:E,3,FALSE)</f>
        <v>4770.558</v>
      </c>
      <c r="H247" s="352">
        <f ca="1">IF(ISERROR(VLOOKUP($A247,'LEAF-ZE1'!$D:$E,1,FALSE)),0,1)</f>
        <v>0</v>
      </c>
      <c r="I247" s="352">
        <f ca="1">IF(ISERROR(VLOOKUP($A247,'370Z-Z34'!$D:$E,1,FALSE)),0,1)</f>
        <v>0</v>
      </c>
      <c r="J247" s="352">
        <f ca="1">IF(ISERROR(VLOOKUP($A247,'JUKE-F15'!$D:$E,1,FALSE)),0,1)</f>
        <v>0</v>
      </c>
      <c r="K247" s="352">
        <f ca="1">IF(ISERROR(VLOOKUP($A247,'JUKE-F16'!$D:$E,1,FALSE)),0,1)</f>
        <v>0</v>
      </c>
      <c r="L247" s="352">
        <f ca="1">IF(ISERROR(VLOOKUP($A247,'NAVARA DC SER 3 &amp; 4-D23'!$D:$E,1,FALSE)),0,1)</f>
        <v>1</v>
      </c>
      <c r="M247" s="352">
        <f ca="1">IF(ISERROR(VLOOKUP($A247,'NAVARA KC&amp;SC SER 3 &amp; 4-D23'!$D:$E,1,FALSE)),0,1)</f>
        <v>0</v>
      </c>
      <c r="N247" s="352">
        <f ca="1">IF(ISERROR(VLOOKUP($A247,'PATHFINDER -R52'!$D:$E,1,FALSE)),0,1)</f>
        <v>0</v>
      </c>
      <c r="O247" s="352">
        <f ca="1">IF(ISERROR(VLOOKUP($A247,'PATROL W-Y62 S4'!$D:$E,1,FALSE)),0,1)</f>
        <v>0</v>
      </c>
      <c r="P247" s="352">
        <f ca="1">IF(ISERROR(VLOOKUP($A247,'PATROL W-Y62'!$D:$E,1,FALSE)),0,1)</f>
        <v>0</v>
      </c>
      <c r="Q247" s="352">
        <f ca="1">IF(ISERROR(VLOOKUP($A247,'QASHQAI J11'!$D:$E,1,FALSE)),0,1)</f>
        <v>0</v>
      </c>
      <c r="R247" s="352">
        <f ca="1">IF(ISERROR(VLOOKUP($A247,'X-TRAIL-T32'!$D:$E,1,FALSE)),0,1)</f>
        <v>0</v>
      </c>
      <c r="S247" s="352">
        <f ca="1">IF(ISERROR(VLOOKUP($A247,'NAVARA -D23 DC'!$D:$D,1,FALSE)),0,1)</f>
        <v>0</v>
      </c>
      <c r="T247" s="352">
        <f ca="1">IF(ISERROR(VLOOKUP($A247,'NAVARA KC&amp;SC'!$D:$D,1,FALSE)),0,1)</f>
        <v>0</v>
      </c>
      <c r="U247" s="352">
        <f ca="1">IF(ISERROR(VLOOKUP($A247,'ALL-NEW Z-Z34'!$D:$D,1,FALSE)),0,1)</f>
        <v>0</v>
      </c>
      <c r="V247" s="352">
        <f>IF(ISERROR(VLOOKUP($A247,#REF!,1,FALSE)),0,1)</f>
        <v>0</v>
      </c>
      <c r="W247" s="352">
        <f>IF(ISERROR(VLOOKUP($A247,#REF!,1,FALSE)),0,1)</f>
        <v>0</v>
      </c>
      <c r="X247" s="352">
        <f>IF(ISERROR(VLOOKUP($A247,#REF!,1,FALSE)),0,1)</f>
        <v>0</v>
      </c>
      <c r="Y247" s="352">
        <f>IF(ISERROR(VLOOKUP($A247,#REF!,1,FALSE)),0,1)</f>
        <v>0</v>
      </c>
      <c r="Z247" s="139">
        <f t="shared" ca="1" si="7"/>
        <v>1</v>
      </c>
    </row>
    <row r="248" spans="1:26">
      <c r="A248" s="717" t="s">
        <v>226</v>
      </c>
      <c r="B248" s="716" t="s">
        <v>1905</v>
      </c>
      <c r="C248" s="718">
        <v>5021.6400000000003</v>
      </c>
      <c r="D248" s="586">
        <v>4693.12</v>
      </c>
      <c r="E248" s="537" t="str">
        <f t="shared" si="6"/>
        <v>Price Update</v>
      </c>
      <c r="F248" s="720" t="s">
        <v>1471</v>
      </c>
      <c r="G248" s="680">
        <f>C248-C248*VLOOKUP(F248,'Discount Codes'!A:E,3,FALSE)</f>
        <v>4770.558</v>
      </c>
      <c r="H248" s="352">
        <f ca="1">IF(ISERROR(VLOOKUP($A248,'LEAF-ZE1'!$D:$E,1,FALSE)),0,1)</f>
        <v>0</v>
      </c>
      <c r="I248" s="352">
        <f ca="1">IF(ISERROR(VLOOKUP($A248,'370Z-Z34'!$D:$E,1,FALSE)),0,1)</f>
        <v>0</v>
      </c>
      <c r="J248" s="352">
        <f ca="1">IF(ISERROR(VLOOKUP($A248,'JUKE-F15'!$D:$E,1,FALSE)),0,1)</f>
        <v>0</v>
      </c>
      <c r="K248" s="352">
        <f ca="1">IF(ISERROR(VLOOKUP($A248,'JUKE-F16'!$D:$E,1,FALSE)),0,1)</f>
        <v>0</v>
      </c>
      <c r="L248" s="352">
        <f ca="1">IF(ISERROR(VLOOKUP($A248,'NAVARA DC SER 3 &amp; 4-D23'!$D:$E,1,FALSE)),0,1)</f>
        <v>1</v>
      </c>
      <c r="M248" s="352">
        <f ca="1">IF(ISERROR(VLOOKUP($A248,'NAVARA KC&amp;SC SER 3 &amp; 4-D23'!$D:$E,1,FALSE)),0,1)</f>
        <v>0</v>
      </c>
      <c r="N248" s="352">
        <f ca="1">IF(ISERROR(VLOOKUP($A248,'PATHFINDER -R52'!$D:$E,1,FALSE)),0,1)</f>
        <v>0</v>
      </c>
      <c r="O248" s="352">
        <f ca="1">IF(ISERROR(VLOOKUP($A248,'PATROL W-Y62 S4'!$D:$E,1,FALSE)),0,1)</f>
        <v>0</v>
      </c>
      <c r="P248" s="352">
        <f ca="1">IF(ISERROR(VLOOKUP($A248,'PATROL W-Y62'!$D:$E,1,FALSE)),0,1)</f>
        <v>0</v>
      </c>
      <c r="Q248" s="352">
        <f ca="1">IF(ISERROR(VLOOKUP($A248,'QASHQAI J11'!$D:$E,1,FALSE)),0,1)</f>
        <v>0</v>
      </c>
      <c r="R248" s="352">
        <f ca="1">IF(ISERROR(VLOOKUP($A248,'X-TRAIL-T32'!$D:$E,1,FALSE)),0,1)</f>
        <v>0</v>
      </c>
      <c r="S248" s="352">
        <f ca="1">IF(ISERROR(VLOOKUP($A248,'NAVARA -D23 DC'!$D:$D,1,FALSE)),0,1)</f>
        <v>0</v>
      </c>
      <c r="T248" s="352">
        <f ca="1">IF(ISERROR(VLOOKUP($A248,'NAVARA KC&amp;SC'!$D:$D,1,FALSE)),0,1)</f>
        <v>0</v>
      </c>
      <c r="U248" s="352">
        <f ca="1">IF(ISERROR(VLOOKUP($A248,'ALL-NEW Z-Z34'!$D:$D,1,FALSE)),0,1)</f>
        <v>0</v>
      </c>
      <c r="V248" s="352">
        <f>IF(ISERROR(VLOOKUP($A248,#REF!,1,FALSE)),0,1)</f>
        <v>0</v>
      </c>
      <c r="W248" s="352">
        <f>IF(ISERROR(VLOOKUP($A248,#REF!,1,FALSE)),0,1)</f>
        <v>0</v>
      </c>
      <c r="X248" s="352">
        <f>IF(ISERROR(VLOOKUP($A248,#REF!,1,FALSE)),0,1)</f>
        <v>0</v>
      </c>
      <c r="Y248" s="352">
        <f>IF(ISERROR(VLOOKUP($A248,#REF!,1,FALSE)),0,1)</f>
        <v>0</v>
      </c>
      <c r="Z248" s="139">
        <f t="shared" ca="1" si="7"/>
        <v>1</v>
      </c>
    </row>
    <row r="249" spans="1:26">
      <c r="A249" s="717" t="s">
        <v>230</v>
      </c>
      <c r="B249" s="716" t="s">
        <v>1905</v>
      </c>
      <c r="C249" s="718">
        <v>5021.6400000000003</v>
      </c>
      <c r="D249" s="586">
        <v>4693.12</v>
      </c>
      <c r="E249" s="537" t="str">
        <f t="shared" si="6"/>
        <v>Price Update</v>
      </c>
      <c r="F249" s="720" t="s">
        <v>1471</v>
      </c>
      <c r="G249" s="680">
        <f>C249-C249*VLOOKUP(F249,'Discount Codes'!A:E,3,FALSE)</f>
        <v>4770.558</v>
      </c>
      <c r="H249" s="352">
        <f ca="1">IF(ISERROR(VLOOKUP($A249,'LEAF-ZE1'!$D:$E,1,FALSE)),0,1)</f>
        <v>0</v>
      </c>
      <c r="I249" s="352">
        <f ca="1">IF(ISERROR(VLOOKUP($A249,'370Z-Z34'!$D:$E,1,FALSE)),0,1)</f>
        <v>0</v>
      </c>
      <c r="J249" s="352">
        <f ca="1">IF(ISERROR(VLOOKUP($A249,'JUKE-F15'!$D:$E,1,FALSE)),0,1)</f>
        <v>0</v>
      </c>
      <c r="K249" s="352">
        <f ca="1">IF(ISERROR(VLOOKUP($A249,'JUKE-F16'!$D:$E,1,FALSE)),0,1)</f>
        <v>0</v>
      </c>
      <c r="L249" s="352">
        <f ca="1">IF(ISERROR(VLOOKUP($A249,'NAVARA DC SER 3 &amp; 4-D23'!$D:$E,1,FALSE)),0,1)</f>
        <v>1</v>
      </c>
      <c r="M249" s="352">
        <f ca="1">IF(ISERROR(VLOOKUP($A249,'NAVARA KC&amp;SC SER 3 &amp; 4-D23'!$D:$E,1,FALSE)),0,1)</f>
        <v>0</v>
      </c>
      <c r="N249" s="352">
        <f ca="1">IF(ISERROR(VLOOKUP($A249,'PATHFINDER -R52'!$D:$E,1,FALSE)),0,1)</f>
        <v>0</v>
      </c>
      <c r="O249" s="352">
        <f ca="1">IF(ISERROR(VLOOKUP($A249,'PATROL W-Y62 S4'!$D:$E,1,FALSE)),0,1)</f>
        <v>0</v>
      </c>
      <c r="P249" s="352">
        <f ca="1">IF(ISERROR(VLOOKUP($A249,'PATROL W-Y62'!$D:$E,1,FALSE)),0,1)</f>
        <v>0</v>
      </c>
      <c r="Q249" s="352">
        <f ca="1">IF(ISERROR(VLOOKUP($A249,'QASHQAI J11'!$D:$E,1,FALSE)),0,1)</f>
        <v>0</v>
      </c>
      <c r="R249" s="352">
        <f ca="1">IF(ISERROR(VLOOKUP($A249,'X-TRAIL-T32'!$D:$E,1,FALSE)),0,1)</f>
        <v>0</v>
      </c>
      <c r="S249" s="352">
        <f ca="1">IF(ISERROR(VLOOKUP($A249,'NAVARA -D23 DC'!$D:$D,1,FALSE)),0,1)</f>
        <v>0</v>
      </c>
      <c r="T249" s="352">
        <f ca="1">IF(ISERROR(VLOOKUP($A249,'NAVARA KC&amp;SC'!$D:$D,1,FALSE)),0,1)</f>
        <v>0</v>
      </c>
      <c r="U249" s="352">
        <f ca="1">IF(ISERROR(VLOOKUP($A249,'ALL-NEW Z-Z34'!$D:$D,1,FALSE)),0,1)</f>
        <v>0</v>
      </c>
      <c r="V249" s="352">
        <f>IF(ISERROR(VLOOKUP($A249,#REF!,1,FALSE)),0,1)</f>
        <v>0</v>
      </c>
      <c r="W249" s="352">
        <f>IF(ISERROR(VLOOKUP($A249,#REF!,1,FALSE)),0,1)</f>
        <v>0</v>
      </c>
      <c r="X249" s="352">
        <f>IF(ISERROR(VLOOKUP($A249,#REF!,1,FALSE)),0,1)</f>
        <v>0</v>
      </c>
      <c r="Y249" s="352">
        <f>IF(ISERROR(VLOOKUP($A249,#REF!,1,FALSE)),0,1)</f>
        <v>0</v>
      </c>
      <c r="Z249" s="139">
        <f t="shared" ca="1" si="7"/>
        <v>1</v>
      </c>
    </row>
    <row r="250" spans="1:26">
      <c r="A250" s="717" t="s">
        <v>225</v>
      </c>
      <c r="B250" s="716" t="s">
        <v>1905</v>
      </c>
      <c r="C250" s="718">
        <v>5021.6400000000003</v>
      </c>
      <c r="D250" s="586">
        <v>4693.12</v>
      </c>
      <c r="E250" s="537" t="str">
        <f t="shared" si="6"/>
        <v>Price Update</v>
      </c>
      <c r="F250" s="720" t="s">
        <v>1471</v>
      </c>
      <c r="G250" s="680">
        <f>C250-C250*VLOOKUP(F250,'Discount Codes'!A:E,3,FALSE)</f>
        <v>4770.558</v>
      </c>
      <c r="H250" s="352">
        <f ca="1">IF(ISERROR(VLOOKUP($A250,'LEAF-ZE1'!$D:$E,1,FALSE)),0,1)</f>
        <v>0</v>
      </c>
      <c r="I250" s="352">
        <f ca="1">IF(ISERROR(VLOOKUP($A250,'370Z-Z34'!$D:$E,1,FALSE)),0,1)</f>
        <v>0</v>
      </c>
      <c r="J250" s="352">
        <f ca="1">IF(ISERROR(VLOOKUP($A250,'JUKE-F15'!$D:$E,1,FALSE)),0,1)</f>
        <v>0</v>
      </c>
      <c r="K250" s="352">
        <f ca="1">IF(ISERROR(VLOOKUP($A250,'JUKE-F16'!$D:$E,1,FALSE)),0,1)</f>
        <v>0</v>
      </c>
      <c r="L250" s="352">
        <f ca="1">IF(ISERROR(VLOOKUP($A250,'NAVARA DC SER 3 &amp; 4-D23'!$D:$E,1,FALSE)),0,1)</f>
        <v>1</v>
      </c>
      <c r="M250" s="352">
        <f ca="1">IF(ISERROR(VLOOKUP($A250,'NAVARA KC&amp;SC SER 3 &amp; 4-D23'!$D:$E,1,FALSE)),0,1)</f>
        <v>0</v>
      </c>
      <c r="N250" s="352">
        <f ca="1">IF(ISERROR(VLOOKUP($A250,'PATHFINDER -R52'!$D:$E,1,FALSE)),0,1)</f>
        <v>0</v>
      </c>
      <c r="O250" s="352">
        <f ca="1">IF(ISERROR(VLOOKUP($A250,'PATROL W-Y62 S4'!$D:$E,1,FALSE)),0,1)</f>
        <v>0</v>
      </c>
      <c r="P250" s="352">
        <f ca="1">IF(ISERROR(VLOOKUP($A250,'PATROL W-Y62'!$D:$E,1,FALSE)),0,1)</f>
        <v>0</v>
      </c>
      <c r="Q250" s="352">
        <f ca="1">IF(ISERROR(VLOOKUP($A250,'QASHQAI J11'!$D:$E,1,FALSE)),0,1)</f>
        <v>0</v>
      </c>
      <c r="R250" s="352">
        <f ca="1">IF(ISERROR(VLOOKUP($A250,'X-TRAIL-T32'!$D:$E,1,FALSE)),0,1)</f>
        <v>0</v>
      </c>
      <c r="S250" s="352">
        <f ca="1">IF(ISERROR(VLOOKUP($A250,'NAVARA -D23 DC'!$D:$D,1,FALSE)),0,1)</f>
        <v>0</v>
      </c>
      <c r="T250" s="352">
        <f ca="1">IF(ISERROR(VLOOKUP($A250,'NAVARA KC&amp;SC'!$D:$D,1,FALSE)),0,1)</f>
        <v>0</v>
      </c>
      <c r="U250" s="352">
        <f ca="1">IF(ISERROR(VLOOKUP($A250,'ALL-NEW Z-Z34'!$D:$D,1,FALSE)),0,1)</f>
        <v>0</v>
      </c>
      <c r="V250" s="352">
        <f>IF(ISERROR(VLOOKUP($A250,#REF!,1,FALSE)),0,1)</f>
        <v>0</v>
      </c>
      <c r="W250" s="352">
        <f>IF(ISERROR(VLOOKUP($A250,#REF!,1,FALSE)),0,1)</f>
        <v>0</v>
      </c>
      <c r="X250" s="352">
        <f>IF(ISERROR(VLOOKUP($A250,#REF!,1,FALSE)),0,1)</f>
        <v>0</v>
      </c>
      <c r="Y250" s="352">
        <f>IF(ISERROR(VLOOKUP($A250,#REF!,1,FALSE)),0,1)</f>
        <v>0</v>
      </c>
      <c r="Z250" s="139">
        <f t="shared" ca="1" si="7"/>
        <v>1</v>
      </c>
    </row>
    <row r="251" spans="1:26">
      <c r="A251" s="717" t="s">
        <v>229</v>
      </c>
      <c r="B251" s="716" t="s">
        <v>1905</v>
      </c>
      <c r="C251" s="718">
        <v>5021.6400000000003</v>
      </c>
      <c r="D251" s="586">
        <v>4693.12</v>
      </c>
      <c r="E251" s="537" t="str">
        <f t="shared" si="6"/>
        <v>Price Update</v>
      </c>
      <c r="F251" s="720" t="s">
        <v>1471</v>
      </c>
      <c r="G251" s="680">
        <f>C251-C251*VLOOKUP(F251,'Discount Codes'!A:E,3,FALSE)</f>
        <v>4770.558</v>
      </c>
      <c r="H251" s="352">
        <f ca="1">IF(ISERROR(VLOOKUP($A251,'LEAF-ZE1'!$D:$E,1,FALSE)),0,1)</f>
        <v>0</v>
      </c>
      <c r="I251" s="352">
        <f ca="1">IF(ISERROR(VLOOKUP($A251,'370Z-Z34'!$D:$E,1,FALSE)),0,1)</f>
        <v>0</v>
      </c>
      <c r="J251" s="352">
        <f ca="1">IF(ISERROR(VLOOKUP($A251,'JUKE-F15'!$D:$E,1,FALSE)),0,1)</f>
        <v>0</v>
      </c>
      <c r="K251" s="352">
        <f ca="1">IF(ISERROR(VLOOKUP($A251,'JUKE-F16'!$D:$E,1,FALSE)),0,1)</f>
        <v>0</v>
      </c>
      <c r="L251" s="352">
        <f ca="1">IF(ISERROR(VLOOKUP($A251,'NAVARA DC SER 3 &amp; 4-D23'!$D:$E,1,FALSE)),0,1)</f>
        <v>1</v>
      </c>
      <c r="M251" s="352">
        <f ca="1">IF(ISERROR(VLOOKUP($A251,'NAVARA KC&amp;SC SER 3 &amp; 4-D23'!$D:$E,1,FALSE)),0,1)</f>
        <v>0</v>
      </c>
      <c r="N251" s="352">
        <f ca="1">IF(ISERROR(VLOOKUP($A251,'PATHFINDER -R52'!$D:$E,1,FALSE)),0,1)</f>
        <v>0</v>
      </c>
      <c r="O251" s="352">
        <f ca="1">IF(ISERROR(VLOOKUP($A251,'PATROL W-Y62 S4'!$D:$E,1,FALSE)),0,1)</f>
        <v>0</v>
      </c>
      <c r="P251" s="352">
        <f ca="1">IF(ISERROR(VLOOKUP($A251,'PATROL W-Y62'!$D:$E,1,FALSE)),0,1)</f>
        <v>0</v>
      </c>
      <c r="Q251" s="352">
        <f ca="1">IF(ISERROR(VLOOKUP($A251,'QASHQAI J11'!$D:$E,1,FALSE)),0,1)</f>
        <v>0</v>
      </c>
      <c r="R251" s="352">
        <f ca="1">IF(ISERROR(VLOOKUP($A251,'X-TRAIL-T32'!$D:$E,1,FALSE)),0,1)</f>
        <v>0</v>
      </c>
      <c r="S251" s="352">
        <f ca="1">IF(ISERROR(VLOOKUP($A251,'NAVARA -D23 DC'!$D:$D,1,FALSE)),0,1)</f>
        <v>0</v>
      </c>
      <c r="T251" s="352">
        <f ca="1">IF(ISERROR(VLOOKUP($A251,'NAVARA KC&amp;SC'!$D:$D,1,FALSE)),0,1)</f>
        <v>0</v>
      </c>
      <c r="U251" s="352">
        <f ca="1">IF(ISERROR(VLOOKUP($A251,'ALL-NEW Z-Z34'!$D:$D,1,FALSE)),0,1)</f>
        <v>0</v>
      </c>
      <c r="V251" s="352">
        <f>IF(ISERROR(VLOOKUP($A251,#REF!,1,FALSE)),0,1)</f>
        <v>0</v>
      </c>
      <c r="W251" s="352">
        <f>IF(ISERROR(VLOOKUP($A251,#REF!,1,FALSE)),0,1)</f>
        <v>0</v>
      </c>
      <c r="X251" s="352">
        <f>IF(ISERROR(VLOOKUP($A251,#REF!,1,FALSE)),0,1)</f>
        <v>0</v>
      </c>
      <c r="Y251" s="352">
        <f>IF(ISERROR(VLOOKUP($A251,#REF!,1,FALSE)),0,1)</f>
        <v>0</v>
      </c>
      <c r="Z251" s="139">
        <f t="shared" ca="1" si="7"/>
        <v>1</v>
      </c>
    </row>
    <row r="252" spans="1:26">
      <c r="A252" s="717" t="s">
        <v>231</v>
      </c>
      <c r="B252" s="716" t="s">
        <v>1905</v>
      </c>
      <c r="C252" s="718">
        <v>4782.49</v>
      </c>
      <c r="D252" s="586">
        <v>4469.62</v>
      </c>
      <c r="E252" s="537" t="str">
        <f t="shared" si="6"/>
        <v>Price Update</v>
      </c>
      <c r="F252" s="720" t="s">
        <v>1471</v>
      </c>
      <c r="G252" s="680">
        <f>C252-C252*VLOOKUP(F252,'Discount Codes'!A:E,3,FALSE)</f>
        <v>4543.3654999999999</v>
      </c>
      <c r="H252" s="352">
        <f ca="1">IF(ISERROR(VLOOKUP($A252,'LEAF-ZE1'!$D:$E,1,FALSE)),0,1)</f>
        <v>0</v>
      </c>
      <c r="I252" s="352">
        <f ca="1">IF(ISERROR(VLOOKUP($A252,'370Z-Z34'!$D:$E,1,FALSE)),0,1)</f>
        <v>0</v>
      </c>
      <c r="J252" s="352">
        <f ca="1">IF(ISERROR(VLOOKUP($A252,'JUKE-F15'!$D:$E,1,FALSE)),0,1)</f>
        <v>0</v>
      </c>
      <c r="K252" s="352">
        <f ca="1">IF(ISERROR(VLOOKUP($A252,'JUKE-F16'!$D:$E,1,FALSE)),0,1)</f>
        <v>0</v>
      </c>
      <c r="L252" s="352">
        <f ca="1">IF(ISERROR(VLOOKUP($A252,'NAVARA DC SER 3 &amp; 4-D23'!$D:$E,1,FALSE)),0,1)</f>
        <v>1</v>
      </c>
      <c r="M252" s="352">
        <f ca="1">IF(ISERROR(VLOOKUP($A252,'NAVARA KC&amp;SC SER 3 &amp; 4-D23'!$D:$E,1,FALSE)),0,1)</f>
        <v>0</v>
      </c>
      <c r="N252" s="352">
        <f ca="1">IF(ISERROR(VLOOKUP($A252,'PATHFINDER -R52'!$D:$E,1,FALSE)),0,1)</f>
        <v>0</v>
      </c>
      <c r="O252" s="352">
        <f ca="1">IF(ISERROR(VLOOKUP($A252,'PATROL W-Y62 S4'!$D:$E,1,FALSE)),0,1)</f>
        <v>0</v>
      </c>
      <c r="P252" s="352">
        <f ca="1">IF(ISERROR(VLOOKUP($A252,'PATROL W-Y62'!$D:$E,1,FALSE)),0,1)</f>
        <v>0</v>
      </c>
      <c r="Q252" s="352">
        <f ca="1">IF(ISERROR(VLOOKUP($A252,'QASHQAI J11'!$D:$E,1,FALSE)),0,1)</f>
        <v>0</v>
      </c>
      <c r="R252" s="352">
        <f ca="1">IF(ISERROR(VLOOKUP($A252,'X-TRAIL-T32'!$D:$E,1,FALSE)),0,1)</f>
        <v>0</v>
      </c>
      <c r="S252" s="352">
        <f ca="1">IF(ISERROR(VLOOKUP($A252,'NAVARA -D23 DC'!$D:$D,1,FALSE)),0,1)</f>
        <v>0</v>
      </c>
      <c r="T252" s="352">
        <f ca="1">IF(ISERROR(VLOOKUP($A252,'NAVARA KC&amp;SC'!$D:$D,1,FALSE)),0,1)</f>
        <v>0</v>
      </c>
      <c r="U252" s="352">
        <f ca="1">IF(ISERROR(VLOOKUP($A252,'ALL-NEW Z-Z34'!$D:$D,1,FALSE)),0,1)</f>
        <v>0</v>
      </c>
      <c r="V252" s="352">
        <f>IF(ISERROR(VLOOKUP($A252,#REF!,1,FALSE)),0,1)</f>
        <v>0</v>
      </c>
      <c r="W252" s="352">
        <f>IF(ISERROR(VLOOKUP($A252,#REF!,1,FALSE)),0,1)</f>
        <v>0</v>
      </c>
      <c r="X252" s="352">
        <f>IF(ISERROR(VLOOKUP($A252,#REF!,1,FALSE)),0,1)</f>
        <v>0</v>
      </c>
      <c r="Y252" s="352">
        <f>IF(ISERROR(VLOOKUP($A252,#REF!,1,FALSE)),0,1)</f>
        <v>0</v>
      </c>
      <c r="Z252" s="139">
        <f t="shared" ca="1" si="7"/>
        <v>1</v>
      </c>
    </row>
    <row r="253" spans="1:26">
      <c r="A253" s="717" t="s">
        <v>227</v>
      </c>
      <c r="B253" s="716" t="s">
        <v>1905</v>
      </c>
      <c r="C253" s="718">
        <v>5021.6400000000003</v>
      </c>
      <c r="D253" s="586">
        <v>4693.12</v>
      </c>
      <c r="E253" s="537" t="str">
        <f t="shared" si="6"/>
        <v>Price Update</v>
      </c>
      <c r="F253" s="720" t="s">
        <v>1471</v>
      </c>
      <c r="G253" s="680">
        <f>C253-C253*VLOOKUP(F253,'Discount Codes'!A:E,3,FALSE)</f>
        <v>4770.558</v>
      </c>
      <c r="H253" s="352">
        <f ca="1">IF(ISERROR(VLOOKUP($A253,'LEAF-ZE1'!$D:$E,1,FALSE)),0,1)</f>
        <v>0</v>
      </c>
      <c r="I253" s="352">
        <f ca="1">IF(ISERROR(VLOOKUP($A253,'370Z-Z34'!$D:$E,1,FALSE)),0,1)</f>
        <v>0</v>
      </c>
      <c r="J253" s="352">
        <f ca="1">IF(ISERROR(VLOOKUP($A253,'JUKE-F15'!$D:$E,1,FALSE)),0,1)</f>
        <v>0</v>
      </c>
      <c r="K253" s="352">
        <f ca="1">IF(ISERROR(VLOOKUP($A253,'JUKE-F16'!$D:$E,1,FALSE)),0,1)</f>
        <v>0</v>
      </c>
      <c r="L253" s="352">
        <f ca="1">IF(ISERROR(VLOOKUP($A253,'NAVARA DC SER 3 &amp; 4-D23'!$D:$E,1,FALSE)),0,1)</f>
        <v>1</v>
      </c>
      <c r="M253" s="352">
        <f ca="1">IF(ISERROR(VLOOKUP($A253,'NAVARA KC&amp;SC SER 3 &amp; 4-D23'!$D:$E,1,FALSE)),0,1)</f>
        <v>0</v>
      </c>
      <c r="N253" s="352">
        <f ca="1">IF(ISERROR(VLOOKUP($A253,'PATHFINDER -R52'!$D:$E,1,FALSE)),0,1)</f>
        <v>0</v>
      </c>
      <c r="O253" s="352">
        <f ca="1">IF(ISERROR(VLOOKUP($A253,'PATROL W-Y62 S4'!$D:$E,1,FALSE)),0,1)</f>
        <v>0</v>
      </c>
      <c r="P253" s="352">
        <f ca="1">IF(ISERROR(VLOOKUP($A253,'PATROL W-Y62'!$D:$E,1,FALSE)),0,1)</f>
        <v>0</v>
      </c>
      <c r="Q253" s="352">
        <f ca="1">IF(ISERROR(VLOOKUP($A253,'QASHQAI J11'!$D:$E,1,FALSE)),0,1)</f>
        <v>0</v>
      </c>
      <c r="R253" s="352">
        <f ca="1">IF(ISERROR(VLOOKUP($A253,'X-TRAIL-T32'!$D:$E,1,FALSE)),0,1)</f>
        <v>0</v>
      </c>
      <c r="S253" s="352">
        <f ca="1">IF(ISERROR(VLOOKUP($A253,'NAVARA -D23 DC'!$D:$D,1,FALSE)),0,1)</f>
        <v>0</v>
      </c>
      <c r="T253" s="352">
        <f ca="1">IF(ISERROR(VLOOKUP($A253,'NAVARA KC&amp;SC'!$D:$D,1,FALSE)),0,1)</f>
        <v>0</v>
      </c>
      <c r="U253" s="352">
        <f ca="1">IF(ISERROR(VLOOKUP($A253,'ALL-NEW Z-Z34'!$D:$D,1,FALSE)),0,1)</f>
        <v>0</v>
      </c>
      <c r="V253" s="352">
        <f>IF(ISERROR(VLOOKUP($A253,#REF!,1,FALSE)),0,1)</f>
        <v>0</v>
      </c>
      <c r="W253" s="352">
        <f>IF(ISERROR(VLOOKUP($A253,#REF!,1,FALSE)),0,1)</f>
        <v>0</v>
      </c>
      <c r="X253" s="352">
        <f>IF(ISERROR(VLOOKUP($A253,#REF!,1,FALSE)),0,1)</f>
        <v>0</v>
      </c>
      <c r="Y253" s="352">
        <f>IF(ISERROR(VLOOKUP($A253,#REF!,1,FALSE)),0,1)</f>
        <v>0</v>
      </c>
      <c r="Z253" s="139">
        <f t="shared" ca="1" si="7"/>
        <v>1</v>
      </c>
    </row>
    <row r="254" spans="1:26">
      <c r="A254" s="717" t="s">
        <v>1264</v>
      </c>
      <c r="B254" s="716" t="s">
        <v>1906</v>
      </c>
      <c r="C254" s="718">
        <v>503</v>
      </c>
      <c r="D254" s="586">
        <v>470.09</v>
      </c>
      <c r="E254" s="537" t="str">
        <f t="shared" si="6"/>
        <v>Price Update</v>
      </c>
      <c r="F254" s="720" t="s">
        <v>1465</v>
      </c>
      <c r="G254" s="680">
        <f>C254-C254*VLOOKUP(F254,'Discount Codes'!A:E,3,FALSE)</f>
        <v>417.49</v>
      </c>
      <c r="H254" s="352">
        <f ca="1">IF(ISERROR(VLOOKUP($A254,'LEAF-ZE1'!$D:$E,1,FALSE)),0,1)</f>
        <v>0</v>
      </c>
      <c r="I254" s="352">
        <f ca="1">IF(ISERROR(VLOOKUP($A254,'370Z-Z34'!$D:$E,1,FALSE)),0,1)</f>
        <v>0</v>
      </c>
      <c r="J254" s="352">
        <f ca="1">IF(ISERROR(VLOOKUP($A254,'JUKE-F15'!$D:$E,1,FALSE)),0,1)</f>
        <v>0</v>
      </c>
      <c r="K254" s="352">
        <f ca="1">IF(ISERROR(VLOOKUP($A254,'JUKE-F16'!$D:$E,1,FALSE)),0,1)</f>
        <v>0</v>
      </c>
      <c r="L254" s="352">
        <f ca="1">IF(ISERROR(VLOOKUP($A254,'NAVARA DC SER 3 &amp; 4-D23'!$D:$E,1,FALSE)),0,1)</f>
        <v>0</v>
      </c>
      <c r="M254" s="352">
        <f ca="1">IF(ISERROR(VLOOKUP($A254,'NAVARA KC&amp;SC SER 3 &amp; 4-D23'!$D:$E,1,FALSE)),0,1)</f>
        <v>0</v>
      </c>
      <c r="N254" s="352">
        <f ca="1">IF(ISERROR(VLOOKUP($A254,'PATHFINDER -R52'!$D:$E,1,FALSE)),0,1)</f>
        <v>0</v>
      </c>
      <c r="O254" s="352">
        <f ca="1">IF(ISERROR(VLOOKUP($A254,'PATROL W-Y62 S4'!$D:$E,1,FALSE)),0,1)</f>
        <v>0</v>
      </c>
      <c r="P254" s="352">
        <f ca="1">IF(ISERROR(VLOOKUP($A254,'PATROL W-Y62'!$D:$E,1,FALSE)),0,1)</f>
        <v>0</v>
      </c>
      <c r="Q254" s="352">
        <f ca="1">IF(ISERROR(VLOOKUP($A254,'QASHQAI J11'!$D:$E,1,FALSE)),0,1)</f>
        <v>0</v>
      </c>
      <c r="R254" s="352">
        <f ca="1">IF(ISERROR(VLOOKUP($A254,'X-TRAIL-T32'!$D:$E,1,FALSE)),0,1)</f>
        <v>0</v>
      </c>
      <c r="S254" s="352">
        <f ca="1">IF(ISERROR(VLOOKUP($A254,'NAVARA -D23 DC'!$D:$D,1,FALSE)),0,1)</f>
        <v>1</v>
      </c>
      <c r="T254" s="352">
        <f ca="1">IF(ISERROR(VLOOKUP($A254,'NAVARA KC&amp;SC'!$D:$D,1,FALSE)),0,1)</f>
        <v>0</v>
      </c>
      <c r="U254" s="352">
        <f ca="1">IF(ISERROR(VLOOKUP($A254,'ALL-NEW Z-Z34'!$D:$D,1,FALSE)),0,1)</f>
        <v>0</v>
      </c>
      <c r="V254" s="352">
        <f>IF(ISERROR(VLOOKUP($A254,#REF!,1,FALSE)),0,1)</f>
        <v>0</v>
      </c>
      <c r="W254" s="352">
        <f>IF(ISERROR(VLOOKUP($A254,#REF!,1,FALSE)),0,1)</f>
        <v>0</v>
      </c>
      <c r="X254" s="352">
        <f>IF(ISERROR(VLOOKUP($A254,#REF!,1,FALSE)),0,1)</f>
        <v>0</v>
      </c>
      <c r="Y254" s="352">
        <f>IF(ISERROR(VLOOKUP($A254,#REF!,1,FALSE)),0,1)</f>
        <v>0</v>
      </c>
      <c r="Z254" s="139">
        <f t="shared" ca="1" si="7"/>
        <v>1</v>
      </c>
    </row>
    <row r="255" spans="1:26">
      <c r="A255" s="717" t="s">
        <v>1102</v>
      </c>
      <c r="B255" s="716" t="s">
        <v>1907</v>
      </c>
      <c r="C255" s="718">
        <v>3628.86</v>
      </c>
      <c r="D255" s="586">
        <v>3391.46</v>
      </c>
      <c r="E255" s="537" t="str">
        <f t="shared" si="6"/>
        <v>Price Update</v>
      </c>
      <c r="F255" s="720" t="s">
        <v>1471</v>
      </c>
      <c r="G255" s="680">
        <f>C255-C255*VLOOKUP(F255,'Discount Codes'!A:E,3,FALSE)</f>
        <v>3447.4169999999999</v>
      </c>
      <c r="H255" s="352">
        <f ca="1">IF(ISERROR(VLOOKUP($A255,'LEAF-ZE1'!$D:$E,1,FALSE)),0,1)</f>
        <v>0</v>
      </c>
      <c r="I255" s="352">
        <f ca="1">IF(ISERROR(VLOOKUP($A255,'370Z-Z34'!$D:$E,1,FALSE)),0,1)</f>
        <v>0</v>
      </c>
      <c r="J255" s="352">
        <f ca="1">IF(ISERROR(VLOOKUP($A255,'JUKE-F15'!$D:$E,1,FALSE)),0,1)</f>
        <v>0</v>
      </c>
      <c r="K255" s="352">
        <f ca="1">IF(ISERROR(VLOOKUP($A255,'JUKE-F16'!$D:$E,1,FALSE)),0,1)</f>
        <v>0</v>
      </c>
      <c r="L255" s="352">
        <f ca="1">IF(ISERROR(VLOOKUP($A255,'NAVARA DC SER 3 &amp; 4-D23'!$D:$E,1,FALSE)),0,1)</f>
        <v>1</v>
      </c>
      <c r="M255" s="352">
        <f ca="1">IF(ISERROR(VLOOKUP($A255,'NAVARA KC&amp;SC SER 3 &amp; 4-D23'!$D:$E,1,FALSE)),0,1)</f>
        <v>0</v>
      </c>
      <c r="N255" s="352">
        <f ca="1">IF(ISERROR(VLOOKUP($A255,'PATHFINDER -R52'!$D:$E,1,FALSE)),0,1)</f>
        <v>0</v>
      </c>
      <c r="O255" s="352">
        <f ca="1">IF(ISERROR(VLOOKUP($A255,'PATROL W-Y62 S4'!$D:$E,1,FALSE)),0,1)</f>
        <v>0</v>
      </c>
      <c r="P255" s="352">
        <f ca="1">IF(ISERROR(VLOOKUP($A255,'PATROL W-Y62'!$D:$E,1,FALSE)),0,1)</f>
        <v>0</v>
      </c>
      <c r="Q255" s="352">
        <f ca="1">IF(ISERROR(VLOOKUP($A255,'QASHQAI J11'!$D:$E,1,FALSE)),0,1)</f>
        <v>0</v>
      </c>
      <c r="R255" s="352">
        <f ca="1">IF(ISERROR(VLOOKUP($A255,'X-TRAIL-T32'!$D:$E,1,FALSE)),0,1)</f>
        <v>0</v>
      </c>
      <c r="S255" s="352">
        <f ca="1">IF(ISERROR(VLOOKUP($A255,'NAVARA -D23 DC'!$D:$D,1,FALSE)),0,1)</f>
        <v>0</v>
      </c>
      <c r="T255" s="352">
        <f ca="1">IF(ISERROR(VLOOKUP($A255,'NAVARA KC&amp;SC'!$D:$D,1,FALSE)),0,1)</f>
        <v>0</v>
      </c>
      <c r="U255" s="352">
        <f ca="1">IF(ISERROR(VLOOKUP($A255,'ALL-NEW Z-Z34'!$D:$D,1,FALSE)),0,1)</f>
        <v>0</v>
      </c>
      <c r="V255" s="352">
        <f>IF(ISERROR(VLOOKUP($A255,#REF!,1,FALSE)),0,1)</f>
        <v>0</v>
      </c>
      <c r="W255" s="352">
        <f>IF(ISERROR(VLOOKUP($A255,#REF!,1,FALSE)),0,1)</f>
        <v>0</v>
      </c>
      <c r="X255" s="352">
        <f>IF(ISERROR(VLOOKUP($A255,#REF!,1,FALSE)),0,1)</f>
        <v>0</v>
      </c>
      <c r="Y255" s="352">
        <f>IF(ISERROR(VLOOKUP($A255,#REF!,1,FALSE)),0,1)</f>
        <v>0</v>
      </c>
      <c r="Z255" s="139">
        <f t="shared" ca="1" si="7"/>
        <v>1</v>
      </c>
    </row>
    <row r="256" spans="1:26">
      <c r="A256" s="717" t="s">
        <v>1103</v>
      </c>
      <c r="B256" s="716" t="s">
        <v>1907</v>
      </c>
      <c r="C256" s="718">
        <v>3628.86</v>
      </c>
      <c r="D256" s="586">
        <v>3391.46</v>
      </c>
      <c r="E256" s="537" t="str">
        <f t="shared" si="6"/>
        <v>Price Update</v>
      </c>
      <c r="F256" s="720" t="s">
        <v>1471</v>
      </c>
      <c r="G256" s="680">
        <f>C256-C256*VLOOKUP(F256,'Discount Codes'!A:E,3,FALSE)</f>
        <v>3447.4169999999999</v>
      </c>
      <c r="H256" s="352">
        <f ca="1">IF(ISERROR(VLOOKUP($A256,'LEAF-ZE1'!$D:$E,1,FALSE)),0,1)</f>
        <v>0</v>
      </c>
      <c r="I256" s="352">
        <f ca="1">IF(ISERROR(VLOOKUP($A256,'370Z-Z34'!$D:$E,1,FALSE)),0,1)</f>
        <v>0</v>
      </c>
      <c r="J256" s="352">
        <f ca="1">IF(ISERROR(VLOOKUP($A256,'JUKE-F15'!$D:$E,1,FALSE)),0,1)</f>
        <v>0</v>
      </c>
      <c r="K256" s="352">
        <f ca="1">IF(ISERROR(VLOOKUP($A256,'JUKE-F16'!$D:$E,1,FALSE)),0,1)</f>
        <v>0</v>
      </c>
      <c r="L256" s="352">
        <f ca="1">IF(ISERROR(VLOOKUP($A256,'NAVARA DC SER 3 &amp; 4-D23'!$D:$E,1,FALSE)),0,1)</f>
        <v>1</v>
      </c>
      <c r="M256" s="352">
        <f ca="1">IF(ISERROR(VLOOKUP($A256,'NAVARA KC&amp;SC SER 3 &amp; 4-D23'!$D:$E,1,FALSE)),0,1)</f>
        <v>0</v>
      </c>
      <c r="N256" s="352">
        <f ca="1">IF(ISERROR(VLOOKUP($A256,'PATHFINDER -R52'!$D:$E,1,FALSE)),0,1)</f>
        <v>0</v>
      </c>
      <c r="O256" s="352">
        <f ca="1">IF(ISERROR(VLOOKUP($A256,'PATROL W-Y62 S4'!$D:$E,1,FALSE)),0,1)</f>
        <v>0</v>
      </c>
      <c r="P256" s="352">
        <f ca="1">IF(ISERROR(VLOOKUP($A256,'PATROL W-Y62'!$D:$E,1,FALSE)),0,1)</f>
        <v>0</v>
      </c>
      <c r="Q256" s="352">
        <f ca="1">IF(ISERROR(VLOOKUP($A256,'QASHQAI J11'!$D:$E,1,FALSE)),0,1)</f>
        <v>0</v>
      </c>
      <c r="R256" s="352">
        <f ca="1">IF(ISERROR(VLOOKUP($A256,'X-TRAIL-T32'!$D:$E,1,FALSE)),0,1)</f>
        <v>0</v>
      </c>
      <c r="S256" s="352">
        <f ca="1">IF(ISERROR(VLOOKUP($A256,'NAVARA -D23 DC'!$D:$D,1,FALSE)),0,1)</f>
        <v>0</v>
      </c>
      <c r="T256" s="352">
        <f ca="1">IF(ISERROR(VLOOKUP($A256,'NAVARA KC&amp;SC'!$D:$D,1,FALSE)),0,1)</f>
        <v>0</v>
      </c>
      <c r="U256" s="352">
        <f ca="1">IF(ISERROR(VLOOKUP($A256,'ALL-NEW Z-Z34'!$D:$D,1,FALSE)),0,1)</f>
        <v>0</v>
      </c>
      <c r="V256" s="352">
        <f>IF(ISERROR(VLOOKUP($A256,#REF!,1,FALSE)),0,1)</f>
        <v>0</v>
      </c>
      <c r="W256" s="352">
        <f>IF(ISERROR(VLOOKUP($A256,#REF!,1,FALSE)),0,1)</f>
        <v>0</v>
      </c>
      <c r="X256" s="352">
        <f>IF(ISERROR(VLOOKUP($A256,#REF!,1,FALSE)),0,1)</f>
        <v>0</v>
      </c>
      <c r="Y256" s="352">
        <f>IF(ISERROR(VLOOKUP($A256,#REF!,1,FALSE)),0,1)</f>
        <v>0</v>
      </c>
      <c r="Z256" s="139">
        <f t="shared" ca="1" si="7"/>
        <v>1</v>
      </c>
    </row>
    <row r="257" spans="1:26">
      <c r="A257" s="717" t="s">
        <v>1104</v>
      </c>
      <c r="B257" s="716" t="s">
        <v>1907</v>
      </c>
      <c r="C257" s="718">
        <v>3628.86</v>
      </c>
      <c r="D257" s="586">
        <v>3391.46</v>
      </c>
      <c r="E257" s="537" t="str">
        <f t="shared" si="6"/>
        <v>Price Update</v>
      </c>
      <c r="F257" s="720" t="s">
        <v>1471</v>
      </c>
      <c r="G257" s="680">
        <f>C257-C257*VLOOKUP(F257,'Discount Codes'!A:E,3,FALSE)</f>
        <v>3447.4169999999999</v>
      </c>
      <c r="H257" s="352">
        <f ca="1">IF(ISERROR(VLOOKUP($A257,'LEAF-ZE1'!$D:$E,1,FALSE)),0,1)</f>
        <v>0</v>
      </c>
      <c r="I257" s="352">
        <f ca="1">IF(ISERROR(VLOOKUP($A257,'370Z-Z34'!$D:$E,1,FALSE)),0,1)</f>
        <v>0</v>
      </c>
      <c r="J257" s="352">
        <f ca="1">IF(ISERROR(VLOOKUP($A257,'JUKE-F15'!$D:$E,1,FALSE)),0,1)</f>
        <v>0</v>
      </c>
      <c r="K257" s="352">
        <f ca="1">IF(ISERROR(VLOOKUP($A257,'JUKE-F16'!$D:$E,1,FALSE)),0,1)</f>
        <v>0</v>
      </c>
      <c r="L257" s="352">
        <f ca="1">IF(ISERROR(VLOOKUP($A257,'NAVARA DC SER 3 &amp; 4-D23'!$D:$E,1,FALSE)),0,1)</f>
        <v>1</v>
      </c>
      <c r="M257" s="352">
        <f ca="1">IF(ISERROR(VLOOKUP($A257,'NAVARA KC&amp;SC SER 3 &amp; 4-D23'!$D:$E,1,FALSE)),0,1)</f>
        <v>0</v>
      </c>
      <c r="N257" s="352">
        <f ca="1">IF(ISERROR(VLOOKUP($A257,'PATHFINDER -R52'!$D:$E,1,FALSE)),0,1)</f>
        <v>0</v>
      </c>
      <c r="O257" s="352">
        <f ca="1">IF(ISERROR(VLOOKUP($A257,'PATROL W-Y62 S4'!$D:$E,1,FALSE)),0,1)</f>
        <v>0</v>
      </c>
      <c r="P257" s="352">
        <f ca="1">IF(ISERROR(VLOOKUP($A257,'PATROL W-Y62'!$D:$E,1,FALSE)),0,1)</f>
        <v>0</v>
      </c>
      <c r="Q257" s="352">
        <f ca="1">IF(ISERROR(VLOOKUP($A257,'QASHQAI J11'!$D:$E,1,FALSE)),0,1)</f>
        <v>0</v>
      </c>
      <c r="R257" s="352">
        <f ca="1">IF(ISERROR(VLOOKUP($A257,'X-TRAIL-T32'!$D:$E,1,FALSE)),0,1)</f>
        <v>0</v>
      </c>
      <c r="S257" s="352">
        <f ca="1">IF(ISERROR(VLOOKUP($A257,'NAVARA -D23 DC'!$D:$D,1,FALSE)),0,1)</f>
        <v>0</v>
      </c>
      <c r="T257" s="352">
        <f ca="1">IF(ISERROR(VLOOKUP($A257,'NAVARA KC&amp;SC'!$D:$D,1,FALSE)),0,1)</f>
        <v>0</v>
      </c>
      <c r="U257" s="352">
        <f ca="1">IF(ISERROR(VLOOKUP($A257,'ALL-NEW Z-Z34'!$D:$D,1,FALSE)),0,1)</f>
        <v>0</v>
      </c>
      <c r="V257" s="352">
        <f>IF(ISERROR(VLOOKUP($A257,#REF!,1,FALSE)),0,1)</f>
        <v>0</v>
      </c>
      <c r="W257" s="352">
        <f>IF(ISERROR(VLOOKUP($A257,#REF!,1,FALSE)),0,1)</f>
        <v>0</v>
      </c>
      <c r="X257" s="352">
        <f>IF(ISERROR(VLOOKUP($A257,#REF!,1,FALSE)),0,1)</f>
        <v>0</v>
      </c>
      <c r="Y257" s="352">
        <f>IF(ISERROR(VLOOKUP($A257,#REF!,1,FALSE)),0,1)</f>
        <v>0</v>
      </c>
      <c r="Z257" s="139">
        <f t="shared" ca="1" si="7"/>
        <v>1</v>
      </c>
    </row>
    <row r="258" spans="1:26">
      <c r="A258" s="717" t="s">
        <v>1105</v>
      </c>
      <c r="B258" s="716" t="s">
        <v>1907</v>
      </c>
      <c r="C258" s="718">
        <v>3628.86</v>
      </c>
      <c r="D258" s="586">
        <v>3391.46</v>
      </c>
      <c r="E258" s="537" t="str">
        <f t="shared" si="6"/>
        <v>Price Update</v>
      </c>
      <c r="F258" s="720" t="s">
        <v>1471</v>
      </c>
      <c r="G258" s="680">
        <f>C258-C258*VLOOKUP(F258,'Discount Codes'!A:E,3,FALSE)</f>
        <v>3447.4169999999999</v>
      </c>
      <c r="H258" s="352">
        <f ca="1">IF(ISERROR(VLOOKUP($A258,'LEAF-ZE1'!$D:$E,1,FALSE)),0,1)</f>
        <v>0</v>
      </c>
      <c r="I258" s="352">
        <f ca="1">IF(ISERROR(VLOOKUP($A258,'370Z-Z34'!$D:$E,1,FALSE)),0,1)</f>
        <v>0</v>
      </c>
      <c r="J258" s="352">
        <f ca="1">IF(ISERROR(VLOOKUP($A258,'JUKE-F15'!$D:$E,1,FALSE)),0,1)</f>
        <v>0</v>
      </c>
      <c r="K258" s="352">
        <f ca="1">IF(ISERROR(VLOOKUP($A258,'JUKE-F16'!$D:$E,1,FALSE)),0,1)</f>
        <v>0</v>
      </c>
      <c r="L258" s="352">
        <f ca="1">IF(ISERROR(VLOOKUP($A258,'NAVARA DC SER 3 &amp; 4-D23'!$D:$E,1,FALSE)),0,1)</f>
        <v>1</v>
      </c>
      <c r="M258" s="352">
        <f ca="1">IF(ISERROR(VLOOKUP($A258,'NAVARA KC&amp;SC SER 3 &amp; 4-D23'!$D:$E,1,FALSE)),0,1)</f>
        <v>0</v>
      </c>
      <c r="N258" s="352">
        <f ca="1">IF(ISERROR(VLOOKUP($A258,'PATHFINDER -R52'!$D:$E,1,FALSE)),0,1)</f>
        <v>0</v>
      </c>
      <c r="O258" s="352">
        <f ca="1">IF(ISERROR(VLOOKUP($A258,'PATROL W-Y62 S4'!$D:$E,1,FALSE)),0,1)</f>
        <v>0</v>
      </c>
      <c r="P258" s="352">
        <f ca="1">IF(ISERROR(VLOOKUP($A258,'PATROL W-Y62'!$D:$E,1,FALSE)),0,1)</f>
        <v>0</v>
      </c>
      <c r="Q258" s="352">
        <f ca="1">IF(ISERROR(VLOOKUP($A258,'QASHQAI J11'!$D:$E,1,FALSE)),0,1)</f>
        <v>0</v>
      </c>
      <c r="R258" s="352">
        <f ca="1">IF(ISERROR(VLOOKUP($A258,'X-TRAIL-T32'!$D:$E,1,FALSE)),0,1)</f>
        <v>0</v>
      </c>
      <c r="S258" s="352">
        <f ca="1">IF(ISERROR(VLOOKUP($A258,'NAVARA -D23 DC'!$D:$D,1,FALSE)),0,1)</f>
        <v>0</v>
      </c>
      <c r="T258" s="352">
        <f ca="1">IF(ISERROR(VLOOKUP($A258,'NAVARA KC&amp;SC'!$D:$D,1,FALSE)),0,1)</f>
        <v>0</v>
      </c>
      <c r="U258" s="352">
        <f ca="1">IF(ISERROR(VLOOKUP($A258,'ALL-NEW Z-Z34'!$D:$D,1,FALSE)),0,1)</f>
        <v>0</v>
      </c>
      <c r="V258" s="352">
        <f>IF(ISERROR(VLOOKUP($A258,#REF!,1,FALSE)),0,1)</f>
        <v>0</v>
      </c>
      <c r="W258" s="352">
        <f>IF(ISERROR(VLOOKUP($A258,#REF!,1,FALSE)),0,1)</f>
        <v>0</v>
      </c>
      <c r="X258" s="352">
        <f>IF(ISERROR(VLOOKUP($A258,#REF!,1,FALSE)),0,1)</f>
        <v>0</v>
      </c>
      <c r="Y258" s="352">
        <f>IF(ISERROR(VLOOKUP($A258,#REF!,1,FALSE)),0,1)</f>
        <v>0</v>
      </c>
      <c r="Z258" s="139">
        <f t="shared" ca="1" si="7"/>
        <v>1</v>
      </c>
    </row>
    <row r="259" spans="1:26">
      <c r="A259" s="717" t="s">
        <v>1106</v>
      </c>
      <c r="B259" s="716" t="s">
        <v>1907</v>
      </c>
      <c r="C259" s="718">
        <v>3628.86</v>
      </c>
      <c r="D259" s="586">
        <v>3391.46</v>
      </c>
      <c r="E259" s="537" t="str">
        <f t="shared" ref="E259:E322" si="8">IF(D259=C259,"","Price Update")</f>
        <v>Price Update</v>
      </c>
      <c r="F259" s="720" t="s">
        <v>1471</v>
      </c>
      <c r="G259" s="680">
        <f>C259-C259*VLOOKUP(F259,'Discount Codes'!A:E,3,FALSE)</f>
        <v>3447.4169999999999</v>
      </c>
      <c r="H259" s="352">
        <f ca="1">IF(ISERROR(VLOOKUP($A259,'LEAF-ZE1'!$D:$E,1,FALSE)),0,1)</f>
        <v>0</v>
      </c>
      <c r="I259" s="352">
        <f ca="1">IF(ISERROR(VLOOKUP($A259,'370Z-Z34'!$D:$E,1,FALSE)),0,1)</f>
        <v>0</v>
      </c>
      <c r="J259" s="352">
        <f ca="1">IF(ISERROR(VLOOKUP($A259,'JUKE-F15'!$D:$E,1,FALSE)),0,1)</f>
        <v>0</v>
      </c>
      <c r="K259" s="352">
        <f ca="1">IF(ISERROR(VLOOKUP($A259,'JUKE-F16'!$D:$E,1,FALSE)),0,1)</f>
        <v>0</v>
      </c>
      <c r="L259" s="352">
        <f ca="1">IF(ISERROR(VLOOKUP($A259,'NAVARA DC SER 3 &amp; 4-D23'!$D:$E,1,FALSE)),0,1)</f>
        <v>1</v>
      </c>
      <c r="M259" s="352">
        <f ca="1">IF(ISERROR(VLOOKUP($A259,'NAVARA KC&amp;SC SER 3 &amp; 4-D23'!$D:$E,1,FALSE)),0,1)</f>
        <v>0</v>
      </c>
      <c r="N259" s="352">
        <f ca="1">IF(ISERROR(VLOOKUP($A259,'PATHFINDER -R52'!$D:$E,1,FALSE)),0,1)</f>
        <v>0</v>
      </c>
      <c r="O259" s="352">
        <f ca="1">IF(ISERROR(VLOOKUP($A259,'PATROL W-Y62 S4'!$D:$E,1,FALSE)),0,1)</f>
        <v>0</v>
      </c>
      <c r="P259" s="352">
        <f ca="1">IF(ISERROR(VLOOKUP($A259,'PATROL W-Y62'!$D:$E,1,FALSE)),0,1)</f>
        <v>0</v>
      </c>
      <c r="Q259" s="352">
        <f ca="1">IF(ISERROR(VLOOKUP($A259,'QASHQAI J11'!$D:$E,1,FALSE)),0,1)</f>
        <v>0</v>
      </c>
      <c r="R259" s="352">
        <f ca="1">IF(ISERROR(VLOOKUP($A259,'X-TRAIL-T32'!$D:$E,1,FALSE)),0,1)</f>
        <v>0</v>
      </c>
      <c r="S259" s="352">
        <f ca="1">IF(ISERROR(VLOOKUP($A259,'NAVARA -D23 DC'!$D:$D,1,FALSE)),0,1)</f>
        <v>0</v>
      </c>
      <c r="T259" s="352">
        <f ca="1">IF(ISERROR(VLOOKUP($A259,'NAVARA KC&amp;SC'!$D:$D,1,FALSE)),0,1)</f>
        <v>0</v>
      </c>
      <c r="U259" s="352">
        <f ca="1">IF(ISERROR(VLOOKUP($A259,'ALL-NEW Z-Z34'!$D:$D,1,FALSE)),0,1)</f>
        <v>0</v>
      </c>
      <c r="V259" s="352">
        <f>IF(ISERROR(VLOOKUP($A259,#REF!,1,FALSE)),0,1)</f>
        <v>0</v>
      </c>
      <c r="W259" s="352">
        <f>IF(ISERROR(VLOOKUP($A259,#REF!,1,FALSE)),0,1)</f>
        <v>0</v>
      </c>
      <c r="X259" s="352">
        <f>IF(ISERROR(VLOOKUP($A259,#REF!,1,FALSE)),0,1)</f>
        <v>0</v>
      </c>
      <c r="Y259" s="352">
        <f>IF(ISERROR(VLOOKUP($A259,#REF!,1,FALSE)),0,1)</f>
        <v>0</v>
      </c>
      <c r="Z259" s="139">
        <f t="shared" ref="Z259:Z322" ca="1" si="9">COUNTIF(H259:Y259,"&gt;0")</f>
        <v>1</v>
      </c>
    </row>
    <row r="260" spans="1:26">
      <c r="A260" s="717" t="s">
        <v>1107</v>
      </c>
      <c r="B260" s="716" t="s">
        <v>1907</v>
      </c>
      <c r="C260" s="718">
        <v>3628.86</v>
      </c>
      <c r="D260" s="586">
        <v>3391.46</v>
      </c>
      <c r="E260" s="537" t="str">
        <f t="shared" si="8"/>
        <v>Price Update</v>
      </c>
      <c r="F260" s="720" t="s">
        <v>1471</v>
      </c>
      <c r="G260" s="680">
        <f>C260-C260*VLOOKUP(F260,'Discount Codes'!A:E,3,FALSE)</f>
        <v>3447.4169999999999</v>
      </c>
      <c r="H260" s="352">
        <f ca="1">IF(ISERROR(VLOOKUP($A260,'LEAF-ZE1'!$D:$E,1,FALSE)),0,1)</f>
        <v>0</v>
      </c>
      <c r="I260" s="352">
        <f ca="1">IF(ISERROR(VLOOKUP($A260,'370Z-Z34'!$D:$E,1,FALSE)),0,1)</f>
        <v>0</v>
      </c>
      <c r="J260" s="352">
        <f ca="1">IF(ISERROR(VLOOKUP($A260,'JUKE-F15'!$D:$E,1,FALSE)),0,1)</f>
        <v>0</v>
      </c>
      <c r="K260" s="352">
        <f ca="1">IF(ISERROR(VLOOKUP($A260,'JUKE-F16'!$D:$E,1,FALSE)),0,1)</f>
        <v>0</v>
      </c>
      <c r="L260" s="352">
        <f ca="1">IF(ISERROR(VLOOKUP($A260,'NAVARA DC SER 3 &amp; 4-D23'!$D:$E,1,FALSE)),0,1)</f>
        <v>1</v>
      </c>
      <c r="M260" s="352">
        <f ca="1">IF(ISERROR(VLOOKUP($A260,'NAVARA KC&amp;SC SER 3 &amp; 4-D23'!$D:$E,1,FALSE)),0,1)</f>
        <v>0</v>
      </c>
      <c r="N260" s="352">
        <f ca="1">IF(ISERROR(VLOOKUP($A260,'PATHFINDER -R52'!$D:$E,1,FALSE)),0,1)</f>
        <v>0</v>
      </c>
      <c r="O260" s="352">
        <f ca="1">IF(ISERROR(VLOOKUP($A260,'PATROL W-Y62 S4'!$D:$E,1,FALSE)),0,1)</f>
        <v>0</v>
      </c>
      <c r="P260" s="352">
        <f ca="1">IF(ISERROR(VLOOKUP($A260,'PATROL W-Y62'!$D:$E,1,FALSE)),0,1)</f>
        <v>0</v>
      </c>
      <c r="Q260" s="352">
        <f ca="1">IF(ISERROR(VLOOKUP($A260,'QASHQAI J11'!$D:$E,1,FALSE)),0,1)</f>
        <v>0</v>
      </c>
      <c r="R260" s="352">
        <f ca="1">IF(ISERROR(VLOOKUP($A260,'X-TRAIL-T32'!$D:$E,1,FALSE)),0,1)</f>
        <v>0</v>
      </c>
      <c r="S260" s="352">
        <f ca="1">IF(ISERROR(VLOOKUP($A260,'NAVARA -D23 DC'!$D:$D,1,FALSE)),0,1)</f>
        <v>0</v>
      </c>
      <c r="T260" s="352">
        <f ca="1">IF(ISERROR(VLOOKUP($A260,'NAVARA KC&amp;SC'!$D:$D,1,FALSE)),0,1)</f>
        <v>0</v>
      </c>
      <c r="U260" s="352">
        <f ca="1">IF(ISERROR(VLOOKUP($A260,'ALL-NEW Z-Z34'!$D:$D,1,FALSE)),0,1)</f>
        <v>0</v>
      </c>
      <c r="V260" s="352">
        <f>IF(ISERROR(VLOOKUP($A260,#REF!,1,FALSE)),0,1)</f>
        <v>0</v>
      </c>
      <c r="W260" s="352">
        <f>IF(ISERROR(VLOOKUP($A260,#REF!,1,FALSE)),0,1)</f>
        <v>0</v>
      </c>
      <c r="X260" s="352">
        <f>IF(ISERROR(VLOOKUP($A260,#REF!,1,FALSE)),0,1)</f>
        <v>0</v>
      </c>
      <c r="Y260" s="352">
        <f>IF(ISERROR(VLOOKUP($A260,#REF!,1,FALSE)),0,1)</f>
        <v>0</v>
      </c>
      <c r="Z260" s="139">
        <f t="shared" ca="1" si="9"/>
        <v>1</v>
      </c>
    </row>
    <row r="261" spans="1:26">
      <c r="A261" s="717" t="s">
        <v>1108</v>
      </c>
      <c r="B261" s="716" t="s">
        <v>1907</v>
      </c>
      <c r="C261" s="718">
        <v>3628.86</v>
      </c>
      <c r="D261" s="586">
        <v>3391.46</v>
      </c>
      <c r="E261" s="537" t="str">
        <f t="shared" si="8"/>
        <v>Price Update</v>
      </c>
      <c r="F261" s="720" t="s">
        <v>1471</v>
      </c>
      <c r="G261" s="680">
        <f>C261-C261*VLOOKUP(F261,'Discount Codes'!A:E,3,FALSE)</f>
        <v>3447.4169999999999</v>
      </c>
      <c r="H261" s="352">
        <f ca="1">IF(ISERROR(VLOOKUP($A261,'LEAF-ZE1'!$D:$E,1,FALSE)),0,1)</f>
        <v>0</v>
      </c>
      <c r="I261" s="352">
        <f ca="1">IF(ISERROR(VLOOKUP($A261,'370Z-Z34'!$D:$E,1,FALSE)),0,1)</f>
        <v>0</v>
      </c>
      <c r="J261" s="352">
        <f ca="1">IF(ISERROR(VLOOKUP($A261,'JUKE-F15'!$D:$E,1,FALSE)),0,1)</f>
        <v>0</v>
      </c>
      <c r="K261" s="352">
        <f ca="1">IF(ISERROR(VLOOKUP($A261,'JUKE-F16'!$D:$E,1,FALSE)),0,1)</f>
        <v>0</v>
      </c>
      <c r="L261" s="352">
        <f ca="1">IF(ISERROR(VLOOKUP($A261,'NAVARA DC SER 3 &amp; 4-D23'!$D:$E,1,FALSE)),0,1)</f>
        <v>1</v>
      </c>
      <c r="M261" s="352">
        <f ca="1">IF(ISERROR(VLOOKUP($A261,'NAVARA KC&amp;SC SER 3 &amp; 4-D23'!$D:$E,1,FALSE)),0,1)</f>
        <v>0</v>
      </c>
      <c r="N261" s="352">
        <f ca="1">IF(ISERROR(VLOOKUP($A261,'PATHFINDER -R52'!$D:$E,1,FALSE)),0,1)</f>
        <v>0</v>
      </c>
      <c r="O261" s="352">
        <f ca="1">IF(ISERROR(VLOOKUP($A261,'PATROL W-Y62 S4'!$D:$E,1,FALSE)),0,1)</f>
        <v>0</v>
      </c>
      <c r="P261" s="352">
        <f ca="1">IF(ISERROR(VLOOKUP($A261,'PATROL W-Y62'!$D:$E,1,FALSE)),0,1)</f>
        <v>0</v>
      </c>
      <c r="Q261" s="352">
        <f ca="1">IF(ISERROR(VLOOKUP($A261,'QASHQAI J11'!$D:$E,1,FALSE)),0,1)</f>
        <v>0</v>
      </c>
      <c r="R261" s="352">
        <f ca="1">IF(ISERROR(VLOOKUP($A261,'X-TRAIL-T32'!$D:$E,1,FALSE)),0,1)</f>
        <v>0</v>
      </c>
      <c r="S261" s="352">
        <f ca="1">IF(ISERROR(VLOOKUP($A261,'NAVARA -D23 DC'!$D:$D,1,FALSE)),0,1)</f>
        <v>0</v>
      </c>
      <c r="T261" s="352">
        <f ca="1">IF(ISERROR(VLOOKUP($A261,'NAVARA KC&amp;SC'!$D:$D,1,FALSE)),0,1)</f>
        <v>0</v>
      </c>
      <c r="U261" s="352">
        <f ca="1">IF(ISERROR(VLOOKUP($A261,'ALL-NEW Z-Z34'!$D:$D,1,FALSE)),0,1)</f>
        <v>0</v>
      </c>
      <c r="V261" s="352">
        <f>IF(ISERROR(VLOOKUP($A261,#REF!,1,FALSE)),0,1)</f>
        <v>0</v>
      </c>
      <c r="W261" s="352">
        <f>IF(ISERROR(VLOOKUP($A261,#REF!,1,FALSE)),0,1)</f>
        <v>0</v>
      </c>
      <c r="X261" s="352">
        <f>IF(ISERROR(VLOOKUP($A261,#REF!,1,FALSE)),0,1)</f>
        <v>0</v>
      </c>
      <c r="Y261" s="352">
        <f>IF(ISERROR(VLOOKUP($A261,#REF!,1,FALSE)),0,1)</f>
        <v>0</v>
      </c>
      <c r="Z261" s="139">
        <f t="shared" ca="1" si="9"/>
        <v>1</v>
      </c>
    </row>
    <row r="262" spans="1:26">
      <c r="A262" s="717" t="s">
        <v>1109</v>
      </c>
      <c r="B262" s="716" t="s">
        <v>1907</v>
      </c>
      <c r="C262" s="718">
        <v>3628.86</v>
      </c>
      <c r="D262" s="586">
        <v>3391.46</v>
      </c>
      <c r="E262" s="537" t="str">
        <f t="shared" si="8"/>
        <v>Price Update</v>
      </c>
      <c r="F262" s="720" t="s">
        <v>1471</v>
      </c>
      <c r="G262" s="680">
        <f>C262-C262*VLOOKUP(F262,'Discount Codes'!A:E,3,FALSE)</f>
        <v>3447.4169999999999</v>
      </c>
      <c r="H262" s="352">
        <f ca="1">IF(ISERROR(VLOOKUP($A262,'LEAF-ZE1'!$D:$E,1,FALSE)),0,1)</f>
        <v>0</v>
      </c>
      <c r="I262" s="352">
        <f ca="1">IF(ISERROR(VLOOKUP($A262,'370Z-Z34'!$D:$E,1,FALSE)),0,1)</f>
        <v>0</v>
      </c>
      <c r="J262" s="352">
        <f ca="1">IF(ISERROR(VLOOKUP($A262,'JUKE-F15'!$D:$E,1,FALSE)),0,1)</f>
        <v>0</v>
      </c>
      <c r="K262" s="352">
        <f ca="1">IF(ISERROR(VLOOKUP($A262,'JUKE-F16'!$D:$E,1,FALSE)),0,1)</f>
        <v>0</v>
      </c>
      <c r="L262" s="352">
        <f ca="1">IF(ISERROR(VLOOKUP($A262,'NAVARA DC SER 3 &amp; 4-D23'!$D:$E,1,FALSE)),0,1)</f>
        <v>1</v>
      </c>
      <c r="M262" s="352">
        <f ca="1">IF(ISERROR(VLOOKUP($A262,'NAVARA KC&amp;SC SER 3 &amp; 4-D23'!$D:$E,1,FALSE)),0,1)</f>
        <v>0</v>
      </c>
      <c r="N262" s="352">
        <f ca="1">IF(ISERROR(VLOOKUP($A262,'PATHFINDER -R52'!$D:$E,1,FALSE)),0,1)</f>
        <v>0</v>
      </c>
      <c r="O262" s="352">
        <f ca="1">IF(ISERROR(VLOOKUP($A262,'PATROL W-Y62 S4'!$D:$E,1,FALSE)),0,1)</f>
        <v>0</v>
      </c>
      <c r="P262" s="352">
        <f ca="1">IF(ISERROR(VLOOKUP($A262,'PATROL W-Y62'!$D:$E,1,FALSE)),0,1)</f>
        <v>0</v>
      </c>
      <c r="Q262" s="352">
        <f ca="1">IF(ISERROR(VLOOKUP($A262,'QASHQAI J11'!$D:$E,1,FALSE)),0,1)</f>
        <v>0</v>
      </c>
      <c r="R262" s="352">
        <f ca="1">IF(ISERROR(VLOOKUP($A262,'X-TRAIL-T32'!$D:$E,1,FALSE)),0,1)</f>
        <v>0</v>
      </c>
      <c r="S262" s="352">
        <f ca="1">IF(ISERROR(VLOOKUP($A262,'NAVARA -D23 DC'!$D:$D,1,FALSE)),0,1)</f>
        <v>0</v>
      </c>
      <c r="T262" s="352">
        <f ca="1">IF(ISERROR(VLOOKUP($A262,'NAVARA KC&amp;SC'!$D:$D,1,FALSE)),0,1)</f>
        <v>0</v>
      </c>
      <c r="U262" s="352">
        <f ca="1">IF(ISERROR(VLOOKUP($A262,'ALL-NEW Z-Z34'!$D:$D,1,FALSE)),0,1)</f>
        <v>0</v>
      </c>
      <c r="V262" s="352">
        <f>IF(ISERROR(VLOOKUP($A262,#REF!,1,FALSE)),0,1)</f>
        <v>0</v>
      </c>
      <c r="W262" s="352">
        <f>IF(ISERROR(VLOOKUP($A262,#REF!,1,FALSE)),0,1)</f>
        <v>0</v>
      </c>
      <c r="X262" s="352">
        <f>IF(ISERROR(VLOOKUP($A262,#REF!,1,FALSE)),0,1)</f>
        <v>0</v>
      </c>
      <c r="Y262" s="352">
        <f>IF(ISERROR(VLOOKUP($A262,#REF!,1,FALSE)),0,1)</f>
        <v>0</v>
      </c>
      <c r="Z262" s="139">
        <f t="shared" ca="1" si="9"/>
        <v>1</v>
      </c>
    </row>
    <row r="263" spans="1:26">
      <c r="A263" s="717" t="s">
        <v>1110</v>
      </c>
      <c r="B263" s="716" t="s">
        <v>1907</v>
      </c>
      <c r="C263" s="718">
        <v>3500.24</v>
      </c>
      <c r="D263" s="586">
        <v>3271.25</v>
      </c>
      <c r="E263" s="537" t="str">
        <f t="shared" si="8"/>
        <v>Price Update</v>
      </c>
      <c r="F263" s="720" t="s">
        <v>1471</v>
      </c>
      <c r="G263" s="680">
        <f>C263-C263*VLOOKUP(F263,'Discount Codes'!A:E,3,FALSE)</f>
        <v>3325.2279999999996</v>
      </c>
      <c r="H263" s="352">
        <f ca="1">IF(ISERROR(VLOOKUP($A263,'LEAF-ZE1'!$D:$E,1,FALSE)),0,1)</f>
        <v>0</v>
      </c>
      <c r="I263" s="352">
        <f ca="1">IF(ISERROR(VLOOKUP($A263,'370Z-Z34'!$D:$E,1,FALSE)),0,1)</f>
        <v>0</v>
      </c>
      <c r="J263" s="352">
        <f ca="1">IF(ISERROR(VLOOKUP($A263,'JUKE-F15'!$D:$E,1,FALSE)),0,1)</f>
        <v>0</v>
      </c>
      <c r="K263" s="352">
        <f ca="1">IF(ISERROR(VLOOKUP($A263,'JUKE-F16'!$D:$E,1,FALSE)),0,1)</f>
        <v>0</v>
      </c>
      <c r="L263" s="352">
        <f ca="1">IF(ISERROR(VLOOKUP($A263,'NAVARA DC SER 3 &amp; 4-D23'!$D:$E,1,FALSE)),0,1)</f>
        <v>1</v>
      </c>
      <c r="M263" s="352">
        <f ca="1">IF(ISERROR(VLOOKUP($A263,'NAVARA KC&amp;SC SER 3 &amp; 4-D23'!$D:$E,1,FALSE)),0,1)</f>
        <v>0</v>
      </c>
      <c r="N263" s="352">
        <f ca="1">IF(ISERROR(VLOOKUP($A263,'PATHFINDER -R52'!$D:$E,1,FALSE)),0,1)</f>
        <v>0</v>
      </c>
      <c r="O263" s="352">
        <f ca="1">IF(ISERROR(VLOOKUP($A263,'PATROL W-Y62 S4'!$D:$E,1,FALSE)),0,1)</f>
        <v>0</v>
      </c>
      <c r="P263" s="352">
        <f ca="1">IF(ISERROR(VLOOKUP($A263,'PATROL W-Y62'!$D:$E,1,FALSE)),0,1)</f>
        <v>0</v>
      </c>
      <c r="Q263" s="352">
        <f ca="1">IF(ISERROR(VLOOKUP($A263,'QASHQAI J11'!$D:$E,1,FALSE)),0,1)</f>
        <v>0</v>
      </c>
      <c r="R263" s="352">
        <f ca="1">IF(ISERROR(VLOOKUP($A263,'X-TRAIL-T32'!$D:$E,1,FALSE)),0,1)</f>
        <v>0</v>
      </c>
      <c r="S263" s="352">
        <f ca="1">IF(ISERROR(VLOOKUP($A263,'NAVARA -D23 DC'!$D:$D,1,FALSE)),0,1)</f>
        <v>0</v>
      </c>
      <c r="T263" s="352">
        <f ca="1">IF(ISERROR(VLOOKUP($A263,'NAVARA KC&amp;SC'!$D:$D,1,FALSE)),0,1)</f>
        <v>0</v>
      </c>
      <c r="U263" s="352">
        <f ca="1">IF(ISERROR(VLOOKUP($A263,'ALL-NEW Z-Z34'!$D:$D,1,FALSE)),0,1)</f>
        <v>0</v>
      </c>
      <c r="V263" s="352">
        <f>IF(ISERROR(VLOOKUP($A263,#REF!,1,FALSE)),0,1)</f>
        <v>0</v>
      </c>
      <c r="W263" s="352">
        <f>IF(ISERROR(VLOOKUP($A263,#REF!,1,FALSE)),0,1)</f>
        <v>0</v>
      </c>
      <c r="X263" s="352">
        <f>IF(ISERROR(VLOOKUP($A263,#REF!,1,FALSE)),0,1)</f>
        <v>0</v>
      </c>
      <c r="Y263" s="352">
        <f>IF(ISERROR(VLOOKUP($A263,#REF!,1,FALSE)),0,1)</f>
        <v>0</v>
      </c>
      <c r="Z263" s="139">
        <f t="shared" ca="1" si="9"/>
        <v>1</v>
      </c>
    </row>
    <row r="264" spans="1:26">
      <c r="A264" s="717" t="s">
        <v>1111</v>
      </c>
      <c r="B264" s="716" t="s">
        <v>1907</v>
      </c>
      <c r="C264" s="718">
        <v>3500.24</v>
      </c>
      <c r="D264" s="586">
        <v>3271.25</v>
      </c>
      <c r="E264" s="537" t="str">
        <f t="shared" si="8"/>
        <v>Price Update</v>
      </c>
      <c r="F264" s="720" t="s">
        <v>1471</v>
      </c>
      <c r="G264" s="680">
        <f>C264-C264*VLOOKUP(F264,'Discount Codes'!A:E,3,FALSE)</f>
        <v>3325.2279999999996</v>
      </c>
      <c r="H264" s="352">
        <f ca="1">IF(ISERROR(VLOOKUP($A264,'LEAF-ZE1'!$D:$E,1,FALSE)),0,1)</f>
        <v>0</v>
      </c>
      <c r="I264" s="352">
        <f ca="1">IF(ISERROR(VLOOKUP($A264,'370Z-Z34'!$D:$E,1,FALSE)),0,1)</f>
        <v>0</v>
      </c>
      <c r="J264" s="352">
        <f ca="1">IF(ISERROR(VLOOKUP($A264,'JUKE-F15'!$D:$E,1,FALSE)),0,1)</f>
        <v>0</v>
      </c>
      <c r="K264" s="352">
        <f ca="1">IF(ISERROR(VLOOKUP($A264,'JUKE-F16'!$D:$E,1,FALSE)),0,1)</f>
        <v>0</v>
      </c>
      <c r="L264" s="352">
        <f ca="1">IF(ISERROR(VLOOKUP($A264,'NAVARA DC SER 3 &amp; 4-D23'!$D:$E,1,FALSE)),0,1)</f>
        <v>1</v>
      </c>
      <c r="M264" s="352">
        <f ca="1">IF(ISERROR(VLOOKUP($A264,'NAVARA KC&amp;SC SER 3 &amp; 4-D23'!$D:$E,1,FALSE)),0,1)</f>
        <v>0</v>
      </c>
      <c r="N264" s="352">
        <f ca="1">IF(ISERROR(VLOOKUP($A264,'PATHFINDER -R52'!$D:$E,1,FALSE)),0,1)</f>
        <v>0</v>
      </c>
      <c r="O264" s="352">
        <f ca="1">IF(ISERROR(VLOOKUP($A264,'PATROL W-Y62 S4'!$D:$E,1,FALSE)),0,1)</f>
        <v>0</v>
      </c>
      <c r="P264" s="352">
        <f ca="1">IF(ISERROR(VLOOKUP($A264,'PATROL W-Y62'!$D:$E,1,FALSE)),0,1)</f>
        <v>0</v>
      </c>
      <c r="Q264" s="352">
        <f ca="1">IF(ISERROR(VLOOKUP($A264,'QASHQAI J11'!$D:$E,1,FALSE)),0,1)</f>
        <v>0</v>
      </c>
      <c r="R264" s="352">
        <f ca="1">IF(ISERROR(VLOOKUP($A264,'X-TRAIL-T32'!$D:$E,1,FALSE)),0,1)</f>
        <v>0</v>
      </c>
      <c r="S264" s="352">
        <f ca="1">IF(ISERROR(VLOOKUP($A264,'NAVARA -D23 DC'!$D:$D,1,FALSE)),0,1)</f>
        <v>0</v>
      </c>
      <c r="T264" s="352">
        <f ca="1">IF(ISERROR(VLOOKUP($A264,'NAVARA KC&amp;SC'!$D:$D,1,FALSE)),0,1)</f>
        <v>0</v>
      </c>
      <c r="U264" s="352">
        <f ca="1">IF(ISERROR(VLOOKUP($A264,'ALL-NEW Z-Z34'!$D:$D,1,FALSE)),0,1)</f>
        <v>0</v>
      </c>
      <c r="V264" s="352">
        <f>IF(ISERROR(VLOOKUP($A264,#REF!,1,FALSE)),0,1)</f>
        <v>0</v>
      </c>
      <c r="W264" s="352">
        <f>IF(ISERROR(VLOOKUP($A264,#REF!,1,FALSE)),0,1)</f>
        <v>0</v>
      </c>
      <c r="X264" s="352">
        <f>IF(ISERROR(VLOOKUP($A264,#REF!,1,FALSE)),0,1)</f>
        <v>0</v>
      </c>
      <c r="Y264" s="352">
        <f>IF(ISERROR(VLOOKUP($A264,#REF!,1,FALSE)),0,1)</f>
        <v>0</v>
      </c>
      <c r="Z264" s="139">
        <f t="shared" ca="1" si="9"/>
        <v>1</v>
      </c>
    </row>
    <row r="265" spans="1:26">
      <c r="A265" s="717" t="s">
        <v>1112</v>
      </c>
      <c r="B265" s="716" t="s">
        <v>1907</v>
      </c>
      <c r="C265" s="718">
        <v>3500.24</v>
      </c>
      <c r="D265" s="586">
        <v>3271.25</v>
      </c>
      <c r="E265" s="537" t="str">
        <f t="shared" si="8"/>
        <v>Price Update</v>
      </c>
      <c r="F265" s="720" t="s">
        <v>1471</v>
      </c>
      <c r="G265" s="680">
        <f>C265-C265*VLOOKUP(F265,'Discount Codes'!A:E,3,FALSE)</f>
        <v>3325.2279999999996</v>
      </c>
      <c r="H265" s="352">
        <f ca="1">IF(ISERROR(VLOOKUP($A265,'LEAF-ZE1'!$D:$E,1,FALSE)),0,1)</f>
        <v>0</v>
      </c>
      <c r="I265" s="352">
        <f ca="1">IF(ISERROR(VLOOKUP($A265,'370Z-Z34'!$D:$E,1,FALSE)),0,1)</f>
        <v>0</v>
      </c>
      <c r="J265" s="352">
        <f ca="1">IF(ISERROR(VLOOKUP($A265,'JUKE-F15'!$D:$E,1,FALSE)),0,1)</f>
        <v>0</v>
      </c>
      <c r="K265" s="352">
        <f ca="1">IF(ISERROR(VLOOKUP($A265,'JUKE-F16'!$D:$E,1,FALSE)),0,1)</f>
        <v>0</v>
      </c>
      <c r="L265" s="352">
        <f ca="1">IF(ISERROR(VLOOKUP($A265,'NAVARA DC SER 3 &amp; 4-D23'!$D:$E,1,FALSE)),0,1)</f>
        <v>1</v>
      </c>
      <c r="M265" s="352">
        <f ca="1">IF(ISERROR(VLOOKUP($A265,'NAVARA KC&amp;SC SER 3 &amp; 4-D23'!$D:$E,1,FALSE)),0,1)</f>
        <v>0</v>
      </c>
      <c r="N265" s="352">
        <f ca="1">IF(ISERROR(VLOOKUP($A265,'PATHFINDER -R52'!$D:$E,1,FALSE)),0,1)</f>
        <v>0</v>
      </c>
      <c r="O265" s="352">
        <f ca="1">IF(ISERROR(VLOOKUP($A265,'PATROL W-Y62 S4'!$D:$E,1,FALSE)),0,1)</f>
        <v>0</v>
      </c>
      <c r="P265" s="352">
        <f ca="1">IF(ISERROR(VLOOKUP($A265,'PATROL W-Y62'!$D:$E,1,FALSE)),0,1)</f>
        <v>0</v>
      </c>
      <c r="Q265" s="352">
        <f ca="1">IF(ISERROR(VLOOKUP($A265,'QASHQAI J11'!$D:$E,1,FALSE)),0,1)</f>
        <v>0</v>
      </c>
      <c r="R265" s="352">
        <f ca="1">IF(ISERROR(VLOOKUP($A265,'X-TRAIL-T32'!$D:$E,1,FALSE)),0,1)</f>
        <v>0</v>
      </c>
      <c r="S265" s="352">
        <f ca="1">IF(ISERROR(VLOOKUP($A265,'NAVARA -D23 DC'!$D:$D,1,FALSE)),0,1)</f>
        <v>0</v>
      </c>
      <c r="T265" s="352">
        <f ca="1">IF(ISERROR(VLOOKUP($A265,'NAVARA KC&amp;SC'!$D:$D,1,FALSE)),0,1)</f>
        <v>0</v>
      </c>
      <c r="U265" s="352">
        <f ca="1">IF(ISERROR(VLOOKUP($A265,'ALL-NEW Z-Z34'!$D:$D,1,FALSE)),0,1)</f>
        <v>0</v>
      </c>
      <c r="V265" s="352">
        <f>IF(ISERROR(VLOOKUP($A265,#REF!,1,FALSE)),0,1)</f>
        <v>0</v>
      </c>
      <c r="W265" s="352">
        <f>IF(ISERROR(VLOOKUP($A265,#REF!,1,FALSE)),0,1)</f>
        <v>0</v>
      </c>
      <c r="X265" s="352">
        <f>IF(ISERROR(VLOOKUP($A265,#REF!,1,FALSE)),0,1)</f>
        <v>0</v>
      </c>
      <c r="Y265" s="352">
        <f>IF(ISERROR(VLOOKUP($A265,#REF!,1,FALSE)),0,1)</f>
        <v>0</v>
      </c>
      <c r="Z265" s="139">
        <f t="shared" ca="1" si="9"/>
        <v>1</v>
      </c>
    </row>
    <row r="266" spans="1:26">
      <c r="A266" s="717" t="s">
        <v>1113</v>
      </c>
      <c r="B266" s="716" t="s">
        <v>1907</v>
      </c>
      <c r="C266" s="718">
        <v>3500.24</v>
      </c>
      <c r="D266" s="586">
        <v>3271.25</v>
      </c>
      <c r="E266" s="537" t="str">
        <f t="shared" si="8"/>
        <v>Price Update</v>
      </c>
      <c r="F266" s="720" t="s">
        <v>1471</v>
      </c>
      <c r="G266" s="680">
        <f>C266-C266*VLOOKUP(F266,'Discount Codes'!A:E,3,FALSE)</f>
        <v>3325.2279999999996</v>
      </c>
      <c r="H266" s="352">
        <f ca="1">IF(ISERROR(VLOOKUP($A266,'LEAF-ZE1'!$D:$E,1,FALSE)),0,1)</f>
        <v>0</v>
      </c>
      <c r="I266" s="352">
        <f ca="1">IF(ISERROR(VLOOKUP($A266,'370Z-Z34'!$D:$E,1,FALSE)),0,1)</f>
        <v>0</v>
      </c>
      <c r="J266" s="352">
        <f ca="1">IF(ISERROR(VLOOKUP($A266,'JUKE-F15'!$D:$E,1,FALSE)),0,1)</f>
        <v>0</v>
      </c>
      <c r="K266" s="352">
        <f ca="1">IF(ISERROR(VLOOKUP($A266,'JUKE-F16'!$D:$E,1,FALSE)),0,1)</f>
        <v>0</v>
      </c>
      <c r="L266" s="352">
        <f ca="1">IF(ISERROR(VLOOKUP($A266,'NAVARA DC SER 3 &amp; 4-D23'!$D:$E,1,FALSE)),0,1)</f>
        <v>1</v>
      </c>
      <c r="M266" s="352">
        <f ca="1">IF(ISERROR(VLOOKUP($A266,'NAVARA KC&amp;SC SER 3 &amp; 4-D23'!$D:$E,1,FALSE)),0,1)</f>
        <v>0</v>
      </c>
      <c r="N266" s="352">
        <f ca="1">IF(ISERROR(VLOOKUP($A266,'PATHFINDER -R52'!$D:$E,1,FALSE)),0,1)</f>
        <v>0</v>
      </c>
      <c r="O266" s="352">
        <f ca="1">IF(ISERROR(VLOOKUP($A266,'PATROL W-Y62 S4'!$D:$E,1,FALSE)),0,1)</f>
        <v>0</v>
      </c>
      <c r="P266" s="352">
        <f ca="1">IF(ISERROR(VLOOKUP($A266,'PATROL W-Y62'!$D:$E,1,FALSE)),0,1)</f>
        <v>0</v>
      </c>
      <c r="Q266" s="352">
        <f ca="1">IF(ISERROR(VLOOKUP($A266,'QASHQAI J11'!$D:$E,1,FALSE)),0,1)</f>
        <v>0</v>
      </c>
      <c r="R266" s="352">
        <f ca="1">IF(ISERROR(VLOOKUP($A266,'X-TRAIL-T32'!$D:$E,1,FALSE)),0,1)</f>
        <v>0</v>
      </c>
      <c r="S266" s="352">
        <f ca="1">IF(ISERROR(VLOOKUP($A266,'NAVARA -D23 DC'!$D:$D,1,FALSE)),0,1)</f>
        <v>0</v>
      </c>
      <c r="T266" s="352">
        <f ca="1">IF(ISERROR(VLOOKUP($A266,'NAVARA KC&amp;SC'!$D:$D,1,FALSE)),0,1)</f>
        <v>0</v>
      </c>
      <c r="U266" s="352">
        <f ca="1">IF(ISERROR(VLOOKUP($A266,'ALL-NEW Z-Z34'!$D:$D,1,FALSE)),0,1)</f>
        <v>0</v>
      </c>
      <c r="V266" s="352">
        <f>IF(ISERROR(VLOOKUP($A266,#REF!,1,FALSE)),0,1)</f>
        <v>0</v>
      </c>
      <c r="W266" s="352">
        <f>IF(ISERROR(VLOOKUP($A266,#REF!,1,FALSE)),0,1)</f>
        <v>0</v>
      </c>
      <c r="X266" s="352">
        <f>IF(ISERROR(VLOOKUP($A266,#REF!,1,FALSE)),0,1)</f>
        <v>0</v>
      </c>
      <c r="Y266" s="352">
        <f>IF(ISERROR(VLOOKUP($A266,#REF!,1,FALSE)),0,1)</f>
        <v>0</v>
      </c>
      <c r="Z266" s="139">
        <f t="shared" ca="1" si="9"/>
        <v>1</v>
      </c>
    </row>
    <row r="267" spans="1:26">
      <c r="A267" s="717" t="s">
        <v>1114</v>
      </c>
      <c r="B267" s="716" t="s">
        <v>1907</v>
      </c>
      <c r="C267" s="718">
        <v>3500.24</v>
      </c>
      <c r="D267" s="586">
        <v>3271.25</v>
      </c>
      <c r="E267" s="537" t="str">
        <f t="shared" si="8"/>
        <v>Price Update</v>
      </c>
      <c r="F267" s="720" t="s">
        <v>1471</v>
      </c>
      <c r="G267" s="680">
        <f>C267-C267*VLOOKUP(F267,'Discount Codes'!A:E,3,FALSE)</f>
        <v>3325.2279999999996</v>
      </c>
      <c r="H267" s="352">
        <f ca="1">IF(ISERROR(VLOOKUP($A267,'LEAF-ZE1'!$D:$E,1,FALSE)),0,1)</f>
        <v>0</v>
      </c>
      <c r="I267" s="352">
        <f ca="1">IF(ISERROR(VLOOKUP($A267,'370Z-Z34'!$D:$E,1,FALSE)),0,1)</f>
        <v>0</v>
      </c>
      <c r="J267" s="352">
        <f ca="1">IF(ISERROR(VLOOKUP($A267,'JUKE-F15'!$D:$E,1,FALSE)),0,1)</f>
        <v>0</v>
      </c>
      <c r="K267" s="352">
        <f ca="1">IF(ISERROR(VLOOKUP($A267,'JUKE-F16'!$D:$E,1,FALSE)),0,1)</f>
        <v>0</v>
      </c>
      <c r="L267" s="352">
        <f ca="1">IF(ISERROR(VLOOKUP($A267,'NAVARA DC SER 3 &amp; 4-D23'!$D:$E,1,FALSE)),0,1)</f>
        <v>1</v>
      </c>
      <c r="M267" s="352">
        <f ca="1">IF(ISERROR(VLOOKUP($A267,'NAVARA KC&amp;SC SER 3 &amp; 4-D23'!$D:$E,1,FALSE)),0,1)</f>
        <v>0</v>
      </c>
      <c r="N267" s="352">
        <f ca="1">IF(ISERROR(VLOOKUP($A267,'PATHFINDER -R52'!$D:$E,1,FALSE)),0,1)</f>
        <v>0</v>
      </c>
      <c r="O267" s="352">
        <f ca="1">IF(ISERROR(VLOOKUP($A267,'PATROL W-Y62 S4'!$D:$E,1,FALSE)),0,1)</f>
        <v>0</v>
      </c>
      <c r="P267" s="352">
        <f ca="1">IF(ISERROR(VLOOKUP($A267,'PATROL W-Y62'!$D:$E,1,FALSE)),0,1)</f>
        <v>0</v>
      </c>
      <c r="Q267" s="352">
        <f ca="1">IF(ISERROR(VLOOKUP($A267,'QASHQAI J11'!$D:$E,1,FALSE)),0,1)</f>
        <v>0</v>
      </c>
      <c r="R267" s="352">
        <f ca="1">IF(ISERROR(VLOOKUP($A267,'X-TRAIL-T32'!$D:$E,1,FALSE)),0,1)</f>
        <v>0</v>
      </c>
      <c r="S267" s="352">
        <f ca="1">IF(ISERROR(VLOOKUP($A267,'NAVARA -D23 DC'!$D:$D,1,FALSE)),0,1)</f>
        <v>0</v>
      </c>
      <c r="T267" s="352">
        <f ca="1">IF(ISERROR(VLOOKUP($A267,'NAVARA KC&amp;SC'!$D:$D,1,FALSE)),0,1)</f>
        <v>0</v>
      </c>
      <c r="U267" s="352">
        <f ca="1">IF(ISERROR(VLOOKUP($A267,'ALL-NEW Z-Z34'!$D:$D,1,FALSE)),0,1)</f>
        <v>0</v>
      </c>
      <c r="V267" s="352">
        <f>IF(ISERROR(VLOOKUP($A267,#REF!,1,FALSE)),0,1)</f>
        <v>0</v>
      </c>
      <c r="W267" s="352">
        <f>IF(ISERROR(VLOOKUP($A267,#REF!,1,FALSE)),0,1)</f>
        <v>0</v>
      </c>
      <c r="X267" s="352">
        <f>IF(ISERROR(VLOOKUP($A267,#REF!,1,FALSE)),0,1)</f>
        <v>0</v>
      </c>
      <c r="Y267" s="352">
        <f>IF(ISERROR(VLOOKUP($A267,#REF!,1,FALSE)),0,1)</f>
        <v>0</v>
      </c>
      <c r="Z267" s="139">
        <f t="shared" ca="1" si="9"/>
        <v>1</v>
      </c>
    </row>
    <row r="268" spans="1:26">
      <c r="A268" s="717" t="s">
        <v>1115</v>
      </c>
      <c r="B268" s="716" t="s">
        <v>1907</v>
      </c>
      <c r="C268" s="718">
        <v>3500.24</v>
      </c>
      <c r="D268" s="586">
        <v>3271.25</v>
      </c>
      <c r="E268" s="537" t="str">
        <f t="shared" si="8"/>
        <v>Price Update</v>
      </c>
      <c r="F268" s="720" t="s">
        <v>1471</v>
      </c>
      <c r="G268" s="680">
        <f>C268-C268*VLOOKUP(F268,'Discount Codes'!A:E,3,FALSE)</f>
        <v>3325.2279999999996</v>
      </c>
      <c r="H268" s="352">
        <f ca="1">IF(ISERROR(VLOOKUP($A268,'LEAF-ZE1'!$D:$E,1,FALSE)),0,1)</f>
        <v>0</v>
      </c>
      <c r="I268" s="352">
        <f ca="1">IF(ISERROR(VLOOKUP($A268,'370Z-Z34'!$D:$E,1,FALSE)),0,1)</f>
        <v>0</v>
      </c>
      <c r="J268" s="352">
        <f ca="1">IF(ISERROR(VLOOKUP($A268,'JUKE-F15'!$D:$E,1,FALSE)),0,1)</f>
        <v>0</v>
      </c>
      <c r="K268" s="352">
        <f ca="1">IF(ISERROR(VLOOKUP($A268,'JUKE-F16'!$D:$E,1,FALSE)),0,1)</f>
        <v>0</v>
      </c>
      <c r="L268" s="352">
        <f ca="1">IF(ISERROR(VLOOKUP($A268,'NAVARA DC SER 3 &amp; 4-D23'!$D:$E,1,FALSE)),0,1)</f>
        <v>1</v>
      </c>
      <c r="M268" s="352">
        <f ca="1">IF(ISERROR(VLOOKUP($A268,'NAVARA KC&amp;SC SER 3 &amp; 4-D23'!$D:$E,1,FALSE)),0,1)</f>
        <v>0</v>
      </c>
      <c r="N268" s="352">
        <f ca="1">IF(ISERROR(VLOOKUP($A268,'PATHFINDER -R52'!$D:$E,1,FALSE)),0,1)</f>
        <v>0</v>
      </c>
      <c r="O268" s="352">
        <f ca="1">IF(ISERROR(VLOOKUP($A268,'PATROL W-Y62 S4'!$D:$E,1,FALSE)),0,1)</f>
        <v>0</v>
      </c>
      <c r="P268" s="352">
        <f ca="1">IF(ISERROR(VLOOKUP($A268,'PATROL W-Y62'!$D:$E,1,FALSE)),0,1)</f>
        <v>0</v>
      </c>
      <c r="Q268" s="352">
        <f ca="1">IF(ISERROR(VLOOKUP($A268,'QASHQAI J11'!$D:$E,1,FALSE)),0,1)</f>
        <v>0</v>
      </c>
      <c r="R268" s="352">
        <f ca="1">IF(ISERROR(VLOOKUP($A268,'X-TRAIL-T32'!$D:$E,1,FALSE)),0,1)</f>
        <v>0</v>
      </c>
      <c r="S268" s="352">
        <f ca="1">IF(ISERROR(VLOOKUP($A268,'NAVARA -D23 DC'!$D:$D,1,FALSE)),0,1)</f>
        <v>0</v>
      </c>
      <c r="T268" s="352">
        <f ca="1">IF(ISERROR(VLOOKUP($A268,'NAVARA KC&amp;SC'!$D:$D,1,FALSE)),0,1)</f>
        <v>0</v>
      </c>
      <c r="U268" s="352">
        <f ca="1">IF(ISERROR(VLOOKUP($A268,'ALL-NEW Z-Z34'!$D:$D,1,FALSE)),0,1)</f>
        <v>0</v>
      </c>
      <c r="V268" s="352">
        <f>IF(ISERROR(VLOOKUP($A268,#REF!,1,FALSE)),0,1)</f>
        <v>0</v>
      </c>
      <c r="W268" s="352">
        <f>IF(ISERROR(VLOOKUP($A268,#REF!,1,FALSE)),0,1)</f>
        <v>0</v>
      </c>
      <c r="X268" s="352">
        <f>IF(ISERROR(VLOOKUP($A268,#REF!,1,FALSE)),0,1)</f>
        <v>0</v>
      </c>
      <c r="Y268" s="352">
        <f>IF(ISERROR(VLOOKUP($A268,#REF!,1,FALSE)),0,1)</f>
        <v>0</v>
      </c>
      <c r="Z268" s="139">
        <f t="shared" ca="1" si="9"/>
        <v>1</v>
      </c>
    </row>
    <row r="269" spans="1:26">
      <c r="A269" s="717" t="s">
        <v>1116</v>
      </c>
      <c r="B269" s="716" t="s">
        <v>1907</v>
      </c>
      <c r="C269" s="718">
        <v>3500.24</v>
      </c>
      <c r="D269" s="586">
        <v>3271.25</v>
      </c>
      <c r="E269" s="537" t="str">
        <f t="shared" si="8"/>
        <v>Price Update</v>
      </c>
      <c r="F269" s="720" t="s">
        <v>1471</v>
      </c>
      <c r="G269" s="680">
        <f>C269-C269*VLOOKUP(F269,'Discount Codes'!A:E,3,FALSE)</f>
        <v>3325.2279999999996</v>
      </c>
      <c r="H269" s="352">
        <f ca="1">IF(ISERROR(VLOOKUP($A269,'LEAF-ZE1'!$D:$E,1,FALSE)),0,1)</f>
        <v>0</v>
      </c>
      <c r="I269" s="352">
        <f ca="1">IF(ISERROR(VLOOKUP($A269,'370Z-Z34'!$D:$E,1,FALSE)),0,1)</f>
        <v>0</v>
      </c>
      <c r="J269" s="352">
        <f ca="1">IF(ISERROR(VLOOKUP($A269,'JUKE-F15'!$D:$E,1,FALSE)),0,1)</f>
        <v>0</v>
      </c>
      <c r="K269" s="352">
        <f ca="1">IF(ISERROR(VLOOKUP($A269,'JUKE-F16'!$D:$E,1,FALSE)),0,1)</f>
        <v>0</v>
      </c>
      <c r="L269" s="352">
        <f ca="1">IF(ISERROR(VLOOKUP($A269,'NAVARA DC SER 3 &amp; 4-D23'!$D:$E,1,FALSE)),0,1)</f>
        <v>1</v>
      </c>
      <c r="M269" s="352">
        <f ca="1">IF(ISERROR(VLOOKUP($A269,'NAVARA KC&amp;SC SER 3 &amp; 4-D23'!$D:$E,1,FALSE)),0,1)</f>
        <v>0</v>
      </c>
      <c r="N269" s="352">
        <f ca="1">IF(ISERROR(VLOOKUP($A269,'PATHFINDER -R52'!$D:$E,1,FALSE)),0,1)</f>
        <v>0</v>
      </c>
      <c r="O269" s="352">
        <f ca="1">IF(ISERROR(VLOOKUP($A269,'PATROL W-Y62 S4'!$D:$E,1,FALSE)),0,1)</f>
        <v>0</v>
      </c>
      <c r="P269" s="352">
        <f ca="1">IF(ISERROR(VLOOKUP($A269,'PATROL W-Y62'!$D:$E,1,FALSE)),0,1)</f>
        <v>0</v>
      </c>
      <c r="Q269" s="352">
        <f ca="1">IF(ISERROR(VLOOKUP($A269,'QASHQAI J11'!$D:$E,1,FALSE)),0,1)</f>
        <v>0</v>
      </c>
      <c r="R269" s="352">
        <f ca="1">IF(ISERROR(VLOOKUP($A269,'X-TRAIL-T32'!$D:$E,1,FALSE)),0,1)</f>
        <v>0</v>
      </c>
      <c r="S269" s="352">
        <f ca="1">IF(ISERROR(VLOOKUP($A269,'NAVARA -D23 DC'!$D:$D,1,FALSE)),0,1)</f>
        <v>0</v>
      </c>
      <c r="T269" s="352">
        <f ca="1">IF(ISERROR(VLOOKUP($A269,'NAVARA KC&amp;SC'!$D:$D,1,FALSE)),0,1)</f>
        <v>0</v>
      </c>
      <c r="U269" s="352">
        <f ca="1">IF(ISERROR(VLOOKUP($A269,'ALL-NEW Z-Z34'!$D:$D,1,FALSE)),0,1)</f>
        <v>0</v>
      </c>
      <c r="V269" s="352">
        <f>IF(ISERROR(VLOOKUP($A269,#REF!,1,FALSE)),0,1)</f>
        <v>0</v>
      </c>
      <c r="W269" s="352">
        <f>IF(ISERROR(VLOOKUP($A269,#REF!,1,FALSE)),0,1)</f>
        <v>0</v>
      </c>
      <c r="X269" s="352">
        <f>IF(ISERROR(VLOOKUP($A269,#REF!,1,FALSE)),0,1)</f>
        <v>0</v>
      </c>
      <c r="Y269" s="352">
        <f>IF(ISERROR(VLOOKUP($A269,#REF!,1,FALSE)),0,1)</f>
        <v>0</v>
      </c>
      <c r="Z269" s="139">
        <f t="shared" ca="1" si="9"/>
        <v>1</v>
      </c>
    </row>
    <row r="270" spans="1:26">
      <c r="A270" s="717" t="s">
        <v>1117</v>
      </c>
      <c r="B270" s="716" t="s">
        <v>1907</v>
      </c>
      <c r="C270" s="718">
        <v>3500.24</v>
      </c>
      <c r="D270" s="586">
        <v>3271.25</v>
      </c>
      <c r="E270" s="537" t="str">
        <f t="shared" si="8"/>
        <v>Price Update</v>
      </c>
      <c r="F270" s="720" t="s">
        <v>1471</v>
      </c>
      <c r="G270" s="680">
        <f>C270-C270*VLOOKUP(F270,'Discount Codes'!A:E,3,FALSE)</f>
        <v>3325.2279999999996</v>
      </c>
      <c r="H270" s="352">
        <f ca="1">IF(ISERROR(VLOOKUP($A270,'LEAF-ZE1'!$D:$E,1,FALSE)),0,1)</f>
        <v>0</v>
      </c>
      <c r="I270" s="352">
        <f ca="1">IF(ISERROR(VLOOKUP($A270,'370Z-Z34'!$D:$E,1,FALSE)),0,1)</f>
        <v>0</v>
      </c>
      <c r="J270" s="352">
        <f ca="1">IF(ISERROR(VLOOKUP($A270,'JUKE-F15'!$D:$E,1,FALSE)),0,1)</f>
        <v>0</v>
      </c>
      <c r="K270" s="352">
        <f ca="1">IF(ISERROR(VLOOKUP($A270,'JUKE-F16'!$D:$E,1,FALSE)),0,1)</f>
        <v>0</v>
      </c>
      <c r="L270" s="352">
        <f ca="1">IF(ISERROR(VLOOKUP($A270,'NAVARA DC SER 3 &amp; 4-D23'!$D:$E,1,FALSE)),0,1)</f>
        <v>1</v>
      </c>
      <c r="M270" s="352">
        <f ca="1">IF(ISERROR(VLOOKUP($A270,'NAVARA KC&amp;SC SER 3 &amp; 4-D23'!$D:$E,1,FALSE)),0,1)</f>
        <v>0</v>
      </c>
      <c r="N270" s="352">
        <f ca="1">IF(ISERROR(VLOOKUP($A270,'PATHFINDER -R52'!$D:$E,1,FALSE)),0,1)</f>
        <v>0</v>
      </c>
      <c r="O270" s="352">
        <f ca="1">IF(ISERROR(VLOOKUP($A270,'PATROL W-Y62 S4'!$D:$E,1,FALSE)),0,1)</f>
        <v>0</v>
      </c>
      <c r="P270" s="352">
        <f ca="1">IF(ISERROR(VLOOKUP($A270,'PATROL W-Y62'!$D:$E,1,FALSE)),0,1)</f>
        <v>0</v>
      </c>
      <c r="Q270" s="352">
        <f ca="1">IF(ISERROR(VLOOKUP($A270,'QASHQAI J11'!$D:$E,1,FALSE)),0,1)</f>
        <v>0</v>
      </c>
      <c r="R270" s="352">
        <f ca="1">IF(ISERROR(VLOOKUP($A270,'X-TRAIL-T32'!$D:$E,1,FALSE)),0,1)</f>
        <v>0</v>
      </c>
      <c r="S270" s="352">
        <f ca="1">IF(ISERROR(VLOOKUP($A270,'NAVARA -D23 DC'!$D:$D,1,FALSE)),0,1)</f>
        <v>0</v>
      </c>
      <c r="T270" s="352">
        <f ca="1">IF(ISERROR(VLOOKUP($A270,'NAVARA KC&amp;SC'!$D:$D,1,FALSE)),0,1)</f>
        <v>0</v>
      </c>
      <c r="U270" s="352">
        <f ca="1">IF(ISERROR(VLOOKUP($A270,'ALL-NEW Z-Z34'!$D:$D,1,FALSE)),0,1)</f>
        <v>0</v>
      </c>
      <c r="V270" s="352">
        <f>IF(ISERROR(VLOOKUP($A270,#REF!,1,FALSE)),0,1)</f>
        <v>0</v>
      </c>
      <c r="W270" s="352">
        <f>IF(ISERROR(VLOOKUP($A270,#REF!,1,FALSE)),0,1)</f>
        <v>0</v>
      </c>
      <c r="X270" s="352">
        <f>IF(ISERROR(VLOOKUP($A270,#REF!,1,FALSE)),0,1)</f>
        <v>0</v>
      </c>
      <c r="Y270" s="352">
        <f>IF(ISERROR(VLOOKUP($A270,#REF!,1,FALSE)),0,1)</f>
        <v>0</v>
      </c>
      <c r="Z270" s="139">
        <f t="shared" ca="1" si="9"/>
        <v>1</v>
      </c>
    </row>
    <row r="271" spans="1:26">
      <c r="A271" s="717" t="s">
        <v>1131</v>
      </c>
      <c r="B271" s="716" t="s">
        <v>1908</v>
      </c>
      <c r="C271" s="718">
        <v>3489.47</v>
      </c>
      <c r="D271" s="586">
        <v>3489.47</v>
      </c>
      <c r="E271" s="537" t="str">
        <f t="shared" si="8"/>
        <v/>
      </c>
      <c r="F271" s="720" t="s">
        <v>1471</v>
      </c>
      <c r="G271" s="680">
        <f>C271-C271*VLOOKUP(F271,'Discount Codes'!A:E,3,FALSE)</f>
        <v>3314.9964999999997</v>
      </c>
      <c r="H271" s="352">
        <f ca="1">IF(ISERROR(VLOOKUP($A271,'LEAF-ZE1'!$D:$E,1,FALSE)),0,1)</f>
        <v>0</v>
      </c>
      <c r="I271" s="352">
        <f ca="1">IF(ISERROR(VLOOKUP($A271,'370Z-Z34'!$D:$E,1,FALSE)),0,1)</f>
        <v>0</v>
      </c>
      <c r="J271" s="352">
        <f ca="1">IF(ISERROR(VLOOKUP($A271,'JUKE-F15'!$D:$E,1,FALSE)),0,1)</f>
        <v>0</v>
      </c>
      <c r="K271" s="352">
        <f ca="1">IF(ISERROR(VLOOKUP($A271,'JUKE-F16'!$D:$E,1,FALSE)),0,1)</f>
        <v>0</v>
      </c>
      <c r="L271" s="352">
        <f ca="1">IF(ISERROR(VLOOKUP($A271,'NAVARA DC SER 3 &amp; 4-D23'!$D:$E,1,FALSE)),0,1)</f>
        <v>0</v>
      </c>
      <c r="M271" s="352">
        <f ca="1">IF(ISERROR(VLOOKUP($A271,'NAVARA KC&amp;SC SER 3 &amp; 4-D23'!$D:$E,1,FALSE)),0,1)</f>
        <v>1</v>
      </c>
      <c r="N271" s="352">
        <f ca="1">IF(ISERROR(VLOOKUP($A271,'PATHFINDER -R52'!$D:$E,1,FALSE)),0,1)</f>
        <v>0</v>
      </c>
      <c r="O271" s="352">
        <f ca="1">IF(ISERROR(VLOOKUP($A271,'PATROL W-Y62 S4'!$D:$E,1,FALSE)),0,1)</f>
        <v>0</v>
      </c>
      <c r="P271" s="352">
        <f ca="1">IF(ISERROR(VLOOKUP($A271,'PATROL W-Y62'!$D:$E,1,FALSE)),0,1)</f>
        <v>0</v>
      </c>
      <c r="Q271" s="352">
        <f ca="1">IF(ISERROR(VLOOKUP($A271,'QASHQAI J11'!$D:$E,1,FALSE)),0,1)</f>
        <v>0</v>
      </c>
      <c r="R271" s="352">
        <f ca="1">IF(ISERROR(VLOOKUP($A271,'X-TRAIL-T32'!$D:$E,1,FALSE)),0,1)</f>
        <v>0</v>
      </c>
      <c r="S271" s="352">
        <f ca="1">IF(ISERROR(VLOOKUP($A271,'NAVARA -D23 DC'!$D:$D,1,FALSE)),0,1)</f>
        <v>0</v>
      </c>
      <c r="T271" s="352">
        <f ca="1">IF(ISERROR(VLOOKUP($A271,'NAVARA KC&amp;SC'!$D:$D,1,FALSE)),0,1)</f>
        <v>1</v>
      </c>
      <c r="U271" s="352">
        <f ca="1">IF(ISERROR(VLOOKUP($A271,'ALL-NEW Z-Z34'!$D:$D,1,FALSE)),0,1)</f>
        <v>0</v>
      </c>
      <c r="V271" s="352">
        <f>IF(ISERROR(VLOOKUP($A271,#REF!,1,FALSE)),0,1)</f>
        <v>0</v>
      </c>
      <c r="W271" s="352">
        <f>IF(ISERROR(VLOOKUP($A271,#REF!,1,FALSE)),0,1)</f>
        <v>0</v>
      </c>
      <c r="X271" s="352">
        <f>IF(ISERROR(VLOOKUP($A271,#REF!,1,FALSE)),0,1)</f>
        <v>0</v>
      </c>
      <c r="Y271" s="352">
        <f>IF(ISERROR(VLOOKUP($A271,#REF!,1,FALSE)),0,1)</f>
        <v>0</v>
      </c>
      <c r="Z271" s="139">
        <f t="shared" ca="1" si="9"/>
        <v>2</v>
      </c>
    </row>
    <row r="272" spans="1:26">
      <c r="A272" s="717" t="s">
        <v>1134</v>
      </c>
      <c r="B272" s="716" t="s">
        <v>1908</v>
      </c>
      <c r="C272" s="718">
        <v>3489.47</v>
      </c>
      <c r="D272" s="586">
        <v>3489.47</v>
      </c>
      <c r="E272" s="537" t="str">
        <f t="shared" si="8"/>
        <v/>
      </c>
      <c r="F272" s="720" t="s">
        <v>1471</v>
      </c>
      <c r="G272" s="680">
        <f>C272-C272*VLOOKUP(F272,'Discount Codes'!A:E,3,FALSE)</f>
        <v>3314.9964999999997</v>
      </c>
      <c r="H272" s="352">
        <f ca="1">IF(ISERROR(VLOOKUP($A272,'LEAF-ZE1'!$D:$E,1,FALSE)),0,1)</f>
        <v>0</v>
      </c>
      <c r="I272" s="352">
        <f ca="1">IF(ISERROR(VLOOKUP($A272,'370Z-Z34'!$D:$E,1,FALSE)),0,1)</f>
        <v>0</v>
      </c>
      <c r="J272" s="352">
        <f ca="1">IF(ISERROR(VLOOKUP($A272,'JUKE-F15'!$D:$E,1,FALSE)),0,1)</f>
        <v>0</v>
      </c>
      <c r="K272" s="352">
        <f ca="1">IF(ISERROR(VLOOKUP($A272,'JUKE-F16'!$D:$E,1,FALSE)),0,1)</f>
        <v>0</v>
      </c>
      <c r="L272" s="352">
        <f ca="1">IF(ISERROR(VLOOKUP($A272,'NAVARA DC SER 3 &amp; 4-D23'!$D:$E,1,FALSE)),0,1)</f>
        <v>0</v>
      </c>
      <c r="M272" s="352">
        <f ca="1">IF(ISERROR(VLOOKUP($A272,'NAVARA KC&amp;SC SER 3 &amp; 4-D23'!$D:$E,1,FALSE)),0,1)</f>
        <v>1</v>
      </c>
      <c r="N272" s="352">
        <f ca="1">IF(ISERROR(VLOOKUP($A272,'PATHFINDER -R52'!$D:$E,1,FALSE)),0,1)</f>
        <v>0</v>
      </c>
      <c r="O272" s="352">
        <f ca="1">IF(ISERROR(VLOOKUP($A272,'PATROL W-Y62 S4'!$D:$E,1,FALSE)),0,1)</f>
        <v>0</v>
      </c>
      <c r="P272" s="352">
        <f ca="1">IF(ISERROR(VLOOKUP($A272,'PATROL W-Y62'!$D:$E,1,FALSE)),0,1)</f>
        <v>0</v>
      </c>
      <c r="Q272" s="352">
        <f ca="1">IF(ISERROR(VLOOKUP($A272,'QASHQAI J11'!$D:$E,1,FALSE)),0,1)</f>
        <v>0</v>
      </c>
      <c r="R272" s="352">
        <f ca="1">IF(ISERROR(VLOOKUP($A272,'X-TRAIL-T32'!$D:$E,1,FALSE)),0,1)</f>
        <v>0</v>
      </c>
      <c r="S272" s="352">
        <f ca="1">IF(ISERROR(VLOOKUP($A272,'NAVARA -D23 DC'!$D:$D,1,FALSE)),0,1)</f>
        <v>0</v>
      </c>
      <c r="T272" s="352">
        <f ca="1">IF(ISERROR(VLOOKUP($A272,'NAVARA KC&amp;SC'!$D:$D,1,FALSE)),0,1)</f>
        <v>0</v>
      </c>
      <c r="U272" s="352">
        <f ca="1">IF(ISERROR(VLOOKUP($A272,'ALL-NEW Z-Z34'!$D:$D,1,FALSE)),0,1)</f>
        <v>0</v>
      </c>
      <c r="V272" s="352">
        <f>IF(ISERROR(VLOOKUP($A272,#REF!,1,FALSE)),0,1)</f>
        <v>0</v>
      </c>
      <c r="W272" s="352">
        <f>IF(ISERROR(VLOOKUP($A272,#REF!,1,FALSE)),0,1)</f>
        <v>0</v>
      </c>
      <c r="X272" s="352">
        <f>IF(ISERROR(VLOOKUP($A272,#REF!,1,FALSE)),0,1)</f>
        <v>0</v>
      </c>
      <c r="Y272" s="352">
        <f>IF(ISERROR(VLOOKUP($A272,#REF!,1,FALSE)),0,1)</f>
        <v>0</v>
      </c>
      <c r="Z272" s="139">
        <f t="shared" ca="1" si="9"/>
        <v>1</v>
      </c>
    </row>
    <row r="273" spans="1:26" s="3" customFormat="1">
      <c r="A273" s="717" t="s">
        <v>1132</v>
      </c>
      <c r="B273" s="716" t="s">
        <v>1908</v>
      </c>
      <c r="C273" s="718">
        <v>3489.47</v>
      </c>
      <c r="D273" s="586">
        <v>3489.47</v>
      </c>
      <c r="E273" s="537" t="str">
        <f t="shared" si="8"/>
        <v/>
      </c>
      <c r="F273" s="720" t="s">
        <v>1471</v>
      </c>
      <c r="G273" s="680">
        <f>C273-C273*VLOOKUP(F273,'Discount Codes'!A:E,3,FALSE)</f>
        <v>3314.9964999999997</v>
      </c>
      <c r="H273" s="352">
        <f ca="1">IF(ISERROR(VLOOKUP($A273,'LEAF-ZE1'!$D:$E,1,FALSE)),0,1)</f>
        <v>0</v>
      </c>
      <c r="I273" s="352">
        <f ca="1">IF(ISERROR(VLOOKUP($A273,'370Z-Z34'!$D:$E,1,FALSE)),0,1)</f>
        <v>0</v>
      </c>
      <c r="J273" s="352">
        <f ca="1">IF(ISERROR(VLOOKUP($A273,'JUKE-F15'!$D:$E,1,FALSE)),0,1)</f>
        <v>0</v>
      </c>
      <c r="K273" s="352">
        <f ca="1">IF(ISERROR(VLOOKUP($A273,'JUKE-F16'!$D:$E,1,FALSE)),0,1)</f>
        <v>0</v>
      </c>
      <c r="L273" s="352">
        <f ca="1">IF(ISERROR(VLOOKUP($A273,'NAVARA DC SER 3 &amp; 4-D23'!$D:$E,1,FALSE)),0,1)</f>
        <v>0</v>
      </c>
      <c r="M273" s="352">
        <f ca="1">IF(ISERROR(VLOOKUP($A273,'NAVARA KC&amp;SC SER 3 &amp; 4-D23'!$D:$E,1,FALSE)),0,1)</f>
        <v>1</v>
      </c>
      <c r="N273" s="352">
        <f ca="1">IF(ISERROR(VLOOKUP($A273,'PATHFINDER -R52'!$D:$E,1,FALSE)),0,1)</f>
        <v>0</v>
      </c>
      <c r="O273" s="352">
        <f ca="1">IF(ISERROR(VLOOKUP($A273,'PATROL W-Y62 S4'!$D:$E,1,FALSE)),0,1)</f>
        <v>0</v>
      </c>
      <c r="P273" s="352">
        <f ca="1">IF(ISERROR(VLOOKUP($A273,'PATROL W-Y62'!$D:$E,1,FALSE)),0,1)</f>
        <v>0</v>
      </c>
      <c r="Q273" s="352">
        <f ca="1">IF(ISERROR(VLOOKUP($A273,'QASHQAI J11'!$D:$E,1,FALSE)),0,1)</f>
        <v>0</v>
      </c>
      <c r="R273" s="352">
        <f ca="1">IF(ISERROR(VLOOKUP($A273,'X-TRAIL-T32'!$D:$E,1,FALSE)),0,1)</f>
        <v>0</v>
      </c>
      <c r="S273" s="352">
        <f ca="1">IF(ISERROR(VLOOKUP($A273,'NAVARA -D23 DC'!$D:$D,1,FALSE)),0,1)</f>
        <v>0</v>
      </c>
      <c r="T273" s="352">
        <f ca="1">IF(ISERROR(VLOOKUP($A273,'NAVARA KC&amp;SC'!$D:$D,1,FALSE)),0,1)</f>
        <v>1</v>
      </c>
      <c r="U273" s="352">
        <f ca="1">IF(ISERROR(VLOOKUP($A273,'ALL-NEW Z-Z34'!$D:$D,1,FALSE)),0,1)</f>
        <v>0</v>
      </c>
      <c r="V273" s="352">
        <f>IF(ISERROR(VLOOKUP($A273,#REF!,1,FALSE)),0,1)</f>
        <v>0</v>
      </c>
      <c r="W273" s="352">
        <f>IF(ISERROR(VLOOKUP($A273,#REF!,1,FALSE)),0,1)</f>
        <v>0</v>
      </c>
      <c r="X273" s="352">
        <f>IF(ISERROR(VLOOKUP($A273,#REF!,1,FALSE)),0,1)</f>
        <v>0</v>
      </c>
      <c r="Y273" s="352">
        <f>IF(ISERROR(VLOOKUP($A273,#REF!,1,FALSE)),0,1)</f>
        <v>0</v>
      </c>
      <c r="Z273" s="139">
        <f t="shared" ca="1" si="9"/>
        <v>2</v>
      </c>
    </row>
    <row r="274" spans="1:26">
      <c r="A274" s="717" t="s">
        <v>1136</v>
      </c>
      <c r="B274" s="716" t="s">
        <v>1908</v>
      </c>
      <c r="C274" s="718">
        <v>3489.47</v>
      </c>
      <c r="D274" s="586">
        <v>3489.47</v>
      </c>
      <c r="E274" s="537" t="str">
        <f t="shared" si="8"/>
        <v/>
      </c>
      <c r="F274" s="720" t="s">
        <v>1471</v>
      </c>
      <c r="G274" s="680">
        <f>C274-C274*VLOOKUP(F274,'Discount Codes'!A:E,3,FALSE)</f>
        <v>3314.9964999999997</v>
      </c>
      <c r="H274" s="352">
        <f ca="1">IF(ISERROR(VLOOKUP($A274,'LEAF-ZE1'!$D:$E,1,FALSE)),0,1)</f>
        <v>0</v>
      </c>
      <c r="I274" s="352">
        <f ca="1">IF(ISERROR(VLOOKUP($A274,'370Z-Z34'!$D:$E,1,FALSE)),0,1)</f>
        <v>0</v>
      </c>
      <c r="J274" s="352">
        <f ca="1">IF(ISERROR(VLOOKUP($A274,'JUKE-F15'!$D:$E,1,FALSE)),0,1)</f>
        <v>0</v>
      </c>
      <c r="K274" s="352">
        <f ca="1">IF(ISERROR(VLOOKUP($A274,'JUKE-F16'!$D:$E,1,FALSE)),0,1)</f>
        <v>0</v>
      </c>
      <c r="L274" s="352">
        <f ca="1">IF(ISERROR(VLOOKUP($A274,'NAVARA DC SER 3 &amp; 4-D23'!$D:$E,1,FALSE)),0,1)</f>
        <v>0</v>
      </c>
      <c r="M274" s="352">
        <f ca="1">IF(ISERROR(VLOOKUP($A274,'NAVARA KC&amp;SC SER 3 &amp; 4-D23'!$D:$E,1,FALSE)),0,1)</f>
        <v>1</v>
      </c>
      <c r="N274" s="352">
        <f ca="1">IF(ISERROR(VLOOKUP($A274,'PATHFINDER -R52'!$D:$E,1,FALSE)),0,1)</f>
        <v>0</v>
      </c>
      <c r="O274" s="352">
        <f ca="1">IF(ISERROR(VLOOKUP($A274,'PATROL W-Y62 S4'!$D:$E,1,FALSE)),0,1)</f>
        <v>0</v>
      </c>
      <c r="P274" s="352">
        <f ca="1">IF(ISERROR(VLOOKUP($A274,'PATROL W-Y62'!$D:$E,1,FALSE)),0,1)</f>
        <v>0</v>
      </c>
      <c r="Q274" s="352">
        <f ca="1">IF(ISERROR(VLOOKUP($A274,'QASHQAI J11'!$D:$E,1,FALSE)),0,1)</f>
        <v>0</v>
      </c>
      <c r="R274" s="352">
        <f ca="1">IF(ISERROR(VLOOKUP($A274,'X-TRAIL-T32'!$D:$E,1,FALSE)),0,1)</f>
        <v>0</v>
      </c>
      <c r="S274" s="352">
        <f ca="1">IF(ISERROR(VLOOKUP($A274,'NAVARA -D23 DC'!$D:$D,1,FALSE)),0,1)</f>
        <v>0</v>
      </c>
      <c r="T274" s="352">
        <f ca="1">IF(ISERROR(VLOOKUP($A274,'NAVARA KC&amp;SC'!$D:$D,1,FALSE)),0,1)</f>
        <v>1</v>
      </c>
      <c r="U274" s="352">
        <f ca="1">IF(ISERROR(VLOOKUP($A274,'ALL-NEW Z-Z34'!$D:$D,1,FALSE)),0,1)</f>
        <v>0</v>
      </c>
      <c r="V274" s="352">
        <f>IF(ISERROR(VLOOKUP($A274,#REF!,1,FALSE)),0,1)</f>
        <v>0</v>
      </c>
      <c r="W274" s="352">
        <f>IF(ISERROR(VLOOKUP($A274,#REF!,1,FALSE)),0,1)</f>
        <v>0</v>
      </c>
      <c r="X274" s="352">
        <f>IF(ISERROR(VLOOKUP($A274,#REF!,1,FALSE)),0,1)</f>
        <v>0</v>
      </c>
      <c r="Y274" s="352">
        <f>IF(ISERROR(VLOOKUP($A274,#REF!,1,FALSE)),0,1)</f>
        <v>0</v>
      </c>
      <c r="Z274" s="139">
        <f t="shared" ca="1" si="9"/>
        <v>2</v>
      </c>
    </row>
    <row r="275" spans="1:26">
      <c r="A275" s="717" t="s">
        <v>1130</v>
      </c>
      <c r="B275" s="716" t="s">
        <v>1908</v>
      </c>
      <c r="C275" s="718">
        <v>3489.47</v>
      </c>
      <c r="D275" s="586">
        <v>3489.47</v>
      </c>
      <c r="E275" s="537" t="str">
        <f t="shared" si="8"/>
        <v/>
      </c>
      <c r="F275" s="720" t="s">
        <v>1471</v>
      </c>
      <c r="G275" s="680">
        <f>C275-C275*VLOOKUP(F275,'Discount Codes'!A:E,3,FALSE)</f>
        <v>3314.9964999999997</v>
      </c>
      <c r="H275" s="352">
        <f ca="1">IF(ISERROR(VLOOKUP($A275,'LEAF-ZE1'!$D:$E,1,FALSE)),0,1)</f>
        <v>0</v>
      </c>
      <c r="I275" s="352">
        <f ca="1">IF(ISERROR(VLOOKUP($A275,'370Z-Z34'!$D:$E,1,FALSE)),0,1)</f>
        <v>0</v>
      </c>
      <c r="J275" s="352">
        <f ca="1">IF(ISERROR(VLOOKUP($A275,'JUKE-F15'!$D:$E,1,FALSE)),0,1)</f>
        <v>0</v>
      </c>
      <c r="K275" s="352">
        <f ca="1">IF(ISERROR(VLOOKUP($A275,'JUKE-F16'!$D:$E,1,FALSE)),0,1)</f>
        <v>0</v>
      </c>
      <c r="L275" s="352">
        <f ca="1">IF(ISERROR(VLOOKUP($A275,'NAVARA DC SER 3 &amp; 4-D23'!$D:$E,1,FALSE)),0,1)</f>
        <v>0</v>
      </c>
      <c r="M275" s="352">
        <f ca="1">IF(ISERROR(VLOOKUP($A275,'NAVARA KC&amp;SC SER 3 &amp; 4-D23'!$D:$E,1,FALSE)),0,1)</f>
        <v>1</v>
      </c>
      <c r="N275" s="352">
        <f ca="1">IF(ISERROR(VLOOKUP($A275,'PATHFINDER -R52'!$D:$E,1,FALSE)),0,1)</f>
        <v>0</v>
      </c>
      <c r="O275" s="352">
        <f ca="1">IF(ISERROR(VLOOKUP($A275,'PATROL W-Y62 S4'!$D:$E,1,FALSE)),0,1)</f>
        <v>0</v>
      </c>
      <c r="P275" s="352">
        <f ca="1">IF(ISERROR(VLOOKUP($A275,'PATROL W-Y62'!$D:$E,1,FALSE)),0,1)</f>
        <v>0</v>
      </c>
      <c r="Q275" s="352">
        <f ca="1">IF(ISERROR(VLOOKUP($A275,'QASHQAI J11'!$D:$E,1,FALSE)),0,1)</f>
        <v>0</v>
      </c>
      <c r="R275" s="352">
        <f ca="1">IF(ISERROR(VLOOKUP($A275,'X-TRAIL-T32'!$D:$E,1,FALSE)),0,1)</f>
        <v>0</v>
      </c>
      <c r="S275" s="352">
        <f ca="1">IF(ISERROR(VLOOKUP($A275,'NAVARA -D23 DC'!$D:$D,1,FALSE)),0,1)</f>
        <v>0</v>
      </c>
      <c r="T275" s="352">
        <f ca="1">IF(ISERROR(VLOOKUP($A275,'NAVARA KC&amp;SC'!$D:$D,1,FALSE)),0,1)</f>
        <v>1</v>
      </c>
      <c r="U275" s="352">
        <f ca="1">IF(ISERROR(VLOOKUP($A275,'ALL-NEW Z-Z34'!$D:$D,1,FALSE)),0,1)</f>
        <v>0</v>
      </c>
      <c r="V275" s="352">
        <f>IF(ISERROR(VLOOKUP($A275,#REF!,1,FALSE)),0,1)</f>
        <v>0</v>
      </c>
      <c r="W275" s="352">
        <f>IF(ISERROR(VLOOKUP($A275,#REF!,1,FALSE)),0,1)</f>
        <v>0</v>
      </c>
      <c r="X275" s="352">
        <f>IF(ISERROR(VLOOKUP($A275,#REF!,1,FALSE)),0,1)</f>
        <v>0</v>
      </c>
      <c r="Y275" s="352">
        <f>IF(ISERROR(VLOOKUP($A275,#REF!,1,FALSE)),0,1)</f>
        <v>0</v>
      </c>
      <c r="Z275" s="139">
        <f t="shared" ca="1" si="9"/>
        <v>2</v>
      </c>
    </row>
    <row r="276" spans="1:26">
      <c r="A276" s="717" t="s">
        <v>1135</v>
      </c>
      <c r="B276" s="716" t="s">
        <v>1908</v>
      </c>
      <c r="C276" s="718">
        <v>3489.47</v>
      </c>
      <c r="D276" s="586">
        <v>3489.47</v>
      </c>
      <c r="E276" s="537" t="str">
        <f t="shared" si="8"/>
        <v/>
      </c>
      <c r="F276" s="720" t="s">
        <v>1471</v>
      </c>
      <c r="G276" s="680">
        <f>C276-C276*VLOOKUP(F276,'Discount Codes'!A:E,3,FALSE)</f>
        <v>3314.9964999999997</v>
      </c>
      <c r="H276" s="352">
        <f ca="1">IF(ISERROR(VLOOKUP($A276,'LEAF-ZE1'!$D:$E,1,FALSE)),0,1)</f>
        <v>0</v>
      </c>
      <c r="I276" s="352">
        <f ca="1">IF(ISERROR(VLOOKUP($A276,'370Z-Z34'!$D:$E,1,FALSE)),0,1)</f>
        <v>0</v>
      </c>
      <c r="J276" s="352">
        <f ca="1">IF(ISERROR(VLOOKUP($A276,'JUKE-F15'!$D:$E,1,FALSE)),0,1)</f>
        <v>0</v>
      </c>
      <c r="K276" s="352">
        <f ca="1">IF(ISERROR(VLOOKUP($A276,'JUKE-F16'!$D:$E,1,FALSE)),0,1)</f>
        <v>0</v>
      </c>
      <c r="L276" s="352">
        <f ca="1">IF(ISERROR(VLOOKUP($A276,'NAVARA DC SER 3 &amp; 4-D23'!$D:$E,1,FALSE)),0,1)</f>
        <v>0</v>
      </c>
      <c r="M276" s="352">
        <f ca="1">IF(ISERROR(VLOOKUP($A276,'NAVARA KC&amp;SC SER 3 &amp; 4-D23'!$D:$E,1,FALSE)),0,1)</f>
        <v>1</v>
      </c>
      <c r="N276" s="352">
        <f ca="1">IF(ISERROR(VLOOKUP($A276,'PATHFINDER -R52'!$D:$E,1,FALSE)),0,1)</f>
        <v>0</v>
      </c>
      <c r="O276" s="352">
        <f ca="1">IF(ISERROR(VLOOKUP($A276,'PATROL W-Y62 S4'!$D:$E,1,FALSE)),0,1)</f>
        <v>0</v>
      </c>
      <c r="P276" s="352">
        <f ca="1">IF(ISERROR(VLOOKUP($A276,'PATROL W-Y62'!$D:$E,1,FALSE)),0,1)</f>
        <v>0</v>
      </c>
      <c r="Q276" s="352">
        <f ca="1">IF(ISERROR(VLOOKUP($A276,'QASHQAI J11'!$D:$E,1,FALSE)),0,1)</f>
        <v>0</v>
      </c>
      <c r="R276" s="352">
        <f ca="1">IF(ISERROR(VLOOKUP($A276,'X-TRAIL-T32'!$D:$E,1,FALSE)),0,1)</f>
        <v>0</v>
      </c>
      <c r="S276" s="352">
        <f ca="1">IF(ISERROR(VLOOKUP($A276,'NAVARA -D23 DC'!$D:$D,1,FALSE)),0,1)</f>
        <v>0</v>
      </c>
      <c r="T276" s="352">
        <f ca="1">IF(ISERROR(VLOOKUP($A276,'NAVARA KC&amp;SC'!$D:$D,1,FALSE)),0,1)</f>
        <v>1</v>
      </c>
      <c r="U276" s="352">
        <f ca="1">IF(ISERROR(VLOOKUP($A276,'ALL-NEW Z-Z34'!$D:$D,1,FALSE)),0,1)</f>
        <v>0</v>
      </c>
      <c r="V276" s="352">
        <f>IF(ISERROR(VLOOKUP($A276,#REF!,1,FALSE)),0,1)</f>
        <v>0</v>
      </c>
      <c r="W276" s="352">
        <f>IF(ISERROR(VLOOKUP($A276,#REF!,1,FALSE)),0,1)</f>
        <v>0</v>
      </c>
      <c r="X276" s="352">
        <f>IF(ISERROR(VLOOKUP($A276,#REF!,1,FALSE)),0,1)</f>
        <v>0</v>
      </c>
      <c r="Y276" s="352">
        <f>IF(ISERROR(VLOOKUP($A276,#REF!,1,FALSE)),0,1)</f>
        <v>0</v>
      </c>
      <c r="Z276" s="139">
        <f t="shared" ca="1" si="9"/>
        <v>2</v>
      </c>
    </row>
    <row r="277" spans="1:26">
      <c r="A277" s="717" t="s">
        <v>1137</v>
      </c>
      <c r="B277" s="716" t="s">
        <v>1908</v>
      </c>
      <c r="C277" s="718">
        <v>3489.47</v>
      </c>
      <c r="D277" s="586">
        <v>3489.47</v>
      </c>
      <c r="E277" s="537" t="str">
        <f t="shared" si="8"/>
        <v/>
      </c>
      <c r="F277" s="720" t="s">
        <v>1471</v>
      </c>
      <c r="G277" s="680">
        <f>C277-C277*VLOOKUP(F277,'Discount Codes'!A:E,3,FALSE)</f>
        <v>3314.9964999999997</v>
      </c>
      <c r="H277" s="352">
        <f ca="1">IF(ISERROR(VLOOKUP($A277,'LEAF-ZE1'!$D:$E,1,FALSE)),0,1)</f>
        <v>0</v>
      </c>
      <c r="I277" s="352">
        <f ca="1">IF(ISERROR(VLOOKUP($A277,'370Z-Z34'!$D:$E,1,FALSE)),0,1)</f>
        <v>0</v>
      </c>
      <c r="J277" s="352">
        <f ca="1">IF(ISERROR(VLOOKUP($A277,'JUKE-F15'!$D:$E,1,FALSE)),0,1)</f>
        <v>0</v>
      </c>
      <c r="K277" s="352">
        <f ca="1">IF(ISERROR(VLOOKUP($A277,'JUKE-F16'!$D:$E,1,FALSE)),0,1)</f>
        <v>0</v>
      </c>
      <c r="L277" s="352">
        <f ca="1">IF(ISERROR(VLOOKUP($A277,'NAVARA DC SER 3 &amp; 4-D23'!$D:$E,1,FALSE)),0,1)</f>
        <v>0</v>
      </c>
      <c r="M277" s="352">
        <f ca="1">IF(ISERROR(VLOOKUP($A277,'NAVARA KC&amp;SC SER 3 &amp; 4-D23'!$D:$E,1,FALSE)),0,1)</f>
        <v>1</v>
      </c>
      <c r="N277" s="352">
        <f ca="1">IF(ISERROR(VLOOKUP($A277,'PATHFINDER -R52'!$D:$E,1,FALSE)),0,1)</f>
        <v>0</v>
      </c>
      <c r="O277" s="352">
        <f ca="1">IF(ISERROR(VLOOKUP($A277,'PATROL W-Y62 S4'!$D:$E,1,FALSE)),0,1)</f>
        <v>0</v>
      </c>
      <c r="P277" s="352">
        <f ca="1">IF(ISERROR(VLOOKUP($A277,'PATROL W-Y62'!$D:$E,1,FALSE)),0,1)</f>
        <v>0</v>
      </c>
      <c r="Q277" s="352">
        <f ca="1">IF(ISERROR(VLOOKUP($A277,'QASHQAI J11'!$D:$E,1,FALSE)),0,1)</f>
        <v>0</v>
      </c>
      <c r="R277" s="352">
        <f ca="1">IF(ISERROR(VLOOKUP($A277,'X-TRAIL-T32'!$D:$E,1,FALSE)),0,1)</f>
        <v>0</v>
      </c>
      <c r="S277" s="352">
        <f ca="1">IF(ISERROR(VLOOKUP($A277,'NAVARA -D23 DC'!$D:$D,1,FALSE)),0,1)</f>
        <v>0</v>
      </c>
      <c r="T277" s="352">
        <f ca="1">IF(ISERROR(VLOOKUP($A277,'NAVARA KC&amp;SC'!$D:$D,1,FALSE)),0,1)</f>
        <v>1</v>
      </c>
      <c r="U277" s="352">
        <f ca="1">IF(ISERROR(VLOOKUP($A277,'ALL-NEW Z-Z34'!$D:$D,1,FALSE)),0,1)</f>
        <v>0</v>
      </c>
      <c r="V277" s="352">
        <f>IF(ISERROR(VLOOKUP($A277,#REF!,1,FALSE)),0,1)</f>
        <v>0</v>
      </c>
      <c r="W277" s="352">
        <f>IF(ISERROR(VLOOKUP($A277,#REF!,1,FALSE)),0,1)</f>
        <v>0</v>
      </c>
      <c r="X277" s="352">
        <f>IF(ISERROR(VLOOKUP($A277,#REF!,1,FALSE)),0,1)</f>
        <v>0</v>
      </c>
      <c r="Y277" s="352">
        <f>IF(ISERROR(VLOOKUP($A277,#REF!,1,FALSE)),0,1)</f>
        <v>0</v>
      </c>
      <c r="Z277" s="139">
        <f t="shared" ca="1" si="9"/>
        <v>2</v>
      </c>
    </row>
    <row r="278" spans="1:26">
      <c r="A278" s="717" t="s">
        <v>1133</v>
      </c>
      <c r="B278" s="716" t="s">
        <v>1908</v>
      </c>
      <c r="C278" s="718">
        <v>3489.47</v>
      </c>
      <c r="D278" s="586">
        <v>3489.47</v>
      </c>
      <c r="E278" s="537" t="str">
        <f t="shared" si="8"/>
        <v/>
      </c>
      <c r="F278" s="720" t="s">
        <v>1471</v>
      </c>
      <c r="G278" s="680">
        <f>C278-C278*VLOOKUP(F278,'Discount Codes'!A:E,3,FALSE)</f>
        <v>3314.9964999999997</v>
      </c>
      <c r="H278" s="352">
        <f ca="1">IF(ISERROR(VLOOKUP($A278,'LEAF-ZE1'!$D:$E,1,FALSE)),0,1)</f>
        <v>0</v>
      </c>
      <c r="I278" s="352">
        <f ca="1">IF(ISERROR(VLOOKUP($A278,'370Z-Z34'!$D:$E,1,FALSE)),0,1)</f>
        <v>0</v>
      </c>
      <c r="J278" s="352">
        <f ca="1">IF(ISERROR(VLOOKUP($A278,'JUKE-F15'!$D:$E,1,FALSE)),0,1)</f>
        <v>0</v>
      </c>
      <c r="K278" s="352">
        <f ca="1">IF(ISERROR(VLOOKUP($A278,'JUKE-F16'!$D:$E,1,FALSE)),0,1)</f>
        <v>0</v>
      </c>
      <c r="L278" s="352">
        <f ca="1">IF(ISERROR(VLOOKUP($A278,'NAVARA DC SER 3 &amp; 4-D23'!$D:$E,1,FALSE)),0,1)</f>
        <v>0</v>
      </c>
      <c r="M278" s="352">
        <f ca="1">IF(ISERROR(VLOOKUP($A278,'NAVARA KC&amp;SC SER 3 &amp; 4-D23'!$D:$E,1,FALSE)),0,1)</f>
        <v>1</v>
      </c>
      <c r="N278" s="352">
        <f ca="1">IF(ISERROR(VLOOKUP($A278,'PATHFINDER -R52'!$D:$E,1,FALSE)),0,1)</f>
        <v>0</v>
      </c>
      <c r="O278" s="352">
        <f ca="1">IF(ISERROR(VLOOKUP($A278,'PATROL W-Y62 S4'!$D:$E,1,FALSE)),0,1)</f>
        <v>0</v>
      </c>
      <c r="P278" s="352">
        <f ca="1">IF(ISERROR(VLOOKUP($A278,'PATROL W-Y62'!$D:$E,1,FALSE)),0,1)</f>
        <v>0</v>
      </c>
      <c r="Q278" s="352">
        <f ca="1">IF(ISERROR(VLOOKUP($A278,'QASHQAI J11'!$D:$E,1,FALSE)),0,1)</f>
        <v>0</v>
      </c>
      <c r="R278" s="352">
        <f ca="1">IF(ISERROR(VLOOKUP($A278,'X-TRAIL-T32'!$D:$E,1,FALSE)),0,1)</f>
        <v>0</v>
      </c>
      <c r="S278" s="352">
        <f ca="1">IF(ISERROR(VLOOKUP($A278,'NAVARA -D23 DC'!$D:$D,1,FALSE)),0,1)</f>
        <v>0</v>
      </c>
      <c r="T278" s="352">
        <f ca="1">IF(ISERROR(VLOOKUP($A278,'NAVARA KC&amp;SC'!$D:$D,1,FALSE)),0,1)</f>
        <v>1</v>
      </c>
      <c r="U278" s="352">
        <f ca="1">IF(ISERROR(VLOOKUP($A278,'ALL-NEW Z-Z34'!$D:$D,1,FALSE)),0,1)</f>
        <v>0</v>
      </c>
      <c r="V278" s="352">
        <f>IF(ISERROR(VLOOKUP($A278,#REF!,1,FALSE)),0,1)</f>
        <v>0</v>
      </c>
      <c r="W278" s="352">
        <f>IF(ISERROR(VLOOKUP($A278,#REF!,1,FALSE)),0,1)</f>
        <v>0</v>
      </c>
      <c r="X278" s="352">
        <f>IF(ISERROR(VLOOKUP($A278,#REF!,1,FALSE)),0,1)</f>
        <v>0</v>
      </c>
      <c r="Y278" s="352">
        <f>IF(ISERROR(VLOOKUP($A278,#REF!,1,FALSE)),0,1)</f>
        <v>0</v>
      </c>
      <c r="Z278" s="139">
        <f t="shared" ca="1" si="9"/>
        <v>2</v>
      </c>
    </row>
    <row r="279" spans="1:26">
      <c r="A279" s="717" t="s">
        <v>1139</v>
      </c>
      <c r="B279" s="716" t="s">
        <v>1908</v>
      </c>
      <c r="C279" s="718">
        <v>3393.47</v>
      </c>
      <c r="D279" s="586">
        <v>3393.47</v>
      </c>
      <c r="E279" s="537" t="str">
        <f t="shared" si="8"/>
        <v/>
      </c>
      <c r="F279" s="720" t="s">
        <v>1471</v>
      </c>
      <c r="G279" s="680">
        <f>C279-C279*VLOOKUP(F279,'Discount Codes'!A:E,3,FALSE)</f>
        <v>3223.7964999999999</v>
      </c>
      <c r="H279" s="352">
        <f ca="1">IF(ISERROR(VLOOKUP($A279,'LEAF-ZE1'!$D:$E,1,FALSE)),0,1)</f>
        <v>0</v>
      </c>
      <c r="I279" s="352">
        <f ca="1">IF(ISERROR(VLOOKUP($A279,'370Z-Z34'!$D:$E,1,FALSE)),0,1)</f>
        <v>0</v>
      </c>
      <c r="J279" s="352">
        <f ca="1">IF(ISERROR(VLOOKUP($A279,'JUKE-F15'!$D:$E,1,FALSE)),0,1)</f>
        <v>0</v>
      </c>
      <c r="K279" s="352">
        <f ca="1">IF(ISERROR(VLOOKUP($A279,'JUKE-F16'!$D:$E,1,FALSE)),0,1)</f>
        <v>0</v>
      </c>
      <c r="L279" s="352">
        <f ca="1">IF(ISERROR(VLOOKUP($A279,'NAVARA DC SER 3 &amp; 4-D23'!$D:$E,1,FALSE)),0,1)</f>
        <v>0</v>
      </c>
      <c r="M279" s="352">
        <f ca="1">IF(ISERROR(VLOOKUP($A279,'NAVARA KC&amp;SC SER 3 &amp; 4-D23'!$D:$E,1,FALSE)),0,1)</f>
        <v>1</v>
      </c>
      <c r="N279" s="352">
        <f ca="1">IF(ISERROR(VLOOKUP($A279,'PATHFINDER -R52'!$D:$E,1,FALSE)),0,1)</f>
        <v>0</v>
      </c>
      <c r="O279" s="352">
        <f ca="1">IF(ISERROR(VLOOKUP($A279,'PATROL W-Y62 S4'!$D:$E,1,FALSE)),0,1)</f>
        <v>0</v>
      </c>
      <c r="P279" s="352">
        <f ca="1">IF(ISERROR(VLOOKUP($A279,'PATROL W-Y62'!$D:$E,1,FALSE)),0,1)</f>
        <v>0</v>
      </c>
      <c r="Q279" s="352">
        <f ca="1">IF(ISERROR(VLOOKUP($A279,'QASHQAI J11'!$D:$E,1,FALSE)),0,1)</f>
        <v>0</v>
      </c>
      <c r="R279" s="352">
        <f ca="1">IF(ISERROR(VLOOKUP($A279,'X-TRAIL-T32'!$D:$E,1,FALSE)),0,1)</f>
        <v>0</v>
      </c>
      <c r="S279" s="352">
        <f ca="1">IF(ISERROR(VLOOKUP($A279,'NAVARA -D23 DC'!$D:$D,1,FALSE)),0,1)</f>
        <v>0</v>
      </c>
      <c r="T279" s="352">
        <f ca="1">IF(ISERROR(VLOOKUP($A279,'NAVARA KC&amp;SC'!$D:$D,1,FALSE)),0,1)</f>
        <v>1</v>
      </c>
      <c r="U279" s="352">
        <f ca="1">IF(ISERROR(VLOOKUP($A279,'ALL-NEW Z-Z34'!$D:$D,1,FALSE)),0,1)</f>
        <v>0</v>
      </c>
      <c r="V279" s="352">
        <f>IF(ISERROR(VLOOKUP($A279,#REF!,1,FALSE)),0,1)</f>
        <v>0</v>
      </c>
      <c r="W279" s="352">
        <f>IF(ISERROR(VLOOKUP($A279,#REF!,1,FALSE)),0,1)</f>
        <v>0</v>
      </c>
      <c r="X279" s="352">
        <f>IF(ISERROR(VLOOKUP($A279,#REF!,1,FALSE)),0,1)</f>
        <v>0</v>
      </c>
      <c r="Y279" s="352">
        <f>IF(ISERROR(VLOOKUP($A279,#REF!,1,FALSE)),0,1)</f>
        <v>0</v>
      </c>
      <c r="Z279" s="139">
        <f t="shared" ca="1" si="9"/>
        <v>2</v>
      </c>
    </row>
    <row r="280" spans="1:26">
      <c r="A280" s="717" t="s">
        <v>1142</v>
      </c>
      <c r="B280" s="716" t="s">
        <v>1908</v>
      </c>
      <c r="C280" s="718">
        <v>3393.47</v>
      </c>
      <c r="D280" s="586">
        <v>3393.47</v>
      </c>
      <c r="E280" s="537" t="str">
        <f t="shared" si="8"/>
        <v/>
      </c>
      <c r="F280" s="720" t="s">
        <v>1471</v>
      </c>
      <c r="G280" s="680">
        <f>C280-C280*VLOOKUP(F280,'Discount Codes'!A:E,3,FALSE)</f>
        <v>3223.7964999999999</v>
      </c>
      <c r="H280" s="352">
        <f ca="1">IF(ISERROR(VLOOKUP($A280,'LEAF-ZE1'!$D:$E,1,FALSE)),0,1)</f>
        <v>0</v>
      </c>
      <c r="I280" s="352">
        <f ca="1">IF(ISERROR(VLOOKUP($A280,'370Z-Z34'!$D:$E,1,FALSE)),0,1)</f>
        <v>0</v>
      </c>
      <c r="J280" s="352">
        <f ca="1">IF(ISERROR(VLOOKUP($A280,'JUKE-F15'!$D:$E,1,FALSE)),0,1)</f>
        <v>0</v>
      </c>
      <c r="K280" s="352">
        <f ca="1">IF(ISERROR(VLOOKUP($A280,'JUKE-F16'!$D:$E,1,FALSE)),0,1)</f>
        <v>0</v>
      </c>
      <c r="L280" s="352">
        <f ca="1">IF(ISERROR(VLOOKUP($A280,'NAVARA DC SER 3 &amp; 4-D23'!$D:$E,1,FALSE)),0,1)</f>
        <v>0</v>
      </c>
      <c r="M280" s="352">
        <f ca="1">IF(ISERROR(VLOOKUP($A280,'NAVARA KC&amp;SC SER 3 &amp; 4-D23'!$D:$E,1,FALSE)),0,1)</f>
        <v>1</v>
      </c>
      <c r="N280" s="352">
        <f ca="1">IF(ISERROR(VLOOKUP($A280,'PATHFINDER -R52'!$D:$E,1,FALSE)),0,1)</f>
        <v>0</v>
      </c>
      <c r="O280" s="352">
        <f ca="1">IF(ISERROR(VLOOKUP($A280,'PATROL W-Y62 S4'!$D:$E,1,FALSE)),0,1)</f>
        <v>0</v>
      </c>
      <c r="P280" s="352">
        <f ca="1">IF(ISERROR(VLOOKUP($A280,'PATROL W-Y62'!$D:$E,1,FALSE)),0,1)</f>
        <v>0</v>
      </c>
      <c r="Q280" s="352">
        <f ca="1">IF(ISERROR(VLOOKUP($A280,'QASHQAI J11'!$D:$E,1,FALSE)),0,1)</f>
        <v>0</v>
      </c>
      <c r="R280" s="352">
        <f ca="1">IF(ISERROR(VLOOKUP($A280,'X-TRAIL-T32'!$D:$E,1,FALSE)),0,1)</f>
        <v>0</v>
      </c>
      <c r="S280" s="352">
        <f ca="1">IF(ISERROR(VLOOKUP($A280,'NAVARA -D23 DC'!$D:$D,1,FALSE)),0,1)</f>
        <v>0</v>
      </c>
      <c r="T280" s="352">
        <f ca="1">IF(ISERROR(VLOOKUP($A280,'NAVARA KC&amp;SC'!$D:$D,1,FALSE)),0,1)</f>
        <v>0</v>
      </c>
      <c r="U280" s="352">
        <f ca="1">IF(ISERROR(VLOOKUP($A280,'ALL-NEW Z-Z34'!$D:$D,1,FALSE)),0,1)</f>
        <v>0</v>
      </c>
      <c r="V280" s="352">
        <f>IF(ISERROR(VLOOKUP($A280,#REF!,1,FALSE)),0,1)</f>
        <v>0</v>
      </c>
      <c r="W280" s="352">
        <f>IF(ISERROR(VLOOKUP($A280,#REF!,1,FALSE)),0,1)</f>
        <v>0</v>
      </c>
      <c r="X280" s="352">
        <f>IF(ISERROR(VLOOKUP($A280,#REF!,1,FALSE)),0,1)</f>
        <v>0</v>
      </c>
      <c r="Y280" s="352">
        <f>IF(ISERROR(VLOOKUP($A280,#REF!,1,FALSE)),0,1)</f>
        <v>0</v>
      </c>
      <c r="Z280" s="139">
        <f t="shared" ca="1" si="9"/>
        <v>1</v>
      </c>
    </row>
    <row r="281" spans="1:26">
      <c r="A281" s="717" t="s">
        <v>1140</v>
      </c>
      <c r="B281" s="716" t="s">
        <v>1908</v>
      </c>
      <c r="C281" s="718">
        <v>3393.47</v>
      </c>
      <c r="D281" s="586">
        <v>3393.47</v>
      </c>
      <c r="E281" s="537" t="str">
        <f t="shared" si="8"/>
        <v/>
      </c>
      <c r="F281" s="720" t="s">
        <v>1471</v>
      </c>
      <c r="G281" s="680">
        <f>C281-C281*VLOOKUP(F281,'Discount Codes'!A:E,3,FALSE)</f>
        <v>3223.7964999999999</v>
      </c>
      <c r="H281" s="352">
        <f ca="1">IF(ISERROR(VLOOKUP($A281,'LEAF-ZE1'!$D:$E,1,FALSE)),0,1)</f>
        <v>0</v>
      </c>
      <c r="I281" s="352">
        <f ca="1">IF(ISERROR(VLOOKUP($A281,'370Z-Z34'!$D:$E,1,FALSE)),0,1)</f>
        <v>0</v>
      </c>
      <c r="J281" s="352">
        <f ca="1">IF(ISERROR(VLOOKUP($A281,'JUKE-F15'!$D:$E,1,FALSE)),0,1)</f>
        <v>0</v>
      </c>
      <c r="K281" s="352">
        <f ca="1">IF(ISERROR(VLOOKUP($A281,'JUKE-F16'!$D:$E,1,FALSE)),0,1)</f>
        <v>0</v>
      </c>
      <c r="L281" s="352">
        <f ca="1">IF(ISERROR(VLOOKUP($A281,'NAVARA DC SER 3 &amp; 4-D23'!$D:$E,1,FALSE)),0,1)</f>
        <v>0</v>
      </c>
      <c r="M281" s="352">
        <f ca="1">IF(ISERROR(VLOOKUP($A281,'NAVARA KC&amp;SC SER 3 &amp; 4-D23'!$D:$E,1,FALSE)),0,1)</f>
        <v>1</v>
      </c>
      <c r="N281" s="352">
        <f ca="1">IF(ISERROR(VLOOKUP($A281,'PATHFINDER -R52'!$D:$E,1,FALSE)),0,1)</f>
        <v>0</v>
      </c>
      <c r="O281" s="352">
        <f ca="1">IF(ISERROR(VLOOKUP($A281,'PATROL W-Y62 S4'!$D:$E,1,FALSE)),0,1)</f>
        <v>0</v>
      </c>
      <c r="P281" s="352">
        <f ca="1">IF(ISERROR(VLOOKUP($A281,'PATROL W-Y62'!$D:$E,1,FALSE)),0,1)</f>
        <v>0</v>
      </c>
      <c r="Q281" s="352">
        <f ca="1">IF(ISERROR(VLOOKUP($A281,'QASHQAI J11'!$D:$E,1,FALSE)),0,1)</f>
        <v>0</v>
      </c>
      <c r="R281" s="352">
        <f ca="1">IF(ISERROR(VLOOKUP($A281,'X-TRAIL-T32'!$D:$E,1,FALSE)),0,1)</f>
        <v>0</v>
      </c>
      <c r="S281" s="352">
        <f ca="1">IF(ISERROR(VLOOKUP($A281,'NAVARA -D23 DC'!$D:$D,1,FALSE)),0,1)</f>
        <v>0</v>
      </c>
      <c r="T281" s="352">
        <f ca="1">IF(ISERROR(VLOOKUP($A281,'NAVARA KC&amp;SC'!$D:$D,1,FALSE)),0,1)</f>
        <v>1</v>
      </c>
      <c r="U281" s="352">
        <f ca="1">IF(ISERROR(VLOOKUP($A281,'ALL-NEW Z-Z34'!$D:$D,1,FALSE)),0,1)</f>
        <v>0</v>
      </c>
      <c r="V281" s="352">
        <f>IF(ISERROR(VLOOKUP($A281,#REF!,1,FALSE)),0,1)</f>
        <v>0</v>
      </c>
      <c r="W281" s="352">
        <f>IF(ISERROR(VLOOKUP($A281,#REF!,1,FALSE)),0,1)</f>
        <v>0</v>
      </c>
      <c r="X281" s="352">
        <f>IF(ISERROR(VLOOKUP($A281,#REF!,1,FALSE)),0,1)</f>
        <v>0</v>
      </c>
      <c r="Y281" s="352">
        <f>IF(ISERROR(VLOOKUP($A281,#REF!,1,FALSE)),0,1)</f>
        <v>0</v>
      </c>
      <c r="Z281" s="139">
        <f t="shared" ca="1" si="9"/>
        <v>2</v>
      </c>
    </row>
    <row r="282" spans="1:26">
      <c r="A282" s="717" t="s">
        <v>1144</v>
      </c>
      <c r="B282" s="716" t="s">
        <v>1908</v>
      </c>
      <c r="C282" s="718">
        <v>3393.47</v>
      </c>
      <c r="D282" s="586">
        <v>3393.47</v>
      </c>
      <c r="E282" s="537" t="str">
        <f t="shared" si="8"/>
        <v/>
      </c>
      <c r="F282" s="720" t="s">
        <v>1471</v>
      </c>
      <c r="G282" s="680">
        <f>C282-C282*VLOOKUP(F282,'Discount Codes'!A:E,3,FALSE)</f>
        <v>3223.7964999999999</v>
      </c>
      <c r="H282" s="352">
        <f ca="1">IF(ISERROR(VLOOKUP($A282,'LEAF-ZE1'!$D:$E,1,FALSE)),0,1)</f>
        <v>0</v>
      </c>
      <c r="I282" s="352">
        <f ca="1">IF(ISERROR(VLOOKUP($A282,'370Z-Z34'!$D:$E,1,FALSE)),0,1)</f>
        <v>0</v>
      </c>
      <c r="J282" s="352">
        <f ca="1">IF(ISERROR(VLOOKUP($A282,'JUKE-F15'!$D:$E,1,FALSE)),0,1)</f>
        <v>0</v>
      </c>
      <c r="K282" s="352">
        <f ca="1">IF(ISERROR(VLOOKUP($A282,'JUKE-F16'!$D:$E,1,FALSE)),0,1)</f>
        <v>0</v>
      </c>
      <c r="L282" s="352">
        <f ca="1">IF(ISERROR(VLOOKUP($A282,'NAVARA DC SER 3 &amp; 4-D23'!$D:$E,1,FALSE)),0,1)</f>
        <v>0</v>
      </c>
      <c r="M282" s="352">
        <f ca="1">IF(ISERROR(VLOOKUP($A282,'NAVARA KC&amp;SC SER 3 &amp; 4-D23'!$D:$E,1,FALSE)),0,1)</f>
        <v>1</v>
      </c>
      <c r="N282" s="352">
        <f ca="1">IF(ISERROR(VLOOKUP($A282,'PATHFINDER -R52'!$D:$E,1,FALSE)),0,1)</f>
        <v>0</v>
      </c>
      <c r="O282" s="352">
        <f ca="1">IF(ISERROR(VLOOKUP($A282,'PATROL W-Y62 S4'!$D:$E,1,FALSE)),0,1)</f>
        <v>0</v>
      </c>
      <c r="P282" s="352">
        <f ca="1">IF(ISERROR(VLOOKUP($A282,'PATROL W-Y62'!$D:$E,1,FALSE)),0,1)</f>
        <v>0</v>
      </c>
      <c r="Q282" s="352">
        <f ca="1">IF(ISERROR(VLOOKUP($A282,'QASHQAI J11'!$D:$E,1,FALSE)),0,1)</f>
        <v>0</v>
      </c>
      <c r="R282" s="352">
        <f ca="1">IF(ISERROR(VLOOKUP($A282,'X-TRAIL-T32'!$D:$E,1,FALSE)),0,1)</f>
        <v>0</v>
      </c>
      <c r="S282" s="352">
        <f ca="1">IF(ISERROR(VLOOKUP($A282,'NAVARA -D23 DC'!$D:$D,1,FALSE)),0,1)</f>
        <v>0</v>
      </c>
      <c r="T282" s="352">
        <f ca="1">IF(ISERROR(VLOOKUP($A282,'NAVARA KC&amp;SC'!$D:$D,1,FALSE)),0,1)</f>
        <v>1</v>
      </c>
      <c r="U282" s="352">
        <f ca="1">IF(ISERROR(VLOOKUP($A282,'ALL-NEW Z-Z34'!$D:$D,1,FALSE)),0,1)</f>
        <v>0</v>
      </c>
      <c r="V282" s="352">
        <f>IF(ISERROR(VLOOKUP($A282,#REF!,1,FALSE)),0,1)</f>
        <v>0</v>
      </c>
      <c r="W282" s="352">
        <f>IF(ISERROR(VLOOKUP($A282,#REF!,1,FALSE)),0,1)</f>
        <v>0</v>
      </c>
      <c r="X282" s="352">
        <f>IF(ISERROR(VLOOKUP($A282,#REF!,1,FALSE)),0,1)</f>
        <v>0</v>
      </c>
      <c r="Y282" s="352">
        <f>IF(ISERROR(VLOOKUP($A282,#REF!,1,FALSE)),0,1)</f>
        <v>0</v>
      </c>
      <c r="Z282" s="139">
        <f t="shared" ca="1" si="9"/>
        <v>2</v>
      </c>
    </row>
    <row r="283" spans="1:26">
      <c r="A283" s="717" t="s">
        <v>1138</v>
      </c>
      <c r="B283" s="716" t="s">
        <v>1908</v>
      </c>
      <c r="C283" s="718">
        <v>3393.47</v>
      </c>
      <c r="D283" s="586">
        <v>3393.47</v>
      </c>
      <c r="E283" s="537" t="str">
        <f t="shared" si="8"/>
        <v/>
      </c>
      <c r="F283" s="720" t="s">
        <v>1471</v>
      </c>
      <c r="G283" s="680">
        <f>C283-C283*VLOOKUP(F283,'Discount Codes'!A:E,3,FALSE)</f>
        <v>3223.7964999999999</v>
      </c>
      <c r="H283" s="352">
        <f ca="1">IF(ISERROR(VLOOKUP($A283,'LEAF-ZE1'!$D:$E,1,FALSE)),0,1)</f>
        <v>0</v>
      </c>
      <c r="I283" s="352">
        <f ca="1">IF(ISERROR(VLOOKUP($A283,'370Z-Z34'!$D:$E,1,FALSE)),0,1)</f>
        <v>0</v>
      </c>
      <c r="J283" s="352">
        <f ca="1">IF(ISERROR(VLOOKUP($A283,'JUKE-F15'!$D:$E,1,FALSE)),0,1)</f>
        <v>0</v>
      </c>
      <c r="K283" s="352">
        <f ca="1">IF(ISERROR(VLOOKUP($A283,'JUKE-F16'!$D:$E,1,FALSE)),0,1)</f>
        <v>0</v>
      </c>
      <c r="L283" s="352">
        <f ca="1">IF(ISERROR(VLOOKUP($A283,'NAVARA DC SER 3 &amp; 4-D23'!$D:$E,1,FALSE)),0,1)</f>
        <v>0</v>
      </c>
      <c r="M283" s="352">
        <f ca="1">IF(ISERROR(VLOOKUP($A283,'NAVARA KC&amp;SC SER 3 &amp; 4-D23'!$D:$E,1,FALSE)),0,1)</f>
        <v>1</v>
      </c>
      <c r="N283" s="352">
        <f ca="1">IF(ISERROR(VLOOKUP($A283,'PATHFINDER -R52'!$D:$E,1,FALSE)),0,1)</f>
        <v>0</v>
      </c>
      <c r="O283" s="352">
        <f ca="1">IF(ISERROR(VLOOKUP($A283,'PATROL W-Y62 S4'!$D:$E,1,FALSE)),0,1)</f>
        <v>0</v>
      </c>
      <c r="P283" s="352">
        <f ca="1">IF(ISERROR(VLOOKUP($A283,'PATROL W-Y62'!$D:$E,1,FALSE)),0,1)</f>
        <v>0</v>
      </c>
      <c r="Q283" s="352">
        <f ca="1">IF(ISERROR(VLOOKUP($A283,'QASHQAI J11'!$D:$E,1,FALSE)),0,1)</f>
        <v>0</v>
      </c>
      <c r="R283" s="352">
        <f ca="1">IF(ISERROR(VLOOKUP($A283,'X-TRAIL-T32'!$D:$E,1,FALSE)),0,1)</f>
        <v>0</v>
      </c>
      <c r="S283" s="352">
        <f ca="1">IF(ISERROR(VLOOKUP($A283,'NAVARA -D23 DC'!$D:$D,1,FALSE)),0,1)</f>
        <v>0</v>
      </c>
      <c r="T283" s="352">
        <f ca="1">IF(ISERROR(VLOOKUP($A283,'NAVARA KC&amp;SC'!$D:$D,1,FALSE)),0,1)</f>
        <v>1</v>
      </c>
      <c r="U283" s="352">
        <f ca="1">IF(ISERROR(VLOOKUP($A283,'ALL-NEW Z-Z34'!$D:$D,1,FALSE)),0,1)</f>
        <v>0</v>
      </c>
      <c r="V283" s="352">
        <f>IF(ISERROR(VLOOKUP($A283,#REF!,1,FALSE)),0,1)</f>
        <v>0</v>
      </c>
      <c r="W283" s="352">
        <f>IF(ISERROR(VLOOKUP($A283,#REF!,1,FALSE)),0,1)</f>
        <v>0</v>
      </c>
      <c r="X283" s="352">
        <f>IF(ISERROR(VLOOKUP($A283,#REF!,1,FALSE)),0,1)</f>
        <v>0</v>
      </c>
      <c r="Y283" s="352">
        <f>IF(ISERROR(VLOOKUP($A283,#REF!,1,FALSE)),0,1)</f>
        <v>0</v>
      </c>
      <c r="Z283" s="139">
        <f t="shared" ca="1" si="9"/>
        <v>2</v>
      </c>
    </row>
    <row r="284" spans="1:26">
      <c r="A284" s="717" t="s">
        <v>1143</v>
      </c>
      <c r="B284" s="716" t="s">
        <v>1908</v>
      </c>
      <c r="C284" s="718">
        <v>3393.47</v>
      </c>
      <c r="D284" s="586">
        <v>3393.47</v>
      </c>
      <c r="E284" s="537" t="str">
        <f t="shared" si="8"/>
        <v/>
      </c>
      <c r="F284" s="720" t="s">
        <v>1471</v>
      </c>
      <c r="G284" s="680">
        <f>C284-C284*VLOOKUP(F284,'Discount Codes'!A:E,3,FALSE)</f>
        <v>3223.7964999999999</v>
      </c>
      <c r="H284" s="352">
        <f ca="1">IF(ISERROR(VLOOKUP($A284,'LEAF-ZE1'!$D:$E,1,FALSE)),0,1)</f>
        <v>0</v>
      </c>
      <c r="I284" s="352">
        <f ca="1">IF(ISERROR(VLOOKUP($A284,'370Z-Z34'!$D:$E,1,FALSE)),0,1)</f>
        <v>0</v>
      </c>
      <c r="J284" s="352">
        <f ca="1">IF(ISERROR(VLOOKUP($A284,'JUKE-F15'!$D:$E,1,FALSE)),0,1)</f>
        <v>0</v>
      </c>
      <c r="K284" s="352">
        <f ca="1">IF(ISERROR(VLOOKUP($A284,'JUKE-F16'!$D:$E,1,FALSE)),0,1)</f>
        <v>0</v>
      </c>
      <c r="L284" s="352">
        <f ca="1">IF(ISERROR(VLOOKUP($A284,'NAVARA DC SER 3 &amp; 4-D23'!$D:$E,1,FALSE)),0,1)</f>
        <v>0</v>
      </c>
      <c r="M284" s="352">
        <f ca="1">IF(ISERROR(VLOOKUP($A284,'NAVARA KC&amp;SC SER 3 &amp; 4-D23'!$D:$E,1,FALSE)),0,1)</f>
        <v>1</v>
      </c>
      <c r="N284" s="352">
        <f ca="1">IF(ISERROR(VLOOKUP($A284,'PATHFINDER -R52'!$D:$E,1,FALSE)),0,1)</f>
        <v>0</v>
      </c>
      <c r="O284" s="352">
        <f ca="1">IF(ISERROR(VLOOKUP($A284,'PATROL W-Y62 S4'!$D:$E,1,FALSE)),0,1)</f>
        <v>0</v>
      </c>
      <c r="P284" s="352">
        <f ca="1">IF(ISERROR(VLOOKUP($A284,'PATROL W-Y62'!$D:$E,1,FALSE)),0,1)</f>
        <v>0</v>
      </c>
      <c r="Q284" s="352">
        <f ca="1">IF(ISERROR(VLOOKUP($A284,'QASHQAI J11'!$D:$E,1,FALSE)),0,1)</f>
        <v>0</v>
      </c>
      <c r="R284" s="352">
        <f ca="1">IF(ISERROR(VLOOKUP($A284,'X-TRAIL-T32'!$D:$E,1,FALSE)),0,1)</f>
        <v>0</v>
      </c>
      <c r="S284" s="352">
        <f ca="1">IF(ISERROR(VLOOKUP($A284,'NAVARA -D23 DC'!$D:$D,1,FALSE)),0,1)</f>
        <v>0</v>
      </c>
      <c r="T284" s="352">
        <f ca="1">IF(ISERROR(VLOOKUP($A284,'NAVARA KC&amp;SC'!$D:$D,1,FALSE)),0,1)</f>
        <v>1</v>
      </c>
      <c r="U284" s="352">
        <f ca="1">IF(ISERROR(VLOOKUP($A284,'ALL-NEW Z-Z34'!$D:$D,1,FALSE)),0,1)</f>
        <v>0</v>
      </c>
      <c r="V284" s="352">
        <f>IF(ISERROR(VLOOKUP($A284,#REF!,1,FALSE)),0,1)</f>
        <v>0</v>
      </c>
      <c r="W284" s="352">
        <f>IF(ISERROR(VLOOKUP($A284,#REF!,1,FALSE)),0,1)</f>
        <v>0</v>
      </c>
      <c r="X284" s="352">
        <f>IF(ISERROR(VLOOKUP($A284,#REF!,1,FALSE)),0,1)</f>
        <v>0</v>
      </c>
      <c r="Y284" s="352">
        <f>IF(ISERROR(VLOOKUP($A284,#REF!,1,FALSE)),0,1)</f>
        <v>0</v>
      </c>
      <c r="Z284" s="139">
        <f t="shared" ca="1" si="9"/>
        <v>2</v>
      </c>
    </row>
    <row r="285" spans="1:26" s="3" customFormat="1">
      <c r="A285" s="717" t="s">
        <v>1145</v>
      </c>
      <c r="B285" s="716" t="s">
        <v>1908</v>
      </c>
      <c r="C285" s="718">
        <v>3393.47</v>
      </c>
      <c r="D285" s="586">
        <v>3393.47</v>
      </c>
      <c r="E285" s="537" t="str">
        <f t="shared" si="8"/>
        <v/>
      </c>
      <c r="F285" s="720" t="s">
        <v>1471</v>
      </c>
      <c r="G285" s="680">
        <f>C285-C285*VLOOKUP(F285,'Discount Codes'!A:E,3,FALSE)</f>
        <v>3223.7964999999999</v>
      </c>
      <c r="H285" s="352">
        <f ca="1">IF(ISERROR(VLOOKUP($A285,'LEAF-ZE1'!$D:$E,1,FALSE)),0,1)</f>
        <v>0</v>
      </c>
      <c r="I285" s="352">
        <f ca="1">IF(ISERROR(VLOOKUP($A285,'370Z-Z34'!$D:$E,1,FALSE)),0,1)</f>
        <v>0</v>
      </c>
      <c r="J285" s="352">
        <f ca="1">IF(ISERROR(VLOOKUP($A285,'JUKE-F15'!$D:$E,1,FALSE)),0,1)</f>
        <v>0</v>
      </c>
      <c r="K285" s="352">
        <f ca="1">IF(ISERROR(VLOOKUP($A285,'JUKE-F16'!$D:$E,1,FALSE)),0,1)</f>
        <v>0</v>
      </c>
      <c r="L285" s="352">
        <f ca="1">IF(ISERROR(VLOOKUP($A285,'NAVARA DC SER 3 &amp; 4-D23'!$D:$E,1,FALSE)),0,1)</f>
        <v>0</v>
      </c>
      <c r="M285" s="352">
        <f ca="1">IF(ISERROR(VLOOKUP($A285,'NAVARA KC&amp;SC SER 3 &amp; 4-D23'!$D:$E,1,FALSE)),0,1)</f>
        <v>1</v>
      </c>
      <c r="N285" s="352">
        <f ca="1">IF(ISERROR(VLOOKUP($A285,'PATHFINDER -R52'!$D:$E,1,FALSE)),0,1)</f>
        <v>0</v>
      </c>
      <c r="O285" s="352">
        <f ca="1">IF(ISERROR(VLOOKUP($A285,'PATROL W-Y62 S4'!$D:$E,1,FALSE)),0,1)</f>
        <v>0</v>
      </c>
      <c r="P285" s="352">
        <f ca="1">IF(ISERROR(VLOOKUP($A285,'PATROL W-Y62'!$D:$E,1,FALSE)),0,1)</f>
        <v>0</v>
      </c>
      <c r="Q285" s="352">
        <f ca="1">IF(ISERROR(VLOOKUP($A285,'QASHQAI J11'!$D:$E,1,FALSE)),0,1)</f>
        <v>0</v>
      </c>
      <c r="R285" s="352">
        <f ca="1">IF(ISERROR(VLOOKUP($A285,'X-TRAIL-T32'!$D:$E,1,FALSE)),0,1)</f>
        <v>0</v>
      </c>
      <c r="S285" s="352">
        <f ca="1">IF(ISERROR(VLOOKUP($A285,'NAVARA -D23 DC'!$D:$D,1,FALSE)),0,1)</f>
        <v>0</v>
      </c>
      <c r="T285" s="352">
        <f ca="1">IF(ISERROR(VLOOKUP($A285,'NAVARA KC&amp;SC'!$D:$D,1,FALSE)),0,1)</f>
        <v>1</v>
      </c>
      <c r="U285" s="352">
        <f ca="1">IF(ISERROR(VLOOKUP($A285,'ALL-NEW Z-Z34'!$D:$D,1,FALSE)),0,1)</f>
        <v>0</v>
      </c>
      <c r="V285" s="352">
        <f>IF(ISERROR(VLOOKUP($A285,#REF!,1,FALSE)),0,1)</f>
        <v>0</v>
      </c>
      <c r="W285" s="352">
        <f>IF(ISERROR(VLOOKUP($A285,#REF!,1,FALSE)),0,1)</f>
        <v>0</v>
      </c>
      <c r="X285" s="352">
        <f>IF(ISERROR(VLOOKUP($A285,#REF!,1,FALSE)),0,1)</f>
        <v>0</v>
      </c>
      <c r="Y285" s="352">
        <f>IF(ISERROR(VLOOKUP($A285,#REF!,1,FALSE)),0,1)</f>
        <v>0</v>
      </c>
      <c r="Z285" s="139">
        <f t="shared" ca="1" si="9"/>
        <v>2</v>
      </c>
    </row>
    <row r="286" spans="1:26">
      <c r="A286" s="717" t="s">
        <v>1141</v>
      </c>
      <c r="B286" s="716" t="s">
        <v>1908</v>
      </c>
      <c r="C286" s="718">
        <v>3393.47</v>
      </c>
      <c r="D286" s="586">
        <v>3393.47</v>
      </c>
      <c r="E286" s="537" t="str">
        <f t="shared" si="8"/>
        <v/>
      </c>
      <c r="F286" s="720" t="s">
        <v>1471</v>
      </c>
      <c r="G286" s="680">
        <f>C286-C286*VLOOKUP(F286,'Discount Codes'!A:E,3,FALSE)</f>
        <v>3223.7964999999999</v>
      </c>
      <c r="H286" s="352">
        <f ca="1">IF(ISERROR(VLOOKUP($A286,'LEAF-ZE1'!$D:$E,1,FALSE)),0,1)</f>
        <v>0</v>
      </c>
      <c r="I286" s="352">
        <f ca="1">IF(ISERROR(VLOOKUP($A286,'370Z-Z34'!$D:$E,1,FALSE)),0,1)</f>
        <v>0</v>
      </c>
      <c r="J286" s="352">
        <f ca="1">IF(ISERROR(VLOOKUP($A286,'JUKE-F15'!$D:$E,1,FALSE)),0,1)</f>
        <v>0</v>
      </c>
      <c r="K286" s="352">
        <f ca="1">IF(ISERROR(VLOOKUP($A286,'JUKE-F16'!$D:$E,1,FALSE)),0,1)</f>
        <v>0</v>
      </c>
      <c r="L286" s="352">
        <f ca="1">IF(ISERROR(VLOOKUP($A286,'NAVARA DC SER 3 &amp; 4-D23'!$D:$E,1,FALSE)),0,1)</f>
        <v>0</v>
      </c>
      <c r="M286" s="352">
        <f ca="1">IF(ISERROR(VLOOKUP($A286,'NAVARA KC&amp;SC SER 3 &amp; 4-D23'!$D:$E,1,FALSE)),0,1)</f>
        <v>1</v>
      </c>
      <c r="N286" s="352">
        <f ca="1">IF(ISERROR(VLOOKUP($A286,'PATHFINDER -R52'!$D:$E,1,FALSE)),0,1)</f>
        <v>0</v>
      </c>
      <c r="O286" s="352">
        <f ca="1">IF(ISERROR(VLOOKUP($A286,'PATROL W-Y62 S4'!$D:$E,1,FALSE)),0,1)</f>
        <v>0</v>
      </c>
      <c r="P286" s="352">
        <f ca="1">IF(ISERROR(VLOOKUP($A286,'PATROL W-Y62'!$D:$E,1,FALSE)),0,1)</f>
        <v>0</v>
      </c>
      <c r="Q286" s="352">
        <f ca="1">IF(ISERROR(VLOOKUP($A286,'QASHQAI J11'!$D:$E,1,FALSE)),0,1)</f>
        <v>0</v>
      </c>
      <c r="R286" s="352">
        <f ca="1">IF(ISERROR(VLOOKUP($A286,'X-TRAIL-T32'!$D:$E,1,FALSE)),0,1)</f>
        <v>0</v>
      </c>
      <c r="S286" s="352">
        <f ca="1">IF(ISERROR(VLOOKUP($A286,'NAVARA -D23 DC'!$D:$D,1,FALSE)),0,1)</f>
        <v>0</v>
      </c>
      <c r="T286" s="352">
        <f ca="1">IF(ISERROR(VLOOKUP($A286,'NAVARA KC&amp;SC'!$D:$D,1,FALSE)),0,1)</f>
        <v>1</v>
      </c>
      <c r="U286" s="352">
        <f ca="1">IF(ISERROR(VLOOKUP($A286,'ALL-NEW Z-Z34'!$D:$D,1,FALSE)),0,1)</f>
        <v>0</v>
      </c>
      <c r="V286" s="352">
        <f>IF(ISERROR(VLOOKUP($A286,#REF!,1,FALSE)),0,1)</f>
        <v>0</v>
      </c>
      <c r="W286" s="352">
        <f>IF(ISERROR(VLOOKUP($A286,#REF!,1,FALSE)),0,1)</f>
        <v>0</v>
      </c>
      <c r="X286" s="352">
        <f>IF(ISERROR(VLOOKUP($A286,#REF!,1,FALSE)),0,1)</f>
        <v>0</v>
      </c>
      <c r="Y286" s="352">
        <f>IF(ISERROR(VLOOKUP($A286,#REF!,1,FALSE)),0,1)</f>
        <v>0</v>
      </c>
      <c r="Z286" s="139">
        <f t="shared" ca="1" si="9"/>
        <v>2</v>
      </c>
    </row>
    <row r="287" spans="1:26" s="3" customFormat="1">
      <c r="A287" s="717" t="s">
        <v>135</v>
      </c>
      <c r="B287" s="716" t="s">
        <v>1909</v>
      </c>
      <c r="C287" s="718">
        <v>713.05</v>
      </c>
      <c r="D287" s="586">
        <v>666.4</v>
      </c>
      <c r="E287" s="537" t="str">
        <f t="shared" si="8"/>
        <v>Price Update</v>
      </c>
      <c r="F287" s="720" t="s">
        <v>1464</v>
      </c>
      <c r="G287" s="680">
        <f>C287-C287*VLOOKUP(F287,'Discount Codes'!A:E,3,FALSE)</f>
        <v>591.83150000000001</v>
      </c>
      <c r="H287" s="352">
        <f ca="1">IF(ISERROR(VLOOKUP($A287,'LEAF-ZE1'!$D:$E,1,FALSE)),0,1)</f>
        <v>0</v>
      </c>
      <c r="I287" s="352">
        <f ca="1">IF(ISERROR(VLOOKUP($A287,'370Z-Z34'!$D:$E,1,FALSE)),0,1)</f>
        <v>0</v>
      </c>
      <c r="J287" s="352">
        <f ca="1">IF(ISERROR(VLOOKUP($A287,'JUKE-F15'!$D:$E,1,FALSE)),0,1)</f>
        <v>0</v>
      </c>
      <c r="K287" s="352">
        <f ca="1">IF(ISERROR(VLOOKUP($A287,'JUKE-F16'!$D:$E,1,FALSE)),0,1)</f>
        <v>0</v>
      </c>
      <c r="L287" s="352">
        <f ca="1">IF(ISERROR(VLOOKUP($A287,'NAVARA DC SER 3 &amp; 4-D23'!$D:$E,1,FALSE)),0,1)</f>
        <v>0</v>
      </c>
      <c r="M287" s="352">
        <f ca="1">IF(ISERROR(VLOOKUP($A287,'NAVARA KC&amp;SC SER 3 &amp; 4-D23'!$D:$E,1,FALSE)),0,1)</f>
        <v>1</v>
      </c>
      <c r="N287" s="352">
        <f ca="1">IF(ISERROR(VLOOKUP($A287,'PATHFINDER -R52'!$D:$E,1,FALSE)),0,1)</f>
        <v>0</v>
      </c>
      <c r="O287" s="352">
        <f ca="1">IF(ISERROR(VLOOKUP($A287,'PATROL W-Y62 S4'!$D:$E,1,FALSE)),0,1)</f>
        <v>0</v>
      </c>
      <c r="P287" s="352">
        <f ca="1">IF(ISERROR(VLOOKUP($A287,'PATROL W-Y62'!$D:$E,1,FALSE)),0,1)</f>
        <v>0</v>
      </c>
      <c r="Q287" s="352">
        <f ca="1">IF(ISERROR(VLOOKUP($A287,'QASHQAI J11'!$D:$E,1,FALSE)),0,1)</f>
        <v>0</v>
      </c>
      <c r="R287" s="352">
        <f ca="1">IF(ISERROR(VLOOKUP($A287,'X-TRAIL-T32'!$D:$E,1,FALSE)),0,1)</f>
        <v>0</v>
      </c>
      <c r="S287" s="352">
        <f ca="1">IF(ISERROR(VLOOKUP($A287,'NAVARA -D23 DC'!$D:$D,1,FALSE)),0,1)</f>
        <v>1</v>
      </c>
      <c r="T287" s="352">
        <f ca="1">IF(ISERROR(VLOOKUP($A287,'NAVARA KC&amp;SC'!$D:$D,1,FALSE)),0,1)</f>
        <v>1</v>
      </c>
      <c r="U287" s="352">
        <f ca="1">IF(ISERROR(VLOOKUP($A287,'ALL-NEW Z-Z34'!$D:$D,1,FALSE)),0,1)</f>
        <v>0</v>
      </c>
      <c r="V287" s="352">
        <f>IF(ISERROR(VLOOKUP($A287,#REF!,1,FALSE)),0,1)</f>
        <v>0</v>
      </c>
      <c r="W287" s="352">
        <f>IF(ISERROR(VLOOKUP($A287,#REF!,1,FALSE)),0,1)</f>
        <v>0</v>
      </c>
      <c r="X287" s="352">
        <f>IF(ISERROR(VLOOKUP($A287,#REF!,1,FALSE)),0,1)</f>
        <v>0</v>
      </c>
      <c r="Y287" s="352">
        <f>IF(ISERROR(VLOOKUP($A287,#REF!,1,FALSE)),0,1)</f>
        <v>0</v>
      </c>
      <c r="Z287" s="139">
        <f t="shared" ca="1" si="9"/>
        <v>3</v>
      </c>
    </row>
    <row r="288" spans="1:26">
      <c r="A288" s="717" t="s">
        <v>244</v>
      </c>
      <c r="B288" s="716" t="s">
        <v>881</v>
      </c>
      <c r="C288" s="718">
        <v>245.23</v>
      </c>
      <c r="D288" s="586">
        <v>229.19</v>
      </c>
      <c r="E288" s="537" t="str">
        <f t="shared" si="8"/>
        <v>Price Update</v>
      </c>
      <c r="F288" s="720" t="s">
        <v>1464</v>
      </c>
      <c r="G288" s="680">
        <f>C288-C288*VLOOKUP(F288,'Discount Codes'!A:E,3,FALSE)</f>
        <v>203.54089999999999</v>
      </c>
      <c r="H288" s="352">
        <f ca="1">IF(ISERROR(VLOOKUP($A288,'LEAF-ZE1'!$D:$E,1,FALSE)),0,1)</f>
        <v>0</v>
      </c>
      <c r="I288" s="352">
        <f ca="1">IF(ISERROR(VLOOKUP($A288,'370Z-Z34'!$D:$E,1,FALSE)),0,1)</f>
        <v>0</v>
      </c>
      <c r="J288" s="352">
        <f ca="1">IF(ISERROR(VLOOKUP($A288,'JUKE-F15'!$D:$E,1,FALSE)),0,1)</f>
        <v>0</v>
      </c>
      <c r="K288" s="352">
        <f ca="1">IF(ISERROR(VLOOKUP($A288,'JUKE-F16'!$D:$E,1,FALSE)),0,1)</f>
        <v>0</v>
      </c>
      <c r="L288" s="352">
        <f ca="1">IF(ISERROR(VLOOKUP($A288,'NAVARA DC SER 3 &amp; 4-D23'!$D:$E,1,FALSE)),0,1)</f>
        <v>1</v>
      </c>
      <c r="M288" s="352">
        <f ca="1">IF(ISERROR(VLOOKUP($A288,'NAVARA KC&amp;SC SER 3 &amp; 4-D23'!$D:$E,1,FALSE)),0,1)</f>
        <v>0</v>
      </c>
      <c r="N288" s="352">
        <f ca="1">IF(ISERROR(VLOOKUP($A288,'PATHFINDER -R52'!$D:$E,1,FALSE)),0,1)</f>
        <v>0</v>
      </c>
      <c r="O288" s="352">
        <f ca="1">IF(ISERROR(VLOOKUP($A288,'PATROL W-Y62 S4'!$D:$E,1,FALSE)),0,1)</f>
        <v>0</v>
      </c>
      <c r="P288" s="352">
        <f ca="1">IF(ISERROR(VLOOKUP($A288,'PATROL W-Y62'!$D:$E,1,FALSE)),0,1)</f>
        <v>0</v>
      </c>
      <c r="Q288" s="352">
        <f ca="1">IF(ISERROR(VLOOKUP($A288,'QASHQAI J11'!$D:$E,1,FALSE)),0,1)</f>
        <v>0</v>
      </c>
      <c r="R288" s="352">
        <f ca="1">IF(ISERROR(VLOOKUP($A288,'X-TRAIL-T32'!$D:$E,1,FALSE)),0,1)</f>
        <v>0</v>
      </c>
      <c r="S288" s="352">
        <f ca="1">IF(ISERROR(VLOOKUP($A288,'NAVARA -D23 DC'!$D:$D,1,FALSE)),0,1)</f>
        <v>0</v>
      </c>
      <c r="T288" s="352">
        <f ca="1">IF(ISERROR(VLOOKUP($A288,'NAVARA KC&amp;SC'!$D:$D,1,FALSE)),0,1)</f>
        <v>0</v>
      </c>
      <c r="U288" s="352">
        <f ca="1">IF(ISERROR(VLOOKUP($A288,'ALL-NEW Z-Z34'!$D:$D,1,FALSE)),0,1)</f>
        <v>0</v>
      </c>
      <c r="V288" s="352">
        <f>IF(ISERROR(VLOOKUP($A288,#REF!,1,FALSE)),0,1)</f>
        <v>0</v>
      </c>
      <c r="W288" s="352">
        <f>IF(ISERROR(VLOOKUP($A288,#REF!,1,FALSE)),0,1)</f>
        <v>0</v>
      </c>
      <c r="X288" s="352">
        <f>IF(ISERROR(VLOOKUP($A288,#REF!,1,FALSE)),0,1)</f>
        <v>0</v>
      </c>
      <c r="Y288" s="352">
        <f>IF(ISERROR(VLOOKUP($A288,#REF!,1,FALSE)),0,1)</f>
        <v>0</v>
      </c>
      <c r="Z288" s="139">
        <f t="shared" ca="1" si="9"/>
        <v>1</v>
      </c>
    </row>
    <row r="289" spans="1:26">
      <c r="A289" s="717" t="s">
        <v>315</v>
      </c>
      <c r="B289" s="716" t="s">
        <v>872</v>
      </c>
      <c r="C289" s="718">
        <v>108.56</v>
      </c>
      <c r="D289" s="586">
        <v>101.46</v>
      </c>
      <c r="E289" s="537" t="str">
        <f t="shared" si="8"/>
        <v>Price Update</v>
      </c>
      <c r="F289" s="720" t="s">
        <v>1464</v>
      </c>
      <c r="G289" s="680">
        <f>C289-C289*VLOOKUP(F289,'Discount Codes'!A:E,3,FALSE)</f>
        <v>90.104799999999997</v>
      </c>
      <c r="H289" s="352">
        <f ca="1">IF(ISERROR(VLOOKUP($A289,'LEAF-ZE1'!$D:$E,1,FALSE)),0,1)</f>
        <v>0</v>
      </c>
      <c r="I289" s="352">
        <f ca="1">IF(ISERROR(VLOOKUP($A289,'370Z-Z34'!$D:$E,1,FALSE)),0,1)</f>
        <v>0</v>
      </c>
      <c r="J289" s="352">
        <f ca="1">IF(ISERROR(VLOOKUP($A289,'JUKE-F15'!$D:$E,1,FALSE)),0,1)</f>
        <v>0</v>
      </c>
      <c r="K289" s="352">
        <f ca="1">IF(ISERROR(VLOOKUP($A289,'JUKE-F16'!$D:$E,1,FALSE)),0,1)</f>
        <v>0</v>
      </c>
      <c r="L289" s="352">
        <f ca="1">IF(ISERROR(VLOOKUP($A289,'NAVARA DC SER 3 &amp; 4-D23'!$D:$E,1,FALSE)),0,1)</f>
        <v>1</v>
      </c>
      <c r="M289" s="352">
        <f ca="1">IF(ISERROR(VLOOKUP($A289,'NAVARA KC&amp;SC SER 3 &amp; 4-D23'!$D:$E,1,FALSE)),0,1)</f>
        <v>0</v>
      </c>
      <c r="N289" s="352">
        <f ca="1">IF(ISERROR(VLOOKUP($A289,'PATHFINDER -R52'!$D:$E,1,FALSE)),0,1)</f>
        <v>0</v>
      </c>
      <c r="O289" s="352">
        <f ca="1">IF(ISERROR(VLOOKUP($A289,'PATROL W-Y62 S4'!$D:$E,1,FALSE)),0,1)</f>
        <v>0</v>
      </c>
      <c r="P289" s="352">
        <f ca="1">IF(ISERROR(VLOOKUP($A289,'PATROL W-Y62'!$D:$E,1,FALSE)),0,1)</f>
        <v>0</v>
      </c>
      <c r="Q289" s="352">
        <f ca="1">IF(ISERROR(VLOOKUP($A289,'QASHQAI J11'!$D:$E,1,FALSE)),0,1)</f>
        <v>0</v>
      </c>
      <c r="R289" s="352">
        <f ca="1">IF(ISERROR(VLOOKUP($A289,'X-TRAIL-T32'!$D:$E,1,FALSE)),0,1)</f>
        <v>0</v>
      </c>
      <c r="S289" s="352">
        <f ca="1">IF(ISERROR(VLOOKUP($A289,'NAVARA -D23 DC'!$D:$D,1,FALSE)),0,1)</f>
        <v>1</v>
      </c>
      <c r="T289" s="352">
        <f ca="1">IF(ISERROR(VLOOKUP($A289,'NAVARA KC&amp;SC'!$D:$D,1,FALSE)),0,1)</f>
        <v>1</v>
      </c>
      <c r="U289" s="352">
        <f ca="1">IF(ISERROR(VLOOKUP($A289,'ALL-NEW Z-Z34'!$D:$D,1,FALSE)),0,1)</f>
        <v>0</v>
      </c>
      <c r="V289" s="352">
        <f>IF(ISERROR(VLOOKUP($A289,#REF!,1,FALSE)),0,1)</f>
        <v>0</v>
      </c>
      <c r="W289" s="352">
        <f>IF(ISERROR(VLOOKUP($A289,#REF!,1,FALSE)),0,1)</f>
        <v>0</v>
      </c>
      <c r="X289" s="352">
        <f>IF(ISERROR(VLOOKUP($A289,#REF!,1,FALSE)),0,1)</f>
        <v>0</v>
      </c>
      <c r="Y289" s="352">
        <f>IF(ISERROR(VLOOKUP($A289,#REF!,1,FALSE)),0,1)</f>
        <v>0</v>
      </c>
      <c r="Z289" s="139">
        <f t="shared" ca="1" si="9"/>
        <v>3</v>
      </c>
    </row>
    <row r="290" spans="1:26">
      <c r="A290" s="717" t="s">
        <v>664</v>
      </c>
      <c r="B290" s="716" t="s">
        <v>1009</v>
      </c>
      <c r="C290" s="718">
        <v>77.66</v>
      </c>
      <c r="D290" s="586">
        <v>77.66</v>
      </c>
      <c r="E290" s="537" t="str">
        <f t="shared" si="8"/>
        <v/>
      </c>
      <c r="F290" s="720" t="s">
        <v>1465</v>
      </c>
      <c r="G290" s="680">
        <f>C290-C290*VLOOKUP(F290,'Discount Codes'!A:E,3,FALSE)</f>
        <v>64.457799999999992</v>
      </c>
      <c r="H290" s="352">
        <f ca="1">IF(ISERROR(VLOOKUP($A290,'LEAF-ZE1'!$D:$E,1,FALSE)),0,1)</f>
        <v>0</v>
      </c>
      <c r="I290" s="352">
        <f ca="1">IF(ISERROR(VLOOKUP($A290,'370Z-Z34'!$D:$E,1,FALSE)),0,1)</f>
        <v>0</v>
      </c>
      <c r="J290" s="352">
        <f ca="1">IF(ISERROR(VLOOKUP($A290,'JUKE-F15'!$D:$E,1,FALSE)),0,1)</f>
        <v>0</v>
      </c>
      <c r="K290" s="352">
        <f ca="1">IF(ISERROR(VLOOKUP($A290,'JUKE-F16'!$D:$E,1,FALSE)),0,1)</f>
        <v>0</v>
      </c>
      <c r="L290" s="352">
        <f ca="1">IF(ISERROR(VLOOKUP($A290,'NAVARA DC SER 3 &amp; 4-D23'!$D:$E,1,FALSE)),0,1)</f>
        <v>1</v>
      </c>
      <c r="M290" s="352">
        <f ca="1">IF(ISERROR(VLOOKUP($A290,'NAVARA KC&amp;SC SER 3 &amp; 4-D23'!$D:$E,1,FALSE)),0,1)</f>
        <v>1</v>
      </c>
      <c r="N290" s="352">
        <f ca="1">IF(ISERROR(VLOOKUP($A290,'PATHFINDER -R52'!$D:$E,1,FALSE)),0,1)</f>
        <v>0</v>
      </c>
      <c r="O290" s="352">
        <f ca="1">IF(ISERROR(VLOOKUP($A290,'PATROL W-Y62 S4'!$D:$E,1,FALSE)),0,1)</f>
        <v>0</v>
      </c>
      <c r="P290" s="352">
        <f ca="1">IF(ISERROR(VLOOKUP($A290,'PATROL W-Y62'!$D:$E,1,FALSE)),0,1)</f>
        <v>0</v>
      </c>
      <c r="Q290" s="352">
        <f ca="1">IF(ISERROR(VLOOKUP($A290,'QASHQAI J11'!$D:$E,1,FALSE)),0,1)</f>
        <v>0</v>
      </c>
      <c r="R290" s="352">
        <f ca="1">IF(ISERROR(VLOOKUP($A290,'X-TRAIL-T32'!$D:$E,1,FALSE)),0,1)</f>
        <v>0</v>
      </c>
      <c r="S290" s="352">
        <f ca="1">IF(ISERROR(VLOOKUP($A290,'NAVARA -D23 DC'!$D:$D,1,FALSE)),0,1)</f>
        <v>1</v>
      </c>
      <c r="T290" s="352">
        <f ca="1">IF(ISERROR(VLOOKUP($A290,'NAVARA KC&amp;SC'!$D:$D,1,FALSE)),0,1)</f>
        <v>1</v>
      </c>
      <c r="U290" s="352">
        <f ca="1">IF(ISERROR(VLOOKUP($A290,'ALL-NEW Z-Z34'!$D:$D,1,FALSE)),0,1)</f>
        <v>0</v>
      </c>
      <c r="V290" s="352">
        <f>IF(ISERROR(VLOOKUP($A290,#REF!,1,FALSE)),0,1)</f>
        <v>0</v>
      </c>
      <c r="W290" s="352">
        <f>IF(ISERROR(VLOOKUP($A290,#REF!,1,FALSE)),0,1)</f>
        <v>0</v>
      </c>
      <c r="X290" s="352">
        <f>IF(ISERROR(VLOOKUP($A290,#REF!,1,FALSE)),0,1)</f>
        <v>0</v>
      </c>
      <c r="Y290" s="352">
        <f>IF(ISERROR(VLOOKUP($A290,#REF!,1,FALSE)),0,1)</f>
        <v>0</v>
      </c>
      <c r="Z290" s="139">
        <f t="shared" ca="1" si="9"/>
        <v>4</v>
      </c>
    </row>
    <row r="291" spans="1:26">
      <c r="A291" s="717" t="s">
        <v>1223</v>
      </c>
      <c r="B291" s="716" t="s">
        <v>1009</v>
      </c>
      <c r="C291" s="718">
        <v>133.19999999999999</v>
      </c>
      <c r="D291" s="586">
        <v>133.19999999999999</v>
      </c>
      <c r="E291" s="537" t="str">
        <f t="shared" si="8"/>
        <v/>
      </c>
      <c r="F291" s="720" t="s">
        <v>1465</v>
      </c>
      <c r="G291" s="680">
        <f>C291-C291*VLOOKUP(F291,'Discount Codes'!A:E,3,FALSE)</f>
        <v>110.55599999999998</v>
      </c>
      <c r="H291" s="352">
        <f ca="1">IF(ISERROR(VLOOKUP($A291,'LEAF-ZE1'!$D:$E,1,FALSE)),0,1)</f>
        <v>0</v>
      </c>
      <c r="I291" s="352">
        <f ca="1">IF(ISERROR(VLOOKUP($A291,'370Z-Z34'!$D:$E,1,FALSE)),0,1)</f>
        <v>0</v>
      </c>
      <c r="J291" s="352">
        <f ca="1">IF(ISERROR(VLOOKUP($A291,'JUKE-F15'!$D:$E,1,FALSE)),0,1)</f>
        <v>0</v>
      </c>
      <c r="K291" s="352">
        <f ca="1">IF(ISERROR(VLOOKUP($A291,'JUKE-F16'!$D:$E,1,FALSE)),0,1)</f>
        <v>0</v>
      </c>
      <c r="L291" s="352">
        <f ca="1">IF(ISERROR(VLOOKUP($A291,'NAVARA DC SER 3 &amp; 4-D23'!$D:$E,1,FALSE)),0,1)</f>
        <v>0</v>
      </c>
      <c r="M291" s="352">
        <f ca="1">IF(ISERROR(VLOOKUP($A291,'NAVARA KC&amp;SC SER 3 &amp; 4-D23'!$D:$E,1,FALSE)),0,1)</f>
        <v>0</v>
      </c>
      <c r="N291" s="352">
        <f ca="1">IF(ISERROR(VLOOKUP($A291,'PATHFINDER -R52'!$D:$E,1,FALSE)),0,1)</f>
        <v>0</v>
      </c>
      <c r="O291" s="352">
        <f ca="1">IF(ISERROR(VLOOKUP($A291,'PATROL W-Y62 S4'!$D:$E,1,FALSE)),0,1)</f>
        <v>0</v>
      </c>
      <c r="P291" s="352">
        <f ca="1">IF(ISERROR(VLOOKUP($A291,'PATROL W-Y62'!$D:$E,1,FALSE)),0,1)</f>
        <v>0</v>
      </c>
      <c r="Q291" s="352">
        <f ca="1">IF(ISERROR(VLOOKUP($A291,'QASHQAI J11'!$D:$E,1,FALSE)),0,1)</f>
        <v>0</v>
      </c>
      <c r="R291" s="352">
        <f ca="1">IF(ISERROR(VLOOKUP($A291,'X-TRAIL-T32'!$D:$E,1,FALSE)),0,1)</f>
        <v>1</v>
      </c>
      <c r="S291" s="352">
        <f ca="1">IF(ISERROR(VLOOKUP($A291,'NAVARA -D23 DC'!$D:$D,1,FALSE)),0,1)</f>
        <v>0</v>
      </c>
      <c r="T291" s="352">
        <f ca="1">IF(ISERROR(VLOOKUP($A291,'NAVARA KC&amp;SC'!$D:$D,1,FALSE)),0,1)</f>
        <v>0</v>
      </c>
      <c r="U291" s="352">
        <f ca="1">IF(ISERROR(VLOOKUP($A291,'ALL-NEW Z-Z34'!$D:$D,1,FALSE)),0,1)</f>
        <v>0</v>
      </c>
      <c r="V291" s="352">
        <f>IF(ISERROR(VLOOKUP($A291,#REF!,1,FALSE)),0,1)</f>
        <v>0</v>
      </c>
      <c r="W291" s="352">
        <f>IF(ISERROR(VLOOKUP($A291,#REF!,1,FALSE)),0,1)</f>
        <v>0</v>
      </c>
      <c r="X291" s="352">
        <f>IF(ISERROR(VLOOKUP($A291,#REF!,1,FALSE)),0,1)</f>
        <v>0</v>
      </c>
      <c r="Y291" s="352">
        <f>IF(ISERROR(VLOOKUP($A291,#REF!,1,FALSE)),0,1)</f>
        <v>0</v>
      </c>
      <c r="Z291" s="139">
        <f t="shared" ca="1" si="9"/>
        <v>1</v>
      </c>
    </row>
    <row r="292" spans="1:26">
      <c r="A292" s="717" t="s">
        <v>659</v>
      </c>
      <c r="B292" s="716" t="s">
        <v>1009</v>
      </c>
      <c r="C292" s="718">
        <v>127.48</v>
      </c>
      <c r="D292" s="586">
        <v>127.48</v>
      </c>
      <c r="E292" s="537" t="str">
        <f t="shared" si="8"/>
        <v/>
      </c>
      <c r="F292" s="720" t="s">
        <v>1465</v>
      </c>
      <c r="G292" s="680">
        <f>C292-C292*VLOOKUP(F292,'Discount Codes'!A:E,3,FALSE)</f>
        <v>105.80840000000001</v>
      </c>
      <c r="H292" s="352">
        <f ca="1">IF(ISERROR(VLOOKUP($A292,'LEAF-ZE1'!$D:$E,1,FALSE)),0,1)</f>
        <v>0</v>
      </c>
      <c r="I292" s="352">
        <f ca="1">IF(ISERROR(VLOOKUP($A292,'370Z-Z34'!$D:$E,1,FALSE)),0,1)</f>
        <v>0</v>
      </c>
      <c r="J292" s="352">
        <f ca="1">IF(ISERROR(VLOOKUP($A292,'JUKE-F15'!$D:$E,1,FALSE)),0,1)</f>
        <v>0</v>
      </c>
      <c r="K292" s="352">
        <f ca="1">IF(ISERROR(VLOOKUP($A292,'JUKE-F16'!$D:$E,1,FALSE)),0,1)</f>
        <v>0</v>
      </c>
      <c r="L292" s="352">
        <f ca="1">IF(ISERROR(VLOOKUP($A292,'NAVARA DC SER 3 &amp; 4-D23'!$D:$E,1,FALSE)),0,1)</f>
        <v>0</v>
      </c>
      <c r="M292" s="352">
        <f ca="1">IF(ISERROR(VLOOKUP($A292,'NAVARA KC&amp;SC SER 3 &amp; 4-D23'!$D:$E,1,FALSE)),0,1)</f>
        <v>0</v>
      </c>
      <c r="N292" s="352">
        <f ca="1">IF(ISERROR(VLOOKUP($A292,'PATHFINDER -R52'!$D:$E,1,FALSE)),0,1)</f>
        <v>1</v>
      </c>
      <c r="O292" s="352">
        <f ca="1">IF(ISERROR(VLOOKUP($A292,'PATROL W-Y62 S4'!$D:$E,1,FALSE)),0,1)</f>
        <v>0</v>
      </c>
      <c r="P292" s="352">
        <f ca="1">IF(ISERROR(VLOOKUP($A292,'PATROL W-Y62'!$D:$E,1,FALSE)),0,1)</f>
        <v>0</v>
      </c>
      <c r="Q292" s="352">
        <f ca="1">IF(ISERROR(VLOOKUP($A292,'QASHQAI J11'!$D:$E,1,FALSE)),0,1)</f>
        <v>0</v>
      </c>
      <c r="R292" s="352">
        <f ca="1">IF(ISERROR(VLOOKUP($A292,'X-TRAIL-T32'!$D:$E,1,FALSE)),0,1)</f>
        <v>0</v>
      </c>
      <c r="S292" s="352">
        <f ca="1">IF(ISERROR(VLOOKUP($A292,'NAVARA -D23 DC'!$D:$D,1,FALSE)),0,1)</f>
        <v>0</v>
      </c>
      <c r="T292" s="352">
        <f ca="1">IF(ISERROR(VLOOKUP($A292,'NAVARA KC&amp;SC'!$D:$D,1,FALSE)),0,1)</f>
        <v>0</v>
      </c>
      <c r="U292" s="352">
        <f ca="1">IF(ISERROR(VLOOKUP($A292,'ALL-NEW Z-Z34'!$D:$D,1,FALSE)),0,1)</f>
        <v>0</v>
      </c>
      <c r="V292" s="352">
        <f>IF(ISERROR(VLOOKUP($A292,#REF!,1,FALSE)),0,1)</f>
        <v>0</v>
      </c>
      <c r="W292" s="352">
        <f>IF(ISERROR(VLOOKUP($A292,#REF!,1,FALSE)),0,1)</f>
        <v>0</v>
      </c>
      <c r="X292" s="352">
        <f>IF(ISERROR(VLOOKUP($A292,#REF!,1,FALSE)),0,1)</f>
        <v>0</v>
      </c>
      <c r="Y292" s="352">
        <f>IF(ISERROR(VLOOKUP($A292,#REF!,1,FALSE)),0,1)</f>
        <v>0</v>
      </c>
      <c r="Z292" s="139">
        <f t="shared" ca="1" si="9"/>
        <v>1</v>
      </c>
    </row>
    <row r="293" spans="1:26">
      <c r="A293" s="717" t="s">
        <v>724</v>
      </c>
      <c r="B293" s="716" t="s">
        <v>1009</v>
      </c>
      <c r="C293" s="718">
        <v>133.19999999999999</v>
      </c>
      <c r="D293" s="586">
        <v>133.19999999999999</v>
      </c>
      <c r="E293" s="537" t="str">
        <f t="shared" si="8"/>
        <v/>
      </c>
      <c r="F293" s="720" t="s">
        <v>1465</v>
      </c>
      <c r="G293" s="680">
        <f>C293-C293*VLOOKUP(F293,'Discount Codes'!A:E,3,FALSE)</f>
        <v>110.55599999999998</v>
      </c>
      <c r="H293" s="352">
        <f ca="1">IF(ISERROR(VLOOKUP($A293,'LEAF-ZE1'!$D:$E,1,FALSE)),0,1)</f>
        <v>0</v>
      </c>
      <c r="I293" s="352">
        <f ca="1">IF(ISERROR(VLOOKUP($A293,'370Z-Z34'!$D:$E,1,FALSE)),0,1)</f>
        <v>0</v>
      </c>
      <c r="J293" s="352">
        <f ca="1">IF(ISERROR(VLOOKUP($A293,'JUKE-F15'!$D:$E,1,FALSE)),0,1)</f>
        <v>0</v>
      </c>
      <c r="K293" s="352">
        <f ca="1">IF(ISERROR(VLOOKUP($A293,'JUKE-F16'!$D:$E,1,FALSE)),0,1)</f>
        <v>0</v>
      </c>
      <c r="L293" s="352">
        <f ca="1">IF(ISERROR(VLOOKUP($A293,'NAVARA DC SER 3 &amp; 4-D23'!$D:$E,1,FALSE)),0,1)</f>
        <v>0</v>
      </c>
      <c r="M293" s="352">
        <f ca="1">IF(ISERROR(VLOOKUP($A293,'NAVARA KC&amp;SC SER 3 &amp; 4-D23'!$D:$E,1,FALSE)),0,1)</f>
        <v>0</v>
      </c>
      <c r="N293" s="352">
        <f ca="1">IF(ISERROR(VLOOKUP($A293,'PATHFINDER -R52'!$D:$E,1,FALSE)),0,1)</f>
        <v>0</v>
      </c>
      <c r="O293" s="352">
        <f ca="1">IF(ISERROR(VLOOKUP($A293,'PATROL W-Y62 S4'!$D:$E,1,FALSE)),0,1)</f>
        <v>0</v>
      </c>
      <c r="P293" s="352">
        <f ca="1">IF(ISERROR(VLOOKUP($A293,'PATROL W-Y62'!$D:$E,1,FALSE)),0,1)</f>
        <v>0</v>
      </c>
      <c r="Q293" s="352">
        <f ca="1">IF(ISERROR(VLOOKUP($A293,'QASHQAI J11'!$D:$E,1,FALSE)),0,1)</f>
        <v>1</v>
      </c>
      <c r="R293" s="352">
        <f ca="1">IF(ISERROR(VLOOKUP($A293,'X-TRAIL-T32'!$D:$E,1,FALSE)),0,1)</f>
        <v>0</v>
      </c>
      <c r="S293" s="352">
        <f ca="1">IF(ISERROR(VLOOKUP($A293,'NAVARA -D23 DC'!$D:$D,1,FALSE)),0,1)</f>
        <v>0</v>
      </c>
      <c r="T293" s="352">
        <f ca="1">IF(ISERROR(VLOOKUP($A293,'NAVARA KC&amp;SC'!$D:$D,1,FALSE)),0,1)</f>
        <v>0</v>
      </c>
      <c r="U293" s="352">
        <f ca="1">IF(ISERROR(VLOOKUP($A293,'ALL-NEW Z-Z34'!$D:$D,1,FALSE)),0,1)</f>
        <v>0</v>
      </c>
      <c r="V293" s="352">
        <f>IF(ISERROR(VLOOKUP($A293,#REF!,1,FALSE)),0,1)</f>
        <v>0</v>
      </c>
      <c r="W293" s="352">
        <f>IF(ISERROR(VLOOKUP($A293,#REF!,1,FALSE)),0,1)</f>
        <v>0</v>
      </c>
      <c r="X293" s="352">
        <f>IF(ISERROR(VLOOKUP($A293,#REF!,1,FALSE)),0,1)</f>
        <v>0</v>
      </c>
      <c r="Y293" s="352">
        <f>IF(ISERROR(VLOOKUP($A293,#REF!,1,FALSE)),0,1)</f>
        <v>0</v>
      </c>
      <c r="Z293" s="139">
        <f t="shared" ca="1" si="9"/>
        <v>1</v>
      </c>
    </row>
    <row r="294" spans="1:26">
      <c r="A294" s="717" t="s">
        <v>1224</v>
      </c>
      <c r="B294" s="716" t="s">
        <v>1910</v>
      </c>
      <c r="C294" s="718">
        <v>142.62</v>
      </c>
      <c r="D294" s="586">
        <v>142.62</v>
      </c>
      <c r="E294" s="537" t="str">
        <f t="shared" si="8"/>
        <v/>
      </c>
      <c r="F294" s="720" t="s">
        <v>1464</v>
      </c>
      <c r="G294" s="680">
        <f>C294-C294*VLOOKUP(F294,'Discount Codes'!A:E,3,FALSE)</f>
        <v>118.3746</v>
      </c>
      <c r="H294" s="352">
        <f ca="1">IF(ISERROR(VLOOKUP($A294,'LEAF-ZE1'!$D:$E,1,FALSE)),0,1)</f>
        <v>0</v>
      </c>
      <c r="I294" s="352">
        <f ca="1">IF(ISERROR(VLOOKUP($A294,'370Z-Z34'!$D:$E,1,FALSE)),0,1)</f>
        <v>0</v>
      </c>
      <c r="J294" s="352">
        <f ca="1">IF(ISERROR(VLOOKUP($A294,'JUKE-F15'!$D:$E,1,FALSE)),0,1)</f>
        <v>0</v>
      </c>
      <c r="K294" s="352">
        <f ca="1">IF(ISERROR(VLOOKUP($A294,'JUKE-F16'!$D:$E,1,FALSE)),0,1)</f>
        <v>0</v>
      </c>
      <c r="L294" s="352">
        <f ca="1">IF(ISERROR(VLOOKUP($A294,'NAVARA DC SER 3 &amp; 4-D23'!$D:$E,1,FALSE)),0,1)</f>
        <v>1</v>
      </c>
      <c r="M294" s="352">
        <f ca="1">IF(ISERROR(VLOOKUP($A294,'NAVARA KC&amp;SC SER 3 &amp; 4-D23'!$D:$E,1,FALSE)),0,1)</f>
        <v>1</v>
      </c>
      <c r="N294" s="352">
        <f ca="1">IF(ISERROR(VLOOKUP($A294,'PATHFINDER -R52'!$D:$E,1,FALSE)),0,1)</f>
        <v>0</v>
      </c>
      <c r="O294" s="352">
        <f ca="1">IF(ISERROR(VLOOKUP($A294,'PATROL W-Y62 S4'!$D:$E,1,FALSE)),0,1)</f>
        <v>0</v>
      </c>
      <c r="P294" s="352">
        <f ca="1">IF(ISERROR(VLOOKUP($A294,'PATROL W-Y62'!$D:$E,1,FALSE)),0,1)</f>
        <v>0</v>
      </c>
      <c r="Q294" s="352">
        <f ca="1">IF(ISERROR(VLOOKUP($A294,'QASHQAI J11'!$D:$E,1,FALSE)),0,1)</f>
        <v>0</v>
      </c>
      <c r="R294" s="352">
        <f ca="1">IF(ISERROR(VLOOKUP($A294,'X-TRAIL-T32'!$D:$E,1,FALSE)),0,1)</f>
        <v>0</v>
      </c>
      <c r="S294" s="352">
        <f ca="1">IF(ISERROR(VLOOKUP($A294,'NAVARA -D23 DC'!$D:$D,1,FALSE)),0,1)</f>
        <v>1</v>
      </c>
      <c r="T294" s="352">
        <f ca="1">IF(ISERROR(VLOOKUP($A294,'NAVARA KC&amp;SC'!$D:$D,1,FALSE)),0,1)</f>
        <v>1</v>
      </c>
      <c r="U294" s="352">
        <f ca="1">IF(ISERROR(VLOOKUP($A294,'ALL-NEW Z-Z34'!$D:$D,1,FALSE)),0,1)</f>
        <v>0</v>
      </c>
      <c r="V294" s="352">
        <f>IF(ISERROR(VLOOKUP($A294,#REF!,1,FALSE)),0,1)</f>
        <v>0</v>
      </c>
      <c r="W294" s="352">
        <f>IF(ISERROR(VLOOKUP($A294,#REF!,1,FALSE)),0,1)</f>
        <v>0</v>
      </c>
      <c r="X294" s="352">
        <f>IF(ISERROR(VLOOKUP($A294,#REF!,1,FALSE)),0,1)</f>
        <v>0</v>
      </c>
      <c r="Y294" s="352">
        <f>IF(ISERROR(VLOOKUP($A294,#REF!,1,FALSE)),0,1)</f>
        <v>0</v>
      </c>
      <c r="Z294" s="139">
        <f t="shared" ca="1" si="9"/>
        <v>4</v>
      </c>
    </row>
    <row r="295" spans="1:26">
      <c r="A295" s="717" t="s">
        <v>663</v>
      </c>
      <c r="B295" s="716" t="s">
        <v>980</v>
      </c>
      <c r="C295" s="718">
        <v>141.68</v>
      </c>
      <c r="D295" s="586">
        <v>141.68</v>
      </c>
      <c r="E295" s="537" t="str">
        <f t="shared" si="8"/>
        <v/>
      </c>
      <c r="F295" s="720" t="s">
        <v>1465</v>
      </c>
      <c r="G295" s="680">
        <f>C295-C295*VLOOKUP(F295,'Discount Codes'!A:E,3,FALSE)</f>
        <v>117.59440000000001</v>
      </c>
      <c r="H295" s="352">
        <f ca="1">IF(ISERROR(VLOOKUP($A295,'LEAF-ZE1'!$D:$E,1,FALSE)),0,1)</f>
        <v>0</v>
      </c>
      <c r="I295" s="352">
        <f ca="1">IF(ISERROR(VLOOKUP($A295,'370Z-Z34'!$D:$E,1,FALSE)),0,1)</f>
        <v>0</v>
      </c>
      <c r="J295" s="352">
        <f ca="1">IF(ISERROR(VLOOKUP($A295,'JUKE-F15'!$D:$E,1,FALSE)),0,1)</f>
        <v>0</v>
      </c>
      <c r="K295" s="352">
        <f ca="1">IF(ISERROR(VLOOKUP($A295,'JUKE-F16'!$D:$E,1,FALSE)),0,1)</f>
        <v>0</v>
      </c>
      <c r="L295" s="352">
        <f ca="1">IF(ISERROR(VLOOKUP($A295,'NAVARA DC SER 3 &amp; 4-D23'!$D:$E,1,FALSE)),0,1)</f>
        <v>0</v>
      </c>
      <c r="M295" s="352">
        <f ca="1">IF(ISERROR(VLOOKUP($A295,'NAVARA KC&amp;SC SER 3 &amp; 4-D23'!$D:$E,1,FALSE)),0,1)</f>
        <v>0</v>
      </c>
      <c r="N295" s="352">
        <f ca="1">IF(ISERROR(VLOOKUP($A295,'PATHFINDER -R52'!$D:$E,1,FALSE)),0,1)</f>
        <v>0</v>
      </c>
      <c r="O295" s="352">
        <f ca="1">IF(ISERROR(VLOOKUP($A295,'PATROL W-Y62 S4'!$D:$E,1,FALSE)),0,1)</f>
        <v>0</v>
      </c>
      <c r="P295" s="352">
        <f ca="1">IF(ISERROR(VLOOKUP($A295,'PATROL W-Y62'!$D:$E,1,FALSE)),0,1)</f>
        <v>0</v>
      </c>
      <c r="Q295" s="352">
        <f ca="1">IF(ISERROR(VLOOKUP($A295,'QASHQAI J11'!$D:$E,1,FALSE)),0,1)</f>
        <v>0</v>
      </c>
      <c r="R295" s="352">
        <f ca="1">IF(ISERROR(VLOOKUP($A295,'X-TRAIL-T32'!$D:$E,1,FALSE)),0,1)</f>
        <v>1</v>
      </c>
      <c r="S295" s="352">
        <f ca="1">IF(ISERROR(VLOOKUP($A295,'NAVARA -D23 DC'!$D:$D,1,FALSE)),0,1)</f>
        <v>0</v>
      </c>
      <c r="T295" s="352">
        <f ca="1">IF(ISERROR(VLOOKUP($A295,'NAVARA KC&amp;SC'!$D:$D,1,FALSE)),0,1)</f>
        <v>0</v>
      </c>
      <c r="U295" s="352">
        <f ca="1">IF(ISERROR(VLOOKUP($A295,'ALL-NEW Z-Z34'!$D:$D,1,FALSE)),0,1)</f>
        <v>0</v>
      </c>
      <c r="V295" s="352">
        <f>IF(ISERROR(VLOOKUP($A295,#REF!,1,FALSE)),0,1)</f>
        <v>0</v>
      </c>
      <c r="W295" s="352">
        <f>IF(ISERROR(VLOOKUP($A295,#REF!,1,FALSE)),0,1)</f>
        <v>0</v>
      </c>
      <c r="X295" s="352">
        <f>IF(ISERROR(VLOOKUP($A295,#REF!,1,FALSE)),0,1)</f>
        <v>0</v>
      </c>
      <c r="Y295" s="352">
        <f>IF(ISERROR(VLOOKUP($A295,#REF!,1,FALSE)),0,1)</f>
        <v>0</v>
      </c>
      <c r="Z295" s="139">
        <f t="shared" ca="1" si="9"/>
        <v>1</v>
      </c>
    </row>
    <row r="296" spans="1:26">
      <c r="A296" s="717" t="s">
        <v>559</v>
      </c>
      <c r="B296" s="716" t="s">
        <v>980</v>
      </c>
      <c r="C296" s="718">
        <v>195.91</v>
      </c>
      <c r="D296" s="586">
        <v>195.91</v>
      </c>
      <c r="E296" s="537" t="str">
        <f t="shared" si="8"/>
        <v/>
      </c>
      <c r="F296" s="720" t="s">
        <v>1465</v>
      </c>
      <c r="G296" s="680">
        <f>C296-C296*VLOOKUP(F296,'Discount Codes'!A:E,3,FALSE)</f>
        <v>162.6053</v>
      </c>
      <c r="H296" s="352">
        <f ca="1">IF(ISERROR(VLOOKUP($A296,'LEAF-ZE1'!$D:$E,1,FALSE)),0,1)</f>
        <v>0</v>
      </c>
      <c r="I296" s="352">
        <f ca="1">IF(ISERROR(VLOOKUP($A296,'370Z-Z34'!$D:$E,1,FALSE)),0,1)</f>
        <v>0</v>
      </c>
      <c r="J296" s="352">
        <f ca="1">IF(ISERROR(VLOOKUP($A296,'JUKE-F15'!$D:$E,1,FALSE)),0,1)</f>
        <v>0</v>
      </c>
      <c r="K296" s="352">
        <f ca="1">IF(ISERROR(VLOOKUP($A296,'JUKE-F16'!$D:$E,1,FALSE)),0,1)</f>
        <v>0</v>
      </c>
      <c r="L296" s="352">
        <f ca="1">IF(ISERROR(VLOOKUP($A296,'NAVARA DC SER 3 &amp; 4-D23'!$D:$E,1,FALSE)),0,1)</f>
        <v>0</v>
      </c>
      <c r="M296" s="352">
        <f ca="1">IF(ISERROR(VLOOKUP($A296,'NAVARA KC&amp;SC SER 3 &amp; 4-D23'!$D:$E,1,FALSE)),0,1)</f>
        <v>0</v>
      </c>
      <c r="N296" s="352">
        <f ca="1">IF(ISERROR(VLOOKUP($A296,'PATHFINDER -R52'!$D:$E,1,FALSE)),0,1)</f>
        <v>1</v>
      </c>
      <c r="O296" s="352">
        <f ca="1">IF(ISERROR(VLOOKUP($A296,'PATROL W-Y62 S4'!$D:$E,1,FALSE)),0,1)</f>
        <v>0</v>
      </c>
      <c r="P296" s="352">
        <f ca="1">IF(ISERROR(VLOOKUP($A296,'PATROL W-Y62'!$D:$E,1,FALSE)),0,1)</f>
        <v>0</v>
      </c>
      <c r="Q296" s="352">
        <f ca="1">IF(ISERROR(VLOOKUP($A296,'QASHQAI J11'!$D:$E,1,FALSE)),0,1)</f>
        <v>0</v>
      </c>
      <c r="R296" s="352">
        <f ca="1">IF(ISERROR(VLOOKUP($A296,'X-TRAIL-T32'!$D:$E,1,FALSE)),0,1)</f>
        <v>0</v>
      </c>
      <c r="S296" s="352">
        <f ca="1">IF(ISERROR(VLOOKUP($A296,'NAVARA -D23 DC'!$D:$D,1,FALSE)),0,1)</f>
        <v>0</v>
      </c>
      <c r="T296" s="352">
        <f ca="1">IF(ISERROR(VLOOKUP($A296,'NAVARA KC&amp;SC'!$D:$D,1,FALSE)),0,1)</f>
        <v>0</v>
      </c>
      <c r="U296" s="352">
        <f ca="1">IF(ISERROR(VLOOKUP($A296,'ALL-NEW Z-Z34'!$D:$D,1,FALSE)),0,1)</f>
        <v>0</v>
      </c>
      <c r="V296" s="352">
        <f>IF(ISERROR(VLOOKUP($A296,#REF!,1,FALSE)),0,1)</f>
        <v>0</v>
      </c>
      <c r="W296" s="352">
        <f>IF(ISERROR(VLOOKUP($A296,#REF!,1,FALSE)),0,1)</f>
        <v>0</v>
      </c>
      <c r="X296" s="352">
        <f>IF(ISERROR(VLOOKUP($A296,#REF!,1,FALSE)),0,1)</f>
        <v>0</v>
      </c>
      <c r="Y296" s="352">
        <f>IF(ISERROR(VLOOKUP($A296,#REF!,1,FALSE)),0,1)</f>
        <v>0</v>
      </c>
      <c r="Z296" s="139">
        <f t="shared" ca="1" si="9"/>
        <v>1</v>
      </c>
    </row>
    <row r="297" spans="1:26">
      <c r="A297" s="717" t="s">
        <v>725</v>
      </c>
      <c r="B297" s="716" t="s">
        <v>1020</v>
      </c>
      <c r="C297" s="718">
        <v>138.57</v>
      </c>
      <c r="D297" s="586">
        <v>138.57</v>
      </c>
      <c r="E297" s="537" t="str">
        <f t="shared" si="8"/>
        <v/>
      </c>
      <c r="F297" s="720" t="s">
        <v>1465</v>
      </c>
      <c r="G297" s="680">
        <f>C297-C297*VLOOKUP(F297,'Discount Codes'!A:E,3,FALSE)</f>
        <v>115.01309999999999</v>
      </c>
      <c r="H297" s="352">
        <f ca="1">IF(ISERROR(VLOOKUP($A297,'LEAF-ZE1'!$D:$E,1,FALSE)),0,1)</f>
        <v>0</v>
      </c>
      <c r="I297" s="352">
        <f ca="1">IF(ISERROR(VLOOKUP($A297,'370Z-Z34'!$D:$E,1,FALSE)),0,1)</f>
        <v>0</v>
      </c>
      <c r="J297" s="352">
        <f ca="1">IF(ISERROR(VLOOKUP($A297,'JUKE-F15'!$D:$E,1,FALSE)),0,1)</f>
        <v>0</v>
      </c>
      <c r="K297" s="352">
        <f ca="1">IF(ISERROR(VLOOKUP($A297,'JUKE-F16'!$D:$E,1,FALSE)),0,1)</f>
        <v>0</v>
      </c>
      <c r="L297" s="352">
        <f ca="1">IF(ISERROR(VLOOKUP($A297,'NAVARA DC SER 3 &amp; 4-D23'!$D:$E,1,FALSE)),0,1)</f>
        <v>0</v>
      </c>
      <c r="M297" s="352">
        <f ca="1">IF(ISERROR(VLOOKUP($A297,'NAVARA KC&amp;SC SER 3 &amp; 4-D23'!$D:$E,1,FALSE)),0,1)</f>
        <v>0</v>
      </c>
      <c r="N297" s="352">
        <f ca="1">IF(ISERROR(VLOOKUP($A297,'PATHFINDER -R52'!$D:$E,1,FALSE)),0,1)</f>
        <v>0</v>
      </c>
      <c r="O297" s="352">
        <f ca="1">IF(ISERROR(VLOOKUP($A297,'PATROL W-Y62 S4'!$D:$E,1,FALSE)),0,1)</f>
        <v>0</v>
      </c>
      <c r="P297" s="352">
        <f ca="1">IF(ISERROR(VLOOKUP($A297,'PATROL W-Y62'!$D:$E,1,FALSE)),0,1)</f>
        <v>0</v>
      </c>
      <c r="Q297" s="352">
        <f ca="1">IF(ISERROR(VLOOKUP($A297,'QASHQAI J11'!$D:$E,1,FALSE)),0,1)</f>
        <v>1</v>
      </c>
      <c r="R297" s="352">
        <f ca="1">IF(ISERROR(VLOOKUP($A297,'X-TRAIL-T32'!$D:$E,1,FALSE)),0,1)</f>
        <v>0</v>
      </c>
      <c r="S297" s="352">
        <f ca="1">IF(ISERROR(VLOOKUP($A297,'NAVARA -D23 DC'!$D:$D,1,FALSE)),0,1)</f>
        <v>0</v>
      </c>
      <c r="T297" s="352">
        <f ca="1">IF(ISERROR(VLOOKUP($A297,'NAVARA KC&amp;SC'!$D:$D,1,FALSE)),0,1)</f>
        <v>0</v>
      </c>
      <c r="U297" s="352">
        <f ca="1">IF(ISERROR(VLOOKUP($A297,'ALL-NEW Z-Z34'!$D:$D,1,FALSE)),0,1)</f>
        <v>0</v>
      </c>
      <c r="V297" s="352">
        <f>IF(ISERROR(VLOOKUP($A297,#REF!,1,FALSE)),0,1)</f>
        <v>0</v>
      </c>
      <c r="W297" s="352">
        <f>IF(ISERROR(VLOOKUP($A297,#REF!,1,FALSE)),0,1)</f>
        <v>0</v>
      </c>
      <c r="X297" s="352">
        <f>IF(ISERROR(VLOOKUP($A297,#REF!,1,FALSE)),0,1)</f>
        <v>0</v>
      </c>
      <c r="Y297" s="352">
        <f>IF(ISERROR(VLOOKUP($A297,#REF!,1,FALSE)),0,1)</f>
        <v>0</v>
      </c>
      <c r="Z297" s="139">
        <f t="shared" ca="1" si="9"/>
        <v>1</v>
      </c>
    </row>
    <row r="298" spans="1:26">
      <c r="A298" s="717" t="s">
        <v>154</v>
      </c>
      <c r="B298" s="716" t="s">
        <v>909</v>
      </c>
      <c r="C298" s="718">
        <v>599.51</v>
      </c>
      <c r="D298" s="586">
        <v>599.51</v>
      </c>
      <c r="E298" s="537" t="str">
        <f t="shared" si="8"/>
        <v/>
      </c>
      <c r="F298" s="720" t="s">
        <v>1465</v>
      </c>
      <c r="G298" s="680">
        <f>C298-C298*VLOOKUP(F298,'Discount Codes'!A:E,3,FALSE)</f>
        <v>497.5933</v>
      </c>
      <c r="H298" s="352">
        <f ca="1">IF(ISERROR(VLOOKUP($A298,'LEAF-ZE1'!$D:$E,1,FALSE)),0,1)</f>
        <v>0</v>
      </c>
      <c r="I298" s="352">
        <f ca="1">IF(ISERROR(VLOOKUP($A298,'370Z-Z34'!$D:$E,1,FALSE)),0,1)</f>
        <v>0</v>
      </c>
      <c r="J298" s="352">
        <f ca="1">IF(ISERROR(VLOOKUP($A298,'JUKE-F15'!$D:$E,1,FALSE)),0,1)</f>
        <v>0</v>
      </c>
      <c r="K298" s="352">
        <f ca="1">IF(ISERROR(VLOOKUP($A298,'JUKE-F16'!$D:$E,1,FALSE)),0,1)</f>
        <v>0</v>
      </c>
      <c r="L298" s="352">
        <f ca="1">IF(ISERROR(VLOOKUP($A298,'NAVARA DC SER 3 &amp; 4-D23'!$D:$E,1,FALSE)),0,1)</f>
        <v>0</v>
      </c>
      <c r="M298" s="352">
        <f ca="1">IF(ISERROR(VLOOKUP($A298,'NAVARA KC&amp;SC SER 3 &amp; 4-D23'!$D:$E,1,FALSE)),0,1)</f>
        <v>1</v>
      </c>
      <c r="N298" s="352">
        <f ca="1">IF(ISERROR(VLOOKUP($A298,'PATHFINDER -R52'!$D:$E,1,FALSE)),0,1)</f>
        <v>0</v>
      </c>
      <c r="O298" s="352">
        <f ca="1">IF(ISERROR(VLOOKUP($A298,'PATROL W-Y62 S4'!$D:$E,1,FALSE)),0,1)</f>
        <v>0</v>
      </c>
      <c r="P298" s="352">
        <f ca="1">IF(ISERROR(VLOOKUP($A298,'PATROL W-Y62'!$D:$E,1,FALSE)),0,1)</f>
        <v>0</v>
      </c>
      <c r="Q298" s="352">
        <f ca="1">IF(ISERROR(VLOOKUP($A298,'QASHQAI J11'!$D:$E,1,FALSE)),0,1)</f>
        <v>0</v>
      </c>
      <c r="R298" s="352">
        <f ca="1">IF(ISERROR(VLOOKUP($A298,'X-TRAIL-T32'!$D:$E,1,FALSE)),0,1)</f>
        <v>0</v>
      </c>
      <c r="S298" s="352">
        <f ca="1">IF(ISERROR(VLOOKUP($A298,'NAVARA -D23 DC'!$D:$D,1,FALSE)),0,1)</f>
        <v>0</v>
      </c>
      <c r="T298" s="352">
        <f ca="1">IF(ISERROR(VLOOKUP($A298,'NAVARA KC&amp;SC'!$D:$D,1,FALSE)),0,1)</f>
        <v>1</v>
      </c>
      <c r="U298" s="352">
        <f ca="1">IF(ISERROR(VLOOKUP($A298,'ALL-NEW Z-Z34'!$D:$D,1,FALSE)),0,1)</f>
        <v>0</v>
      </c>
      <c r="V298" s="352">
        <f>IF(ISERROR(VLOOKUP($A298,#REF!,1,FALSE)),0,1)</f>
        <v>0</v>
      </c>
      <c r="W298" s="352">
        <f>IF(ISERROR(VLOOKUP($A298,#REF!,1,FALSE)),0,1)</f>
        <v>0</v>
      </c>
      <c r="X298" s="352">
        <f>IF(ISERROR(VLOOKUP($A298,#REF!,1,FALSE)),0,1)</f>
        <v>0</v>
      </c>
      <c r="Y298" s="352">
        <f>IF(ISERROR(VLOOKUP($A298,#REF!,1,FALSE)),0,1)</f>
        <v>0</v>
      </c>
      <c r="Z298" s="139">
        <f t="shared" ca="1" si="9"/>
        <v>2</v>
      </c>
    </row>
    <row r="299" spans="1:26">
      <c r="A299" s="717" t="s">
        <v>1165</v>
      </c>
      <c r="B299" s="716" t="s">
        <v>1911</v>
      </c>
      <c r="C299" s="718">
        <v>599.51</v>
      </c>
      <c r="D299" s="586">
        <v>599.51</v>
      </c>
      <c r="E299" s="537" t="str">
        <f t="shared" si="8"/>
        <v/>
      </c>
      <c r="F299" s="720" t="s">
        <v>1465</v>
      </c>
      <c r="G299" s="680">
        <f>C299-C299*VLOOKUP(F299,'Discount Codes'!A:E,3,FALSE)</f>
        <v>497.5933</v>
      </c>
      <c r="H299" s="352">
        <f ca="1">IF(ISERROR(VLOOKUP($A299,'LEAF-ZE1'!$D:$E,1,FALSE)),0,1)</f>
        <v>0</v>
      </c>
      <c r="I299" s="352">
        <f ca="1">IF(ISERROR(VLOOKUP($A299,'370Z-Z34'!$D:$E,1,FALSE)),0,1)</f>
        <v>0</v>
      </c>
      <c r="J299" s="352">
        <f ca="1">IF(ISERROR(VLOOKUP($A299,'JUKE-F15'!$D:$E,1,FALSE)),0,1)</f>
        <v>0</v>
      </c>
      <c r="K299" s="352">
        <f ca="1">IF(ISERROR(VLOOKUP($A299,'JUKE-F16'!$D:$E,1,FALSE)),0,1)</f>
        <v>0</v>
      </c>
      <c r="L299" s="352">
        <f ca="1">IF(ISERROR(VLOOKUP($A299,'NAVARA DC SER 3 &amp; 4-D23'!$D:$E,1,FALSE)),0,1)</f>
        <v>0</v>
      </c>
      <c r="M299" s="352">
        <f ca="1">IF(ISERROR(VLOOKUP($A299,'NAVARA KC&amp;SC SER 3 &amp; 4-D23'!$D:$E,1,FALSE)),0,1)</f>
        <v>1</v>
      </c>
      <c r="N299" s="352">
        <f ca="1">IF(ISERROR(VLOOKUP($A299,'PATHFINDER -R52'!$D:$E,1,FALSE)),0,1)</f>
        <v>0</v>
      </c>
      <c r="O299" s="352">
        <f ca="1">IF(ISERROR(VLOOKUP($A299,'PATROL W-Y62 S4'!$D:$E,1,FALSE)),0,1)</f>
        <v>0</v>
      </c>
      <c r="P299" s="352">
        <f ca="1">IF(ISERROR(VLOOKUP($A299,'PATROL W-Y62'!$D:$E,1,FALSE)),0,1)</f>
        <v>0</v>
      </c>
      <c r="Q299" s="352">
        <f ca="1">IF(ISERROR(VLOOKUP($A299,'QASHQAI J11'!$D:$E,1,FALSE)),0,1)</f>
        <v>0</v>
      </c>
      <c r="R299" s="352">
        <f ca="1">IF(ISERROR(VLOOKUP($A299,'X-TRAIL-T32'!$D:$E,1,FALSE)),0,1)</f>
        <v>0</v>
      </c>
      <c r="S299" s="352">
        <f ca="1">IF(ISERROR(VLOOKUP($A299,'NAVARA -D23 DC'!$D:$D,1,FALSE)),0,1)</f>
        <v>0</v>
      </c>
      <c r="T299" s="352">
        <f ca="1">IF(ISERROR(VLOOKUP($A299,'NAVARA KC&amp;SC'!$D:$D,1,FALSE)),0,1)</f>
        <v>1</v>
      </c>
      <c r="U299" s="352">
        <f ca="1">IF(ISERROR(VLOOKUP($A299,'ALL-NEW Z-Z34'!$D:$D,1,FALSE)),0,1)</f>
        <v>0</v>
      </c>
      <c r="V299" s="352">
        <f>IF(ISERROR(VLOOKUP($A299,#REF!,1,FALSE)),0,1)</f>
        <v>0</v>
      </c>
      <c r="W299" s="352">
        <f>IF(ISERROR(VLOOKUP($A299,#REF!,1,FALSE)),0,1)</f>
        <v>0</v>
      </c>
      <c r="X299" s="352">
        <f>IF(ISERROR(VLOOKUP($A299,#REF!,1,FALSE)),0,1)</f>
        <v>0</v>
      </c>
      <c r="Y299" s="352">
        <f>IF(ISERROR(VLOOKUP($A299,#REF!,1,FALSE)),0,1)</f>
        <v>0</v>
      </c>
      <c r="Z299" s="139">
        <f t="shared" ca="1" si="9"/>
        <v>2</v>
      </c>
    </row>
    <row r="300" spans="1:26">
      <c r="A300" s="717" t="s">
        <v>514</v>
      </c>
      <c r="B300" s="716" t="s">
        <v>954</v>
      </c>
      <c r="C300" s="718">
        <v>582.49</v>
      </c>
      <c r="D300" s="586">
        <v>582.49</v>
      </c>
      <c r="E300" s="537" t="str">
        <f t="shared" si="8"/>
        <v/>
      </c>
      <c r="F300" s="720" t="s">
        <v>1465</v>
      </c>
      <c r="G300" s="680">
        <f>C300-C300*VLOOKUP(F300,'Discount Codes'!A:E,3,FALSE)</f>
        <v>483.4667</v>
      </c>
      <c r="H300" s="352">
        <f ca="1">IF(ISERROR(VLOOKUP($A300,'LEAF-ZE1'!$D:$E,1,FALSE)),0,1)</f>
        <v>0</v>
      </c>
      <c r="I300" s="352">
        <f ca="1">IF(ISERROR(VLOOKUP($A300,'370Z-Z34'!$D:$E,1,FALSE)),0,1)</f>
        <v>0</v>
      </c>
      <c r="J300" s="352">
        <f ca="1">IF(ISERROR(VLOOKUP($A300,'JUKE-F15'!$D:$E,1,FALSE)),0,1)</f>
        <v>0</v>
      </c>
      <c r="K300" s="352">
        <f ca="1">IF(ISERROR(VLOOKUP($A300,'JUKE-F16'!$D:$E,1,FALSE)),0,1)</f>
        <v>0</v>
      </c>
      <c r="L300" s="352">
        <f ca="1">IF(ISERROR(VLOOKUP($A300,'NAVARA DC SER 3 &amp; 4-D23'!$D:$E,1,FALSE)),0,1)</f>
        <v>1</v>
      </c>
      <c r="M300" s="352">
        <f ca="1">IF(ISERROR(VLOOKUP($A300,'NAVARA KC&amp;SC SER 3 &amp; 4-D23'!$D:$E,1,FALSE)),0,1)</f>
        <v>0</v>
      </c>
      <c r="N300" s="352">
        <f ca="1">IF(ISERROR(VLOOKUP($A300,'PATHFINDER -R52'!$D:$E,1,FALSE)),0,1)</f>
        <v>0</v>
      </c>
      <c r="O300" s="352">
        <f ca="1">IF(ISERROR(VLOOKUP($A300,'PATROL W-Y62 S4'!$D:$E,1,FALSE)),0,1)</f>
        <v>0</v>
      </c>
      <c r="P300" s="352">
        <f ca="1">IF(ISERROR(VLOOKUP($A300,'PATROL W-Y62'!$D:$E,1,FALSE)),0,1)</f>
        <v>0</v>
      </c>
      <c r="Q300" s="352">
        <f ca="1">IF(ISERROR(VLOOKUP($A300,'QASHQAI J11'!$D:$E,1,FALSE)),0,1)</f>
        <v>0</v>
      </c>
      <c r="R300" s="352">
        <f ca="1">IF(ISERROR(VLOOKUP($A300,'X-TRAIL-T32'!$D:$E,1,FALSE)),0,1)</f>
        <v>0</v>
      </c>
      <c r="S300" s="352">
        <f ca="1">IF(ISERROR(VLOOKUP($A300,'NAVARA -D23 DC'!$D:$D,1,FALSE)),0,1)</f>
        <v>0</v>
      </c>
      <c r="T300" s="352">
        <f ca="1">IF(ISERROR(VLOOKUP($A300,'NAVARA KC&amp;SC'!$D:$D,1,FALSE)),0,1)</f>
        <v>0</v>
      </c>
      <c r="U300" s="352">
        <f ca="1">IF(ISERROR(VLOOKUP($A300,'ALL-NEW Z-Z34'!$D:$D,1,FALSE)),0,1)</f>
        <v>0</v>
      </c>
      <c r="V300" s="352">
        <f>IF(ISERROR(VLOOKUP($A300,#REF!,1,FALSE)),0,1)</f>
        <v>0</v>
      </c>
      <c r="W300" s="352">
        <f>IF(ISERROR(VLOOKUP($A300,#REF!,1,FALSE)),0,1)</f>
        <v>0</v>
      </c>
      <c r="X300" s="352">
        <f>IF(ISERROR(VLOOKUP($A300,#REF!,1,FALSE)),0,1)</f>
        <v>0</v>
      </c>
      <c r="Y300" s="352">
        <f>IF(ISERROR(VLOOKUP($A300,#REF!,1,FALSE)),0,1)</f>
        <v>0</v>
      </c>
      <c r="Z300" s="139">
        <f t="shared" ca="1" si="9"/>
        <v>1</v>
      </c>
    </row>
    <row r="301" spans="1:26">
      <c r="A301" s="717" t="s">
        <v>515</v>
      </c>
      <c r="B301" s="716" t="s">
        <v>955</v>
      </c>
      <c r="C301" s="718">
        <v>592.39</v>
      </c>
      <c r="D301" s="586">
        <v>592.39</v>
      </c>
      <c r="E301" s="537" t="str">
        <f t="shared" si="8"/>
        <v/>
      </c>
      <c r="F301" s="720" t="s">
        <v>1465</v>
      </c>
      <c r="G301" s="680">
        <f>C301-C301*VLOOKUP(F301,'Discount Codes'!A:E,3,FALSE)</f>
        <v>491.68369999999999</v>
      </c>
      <c r="H301" s="352">
        <f ca="1">IF(ISERROR(VLOOKUP($A301,'LEAF-ZE1'!$D:$E,1,FALSE)),0,1)</f>
        <v>0</v>
      </c>
      <c r="I301" s="352">
        <f ca="1">IF(ISERROR(VLOOKUP($A301,'370Z-Z34'!$D:$E,1,FALSE)),0,1)</f>
        <v>0</v>
      </c>
      <c r="J301" s="352">
        <f ca="1">IF(ISERROR(VLOOKUP($A301,'JUKE-F15'!$D:$E,1,FALSE)),0,1)</f>
        <v>0</v>
      </c>
      <c r="K301" s="352">
        <f ca="1">IF(ISERROR(VLOOKUP($A301,'JUKE-F16'!$D:$E,1,FALSE)),0,1)</f>
        <v>0</v>
      </c>
      <c r="L301" s="352">
        <f ca="1">IF(ISERROR(VLOOKUP($A301,'NAVARA DC SER 3 &amp; 4-D23'!$D:$E,1,FALSE)),0,1)</f>
        <v>1</v>
      </c>
      <c r="M301" s="352">
        <f ca="1">IF(ISERROR(VLOOKUP($A301,'NAVARA KC&amp;SC SER 3 &amp; 4-D23'!$D:$E,1,FALSE)),0,1)</f>
        <v>0</v>
      </c>
      <c r="N301" s="352">
        <f ca="1">IF(ISERROR(VLOOKUP($A301,'PATHFINDER -R52'!$D:$E,1,FALSE)),0,1)</f>
        <v>0</v>
      </c>
      <c r="O301" s="352">
        <f ca="1">IF(ISERROR(VLOOKUP($A301,'PATROL W-Y62 S4'!$D:$E,1,FALSE)),0,1)</f>
        <v>0</v>
      </c>
      <c r="P301" s="352">
        <f ca="1">IF(ISERROR(VLOOKUP($A301,'PATROL W-Y62'!$D:$E,1,FALSE)),0,1)</f>
        <v>0</v>
      </c>
      <c r="Q301" s="352">
        <f ca="1">IF(ISERROR(VLOOKUP($A301,'QASHQAI J11'!$D:$E,1,FALSE)),0,1)</f>
        <v>0</v>
      </c>
      <c r="R301" s="352">
        <f ca="1">IF(ISERROR(VLOOKUP($A301,'X-TRAIL-T32'!$D:$E,1,FALSE)),0,1)</f>
        <v>0</v>
      </c>
      <c r="S301" s="352">
        <f ca="1">IF(ISERROR(VLOOKUP($A301,'NAVARA -D23 DC'!$D:$D,1,FALSE)),0,1)</f>
        <v>0</v>
      </c>
      <c r="T301" s="352">
        <f ca="1">IF(ISERROR(VLOOKUP($A301,'NAVARA KC&amp;SC'!$D:$D,1,FALSE)),0,1)</f>
        <v>0</v>
      </c>
      <c r="U301" s="352">
        <f ca="1">IF(ISERROR(VLOOKUP($A301,'ALL-NEW Z-Z34'!$D:$D,1,FALSE)),0,1)</f>
        <v>0</v>
      </c>
      <c r="V301" s="352">
        <f>IF(ISERROR(VLOOKUP($A301,#REF!,1,FALSE)),0,1)</f>
        <v>0</v>
      </c>
      <c r="W301" s="352">
        <f>IF(ISERROR(VLOOKUP($A301,#REF!,1,FALSE)),0,1)</f>
        <v>0</v>
      </c>
      <c r="X301" s="352">
        <f>IF(ISERROR(VLOOKUP($A301,#REF!,1,FALSE)),0,1)</f>
        <v>0</v>
      </c>
      <c r="Y301" s="352">
        <f>IF(ISERROR(VLOOKUP($A301,#REF!,1,FALSE)),0,1)</f>
        <v>0</v>
      </c>
      <c r="Z301" s="139">
        <f t="shared" ca="1" si="9"/>
        <v>1</v>
      </c>
    </row>
    <row r="302" spans="1:26">
      <c r="A302" s="717" t="s">
        <v>1259</v>
      </c>
      <c r="B302" s="716" t="s">
        <v>1912</v>
      </c>
      <c r="C302" s="718">
        <v>595.16</v>
      </c>
      <c r="D302" s="586">
        <v>595.16</v>
      </c>
      <c r="E302" s="537" t="str">
        <f t="shared" si="8"/>
        <v/>
      </c>
      <c r="F302" s="720" t="s">
        <v>1465</v>
      </c>
      <c r="G302" s="680">
        <f>C302-C302*VLOOKUP(F302,'Discount Codes'!A:E,3,FALSE)</f>
        <v>493.9828</v>
      </c>
      <c r="H302" s="352">
        <f ca="1">IF(ISERROR(VLOOKUP($A302,'LEAF-ZE1'!$D:$E,1,FALSE)),0,1)</f>
        <v>0</v>
      </c>
      <c r="I302" s="352">
        <f ca="1">IF(ISERROR(VLOOKUP($A302,'370Z-Z34'!$D:$E,1,FALSE)),0,1)</f>
        <v>0</v>
      </c>
      <c r="J302" s="352">
        <f ca="1">IF(ISERROR(VLOOKUP($A302,'JUKE-F15'!$D:$E,1,FALSE)),0,1)</f>
        <v>0</v>
      </c>
      <c r="K302" s="352">
        <f ca="1">IF(ISERROR(VLOOKUP($A302,'JUKE-F16'!$D:$E,1,FALSE)),0,1)</f>
        <v>0</v>
      </c>
      <c r="L302" s="352">
        <f ca="1">IF(ISERROR(VLOOKUP($A302,'NAVARA DC SER 3 &amp; 4-D23'!$D:$E,1,FALSE)),0,1)</f>
        <v>0</v>
      </c>
      <c r="M302" s="352">
        <f ca="1">IF(ISERROR(VLOOKUP($A302,'NAVARA KC&amp;SC SER 3 &amp; 4-D23'!$D:$E,1,FALSE)),0,1)</f>
        <v>0</v>
      </c>
      <c r="N302" s="352">
        <f ca="1">IF(ISERROR(VLOOKUP($A302,'PATHFINDER -R52'!$D:$E,1,FALSE)),0,1)</f>
        <v>0</v>
      </c>
      <c r="O302" s="352">
        <f ca="1">IF(ISERROR(VLOOKUP($A302,'PATROL W-Y62 S4'!$D:$E,1,FALSE)),0,1)</f>
        <v>0</v>
      </c>
      <c r="P302" s="352">
        <f ca="1">IF(ISERROR(VLOOKUP($A302,'PATROL W-Y62'!$D:$E,1,FALSE)),0,1)</f>
        <v>0</v>
      </c>
      <c r="Q302" s="352">
        <f ca="1">IF(ISERROR(VLOOKUP($A302,'QASHQAI J11'!$D:$E,1,FALSE)),0,1)</f>
        <v>0</v>
      </c>
      <c r="R302" s="352">
        <f ca="1">IF(ISERROR(VLOOKUP($A302,'X-TRAIL-T32'!$D:$E,1,FALSE)),0,1)</f>
        <v>0</v>
      </c>
      <c r="S302" s="352">
        <f ca="1">IF(ISERROR(VLOOKUP($A302,'NAVARA -D23 DC'!$D:$D,1,FALSE)),0,1)</f>
        <v>1</v>
      </c>
      <c r="T302" s="352">
        <f ca="1">IF(ISERROR(VLOOKUP($A302,'NAVARA KC&amp;SC'!$D:$D,1,FALSE)),0,1)</f>
        <v>0</v>
      </c>
      <c r="U302" s="352">
        <f ca="1">IF(ISERROR(VLOOKUP($A302,'ALL-NEW Z-Z34'!$D:$D,1,FALSE)),0,1)</f>
        <v>0</v>
      </c>
      <c r="V302" s="352">
        <f>IF(ISERROR(VLOOKUP($A302,#REF!,1,FALSE)),0,1)</f>
        <v>0</v>
      </c>
      <c r="W302" s="352">
        <f>IF(ISERROR(VLOOKUP($A302,#REF!,1,FALSE)),0,1)</f>
        <v>0</v>
      </c>
      <c r="X302" s="352">
        <f>IF(ISERROR(VLOOKUP($A302,#REF!,1,FALSE)),0,1)</f>
        <v>0</v>
      </c>
      <c r="Y302" s="352">
        <f>IF(ISERROR(VLOOKUP($A302,#REF!,1,FALSE)),0,1)</f>
        <v>0</v>
      </c>
      <c r="Z302" s="139">
        <f t="shared" ca="1" si="9"/>
        <v>1</v>
      </c>
    </row>
    <row r="303" spans="1:26">
      <c r="A303" s="717" t="s">
        <v>1260</v>
      </c>
      <c r="B303" s="716" t="s">
        <v>1913</v>
      </c>
      <c r="C303" s="718">
        <v>585.11</v>
      </c>
      <c r="D303" s="586">
        <v>585.11</v>
      </c>
      <c r="E303" s="537" t="str">
        <f t="shared" si="8"/>
        <v/>
      </c>
      <c r="F303" s="720" t="s">
        <v>1465</v>
      </c>
      <c r="G303" s="680">
        <f>C303-C303*VLOOKUP(F303,'Discount Codes'!A:E,3,FALSE)</f>
        <v>485.6413</v>
      </c>
      <c r="H303" s="352">
        <f ca="1">IF(ISERROR(VLOOKUP($A303,'LEAF-ZE1'!$D:$E,1,FALSE)),0,1)</f>
        <v>0</v>
      </c>
      <c r="I303" s="352">
        <f ca="1">IF(ISERROR(VLOOKUP($A303,'370Z-Z34'!$D:$E,1,FALSE)),0,1)</f>
        <v>0</v>
      </c>
      <c r="J303" s="352">
        <f ca="1">IF(ISERROR(VLOOKUP($A303,'JUKE-F15'!$D:$E,1,FALSE)),0,1)</f>
        <v>0</v>
      </c>
      <c r="K303" s="352">
        <f ca="1">IF(ISERROR(VLOOKUP($A303,'JUKE-F16'!$D:$E,1,FALSE)),0,1)</f>
        <v>0</v>
      </c>
      <c r="L303" s="352">
        <f ca="1">IF(ISERROR(VLOOKUP($A303,'NAVARA DC SER 3 &amp; 4-D23'!$D:$E,1,FALSE)),0,1)</f>
        <v>0</v>
      </c>
      <c r="M303" s="352">
        <f ca="1">IF(ISERROR(VLOOKUP($A303,'NAVARA KC&amp;SC SER 3 &amp; 4-D23'!$D:$E,1,FALSE)),0,1)</f>
        <v>0</v>
      </c>
      <c r="N303" s="352">
        <f ca="1">IF(ISERROR(VLOOKUP($A303,'PATHFINDER -R52'!$D:$E,1,FALSE)),0,1)</f>
        <v>0</v>
      </c>
      <c r="O303" s="352">
        <f ca="1">IF(ISERROR(VLOOKUP($A303,'PATROL W-Y62 S4'!$D:$E,1,FALSE)),0,1)</f>
        <v>0</v>
      </c>
      <c r="P303" s="352">
        <f ca="1">IF(ISERROR(VLOOKUP($A303,'PATROL W-Y62'!$D:$E,1,FALSE)),0,1)</f>
        <v>0</v>
      </c>
      <c r="Q303" s="352">
        <f ca="1">IF(ISERROR(VLOOKUP($A303,'QASHQAI J11'!$D:$E,1,FALSE)),0,1)</f>
        <v>0</v>
      </c>
      <c r="R303" s="352">
        <f ca="1">IF(ISERROR(VLOOKUP($A303,'X-TRAIL-T32'!$D:$E,1,FALSE)),0,1)</f>
        <v>0</v>
      </c>
      <c r="S303" s="352">
        <f ca="1">IF(ISERROR(VLOOKUP($A303,'NAVARA -D23 DC'!$D:$D,1,FALSE)),0,1)</f>
        <v>1</v>
      </c>
      <c r="T303" s="352">
        <f ca="1">IF(ISERROR(VLOOKUP($A303,'NAVARA KC&amp;SC'!$D:$D,1,FALSE)),0,1)</f>
        <v>0</v>
      </c>
      <c r="U303" s="352">
        <f ca="1">IF(ISERROR(VLOOKUP($A303,'ALL-NEW Z-Z34'!$D:$D,1,FALSE)),0,1)</f>
        <v>0</v>
      </c>
      <c r="V303" s="352">
        <f>IF(ISERROR(VLOOKUP($A303,#REF!,1,FALSE)),0,1)</f>
        <v>0</v>
      </c>
      <c r="W303" s="352">
        <f>IF(ISERROR(VLOOKUP($A303,#REF!,1,FALSE)),0,1)</f>
        <v>0</v>
      </c>
      <c r="X303" s="352">
        <f>IF(ISERROR(VLOOKUP($A303,#REF!,1,FALSE)),0,1)</f>
        <v>0</v>
      </c>
      <c r="Y303" s="352">
        <f>IF(ISERROR(VLOOKUP($A303,#REF!,1,FALSE)),0,1)</f>
        <v>0</v>
      </c>
      <c r="Z303" s="139">
        <f t="shared" ca="1" si="9"/>
        <v>1</v>
      </c>
    </row>
    <row r="304" spans="1:26" ht="15.75" customHeight="1">
      <c r="A304" s="717" t="s">
        <v>1261</v>
      </c>
      <c r="B304" s="716" t="s">
        <v>1914</v>
      </c>
      <c r="C304" s="718">
        <v>594.92999999999995</v>
      </c>
      <c r="D304" s="586">
        <v>594.92999999999995</v>
      </c>
      <c r="E304" s="537" t="str">
        <f t="shared" si="8"/>
        <v/>
      </c>
      <c r="F304" s="720" t="s">
        <v>1465</v>
      </c>
      <c r="G304" s="680">
        <f>C304-C304*VLOOKUP(F304,'Discount Codes'!A:E,3,FALSE)</f>
        <v>493.79189999999994</v>
      </c>
      <c r="H304" s="352">
        <f ca="1">IF(ISERROR(VLOOKUP($A304,'LEAF-ZE1'!$D:$E,1,FALSE)),0,1)</f>
        <v>0</v>
      </c>
      <c r="I304" s="352">
        <f ca="1">IF(ISERROR(VLOOKUP($A304,'370Z-Z34'!$D:$E,1,FALSE)),0,1)</f>
        <v>0</v>
      </c>
      <c r="J304" s="352">
        <f ca="1">IF(ISERROR(VLOOKUP($A304,'JUKE-F15'!$D:$E,1,FALSE)),0,1)</f>
        <v>0</v>
      </c>
      <c r="K304" s="352">
        <f ca="1">IF(ISERROR(VLOOKUP($A304,'JUKE-F16'!$D:$E,1,FALSE)),0,1)</f>
        <v>0</v>
      </c>
      <c r="L304" s="352">
        <f ca="1">IF(ISERROR(VLOOKUP($A304,'NAVARA DC SER 3 &amp; 4-D23'!$D:$E,1,FALSE)),0,1)</f>
        <v>0</v>
      </c>
      <c r="M304" s="352">
        <f ca="1">IF(ISERROR(VLOOKUP($A304,'NAVARA KC&amp;SC SER 3 &amp; 4-D23'!$D:$E,1,FALSE)),0,1)</f>
        <v>0</v>
      </c>
      <c r="N304" s="352">
        <f ca="1">IF(ISERROR(VLOOKUP($A304,'PATHFINDER -R52'!$D:$E,1,FALSE)),0,1)</f>
        <v>0</v>
      </c>
      <c r="O304" s="352">
        <f ca="1">IF(ISERROR(VLOOKUP($A304,'PATROL W-Y62 S4'!$D:$E,1,FALSE)),0,1)</f>
        <v>0</v>
      </c>
      <c r="P304" s="352">
        <f ca="1">IF(ISERROR(VLOOKUP($A304,'PATROL W-Y62'!$D:$E,1,FALSE)),0,1)</f>
        <v>0</v>
      </c>
      <c r="Q304" s="352">
        <f ca="1">IF(ISERROR(VLOOKUP($A304,'QASHQAI J11'!$D:$E,1,FALSE)),0,1)</f>
        <v>0</v>
      </c>
      <c r="R304" s="352">
        <f ca="1">IF(ISERROR(VLOOKUP($A304,'X-TRAIL-T32'!$D:$E,1,FALSE)),0,1)</f>
        <v>0</v>
      </c>
      <c r="S304" s="352">
        <f ca="1">IF(ISERROR(VLOOKUP($A304,'NAVARA -D23 DC'!$D:$D,1,FALSE)),0,1)</f>
        <v>1</v>
      </c>
      <c r="T304" s="352">
        <f ca="1">IF(ISERROR(VLOOKUP($A304,'NAVARA KC&amp;SC'!$D:$D,1,FALSE)),0,1)</f>
        <v>0</v>
      </c>
      <c r="U304" s="352">
        <f ca="1">IF(ISERROR(VLOOKUP($A304,'ALL-NEW Z-Z34'!$D:$D,1,FALSE)),0,1)</f>
        <v>0</v>
      </c>
      <c r="V304" s="352">
        <f>IF(ISERROR(VLOOKUP($A304,#REF!,1,FALSE)),0,1)</f>
        <v>0</v>
      </c>
      <c r="W304" s="352">
        <f>IF(ISERROR(VLOOKUP($A304,#REF!,1,FALSE)),0,1)</f>
        <v>0</v>
      </c>
      <c r="X304" s="352">
        <f>IF(ISERROR(VLOOKUP($A304,#REF!,1,FALSE)),0,1)</f>
        <v>0</v>
      </c>
      <c r="Y304" s="352">
        <f>IF(ISERROR(VLOOKUP($A304,#REF!,1,FALSE)),0,1)</f>
        <v>0</v>
      </c>
      <c r="Z304" s="139">
        <f t="shared" ca="1" si="9"/>
        <v>1</v>
      </c>
    </row>
    <row r="305" spans="1:26">
      <c r="A305" s="717" t="s">
        <v>142</v>
      </c>
      <c r="B305" s="716" t="s">
        <v>1915</v>
      </c>
      <c r="C305" s="718">
        <v>2886.7</v>
      </c>
      <c r="D305" s="586">
        <v>2697.85</v>
      </c>
      <c r="E305" s="537" t="str">
        <f t="shared" si="8"/>
        <v>Price Update</v>
      </c>
      <c r="F305" s="720" t="s">
        <v>1465</v>
      </c>
      <c r="G305" s="680">
        <f>C305-C305*VLOOKUP(F305,'Discount Codes'!A:E,3,FALSE)</f>
        <v>2395.9609999999998</v>
      </c>
      <c r="H305" s="352">
        <f ca="1">IF(ISERROR(VLOOKUP($A305,'LEAF-ZE1'!$D:$E,1,FALSE)),0,1)</f>
        <v>0</v>
      </c>
      <c r="I305" s="352">
        <f ca="1">IF(ISERROR(VLOOKUP($A305,'370Z-Z34'!$D:$E,1,FALSE)),0,1)</f>
        <v>0</v>
      </c>
      <c r="J305" s="352">
        <f ca="1">IF(ISERROR(VLOOKUP($A305,'JUKE-F15'!$D:$E,1,FALSE)),0,1)</f>
        <v>0</v>
      </c>
      <c r="K305" s="352">
        <f ca="1">IF(ISERROR(VLOOKUP($A305,'JUKE-F16'!$D:$E,1,FALSE)),0,1)</f>
        <v>0</v>
      </c>
      <c r="L305" s="352">
        <f ca="1">IF(ISERROR(VLOOKUP($A305,'NAVARA DC SER 3 &amp; 4-D23'!$D:$E,1,FALSE)),0,1)</f>
        <v>1</v>
      </c>
      <c r="M305" s="352">
        <f ca="1">IF(ISERROR(VLOOKUP($A305,'NAVARA KC&amp;SC SER 3 &amp; 4-D23'!$D:$E,1,FALSE)),0,1)</f>
        <v>0</v>
      </c>
      <c r="N305" s="352">
        <f ca="1">IF(ISERROR(VLOOKUP($A305,'PATHFINDER -R52'!$D:$E,1,FALSE)),0,1)</f>
        <v>0</v>
      </c>
      <c r="O305" s="352">
        <f ca="1">IF(ISERROR(VLOOKUP($A305,'PATROL W-Y62 S4'!$D:$E,1,FALSE)),0,1)</f>
        <v>0</v>
      </c>
      <c r="P305" s="352">
        <f ca="1">IF(ISERROR(VLOOKUP($A305,'PATROL W-Y62'!$D:$E,1,FALSE)),0,1)</f>
        <v>0</v>
      </c>
      <c r="Q305" s="352">
        <f ca="1">IF(ISERROR(VLOOKUP($A305,'QASHQAI J11'!$D:$E,1,FALSE)),0,1)</f>
        <v>0</v>
      </c>
      <c r="R305" s="352">
        <f ca="1">IF(ISERROR(VLOOKUP($A305,'X-TRAIL-T32'!$D:$E,1,FALSE)),0,1)</f>
        <v>0</v>
      </c>
      <c r="S305" s="352">
        <f ca="1">IF(ISERROR(VLOOKUP($A305,'NAVARA -D23 DC'!$D:$D,1,FALSE)),0,1)</f>
        <v>0</v>
      </c>
      <c r="T305" s="352">
        <f ca="1">IF(ISERROR(VLOOKUP($A305,'NAVARA KC&amp;SC'!$D:$D,1,FALSE)),0,1)</f>
        <v>0</v>
      </c>
      <c r="U305" s="352">
        <f ca="1">IF(ISERROR(VLOOKUP($A305,'ALL-NEW Z-Z34'!$D:$D,1,FALSE)),0,1)</f>
        <v>0</v>
      </c>
      <c r="V305" s="352">
        <f>IF(ISERROR(VLOOKUP($A305,#REF!,1,FALSE)),0,1)</f>
        <v>0</v>
      </c>
      <c r="W305" s="352">
        <f>IF(ISERROR(VLOOKUP($A305,#REF!,1,FALSE)),0,1)</f>
        <v>0</v>
      </c>
      <c r="X305" s="352">
        <f>IF(ISERROR(VLOOKUP($A305,#REF!,1,FALSE)),0,1)</f>
        <v>0</v>
      </c>
      <c r="Y305" s="352">
        <f>IF(ISERROR(VLOOKUP($A305,#REF!,1,FALSE)),0,1)</f>
        <v>0</v>
      </c>
      <c r="Z305" s="139">
        <f t="shared" ca="1" si="9"/>
        <v>1</v>
      </c>
    </row>
    <row r="306" spans="1:26">
      <c r="A306" s="717" t="s">
        <v>304</v>
      </c>
      <c r="B306" s="716" t="s">
        <v>1915</v>
      </c>
      <c r="C306" s="718">
        <v>2886.7</v>
      </c>
      <c r="D306" s="586">
        <v>2697.85</v>
      </c>
      <c r="E306" s="537" t="str">
        <f t="shared" si="8"/>
        <v>Price Update</v>
      </c>
      <c r="F306" s="720" t="s">
        <v>1465</v>
      </c>
      <c r="G306" s="680">
        <f>C306-C306*VLOOKUP(F306,'Discount Codes'!A:E,3,FALSE)</f>
        <v>2395.9609999999998</v>
      </c>
      <c r="H306" s="352">
        <f ca="1">IF(ISERROR(VLOOKUP($A306,'LEAF-ZE1'!$D:$E,1,FALSE)),0,1)</f>
        <v>0</v>
      </c>
      <c r="I306" s="352">
        <f ca="1">IF(ISERROR(VLOOKUP($A306,'370Z-Z34'!$D:$E,1,FALSE)),0,1)</f>
        <v>0</v>
      </c>
      <c r="J306" s="352">
        <f ca="1">IF(ISERROR(VLOOKUP($A306,'JUKE-F15'!$D:$E,1,FALSE)),0,1)</f>
        <v>0</v>
      </c>
      <c r="K306" s="352">
        <f ca="1">IF(ISERROR(VLOOKUP($A306,'JUKE-F16'!$D:$E,1,FALSE)),0,1)</f>
        <v>0</v>
      </c>
      <c r="L306" s="352">
        <f ca="1">IF(ISERROR(VLOOKUP($A306,'NAVARA DC SER 3 &amp; 4-D23'!$D:$E,1,FALSE)),0,1)</f>
        <v>1</v>
      </c>
      <c r="M306" s="352">
        <f ca="1">IF(ISERROR(VLOOKUP($A306,'NAVARA KC&amp;SC SER 3 &amp; 4-D23'!$D:$E,1,FALSE)),0,1)</f>
        <v>0</v>
      </c>
      <c r="N306" s="352">
        <f ca="1">IF(ISERROR(VLOOKUP($A306,'PATHFINDER -R52'!$D:$E,1,FALSE)),0,1)</f>
        <v>0</v>
      </c>
      <c r="O306" s="352">
        <f ca="1">IF(ISERROR(VLOOKUP($A306,'PATROL W-Y62 S4'!$D:$E,1,FALSE)),0,1)</f>
        <v>0</v>
      </c>
      <c r="P306" s="352">
        <f ca="1">IF(ISERROR(VLOOKUP($A306,'PATROL W-Y62'!$D:$E,1,FALSE)),0,1)</f>
        <v>0</v>
      </c>
      <c r="Q306" s="352">
        <f ca="1">IF(ISERROR(VLOOKUP($A306,'QASHQAI J11'!$D:$E,1,FALSE)),0,1)</f>
        <v>0</v>
      </c>
      <c r="R306" s="352">
        <f ca="1">IF(ISERROR(VLOOKUP($A306,'X-TRAIL-T32'!$D:$E,1,FALSE)),0,1)</f>
        <v>0</v>
      </c>
      <c r="S306" s="352">
        <f ca="1">IF(ISERROR(VLOOKUP($A306,'NAVARA -D23 DC'!$D:$D,1,FALSE)),0,1)</f>
        <v>0</v>
      </c>
      <c r="T306" s="352">
        <f ca="1">IF(ISERROR(VLOOKUP($A306,'NAVARA KC&amp;SC'!$D:$D,1,FALSE)),0,1)</f>
        <v>0</v>
      </c>
      <c r="U306" s="352">
        <f ca="1">IF(ISERROR(VLOOKUP($A306,'ALL-NEW Z-Z34'!$D:$D,1,FALSE)),0,1)</f>
        <v>0</v>
      </c>
      <c r="V306" s="352">
        <f>IF(ISERROR(VLOOKUP($A306,#REF!,1,FALSE)),0,1)</f>
        <v>0</v>
      </c>
      <c r="W306" s="352">
        <f>IF(ISERROR(VLOOKUP($A306,#REF!,1,FALSE)),0,1)</f>
        <v>0</v>
      </c>
      <c r="X306" s="352">
        <f>IF(ISERROR(VLOOKUP($A306,#REF!,1,FALSE)),0,1)</f>
        <v>0</v>
      </c>
      <c r="Y306" s="352">
        <f>IF(ISERROR(VLOOKUP($A306,#REF!,1,FALSE)),0,1)</f>
        <v>0</v>
      </c>
      <c r="Z306" s="139">
        <f t="shared" ca="1" si="9"/>
        <v>1</v>
      </c>
    </row>
    <row r="307" spans="1:26">
      <c r="A307" s="717" t="s">
        <v>303</v>
      </c>
      <c r="B307" s="716" t="s">
        <v>1915</v>
      </c>
      <c r="C307" s="718">
        <v>2886.7</v>
      </c>
      <c r="D307" s="586">
        <v>2697.85</v>
      </c>
      <c r="E307" s="537" t="str">
        <f t="shared" si="8"/>
        <v>Price Update</v>
      </c>
      <c r="F307" s="720" t="s">
        <v>1465</v>
      </c>
      <c r="G307" s="680">
        <f>C307-C307*VLOOKUP(F307,'Discount Codes'!A:E,3,FALSE)</f>
        <v>2395.9609999999998</v>
      </c>
      <c r="H307" s="352">
        <f ca="1">IF(ISERROR(VLOOKUP($A307,'LEAF-ZE1'!$D:$E,1,FALSE)),0,1)</f>
        <v>0</v>
      </c>
      <c r="I307" s="352">
        <f ca="1">IF(ISERROR(VLOOKUP($A307,'370Z-Z34'!$D:$E,1,FALSE)),0,1)</f>
        <v>0</v>
      </c>
      <c r="J307" s="352">
        <f ca="1">IF(ISERROR(VLOOKUP($A307,'JUKE-F15'!$D:$E,1,FALSE)),0,1)</f>
        <v>0</v>
      </c>
      <c r="K307" s="352">
        <f ca="1">IF(ISERROR(VLOOKUP($A307,'JUKE-F16'!$D:$E,1,FALSE)),0,1)</f>
        <v>0</v>
      </c>
      <c r="L307" s="352">
        <f ca="1">IF(ISERROR(VLOOKUP($A307,'NAVARA DC SER 3 &amp; 4-D23'!$D:$E,1,FALSE)),0,1)</f>
        <v>1</v>
      </c>
      <c r="M307" s="352">
        <f ca="1">IF(ISERROR(VLOOKUP($A307,'NAVARA KC&amp;SC SER 3 &amp; 4-D23'!$D:$E,1,FALSE)),0,1)</f>
        <v>0</v>
      </c>
      <c r="N307" s="352">
        <f ca="1">IF(ISERROR(VLOOKUP($A307,'PATHFINDER -R52'!$D:$E,1,FALSE)),0,1)</f>
        <v>0</v>
      </c>
      <c r="O307" s="352">
        <f ca="1">IF(ISERROR(VLOOKUP($A307,'PATROL W-Y62 S4'!$D:$E,1,FALSE)),0,1)</f>
        <v>0</v>
      </c>
      <c r="P307" s="352">
        <f ca="1">IF(ISERROR(VLOOKUP($A307,'PATROL W-Y62'!$D:$E,1,FALSE)),0,1)</f>
        <v>0</v>
      </c>
      <c r="Q307" s="352">
        <f ca="1">IF(ISERROR(VLOOKUP($A307,'QASHQAI J11'!$D:$E,1,FALSE)),0,1)</f>
        <v>0</v>
      </c>
      <c r="R307" s="352">
        <f ca="1">IF(ISERROR(VLOOKUP($A307,'X-TRAIL-T32'!$D:$E,1,FALSE)),0,1)</f>
        <v>0</v>
      </c>
      <c r="S307" s="352">
        <f ca="1">IF(ISERROR(VLOOKUP($A307,'NAVARA -D23 DC'!$D:$D,1,FALSE)),0,1)</f>
        <v>0</v>
      </c>
      <c r="T307" s="352">
        <f ca="1">IF(ISERROR(VLOOKUP($A307,'NAVARA KC&amp;SC'!$D:$D,1,FALSE)),0,1)</f>
        <v>0</v>
      </c>
      <c r="U307" s="352">
        <f ca="1">IF(ISERROR(VLOOKUP($A307,'ALL-NEW Z-Z34'!$D:$D,1,FALSE)),0,1)</f>
        <v>0</v>
      </c>
      <c r="V307" s="352">
        <f>IF(ISERROR(VLOOKUP($A307,#REF!,1,FALSE)),0,1)</f>
        <v>0</v>
      </c>
      <c r="W307" s="352">
        <f>IF(ISERROR(VLOOKUP($A307,#REF!,1,FALSE)),0,1)</f>
        <v>0</v>
      </c>
      <c r="X307" s="352">
        <f>IF(ISERROR(VLOOKUP($A307,#REF!,1,FALSE)),0,1)</f>
        <v>0</v>
      </c>
      <c r="Y307" s="352">
        <f>IF(ISERROR(VLOOKUP($A307,#REF!,1,FALSE)),0,1)</f>
        <v>0</v>
      </c>
      <c r="Z307" s="139">
        <f t="shared" ca="1" si="9"/>
        <v>1</v>
      </c>
    </row>
    <row r="308" spans="1:26">
      <c r="A308" s="717" t="s">
        <v>306</v>
      </c>
      <c r="B308" s="716" t="s">
        <v>1915</v>
      </c>
      <c r="C308" s="718">
        <v>2886.7</v>
      </c>
      <c r="D308" s="586">
        <v>2697.85</v>
      </c>
      <c r="E308" s="537" t="str">
        <f t="shared" si="8"/>
        <v>Price Update</v>
      </c>
      <c r="F308" s="720" t="s">
        <v>1465</v>
      </c>
      <c r="G308" s="680">
        <f>C308-C308*VLOOKUP(F308,'Discount Codes'!A:E,3,FALSE)</f>
        <v>2395.9609999999998</v>
      </c>
      <c r="H308" s="352">
        <f ca="1">IF(ISERROR(VLOOKUP($A308,'LEAF-ZE1'!$D:$E,1,FALSE)),0,1)</f>
        <v>0</v>
      </c>
      <c r="I308" s="352">
        <f ca="1">IF(ISERROR(VLOOKUP($A308,'370Z-Z34'!$D:$E,1,FALSE)),0,1)</f>
        <v>0</v>
      </c>
      <c r="J308" s="352">
        <f ca="1">IF(ISERROR(VLOOKUP($A308,'JUKE-F15'!$D:$E,1,FALSE)),0,1)</f>
        <v>0</v>
      </c>
      <c r="K308" s="352">
        <f ca="1">IF(ISERROR(VLOOKUP($A308,'JUKE-F16'!$D:$E,1,FALSE)),0,1)</f>
        <v>0</v>
      </c>
      <c r="L308" s="352">
        <f ca="1">IF(ISERROR(VLOOKUP($A308,'NAVARA DC SER 3 &amp; 4-D23'!$D:$E,1,FALSE)),0,1)</f>
        <v>1</v>
      </c>
      <c r="M308" s="352">
        <f ca="1">IF(ISERROR(VLOOKUP($A308,'NAVARA KC&amp;SC SER 3 &amp; 4-D23'!$D:$E,1,FALSE)),0,1)</f>
        <v>0</v>
      </c>
      <c r="N308" s="352">
        <f ca="1">IF(ISERROR(VLOOKUP($A308,'PATHFINDER -R52'!$D:$E,1,FALSE)),0,1)</f>
        <v>0</v>
      </c>
      <c r="O308" s="352">
        <f ca="1">IF(ISERROR(VLOOKUP($A308,'PATROL W-Y62 S4'!$D:$E,1,FALSE)),0,1)</f>
        <v>0</v>
      </c>
      <c r="P308" s="352">
        <f ca="1">IF(ISERROR(VLOOKUP($A308,'PATROL W-Y62'!$D:$E,1,FALSE)),0,1)</f>
        <v>0</v>
      </c>
      <c r="Q308" s="352">
        <f ca="1">IF(ISERROR(VLOOKUP($A308,'QASHQAI J11'!$D:$E,1,FALSE)),0,1)</f>
        <v>0</v>
      </c>
      <c r="R308" s="352">
        <f ca="1">IF(ISERROR(VLOOKUP($A308,'X-TRAIL-T32'!$D:$E,1,FALSE)),0,1)</f>
        <v>0</v>
      </c>
      <c r="S308" s="352">
        <f ca="1">IF(ISERROR(VLOOKUP($A308,'NAVARA -D23 DC'!$D:$D,1,FALSE)),0,1)</f>
        <v>0</v>
      </c>
      <c r="T308" s="352">
        <f ca="1">IF(ISERROR(VLOOKUP($A308,'NAVARA KC&amp;SC'!$D:$D,1,FALSE)),0,1)</f>
        <v>0</v>
      </c>
      <c r="U308" s="352">
        <f ca="1">IF(ISERROR(VLOOKUP($A308,'ALL-NEW Z-Z34'!$D:$D,1,FALSE)),0,1)</f>
        <v>0</v>
      </c>
      <c r="V308" s="352">
        <f>IF(ISERROR(VLOOKUP($A308,#REF!,1,FALSE)),0,1)</f>
        <v>0</v>
      </c>
      <c r="W308" s="352">
        <f>IF(ISERROR(VLOOKUP($A308,#REF!,1,FALSE)),0,1)</f>
        <v>0</v>
      </c>
      <c r="X308" s="352">
        <f>IF(ISERROR(VLOOKUP($A308,#REF!,1,FALSE)),0,1)</f>
        <v>0</v>
      </c>
      <c r="Y308" s="352">
        <f>IF(ISERROR(VLOOKUP($A308,#REF!,1,FALSE)),0,1)</f>
        <v>0</v>
      </c>
      <c r="Z308" s="139">
        <f t="shared" ca="1" si="9"/>
        <v>1</v>
      </c>
    </row>
    <row r="309" spans="1:26">
      <c r="A309" s="717" t="s">
        <v>305</v>
      </c>
      <c r="B309" s="716" t="s">
        <v>1915</v>
      </c>
      <c r="C309" s="718">
        <v>2886.7</v>
      </c>
      <c r="D309" s="586">
        <v>2697.85</v>
      </c>
      <c r="E309" s="537" t="str">
        <f t="shared" si="8"/>
        <v>Price Update</v>
      </c>
      <c r="F309" s="720" t="s">
        <v>1465</v>
      </c>
      <c r="G309" s="680">
        <f>C309-C309*VLOOKUP(F309,'Discount Codes'!A:E,3,FALSE)</f>
        <v>2395.9609999999998</v>
      </c>
      <c r="H309" s="352">
        <f ca="1">IF(ISERROR(VLOOKUP($A309,'LEAF-ZE1'!$D:$E,1,FALSE)),0,1)</f>
        <v>0</v>
      </c>
      <c r="I309" s="352">
        <f ca="1">IF(ISERROR(VLOOKUP($A309,'370Z-Z34'!$D:$E,1,FALSE)),0,1)</f>
        <v>0</v>
      </c>
      <c r="J309" s="352">
        <f ca="1">IF(ISERROR(VLOOKUP($A309,'JUKE-F15'!$D:$E,1,FALSE)),0,1)</f>
        <v>0</v>
      </c>
      <c r="K309" s="352">
        <f ca="1">IF(ISERROR(VLOOKUP($A309,'JUKE-F16'!$D:$E,1,FALSE)),0,1)</f>
        <v>0</v>
      </c>
      <c r="L309" s="352">
        <f ca="1">IF(ISERROR(VLOOKUP($A309,'NAVARA DC SER 3 &amp; 4-D23'!$D:$E,1,FALSE)),0,1)</f>
        <v>1</v>
      </c>
      <c r="M309" s="352">
        <f ca="1">IF(ISERROR(VLOOKUP($A309,'NAVARA KC&amp;SC SER 3 &amp; 4-D23'!$D:$E,1,FALSE)),0,1)</f>
        <v>0</v>
      </c>
      <c r="N309" s="352">
        <f ca="1">IF(ISERROR(VLOOKUP($A309,'PATHFINDER -R52'!$D:$E,1,FALSE)),0,1)</f>
        <v>0</v>
      </c>
      <c r="O309" s="352">
        <f ca="1">IF(ISERROR(VLOOKUP($A309,'PATROL W-Y62 S4'!$D:$E,1,FALSE)),0,1)</f>
        <v>0</v>
      </c>
      <c r="P309" s="352">
        <f ca="1">IF(ISERROR(VLOOKUP($A309,'PATROL W-Y62'!$D:$E,1,FALSE)),0,1)</f>
        <v>0</v>
      </c>
      <c r="Q309" s="352">
        <f ca="1">IF(ISERROR(VLOOKUP($A309,'QASHQAI J11'!$D:$E,1,FALSE)),0,1)</f>
        <v>0</v>
      </c>
      <c r="R309" s="352">
        <f ca="1">IF(ISERROR(VLOOKUP($A309,'X-TRAIL-T32'!$D:$E,1,FALSE)),0,1)</f>
        <v>0</v>
      </c>
      <c r="S309" s="352">
        <f ca="1">IF(ISERROR(VLOOKUP($A309,'NAVARA -D23 DC'!$D:$D,1,FALSE)),0,1)</f>
        <v>0</v>
      </c>
      <c r="T309" s="352">
        <f ca="1">IF(ISERROR(VLOOKUP($A309,'NAVARA KC&amp;SC'!$D:$D,1,FALSE)),0,1)</f>
        <v>0</v>
      </c>
      <c r="U309" s="352">
        <f ca="1">IF(ISERROR(VLOOKUP($A309,'ALL-NEW Z-Z34'!$D:$D,1,FALSE)),0,1)</f>
        <v>0</v>
      </c>
      <c r="V309" s="352">
        <f>IF(ISERROR(VLOOKUP($A309,#REF!,1,FALSE)),0,1)</f>
        <v>0</v>
      </c>
      <c r="W309" s="352">
        <f>IF(ISERROR(VLOOKUP($A309,#REF!,1,FALSE)),0,1)</f>
        <v>0</v>
      </c>
      <c r="X309" s="352">
        <f>IF(ISERROR(VLOOKUP($A309,#REF!,1,FALSE)),0,1)</f>
        <v>0</v>
      </c>
      <c r="Y309" s="352">
        <f>IF(ISERROR(VLOOKUP($A309,#REF!,1,FALSE)),0,1)</f>
        <v>0</v>
      </c>
      <c r="Z309" s="139">
        <f t="shared" ca="1" si="9"/>
        <v>1</v>
      </c>
    </row>
    <row r="310" spans="1:26">
      <c r="A310" s="717" t="s">
        <v>308</v>
      </c>
      <c r="B310" s="716" t="s">
        <v>1916</v>
      </c>
      <c r="C310" s="718">
        <v>3140.55</v>
      </c>
      <c r="D310" s="586">
        <v>2935.09</v>
      </c>
      <c r="E310" s="537" t="str">
        <f t="shared" si="8"/>
        <v>Price Update</v>
      </c>
      <c r="F310" s="720" t="s">
        <v>1465</v>
      </c>
      <c r="G310" s="680">
        <f>C310-C310*VLOOKUP(F310,'Discount Codes'!A:E,3,FALSE)</f>
        <v>2606.6565000000001</v>
      </c>
      <c r="H310" s="352">
        <f ca="1">IF(ISERROR(VLOOKUP($A310,'LEAF-ZE1'!$D:$E,1,FALSE)),0,1)</f>
        <v>0</v>
      </c>
      <c r="I310" s="352">
        <f ca="1">IF(ISERROR(VLOOKUP($A310,'370Z-Z34'!$D:$E,1,FALSE)),0,1)</f>
        <v>0</v>
      </c>
      <c r="J310" s="352">
        <f ca="1">IF(ISERROR(VLOOKUP($A310,'JUKE-F15'!$D:$E,1,FALSE)),0,1)</f>
        <v>0</v>
      </c>
      <c r="K310" s="352">
        <f ca="1">IF(ISERROR(VLOOKUP($A310,'JUKE-F16'!$D:$E,1,FALSE)),0,1)</f>
        <v>0</v>
      </c>
      <c r="L310" s="352">
        <f ca="1">IF(ISERROR(VLOOKUP($A310,'NAVARA DC SER 3 &amp; 4-D23'!$D:$E,1,FALSE)),0,1)</f>
        <v>1</v>
      </c>
      <c r="M310" s="352">
        <f ca="1">IF(ISERROR(VLOOKUP($A310,'NAVARA KC&amp;SC SER 3 &amp; 4-D23'!$D:$E,1,FALSE)),0,1)</f>
        <v>0</v>
      </c>
      <c r="N310" s="352">
        <f ca="1">IF(ISERROR(VLOOKUP($A310,'PATHFINDER -R52'!$D:$E,1,FALSE)),0,1)</f>
        <v>0</v>
      </c>
      <c r="O310" s="352">
        <f ca="1">IF(ISERROR(VLOOKUP($A310,'PATROL W-Y62 S4'!$D:$E,1,FALSE)),0,1)</f>
        <v>0</v>
      </c>
      <c r="P310" s="352">
        <f ca="1">IF(ISERROR(VLOOKUP($A310,'PATROL W-Y62'!$D:$E,1,FALSE)),0,1)</f>
        <v>0</v>
      </c>
      <c r="Q310" s="352">
        <f ca="1">IF(ISERROR(VLOOKUP($A310,'QASHQAI J11'!$D:$E,1,FALSE)),0,1)</f>
        <v>0</v>
      </c>
      <c r="R310" s="352">
        <f ca="1">IF(ISERROR(VLOOKUP($A310,'X-TRAIL-T32'!$D:$E,1,FALSE)),0,1)</f>
        <v>0</v>
      </c>
      <c r="S310" s="352">
        <f ca="1">IF(ISERROR(VLOOKUP($A310,'NAVARA -D23 DC'!$D:$D,1,FALSE)),0,1)</f>
        <v>0</v>
      </c>
      <c r="T310" s="352">
        <f ca="1">IF(ISERROR(VLOOKUP($A310,'NAVARA KC&amp;SC'!$D:$D,1,FALSE)),0,1)</f>
        <v>0</v>
      </c>
      <c r="U310" s="352">
        <f ca="1">IF(ISERROR(VLOOKUP($A310,'ALL-NEW Z-Z34'!$D:$D,1,FALSE)),0,1)</f>
        <v>0</v>
      </c>
      <c r="V310" s="352">
        <f>IF(ISERROR(VLOOKUP($A310,#REF!,1,FALSE)),0,1)</f>
        <v>0</v>
      </c>
      <c r="W310" s="352">
        <f>IF(ISERROR(VLOOKUP($A310,#REF!,1,FALSE)),0,1)</f>
        <v>0</v>
      </c>
      <c r="X310" s="352">
        <f>IF(ISERROR(VLOOKUP($A310,#REF!,1,FALSE)),0,1)</f>
        <v>0</v>
      </c>
      <c r="Y310" s="352">
        <f>IF(ISERROR(VLOOKUP($A310,#REF!,1,FALSE)),0,1)</f>
        <v>0</v>
      </c>
      <c r="Z310" s="139">
        <f t="shared" ca="1" si="9"/>
        <v>1</v>
      </c>
    </row>
    <row r="311" spans="1:26">
      <c r="A311" s="717" t="s">
        <v>311</v>
      </c>
      <c r="B311" s="716" t="s">
        <v>1916</v>
      </c>
      <c r="C311" s="718">
        <v>3140.55</v>
      </c>
      <c r="D311" s="586">
        <v>2935.09</v>
      </c>
      <c r="E311" s="537" t="str">
        <f t="shared" si="8"/>
        <v>Price Update</v>
      </c>
      <c r="F311" s="720" t="s">
        <v>1465</v>
      </c>
      <c r="G311" s="680">
        <f>C311-C311*VLOOKUP(F311,'Discount Codes'!A:E,3,FALSE)</f>
        <v>2606.6565000000001</v>
      </c>
      <c r="H311" s="352">
        <f ca="1">IF(ISERROR(VLOOKUP($A311,'LEAF-ZE1'!$D:$E,1,FALSE)),0,1)</f>
        <v>0</v>
      </c>
      <c r="I311" s="352">
        <f ca="1">IF(ISERROR(VLOOKUP($A311,'370Z-Z34'!$D:$E,1,FALSE)),0,1)</f>
        <v>0</v>
      </c>
      <c r="J311" s="352">
        <f ca="1">IF(ISERROR(VLOOKUP($A311,'JUKE-F15'!$D:$E,1,FALSE)),0,1)</f>
        <v>0</v>
      </c>
      <c r="K311" s="352">
        <f ca="1">IF(ISERROR(VLOOKUP($A311,'JUKE-F16'!$D:$E,1,FALSE)),0,1)</f>
        <v>0</v>
      </c>
      <c r="L311" s="352">
        <f ca="1">IF(ISERROR(VLOOKUP($A311,'NAVARA DC SER 3 &amp; 4-D23'!$D:$E,1,FALSE)),0,1)</f>
        <v>1</v>
      </c>
      <c r="M311" s="352">
        <f ca="1">IF(ISERROR(VLOOKUP($A311,'NAVARA KC&amp;SC SER 3 &amp; 4-D23'!$D:$E,1,FALSE)),0,1)</f>
        <v>0</v>
      </c>
      <c r="N311" s="352">
        <f ca="1">IF(ISERROR(VLOOKUP($A311,'PATHFINDER -R52'!$D:$E,1,FALSE)),0,1)</f>
        <v>0</v>
      </c>
      <c r="O311" s="352">
        <f ca="1">IF(ISERROR(VLOOKUP($A311,'PATROL W-Y62 S4'!$D:$E,1,FALSE)),0,1)</f>
        <v>0</v>
      </c>
      <c r="P311" s="352">
        <f ca="1">IF(ISERROR(VLOOKUP($A311,'PATROL W-Y62'!$D:$E,1,FALSE)),0,1)</f>
        <v>0</v>
      </c>
      <c r="Q311" s="352">
        <f ca="1">IF(ISERROR(VLOOKUP($A311,'QASHQAI J11'!$D:$E,1,FALSE)),0,1)</f>
        <v>0</v>
      </c>
      <c r="R311" s="352">
        <f ca="1">IF(ISERROR(VLOOKUP($A311,'X-TRAIL-T32'!$D:$E,1,FALSE)),0,1)</f>
        <v>0</v>
      </c>
      <c r="S311" s="352">
        <f ca="1">IF(ISERROR(VLOOKUP($A311,'NAVARA -D23 DC'!$D:$D,1,FALSE)),0,1)</f>
        <v>0</v>
      </c>
      <c r="T311" s="352">
        <f ca="1">IF(ISERROR(VLOOKUP($A311,'NAVARA KC&amp;SC'!$D:$D,1,FALSE)),0,1)</f>
        <v>0</v>
      </c>
      <c r="U311" s="352">
        <f ca="1">IF(ISERROR(VLOOKUP($A311,'ALL-NEW Z-Z34'!$D:$D,1,FALSE)),0,1)</f>
        <v>0</v>
      </c>
      <c r="V311" s="352">
        <f>IF(ISERROR(VLOOKUP($A311,#REF!,1,FALSE)),0,1)</f>
        <v>0</v>
      </c>
      <c r="W311" s="352">
        <f>IF(ISERROR(VLOOKUP($A311,#REF!,1,FALSE)),0,1)</f>
        <v>0</v>
      </c>
      <c r="X311" s="352">
        <f>IF(ISERROR(VLOOKUP($A311,#REF!,1,FALSE)),0,1)</f>
        <v>0</v>
      </c>
      <c r="Y311" s="352">
        <f>IF(ISERROR(VLOOKUP($A311,#REF!,1,FALSE)),0,1)</f>
        <v>0</v>
      </c>
      <c r="Z311" s="139">
        <f t="shared" ca="1" si="9"/>
        <v>1</v>
      </c>
    </row>
    <row r="312" spans="1:26">
      <c r="A312" s="717" t="s">
        <v>309</v>
      </c>
      <c r="B312" s="716" t="s">
        <v>1916</v>
      </c>
      <c r="C312" s="718">
        <v>3140.55</v>
      </c>
      <c r="D312" s="586">
        <v>2935.09</v>
      </c>
      <c r="E312" s="537" t="str">
        <f t="shared" si="8"/>
        <v>Price Update</v>
      </c>
      <c r="F312" s="720" t="s">
        <v>1465</v>
      </c>
      <c r="G312" s="680">
        <f>C312-C312*VLOOKUP(F312,'Discount Codes'!A:E,3,FALSE)</f>
        <v>2606.6565000000001</v>
      </c>
      <c r="H312" s="352">
        <f ca="1">IF(ISERROR(VLOOKUP($A312,'LEAF-ZE1'!$D:$E,1,FALSE)),0,1)</f>
        <v>0</v>
      </c>
      <c r="I312" s="352">
        <f ca="1">IF(ISERROR(VLOOKUP($A312,'370Z-Z34'!$D:$E,1,FALSE)),0,1)</f>
        <v>0</v>
      </c>
      <c r="J312" s="352">
        <f ca="1">IF(ISERROR(VLOOKUP($A312,'JUKE-F15'!$D:$E,1,FALSE)),0,1)</f>
        <v>0</v>
      </c>
      <c r="K312" s="352">
        <f ca="1">IF(ISERROR(VLOOKUP($A312,'JUKE-F16'!$D:$E,1,FALSE)),0,1)</f>
        <v>0</v>
      </c>
      <c r="L312" s="352">
        <f ca="1">IF(ISERROR(VLOOKUP($A312,'NAVARA DC SER 3 &amp; 4-D23'!$D:$E,1,FALSE)),0,1)</f>
        <v>1</v>
      </c>
      <c r="M312" s="352">
        <f ca="1">IF(ISERROR(VLOOKUP($A312,'NAVARA KC&amp;SC SER 3 &amp; 4-D23'!$D:$E,1,FALSE)),0,1)</f>
        <v>0</v>
      </c>
      <c r="N312" s="352">
        <f ca="1">IF(ISERROR(VLOOKUP($A312,'PATHFINDER -R52'!$D:$E,1,FALSE)),0,1)</f>
        <v>0</v>
      </c>
      <c r="O312" s="352">
        <f ca="1">IF(ISERROR(VLOOKUP($A312,'PATROL W-Y62 S4'!$D:$E,1,FALSE)),0,1)</f>
        <v>0</v>
      </c>
      <c r="P312" s="352">
        <f ca="1">IF(ISERROR(VLOOKUP($A312,'PATROL W-Y62'!$D:$E,1,FALSE)),0,1)</f>
        <v>0</v>
      </c>
      <c r="Q312" s="352">
        <f ca="1">IF(ISERROR(VLOOKUP($A312,'QASHQAI J11'!$D:$E,1,FALSE)),0,1)</f>
        <v>0</v>
      </c>
      <c r="R312" s="352">
        <f ca="1">IF(ISERROR(VLOOKUP($A312,'X-TRAIL-T32'!$D:$E,1,FALSE)),0,1)</f>
        <v>0</v>
      </c>
      <c r="S312" s="352">
        <f ca="1">IF(ISERROR(VLOOKUP($A312,'NAVARA -D23 DC'!$D:$D,1,FALSE)),0,1)</f>
        <v>0</v>
      </c>
      <c r="T312" s="352">
        <f ca="1">IF(ISERROR(VLOOKUP($A312,'NAVARA KC&amp;SC'!$D:$D,1,FALSE)),0,1)</f>
        <v>0</v>
      </c>
      <c r="U312" s="352">
        <f ca="1">IF(ISERROR(VLOOKUP($A312,'ALL-NEW Z-Z34'!$D:$D,1,FALSE)),0,1)</f>
        <v>0</v>
      </c>
      <c r="V312" s="352">
        <f>IF(ISERROR(VLOOKUP($A312,#REF!,1,FALSE)),0,1)</f>
        <v>0</v>
      </c>
      <c r="W312" s="352">
        <f>IF(ISERROR(VLOOKUP($A312,#REF!,1,FALSE)),0,1)</f>
        <v>0</v>
      </c>
      <c r="X312" s="352">
        <f>IF(ISERROR(VLOOKUP($A312,#REF!,1,FALSE)),0,1)</f>
        <v>0</v>
      </c>
      <c r="Y312" s="352">
        <f>IF(ISERROR(VLOOKUP($A312,#REF!,1,FALSE)),0,1)</f>
        <v>0</v>
      </c>
      <c r="Z312" s="139">
        <f t="shared" ca="1" si="9"/>
        <v>1</v>
      </c>
    </row>
    <row r="313" spans="1:26">
      <c r="A313" s="717" t="s">
        <v>313</v>
      </c>
      <c r="B313" s="716" t="s">
        <v>1916</v>
      </c>
      <c r="C313" s="718">
        <v>3140.55</v>
      </c>
      <c r="D313" s="586">
        <v>2935.09</v>
      </c>
      <c r="E313" s="537" t="str">
        <f t="shared" si="8"/>
        <v>Price Update</v>
      </c>
      <c r="F313" s="720" t="s">
        <v>1465</v>
      </c>
      <c r="G313" s="680">
        <f>C313-C313*VLOOKUP(F313,'Discount Codes'!A:E,3,FALSE)</f>
        <v>2606.6565000000001</v>
      </c>
      <c r="H313" s="352">
        <f ca="1">IF(ISERROR(VLOOKUP($A313,'LEAF-ZE1'!$D:$E,1,FALSE)),0,1)</f>
        <v>0</v>
      </c>
      <c r="I313" s="352">
        <f ca="1">IF(ISERROR(VLOOKUP($A313,'370Z-Z34'!$D:$E,1,FALSE)),0,1)</f>
        <v>0</v>
      </c>
      <c r="J313" s="352">
        <f ca="1">IF(ISERROR(VLOOKUP($A313,'JUKE-F15'!$D:$E,1,FALSE)),0,1)</f>
        <v>0</v>
      </c>
      <c r="K313" s="352">
        <f ca="1">IF(ISERROR(VLOOKUP($A313,'JUKE-F16'!$D:$E,1,FALSE)),0,1)</f>
        <v>0</v>
      </c>
      <c r="L313" s="352">
        <f ca="1">IF(ISERROR(VLOOKUP($A313,'NAVARA DC SER 3 &amp; 4-D23'!$D:$E,1,FALSE)),0,1)</f>
        <v>1</v>
      </c>
      <c r="M313" s="352">
        <f ca="1">IF(ISERROR(VLOOKUP($A313,'NAVARA KC&amp;SC SER 3 &amp; 4-D23'!$D:$E,1,FALSE)),0,1)</f>
        <v>0</v>
      </c>
      <c r="N313" s="352">
        <f ca="1">IF(ISERROR(VLOOKUP($A313,'PATHFINDER -R52'!$D:$E,1,FALSE)),0,1)</f>
        <v>0</v>
      </c>
      <c r="O313" s="352">
        <f ca="1">IF(ISERROR(VLOOKUP($A313,'PATROL W-Y62 S4'!$D:$E,1,FALSE)),0,1)</f>
        <v>0</v>
      </c>
      <c r="P313" s="352">
        <f ca="1">IF(ISERROR(VLOOKUP($A313,'PATROL W-Y62'!$D:$E,1,FALSE)),0,1)</f>
        <v>0</v>
      </c>
      <c r="Q313" s="352">
        <f ca="1">IF(ISERROR(VLOOKUP($A313,'QASHQAI J11'!$D:$E,1,FALSE)),0,1)</f>
        <v>0</v>
      </c>
      <c r="R313" s="352">
        <f ca="1">IF(ISERROR(VLOOKUP($A313,'X-TRAIL-T32'!$D:$E,1,FALSE)),0,1)</f>
        <v>0</v>
      </c>
      <c r="S313" s="352">
        <f ca="1">IF(ISERROR(VLOOKUP($A313,'NAVARA -D23 DC'!$D:$D,1,FALSE)),0,1)</f>
        <v>0</v>
      </c>
      <c r="T313" s="352">
        <f ca="1">IF(ISERROR(VLOOKUP($A313,'NAVARA KC&amp;SC'!$D:$D,1,FALSE)),0,1)</f>
        <v>0</v>
      </c>
      <c r="U313" s="352">
        <f ca="1">IF(ISERROR(VLOOKUP($A313,'ALL-NEW Z-Z34'!$D:$D,1,FALSE)),0,1)</f>
        <v>0</v>
      </c>
      <c r="V313" s="352">
        <f>IF(ISERROR(VLOOKUP($A313,#REF!,1,FALSE)),0,1)</f>
        <v>0</v>
      </c>
      <c r="W313" s="352">
        <f>IF(ISERROR(VLOOKUP($A313,#REF!,1,FALSE)),0,1)</f>
        <v>0</v>
      </c>
      <c r="X313" s="352">
        <f>IF(ISERROR(VLOOKUP($A313,#REF!,1,FALSE)),0,1)</f>
        <v>0</v>
      </c>
      <c r="Y313" s="352">
        <f>IF(ISERROR(VLOOKUP($A313,#REF!,1,FALSE)),0,1)</f>
        <v>0</v>
      </c>
      <c r="Z313" s="139">
        <f t="shared" ca="1" si="9"/>
        <v>1</v>
      </c>
    </row>
    <row r="314" spans="1:26">
      <c r="A314" s="717" t="s">
        <v>307</v>
      </c>
      <c r="B314" s="716" t="s">
        <v>1916</v>
      </c>
      <c r="C314" s="718">
        <v>3140.55</v>
      </c>
      <c r="D314" s="586">
        <v>2935.09</v>
      </c>
      <c r="E314" s="537" t="str">
        <f t="shared" si="8"/>
        <v>Price Update</v>
      </c>
      <c r="F314" s="720" t="s">
        <v>1465</v>
      </c>
      <c r="G314" s="680">
        <f>C314-C314*VLOOKUP(F314,'Discount Codes'!A:E,3,FALSE)</f>
        <v>2606.6565000000001</v>
      </c>
      <c r="H314" s="352">
        <f ca="1">IF(ISERROR(VLOOKUP($A314,'LEAF-ZE1'!$D:$E,1,FALSE)),0,1)</f>
        <v>0</v>
      </c>
      <c r="I314" s="352">
        <f ca="1">IF(ISERROR(VLOOKUP($A314,'370Z-Z34'!$D:$E,1,FALSE)),0,1)</f>
        <v>0</v>
      </c>
      <c r="J314" s="352">
        <f ca="1">IF(ISERROR(VLOOKUP($A314,'JUKE-F15'!$D:$E,1,FALSE)),0,1)</f>
        <v>0</v>
      </c>
      <c r="K314" s="352">
        <f ca="1">IF(ISERROR(VLOOKUP($A314,'JUKE-F16'!$D:$E,1,FALSE)),0,1)</f>
        <v>0</v>
      </c>
      <c r="L314" s="352">
        <f ca="1">IF(ISERROR(VLOOKUP($A314,'NAVARA DC SER 3 &amp; 4-D23'!$D:$E,1,FALSE)),0,1)</f>
        <v>1</v>
      </c>
      <c r="M314" s="352">
        <f ca="1">IF(ISERROR(VLOOKUP($A314,'NAVARA KC&amp;SC SER 3 &amp; 4-D23'!$D:$E,1,FALSE)),0,1)</f>
        <v>0</v>
      </c>
      <c r="N314" s="352">
        <f ca="1">IF(ISERROR(VLOOKUP($A314,'PATHFINDER -R52'!$D:$E,1,FALSE)),0,1)</f>
        <v>0</v>
      </c>
      <c r="O314" s="352">
        <f ca="1">IF(ISERROR(VLOOKUP($A314,'PATROL W-Y62 S4'!$D:$E,1,FALSE)),0,1)</f>
        <v>0</v>
      </c>
      <c r="P314" s="352">
        <f ca="1">IF(ISERROR(VLOOKUP($A314,'PATROL W-Y62'!$D:$E,1,FALSE)),0,1)</f>
        <v>0</v>
      </c>
      <c r="Q314" s="352">
        <f ca="1">IF(ISERROR(VLOOKUP($A314,'QASHQAI J11'!$D:$E,1,FALSE)),0,1)</f>
        <v>0</v>
      </c>
      <c r="R314" s="352">
        <f ca="1">IF(ISERROR(VLOOKUP($A314,'X-TRAIL-T32'!$D:$E,1,FALSE)),0,1)</f>
        <v>0</v>
      </c>
      <c r="S314" s="352">
        <f ca="1">IF(ISERROR(VLOOKUP($A314,'NAVARA -D23 DC'!$D:$D,1,FALSE)),0,1)</f>
        <v>0</v>
      </c>
      <c r="T314" s="352">
        <f ca="1">IF(ISERROR(VLOOKUP($A314,'NAVARA KC&amp;SC'!$D:$D,1,FALSE)),0,1)</f>
        <v>0</v>
      </c>
      <c r="U314" s="352">
        <f ca="1">IF(ISERROR(VLOOKUP($A314,'ALL-NEW Z-Z34'!$D:$D,1,FALSE)),0,1)</f>
        <v>0</v>
      </c>
      <c r="V314" s="352">
        <f>IF(ISERROR(VLOOKUP($A314,#REF!,1,FALSE)),0,1)</f>
        <v>0</v>
      </c>
      <c r="W314" s="352">
        <f>IF(ISERROR(VLOOKUP($A314,#REF!,1,FALSE)),0,1)</f>
        <v>0</v>
      </c>
      <c r="X314" s="352">
        <f>IF(ISERROR(VLOOKUP($A314,#REF!,1,FALSE)),0,1)</f>
        <v>0</v>
      </c>
      <c r="Y314" s="352">
        <f>IF(ISERROR(VLOOKUP($A314,#REF!,1,FALSE)),0,1)</f>
        <v>0</v>
      </c>
      <c r="Z314" s="139">
        <f t="shared" ca="1" si="9"/>
        <v>1</v>
      </c>
    </row>
    <row r="315" spans="1:26">
      <c r="A315" s="717" t="s">
        <v>312</v>
      </c>
      <c r="B315" s="716" t="s">
        <v>1916</v>
      </c>
      <c r="C315" s="718">
        <v>3140.55</v>
      </c>
      <c r="D315" s="586">
        <v>2935.09</v>
      </c>
      <c r="E315" s="537" t="str">
        <f t="shared" si="8"/>
        <v>Price Update</v>
      </c>
      <c r="F315" s="720" t="s">
        <v>1465</v>
      </c>
      <c r="G315" s="680">
        <f>C315-C315*VLOOKUP(F315,'Discount Codes'!A:E,3,FALSE)</f>
        <v>2606.6565000000001</v>
      </c>
      <c r="H315" s="352">
        <f ca="1">IF(ISERROR(VLOOKUP($A315,'LEAF-ZE1'!$D:$E,1,FALSE)),0,1)</f>
        <v>0</v>
      </c>
      <c r="I315" s="352">
        <f ca="1">IF(ISERROR(VLOOKUP($A315,'370Z-Z34'!$D:$E,1,FALSE)),0,1)</f>
        <v>0</v>
      </c>
      <c r="J315" s="352">
        <f ca="1">IF(ISERROR(VLOOKUP($A315,'JUKE-F15'!$D:$E,1,FALSE)),0,1)</f>
        <v>0</v>
      </c>
      <c r="K315" s="352">
        <f ca="1">IF(ISERROR(VLOOKUP($A315,'JUKE-F16'!$D:$E,1,FALSE)),0,1)</f>
        <v>0</v>
      </c>
      <c r="L315" s="352">
        <f ca="1">IF(ISERROR(VLOOKUP($A315,'NAVARA DC SER 3 &amp; 4-D23'!$D:$E,1,FALSE)),0,1)</f>
        <v>1</v>
      </c>
      <c r="M315" s="352">
        <f ca="1">IF(ISERROR(VLOOKUP($A315,'NAVARA KC&amp;SC SER 3 &amp; 4-D23'!$D:$E,1,FALSE)),0,1)</f>
        <v>0</v>
      </c>
      <c r="N315" s="352">
        <f ca="1">IF(ISERROR(VLOOKUP($A315,'PATHFINDER -R52'!$D:$E,1,FALSE)),0,1)</f>
        <v>0</v>
      </c>
      <c r="O315" s="352">
        <f ca="1">IF(ISERROR(VLOOKUP($A315,'PATROL W-Y62 S4'!$D:$E,1,FALSE)),0,1)</f>
        <v>0</v>
      </c>
      <c r="P315" s="352">
        <f ca="1">IF(ISERROR(VLOOKUP($A315,'PATROL W-Y62'!$D:$E,1,FALSE)),0,1)</f>
        <v>0</v>
      </c>
      <c r="Q315" s="352">
        <f ca="1">IF(ISERROR(VLOOKUP($A315,'QASHQAI J11'!$D:$E,1,FALSE)),0,1)</f>
        <v>0</v>
      </c>
      <c r="R315" s="352">
        <f ca="1">IF(ISERROR(VLOOKUP($A315,'X-TRAIL-T32'!$D:$E,1,FALSE)),0,1)</f>
        <v>0</v>
      </c>
      <c r="S315" s="352">
        <f ca="1">IF(ISERROR(VLOOKUP($A315,'NAVARA -D23 DC'!$D:$D,1,FALSE)),0,1)</f>
        <v>0</v>
      </c>
      <c r="T315" s="352">
        <f ca="1">IF(ISERROR(VLOOKUP($A315,'NAVARA KC&amp;SC'!$D:$D,1,FALSE)),0,1)</f>
        <v>0</v>
      </c>
      <c r="U315" s="352">
        <f ca="1">IF(ISERROR(VLOOKUP($A315,'ALL-NEW Z-Z34'!$D:$D,1,FALSE)),0,1)</f>
        <v>0</v>
      </c>
      <c r="V315" s="352">
        <f>IF(ISERROR(VLOOKUP($A315,#REF!,1,FALSE)),0,1)</f>
        <v>0</v>
      </c>
      <c r="W315" s="352">
        <f>IF(ISERROR(VLOOKUP($A315,#REF!,1,FALSE)),0,1)</f>
        <v>0</v>
      </c>
      <c r="X315" s="352">
        <f>IF(ISERROR(VLOOKUP($A315,#REF!,1,FALSE)),0,1)</f>
        <v>0</v>
      </c>
      <c r="Y315" s="352">
        <f>IF(ISERROR(VLOOKUP($A315,#REF!,1,FALSE)),0,1)</f>
        <v>0</v>
      </c>
      <c r="Z315" s="139">
        <f t="shared" ca="1" si="9"/>
        <v>1</v>
      </c>
    </row>
    <row r="316" spans="1:26">
      <c r="A316" s="717" t="s">
        <v>314</v>
      </c>
      <c r="B316" s="716" t="s">
        <v>1916</v>
      </c>
      <c r="C316" s="718">
        <v>3140.55</v>
      </c>
      <c r="D316" s="586">
        <v>2935.09</v>
      </c>
      <c r="E316" s="537" t="str">
        <f t="shared" si="8"/>
        <v>Price Update</v>
      </c>
      <c r="F316" s="720" t="s">
        <v>1465</v>
      </c>
      <c r="G316" s="680">
        <f>C316-C316*VLOOKUP(F316,'Discount Codes'!A:E,3,FALSE)</f>
        <v>2606.6565000000001</v>
      </c>
      <c r="H316" s="352">
        <f ca="1">IF(ISERROR(VLOOKUP($A316,'LEAF-ZE1'!$D:$E,1,FALSE)),0,1)</f>
        <v>0</v>
      </c>
      <c r="I316" s="352">
        <f ca="1">IF(ISERROR(VLOOKUP($A316,'370Z-Z34'!$D:$E,1,FALSE)),0,1)</f>
        <v>0</v>
      </c>
      <c r="J316" s="352">
        <f ca="1">IF(ISERROR(VLOOKUP($A316,'JUKE-F15'!$D:$E,1,FALSE)),0,1)</f>
        <v>0</v>
      </c>
      <c r="K316" s="352">
        <f ca="1">IF(ISERROR(VLOOKUP($A316,'JUKE-F16'!$D:$E,1,FALSE)),0,1)</f>
        <v>0</v>
      </c>
      <c r="L316" s="352">
        <f ca="1">IF(ISERROR(VLOOKUP($A316,'NAVARA DC SER 3 &amp; 4-D23'!$D:$E,1,FALSE)),0,1)</f>
        <v>1</v>
      </c>
      <c r="M316" s="352">
        <f ca="1">IF(ISERROR(VLOOKUP($A316,'NAVARA KC&amp;SC SER 3 &amp; 4-D23'!$D:$E,1,FALSE)),0,1)</f>
        <v>0</v>
      </c>
      <c r="N316" s="352">
        <f ca="1">IF(ISERROR(VLOOKUP($A316,'PATHFINDER -R52'!$D:$E,1,FALSE)),0,1)</f>
        <v>0</v>
      </c>
      <c r="O316" s="352">
        <f ca="1">IF(ISERROR(VLOOKUP($A316,'PATROL W-Y62 S4'!$D:$E,1,FALSE)),0,1)</f>
        <v>0</v>
      </c>
      <c r="P316" s="352">
        <f ca="1">IF(ISERROR(VLOOKUP($A316,'PATROL W-Y62'!$D:$E,1,FALSE)),0,1)</f>
        <v>0</v>
      </c>
      <c r="Q316" s="352">
        <f ca="1">IF(ISERROR(VLOOKUP($A316,'QASHQAI J11'!$D:$E,1,FALSE)),0,1)</f>
        <v>0</v>
      </c>
      <c r="R316" s="352">
        <f ca="1">IF(ISERROR(VLOOKUP($A316,'X-TRAIL-T32'!$D:$E,1,FALSE)),0,1)</f>
        <v>0</v>
      </c>
      <c r="S316" s="352">
        <f ca="1">IF(ISERROR(VLOOKUP($A316,'NAVARA -D23 DC'!$D:$D,1,FALSE)),0,1)</f>
        <v>0</v>
      </c>
      <c r="T316" s="352">
        <f ca="1">IF(ISERROR(VLOOKUP($A316,'NAVARA KC&amp;SC'!$D:$D,1,FALSE)),0,1)</f>
        <v>0</v>
      </c>
      <c r="U316" s="352">
        <f ca="1">IF(ISERROR(VLOOKUP($A316,'ALL-NEW Z-Z34'!$D:$D,1,FALSE)),0,1)</f>
        <v>0</v>
      </c>
      <c r="V316" s="352">
        <f>IF(ISERROR(VLOOKUP($A316,#REF!,1,FALSE)),0,1)</f>
        <v>0</v>
      </c>
      <c r="W316" s="352">
        <f>IF(ISERROR(VLOOKUP($A316,#REF!,1,FALSE)),0,1)</f>
        <v>0</v>
      </c>
      <c r="X316" s="352">
        <f>IF(ISERROR(VLOOKUP($A316,#REF!,1,FALSE)),0,1)</f>
        <v>0</v>
      </c>
      <c r="Y316" s="352">
        <f>IF(ISERROR(VLOOKUP($A316,#REF!,1,FALSE)),0,1)</f>
        <v>0</v>
      </c>
      <c r="Z316" s="139">
        <f t="shared" ca="1" si="9"/>
        <v>1</v>
      </c>
    </row>
    <row r="317" spans="1:26">
      <c r="A317" s="717" t="s">
        <v>310</v>
      </c>
      <c r="B317" s="716" t="s">
        <v>1916</v>
      </c>
      <c r="C317" s="718">
        <v>3140.55</v>
      </c>
      <c r="D317" s="586">
        <v>2935.09</v>
      </c>
      <c r="E317" s="537" t="str">
        <f t="shared" si="8"/>
        <v>Price Update</v>
      </c>
      <c r="F317" s="720" t="s">
        <v>1465</v>
      </c>
      <c r="G317" s="680">
        <f>C317-C317*VLOOKUP(F317,'Discount Codes'!A:E,3,FALSE)</f>
        <v>2606.6565000000001</v>
      </c>
      <c r="H317" s="352">
        <f ca="1">IF(ISERROR(VLOOKUP($A317,'LEAF-ZE1'!$D:$E,1,FALSE)),0,1)</f>
        <v>0</v>
      </c>
      <c r="I317" s="352">
        <f ca="1">IF(ISERROR(VLOOKUP($A317,'370Z-Z34'!$D:$E,1,FALSE)),0,1)</f>
        <v>0</v>
      </c>
      <c r="J317" s="352">
        <f ca="1">IF(ISERROR(VLOOKUP($A317,'JUKE-F15'!$D:$E,1,FALSE)),0,1)</f>
        <v>0</v>
      </c>
      <c r="K317" s="352">
        <f ca="1">IF(ISERROR(VLOOKUP($A317,'JUKE-F16'!$D:$E,1,FALSE)),0,1)</f>
        <v>0</v>
      </c>
      <c r="L317" s="352">
        <f ca="1">IF(ISERROR(VLOOKUP($A317,'NAVARA DC SER 3 &amp; 4-D23'!$D:$E,1,FALSE)),0,1)</f>
        <v>1</v>
      </c>
      <c r="M317" s="352">
        <f ca="1">IF(ISERROR(VLOOKUP($A317,'NAVARA KC&amp;SC SER 3 &amp; 4-D23'!$D:$E,1,FALSE)),0,1)</f>
        <v>0</v>
      </c>
      <c r="N317" s="352">
        <f ca="1">IF(ISERROR(VLOOKUP($A317,'PATHFINDER -R52'!$D:$E,1,FALSE)),0,1)</f>
        <v>0</v>
      </c>
      <c r="O317" s="352">
        <f ca="1">IF(ISERROR(VLOOKUP($A317,'PATROL W-Y62 S4'!$D:$E,1,FALSE)),0,1)</f>
        <v>0</v>
      </c>
      <c r="P317" s="352">
        <f ca="1">IF(ISERROR(VLOOKUP($A317,'PATROL W-Y62'!$D:$E,1,FALSE)),0,1)</f>
        <v>0</v>
      </c>
      <c r="Q317" s="352">
        <f ca="1">IF(ISERROR(VLOOKUP($A317,'QASHQAI J11'!$D:$E,1,FALSE)),0,1)</f>
        <v>0</v>
      </c>
      <c r="R317" s="352">
        <f ca="1">IF(ISERROR(VLOOKUP($A317,'X-TRAIL-T32'!$D:$E,1,FALSE)),0,1)</f>
        <v>0</v>
      </c>
      <c r="S317" s="352">
        <f ca="1">IF(ISERROR(VLOOKUP($A317,'NAVARA -D23 DC'!$D:$D,1,FALSE)),0,1)</f>
        <v>0</v>
      </c>
      <c r="T317" s="352">
        <f ca="1">IF(ISERROR(VLOOKUP($A317,'NAVARA KC&amp;SC'!$D:$D,1,FALSE)),0,1)</f>
        <v>0</v>
      </c>
      <c r="U317" s="352">
        <f ca="1">IF(ISERROR(VLOOKUP($A317,'ALL-NEW Z-Z34'!$D:$D,1,FALSE)),0,1)</f>
        <v>0</v>
      </c>
      <c r="V317" s="352">
        <f>IF(ISERROR(VLOOKUP($A317,#REF!,1,FALSE)),0,1)</f>
        <v>0</v>
      </c>
      <c r="W317" s="352">
        <f>IF(ISERROR(VLOOKUP($A317,#REF!,1,FALSE)),0,1)</f>
        <v>0</v>
      </c>
      <c r="X317" s="352">
        <f>IF(ISERROR(VLOOKUP($A317,#REF!,1,FALSE)),0,1)</f>
        <v>0</v>
      </c>
      <c r="Y317" s="352">
        <f>IF(ISERROR(VLOOKUP($A317,#REF!,1,FALSE)),0,1)</f>
        <v>0</v>
      </c>
      <c r="Z317" s="139">
        <f t="shared" ca="1" si="9"/>
        <v>1</v>
      </c>
    </row>
    <row r="318" spans="1:26">
      <c r="A318" s="717" t="s">
        <v>1236</v>
      </c>
      <c r="B318" s="716" t="s">
        <v>1917</v>
      </c>
      <c r="C318" s="718">
        <v>0.95</v>
      </c>
      <c r="D318" s="586">
        <v>0.95</v>
      </c>
      <c r="E318" s="537" t="str">
        <f t="shared" si="8"/>
        <v/>
      </c>
      <c r="F318" s="720" t="s">
        <v>1466</v>
      </c>
      <c r="G318" s="680">
        <f>C318-C318*VLOOKUP(F318,'Discount Codes'!A:E,3,FALSE)</f>
        <v>0.78849999999999998</v>
      </c>
      <c r="H318" s="352">
        <f ca="1">IF(ISERROR(VLOOKUP($A318,'LEAF-ZE1'!$D:$E,1,FALSE)),0,1)</f>
        <v>0</v>
      </c>
      <c r="I318" s="352">
        <f ca="1">IF(ISERROR(VLOOKUP($A318,'370Z-Z34'!$D:$E,1,FALSE)),0,1)</f>
        <v>0</v>
      </c>
      <c r="J318" s="352">
        <f ca="1">IF(ISERROR(VLOOKUP($A318,'JUKE-F15'!$D:$E,1,FALSE)),0,1)</f>
        <v>0</v>
      </c>
      <c r="K318" s="352">
        <f ca="1">IF(ISERROR(VLOOKUP($A318,'JUKE-F16'!$D:$E,1,FALSE)),0,1)</f>
        <v>0</v>
      </c>
      <c r="L318" s="352">
        <f ca="1">IF(ISERROR(VLOOKUP($A318,'NAVARA DC SER 3 &amp; 4-D23'!$D:$E,1,FALSE)),0,1)</f>
        <v>0</v>
      </c>
      <c r="M318" s="352">
        <f ca="1">IF(ISERROR(VLOOKUP($A318,'NAVARA KC&amp;SC SER 3 &amp; 4-D23'!$D:$E,1,FALSE)),0,1)</f>
        <v>0</v>
      </c>
      <c r="N318" s="352">
        <f ca="1">IF(ISERROR(VLOOKUP($A318,'PATHFINDER -R52'!$D:$E,1,FALSE)),0,1)</f>
        <v>0</v>
      </c>
      <c r="O318" s="352">
        <f ca="1">IF(ISERROR(VLOOKUP($A318,'PATROL W-Y62 S4'!$D:$E,1,FALSE)),0,1)</f>
        <v>0</v>
      </c>
      <c r="P318" s="352">
        <f ca="1">IF(ISERROR(VLOOKUP($A318,'PATROL W-Y62'!$D:$E,1,FALSE)),0,1)</f>
        <v>0</v>
      </c>
      <c r="Q318" s="352">
        <f ca="1">IF(ISERROR(VLOOKUP($A318,'QASHQAI J11'!$D:$E,1,FALSE)),0,1)</f>
        <v>0</v>
      </c>
      <c r="R318" s="352">
        <f ca="1">IF(ISERROR(VLOOKUP($A318,'X-TRAIL-T32'!$D:$E,1,FALSE)),0,1)</f>
        <v>0</v>
      </c>
      <c r="S318" s="352">
        <f ca="1">IF(ISERROR(VLOOKUP($A318,'NAVARA -D23 DC'!$D:$D,1,FALSE)),0,1)</f>
        <v>0</v>
      </c>
      <c r="T318" s="352">
        <f ca="1">IF(ISERROR(VLOOKUP($A318,'NAVARA KC&amp;SC'!$D:$D,1,FALSE)),0,1)</f>
        <v>0</v>
      </c>
      <c r="U318" s="352">
        <f ca="1">IF(ISERROR(VLOOKUP($A318,'ALL-NEW Z-Z34'!$D:$D,1,FALSE)),0,1)</f>
        <v>0</v>
      </c>
      <c r="V318" s="352">
        <f>IF(ISERROR(VLOOKUP($A318,#REF!,1,FALSE)),0,1)</f>
        <v>0</v>
      </c>
      <c r="W318" s="352">
        <f>IF(ISERROR(VLOOKUP($A318,#REF!,1,FALSE)),0,1)</f>
        <v>0</v>
      </c>
      <c r="X318" s="352">
        <f>IF(ISERROR(VLOOKUP($A318,#REF!,1,FALSE)),0,1)</f>
        <v>0</v>
      </c>
      <c r="Y318" s="352">
        <f>IF(ISERROR(VLOOKUP($A318,#REF!,1,FALSE)),0,1)</f>
        <v>0</v>
      </c>
      <c r="Z318" s="139">
        <f t="shared" ca="1" si="9"/>
        <v>0</v>
      </c>
    </row>
    <row r="319" spans="1:26">
      <c r="A319" s="717" t="s">
        <v>1237</v>
      </c>
      <c r="B319" s="716" t="s">
        <v>1918</v>
      </c>
      <c r="C319" s="718">
        <v>1.95</v>
      </c>
      <c r="D319" s="586">
        <v>1.95</v>
      </c>
      <c r="E319" s="537" t="str">
        <f t="shared" si="8"/>
        <v/>
      </c>
      <c r="F319" s="720" t="s">
        <v>1466</v>
      </c>
      <c r="G319" s="680">
        <f>C319-C319*VLOOKUP(F319,'Discount Codes'!A:E,3,FALSE)</f>
        <v>1.6185</v>
      </c>
      <c r="H319" s="352">
        <f ca="1">IF(ISERROR(VLOOKUP($A319,'LEAF-ZE1'!$D:$E,1,FALSE)),0,1)</f>
        <v>0</v>
      </c>
      <c r="I319" s="352">
        <f ca="1">IF(ISERROR(VLOOKUP($A319,'370Z-Z34'!$D:$E,1,FALSE)),0,1)</f>
        <v>0</v>
      </c>
      <c r="J319" s="352">
        <f ca="1">IF(ISERROR(VLOOKUP($A319,'JUKE-F15'!$D:$E,1,FALSE)),0,1)</f>
        <v>0</v>
      </c>
      <c r="K319" s="352">
        <f ca="1">IF(ISERROR(VLOOKUP($A319,'JUKE-F16'!$D:$E,1,FALSE)),0,1)</f>
        <v>0</v>
      </c>
      <c r="L319" s="352">
        <f ca="1">IF(ISERROR(VLOOKUP($A319,'NAVARA DC SER 3 &amp; 4-D23'!$D:$E,1,FALSE)),0,1)</f>
        <v>0</v>
      </c>
      <c r="M319" s="352">
        <f ca="1">IF(ISERROR(VLOOKUP($A319,'NAVARA KC&amp;SC SER 3 &amp; 4-D23'!$D:$E,1,FALSE)),0,1)</f>
        <v>0</v>
      </c>
      <c r="N319" s="352">
        <f ca="1">IF(ISERROR(VLOOKUP($A319,'PATHFINDER -R52'!$D:$E,1,FALSE)),0,1)</f>
        <v>0</v>
      </c>
      <c r="O319" s="352">
        <f ca="1">IF(ISERROR(VLOOKUP($A319,'PATROL W-Y62 S4'!$D:$E,1,FALSE)),0,1)</f>
        <v>0</v>
      </c>
      <c r="P319" s="352">
        <f ca="1">IF(ISERROR(VLOOKUP($A319,'PATROL W-Y62'!$D:$E,1,FALSE)),0,1)</f>
        <v>0</v>
      </c>
      <c r="Q319" s="352">
        <f ca="1">IF(ISERROR(VLOOKUP($A319,'QASHQAI J11'!$D:$E,1,FALSE)),0,1)</f>
        <v>0</v>
      </c>
      <c r="R319" s="352">
        <f ca="1">IF(ISERROR(VLOOKUP($A319,'X-TRAIL-T32'!$D:$E,1,FALSE)),0,1)</f>
        <v>0</v>
      </c>
      <c r="S319" s="352">
        <f ca="1">IF(ISERROR(VLOOKUP($A319,'NAVARA -D23 DC'!$D:$D,1,FALSE)),0,1)</f>
        <v>0</v>
      </c>
      <c r="T319" s="352">
        <f ca="1">IF(ISERROR(VLOOKUP($A319,'NAVARA KC&amp;SC'!$D:$D,1,FALSE)),0,1)</f>
        <v>0</v>
      </c>
      <c r="U319" s="352">
        <f ca="1">IF(ISERROR(VLOOKUP($A319,'ALL-NEW Z-Z34'!$D:$D,1,FALSE)),0,1)</f>
        <v>0</v>
      </c>
      <c r="V319" s="352">
        <f>IF(ISERROR(VLOOKUP($A319,#REF!,1,FALSE)),0,1)</f>
        <v>0</v>
      </c>
      <c r="W319" s="352">
        <f>IF(ISERROR(VLOOKUP($A319,#REF!,1,FALSE)),0,1)</f>
        <v>0</v>
      </c>
      <c r="X319" s="352">
        <f>IF(ISERROR(VLOOKUP($A319,#REF!,1,FALSE)),0,1)</f>
        <v>0</v>
      </c>
      <c r="Y319" s="352">
        <f>IF(ISERROR(VLOOKUP($A319,#REF!,1,FALSE)),0,1)</f>
        <v>0</v>
      </c>
      <c r="Z319" s="139">
        <f t="shared" ca="1" si="9"/>
        <v>0</v>
      </c>
    </row>
    <row r="320" spans="1:26">
      <c r="A320" s="717" t="s">
        <v>1172</v>
      </c>
      <c r="B320" s="716" t="s">
        <v>1919</v>
      </c>
      <c r="C320" s="718">
        <v>290.51</v>
      </c>
      <c r="D320" s="586">
        <v>290.51</v>
      </c>
      <c r="E320" s="537" t="str">
        <f t="shared" si="8"/>
        <v/>
      </c>
      <c r="F320" s="720" t="s">
        <v>1464</v>
      </c>
      <c r="G320" s="680">
        <f>C320-C320*VLOOKUP(F320,'Discount Codes'!A:E,3,FALSE)</f>
        <v>241.12329999999997</v>
      </c>
      <c r="H320" s="352">
        <f ca="1">IF(ISERROR(VLOOKUP($A320,'LEAF-ZE1'!$D:$E,1,FALSE)),0,1)</f>
        <v>1</v>
      </c>
      <c r="I320" s="352">
        <f ca="1">IF(ISERROR(VLOOKUP($A320,'370Z-Z34'!$D:$E,1,FALSE)),0,1)</f>
        <v>0</v>
      </c>
      <c r="J320" s="352">
        <f ca="1">IF(ISERROR(VLOOKUP($A320,'JUKE-F15'!$D:$E,1,FALSE)),0,1)</f>
        <v>0</v>
      </c>
      <c r="K320" s="352">
        <f ca="1">IF(ISERROR(VLOOKUP($A320,'JUKE-F16'!$D:$E,1,FALSE)),0,1)</f>
        <v>0</v>
      </c>
      <c r="L320" s="352">
        <f ca="1">IF(ISERROR(VLOOKUP($A320,'NAVARA DC SER 3 &amp; 4-D23'!$D:$E,1,FALSE)),0,1)</f>
        <v>0</v>
      </c>
      <c r="M320" s="352">
        <f ca="1">IF(ISERROR(VLOOKUP($A320,'NAVARA KC&amp;SC SER 3 &amp; 4-D23'!$D:$E,1,FALSE)),0,1)</f>
        <v>0</v>
      </c>
      <c r="N320" s="352">
        <f ca="1">IF(ISERROR(VLOOKUP($A320,'PATHFINDER -R52'!$D:$E,1,FALSE)),0,1)</f>
        <v>0</v>
      </c>
      <c r="O320" s="352">
        <f ca="1">IF(ISERROR(VLOOKUP($A320,'PATROL W-Y62 S4'!$D:$E,1,FALSE)),0,1)</f>
        <v>0</v>
      </c>
      <c r="P320" s="352">
        <f ca="1">IF(ISERROR(VLOOKUP($A320,'PATROL W-Y62'!$D:$E,1,FALSE)),0,1)</f>
        <v>0</v>
      </c>
      <c r="Q320" s="352">
        <f ca="1">IF(ISERROR(VLOOKUP($A320,'QASHQAI J11'!$D:$E,1,FALSE)),0,1)</f>
        <v>0</v>
      </c>
      <c r="R320" s="352">
        <f ca="1">IF(ISERROR(VLOOKUP($A320,'X-TRAIL-T32'!$D:$E,1,FALSE)),0,1)</f>
        <v>0</v>
      </c>
      <c r="S320" s="352">
        <f ca="1">IF(ISERROR(VLOOKUP($A320,'NAVARA -D23 DC'!$D:$D,1,FALSE)),0,1)</f>
        <v>0</v>
      </c>
      <c r="T320" s="352">
        <f ca="1">IF(ISERROR(VLOOKUP($A320,'NAVARA KC&amp;SC'!$D:$D,1,FALSE)),0,1)</f>
        <v>0</v>
      </c>
      <c r="U320" s="352">
        <f ca="1">IF(ISERROR(VLOOKUP($A320,'ALL-NEW Z-Z34'!$D:$D,1,FALSE)),0,1)</f>
        <v>0</v>
      </c>
      <c r="V320" s="352">
        <f>IF(ISERROR(VLOOKUP($A320,#REF!,1,FALSE)),0,1)</f>
        <v>0</v>
      </c>
      <c r="W320" s="352">
        <f>IF(ISERROR(VLOOKUP($A320,#REF!,1,FALSE)),0,1)</f>
        <v>0</v>
      </c>
      <c r="X320" s="352">
        <f>IF(ISERROR(VLOOKUP($A320,#REF!,1,FALSE)),0,1)</f>
        <v>0</v>
      </c>
      <c r="Y320" s="352">
        <f>IF(ISERROR(VLOOKUP($A320,#REF!,1,FALSE)),0,1)</f>
        <v>0</v>
      </c>
      <c r="Z320" s="139">
        <f t="shared" ca="1" si="9"/>
        <v>1</v>
      </c>
    </row>
    <row r="321" spans="1:26">
      <c r="A321" s="717" t="s">
        <v>262</v>
      </c>
      <c r="B321" s="716" t="s">
        <v>796</v>
      </c>
      <c r="C321" s="718">
        <v>26.74</v>
      </c>
      <c r="D321" s="586">
        <v>26.74</v>
      </c>
      <c r="E321" s="537" t="str">
        <f t="shared" si="8"/>
        <v/>
      </c>
      <c r="F321" s="720" t="s">
        <v>1472</v>
      </c>
      <c r="G321" s="680">
        <f>C321-C321*VLOOKUP(F321,'Discount Codes'!A:E,3,FALSE)</f>
        <v>24.065999999999999</v>
      </c>
      <c r="H321" s="352">
        <f ca="1">IF(ISERROR(VLOOKUP($A321,'LEAF-ZE1'!$D:$E,1,FALSE)),0,1)</f>
        <v>0</v>
      </c>
      <c r="I321" s="352">
        <f ca="1">IF(ISERROR(VLOOKUP($A321,'370Z-Z34'!$D:$E,1,FALSE)),0,1)</f>
        <v>0</v>
      </c>
      <c r="J321" s="352">
        <f ca="1">IF(ISERROR(VLOOKUP($A321,'JUKE-F15'!$D:$E,1,FALSE)),0,1)</f>
        <v>1</v>
      </c>
      <c r="K321" s="352">
        <f ca="1">IF(ISERROR(VLOOKUP($A321,'JUKE-F16'!$D:$E,1,FALSE)),0,1)</f>
        <v>0</v>
      </c>
      <c r="L321" s="352">
        <f ca="1">IF(ISERROR(VLOOKUP($A321,'NAVARA DC SER 3 &amp; 4-D23'!$D:$E,1,FALSE)),0,1)</f>
        <v>0</v>
      </c>
      <c r="M321" s="352">
        <f ca="1">IF(ISERROR(VLOOKUP($A321,'NAVARA KC&amp;SC SER 3 &amp; 4-D23'!$D:$E,1,FALSE)),0,1)</f>
        <v>0</v>
      </c>
      <c r="N321" s="352">
        <f ca="1">IF(ISERROR(VLOOKUP($A321,'PATHFINDER -R52'!$D:$E,1,FALSE)),0,1)</f>
        <v>0</v>
      </c>
      <c r="O321" s="352">
        <f ca="1">IF(ISERROR(VLOOKUP($A321,'PATROL W-Y62 S4'!$D:$E,1,FALSE)),0,1)</f>
        <v>0</v>
      </c>
      <c r="P321" s="352">
        <f ca="1">IF(ISERROR(VLOOKUP($A321,'PATROL W-Y62'!$D:$E,1,FALSE)),0,1)</f>
        <v>0</v>
      </c>
      <c r="Q321" s="352">
        <f ca="1">IF(ISERROR(VLOOKUP($A321,'QASHQAI J11'!$D:$E,1,FALSE)),0,1)</f>
        <v>0</v>
      </c>
      <c r="R321" s="352">
        <f ca="1">IF(ISERROR(VLOOKUP($A321,'X-TRAIL-T32'!$D:$E,1,FALSE)),0,1)</f>
        <v>0</v>
      </c>
      <c r="S321" s="352">
        <f ca="1">IF(ISERROR(VLOOKUP($A321,'NAVARA -D23 DC'!$D:$D,1,FALSE)),0,1)</f>
        <v>0</v>
      </c>
      <c r="T321" s="352">
        <f ca="1">IF(ISERROR(VLOOKUP($A321,'NAVARA KC&amp;SC'!$D:$D,1,FALSE)),0,1)</f>
        <v>0</v>
      </c>
      <c r="U321" s="352">
        <f ca="1">IF(ISERROR(VLOOKUP($A321,'ALL-NEW Z-Z34'!$D:$D,1,FALSE)),0,1)</f>
        <v>0</v>
      </c>
      <c r="V321" s="352">
        <f>IF(ISERROR(VLOOKUP($A321,#REF!,1,FALSE)),0,1)</f>
        <v>0</v>
      </c>
      <c r="W321" s="352">
        <f>IF(ISERROR(VLOOKUP($A321,#REF!,1,FALSE)),0,1)</f>
        <v>0</v>
      </c>
      <c r="X321" s="352">
        <f>IF(ISERROR(VLOOKUP($A321,#REF!,1,FALSE)),0,1)</f>
        <v>0</v>
      </c>
      <c r="Y321" s="352">
        <f>IF(ISERROR(VLOOKUP($A321,#REF!,1,FALSE)),0,1)</f>
        <v>0</v>
      </c>
      <c r="Z321" s="139">
        <f t="shared" ca="1" si="9"/>
        <v>1</v>
      </c>
    </row>
    <row r="322" spans="1:26">
      <c r="A322" s="717" t="s">
        <v>283</v>
      </c>
      <c r="B322" s="716" t="s">
        <v>817</v>
      </c>
      <c r="C322" s="718">
        <v>26.74</v>
      </c>
      <c r="D322" s="586">
        <v>26.74</v>
      </c>
      <c r="E322" s="537" t="str">
        <f t="shared" si="8"/>
        <v/>
      </c>
      <c r="F322" s="720" t="s">
        <v>1472</v>
      </c>
      <c r="G322" s="680">
        <f>C322-C322*VLOOKUP(F322,'Discount Codes'!A:E,3,FALSE)</f>
        <v>24.065999999999999</v>
      </c>
      <c r="H322" s="352">
        <f ca="1">IF(ISERROR(VLOOKUP($A322,'LEAF-ZE1'!$D:$E,1,FALSE)),0,1)</f>
        <v>0</v>
      </c>
      <c r="I322" s="352">
        <f ca="1">IF(ISERROR(VLOOKUP($A322,'370Z-Z34'!$D:$E,1,FALSE)),0,1)</f>
        <v>0</v>
      </c>
      <c r="J322" s="352">
        <f ca="1">IF(ISERROR(VLOOKUP($A322,'JUKE-F15'!$D:$E,1,FALSE)),0,1)</f>
        <v>1</v>
      </c>
      <c r="K322" s="352">
        <f ca="1">IF(ISERROR(VLOOKUP($A322,'JUKE-F16'!$D:$E,1,FALSE)),0,1)</f>
        <v>0</v>
      </c>
      <c r="L322" s="352">
        <f ca="1">IF(ISERROR(VLOOKUP($A322,'NAVARA DC SER 3 &amp; 4-D23'!$D:$E,1,FALSE)),0,1)</f>
        <v>0</v>
      </c>
      <c r="M322" s="352">
        <f ca="1">IF(ISERROR(VLOOKUP($A322,'NAVARA KC&amp;SC SER 3 &amp; 4-D23'!$D:$E,1,FALSE)),0,1)</f>
        <v>0</v>
      </c>
      <c r="N322" s="352">
        <f ca="1">IF(ISERROR(VLOOKUP($A322,'PATHFINDER -R52'!$D:$E,1,FALSE)),0,1)</f>
        <v>0</v>
      </c>
      <c r="O322" s="352">
        <f ca="1">IF(ISERROR(VLOOKUP($A322,'PATROL W-Y62 S4'!$D:$E,1,FALSE)),0,1)</f>
        <v>0</v>
      </c>
      <c r="P322" s="352">
        <f ca="1">IF(ISERROR(VLOOKUP($A322,'PATROL W-Y62'!$D:$E,1,FALSE)),0,1)</f>
        <v>0</v>
      </c>
      <c r="Q322" s="352">
        <f ca="1">IF(ISERROR(VLOOKUP($A322,'QASHQAI J11'!$D:$E,1,FALSE)),0,1)</f>
        <v>0</v>
      </c>
      <c r="R322" s="352">
        <f ca="1">IF(ISERROR(VLOOKUP($A322,'X-TRAIL-T32'!$D:$E,1,FALSE)),0,1)</f>
        <v>0</v>
      </c>
      <c r="S322" s="352">
        <f ca="1">IF(ISERROR(VLOOKUP($A322,'NAVARA -D23 DC'!$D:$D,1,FALSE)),0,1)</f>
        <v>0</v>
      </c>
      <c r="T322" s="352">
        <f ca="1">IF(ISERROR(VLOOKUP($A322,'NAVARA KC&amp;SC'!$D:$D,1,FALSE)),0,1)</f>
        <v>0</v>
      </c>
      <c r="U322" s="352">
        <f ca="1">IF(ISERROR(VLOOKUP($A322,'ALL-NEW Z-Z34'!$D:$D,1,FALSE)),0,1)</f>
        <v>0</v>
      </c>
      <c r="V322" s="352">
        <f>IF(ISERROR(VLOOKUP($A322,#REF!,1,FALSE)),0,1)</f>
        <v>0</v>
      </c>
      <c r="W322" s="352">
        <f>IF(ISERROR(VLOOKUP($A322,#REF!,1,FALSE)),0,1)</f>
        <v>0</v>
      </c>
      <c r="X322" s="352">
        <f>IF(ISERROR(VLOOKUP($A322,#REF!,1,FALSE)),0,1)</f>
        <v>0</v>
      </c>
      <c r="Y322" s="352">
        <f>IF(ISERROR(VLOOKUP($A322,#REF!,1,FALSE)),0,1)</f>
        <v>0</v>
      </c>
      <c r="Z322" s="139">
        <f t="shared" ca="1" si="9"/>
        <v>1</v>
      </c>
    </row>
    <row r="323" spans="1:26">
      <c r="A323" s="717" t="s">
        <v>252</v>
      </c>
      <c r="B323" s="716" t="s">
        <v>1920</v>
      </c>
      <c r="C323" s="718">
        <v>26.65</v>
      </c>
      <c r="D323" s="586">
        <v>26.65</v>
      </c>
      <c r="E323" s="537" t="str">
        <f t="shared" ref="E323:E386" si="10">IF(D323=C323,"","Price Update")</f>
        <v/>
      </c>
      <c r="F323" s="720" t="s">
        <v>1472</v>
      </c>
      <c r="G323" s="680">
        <f>C323-C323*VLOOKUP(F323,'Discount Codes'!A:E,3,FALSE)</f>
        <v>23.984999999999999</v>
      </c>
      <c r="H323" s="352">
        <f ca="1">IF(ISERROR(VLOOKUP($A323,'LEAF-ZE1'!$D:$E,1,FALSE)),0,1)</f>
        <v>0</v>
      </c>
      <c r="I323" s="352">
        <f ca="1">IF(ISERROR(VLOOKUP($A323,'370Z-Z34'!$D:$E,1,FALSE)),0,1)</f>
        <v>0</v>
      </c>
      <c r="J323" s="352">
        <f ca="1">IF(ISERROR(VLOOKUP($A323,'JUKE-F15'!$D:$E,1,FALSE)),0,1)</f>
        <v>1</v>
      </c>
      <c r="K323" s="352">
        <f ca="1">IF(ISERROR(VLOOKUP($A323,'JUKE-F16'!$D:$E,1,FALSE)),0,1)</f>
        <v>0</v>
      </c>
      <c r="L323" s="352">
        <f ca="1">IF(ISERROR(VLOOKUP($A323,'NAVARA DC SER 3 &amp; 4-D23'!$D:$E,1,FALSE)),0,1)</f>
        <v>0</v>
      </c>
      <c r="M323" s="352">
        <f ca="1">IF(ISERROR(VLOOKUP($A323,'NAVARA KC&amp;SC SER 3 &amp; 4-D23'!$D:$E,1,FALSE)),0,1)</f>
        <v>0</v>
      </c>
      <c r="N323" s="352">
        <f ca="1">IF(ISERROR(VLOOKUP($A323,'PATHFINDER -R52'!$D:$E,1,FALSE)),0,1)</f>
        <v>0</v>
      </c>
      <c r="O323" s="352">
        <f ca="1">IF(ISERROR(VLOOKUP($A323,'PATROL W-Y62 S4'!$D:$E,1,FALSE)),0,1)</f>
        <v>0</v>
      </c>
      <c r="P323" s="352">
        <f ca="1">IF(ISERROR(VLOOKUP($A323,'PATROL W-Y62'!$D:$E,1,FALSE)),0,1)</f>
        <v>0</v>
      </c>
      <c r="Q323" s="352">
        <f ca="1">IF(ISERROR(VLOOKUP($A323,'QASHQAI J11'!$D:$E,1,FALSE)),0,1)</f>
        <v>0</v>
      </c>
      <c r="R323" s="352">
        <f ca="1">IF(ISERROR(VLOOKUP($A323,'X-TRAIL-T32'!$D:$E,1,FALSE)),0,1)</f>
        <v>0</v>
      </c>
      <c r="S323" s="352">
        <f ca="1">IF(ISERROR(VLOOKUP($A323,'NAVARA -D23 DC'!$D:$D,1,FALSE)),0,1)</f>
        <v>0</v>
      </c>
      <c r="T323" s="352">
        <f ca="1">IF(ISERROR(VLOOKUP($A323,'NAVARA KC&amp;SC'!$D:$D,1,FALSE)),0,1)</f>
        <v>0</v>
      </c>
      <c r="U323" s="352">
        <f ca="1">IF(ISERROR(VLOOKUP($A323,'ALL-NEW Z-Z34'!$D:$D,1,FALSE)),0,1)</f>
        <v>0</v>
      </c>
      <c r="V323" s="352">
        <f>IF(ISERROR(VLOOKUP($A323,#REF!,1,FALSE)),0,1)</f>
        <v>0</v>
      </c>
      <c r="W323" s="352">
        <f>IF(ISERROR(VLOOKUP($A323,#REF!,1,FALSE)),0,1)</f>
        <v>0</v>
      </c>
      <c r="X323" s="352">
        <f>IF(ISERROR(VLOOKUP($A323,#REF!,1,FALSE)),0,1)</f>
        <v>0</v>
      </c>
      <c r="Y323" s="352">
        <f>IF(ISERROR(VLOOKUP($A323,#REF!,1,FALSE)),0,1)</f>
        <v>0</v>
      </c>
      <c r="Z323" s="139">
        <f t="shared" ref="Z323:Z386" ca="1" si="11">COUNTIF(H323:Y323,"&gt;0")</f>
        <v>1</v>
      </c>
    </row>
    <row r="324" spans="1:26" s="3" customFormat="1">
      <c r="A324" s="717" t="s">
        <v>273</v>
      </c>
      <c r="B324" s="716" t="s">
        <v>807</v>
      </c>
      <c r="C324" s="718">
        <v>26.74</v>
      </c>
      <c r="D324" s="586">
        <v>26.74</v>
      </c>
      <c r="E324" s="537" t="str">
        <f t="shared" si="10"/>
        <v/>
      </c>
      <c r="F324" s="720" t="s">
        <v>1472</v>
      </c>
      <c r="G324" s="680">
        <f>C324-C324*VLOOKUP(F324,'Discount Codes'!A:E,3,FALSE)</f>
        <v>24.065999999999999</v>
      </c>
      <c r="H324" s="352">
        <f ca="1">IF(ISERROR(VLOOKUP($A324,'LEAF-ZE1'!$D:$E,1,FALSE)),0,1)</f>
        <v>0</v>
      </c>
      <c r="I324" s="352">
        <f ca="1">IF(ISERROR(VLOOKUP($A324,'370Z-Z34'!$D:$E,1,FALSE)),0,1)</f>
        <v>0</v>
      </c>
      <c r="J324" s="352">
        <f ca="1">IF(ISERROR(VLOOKUP($A324,'JUKE-F15'!$D:$E,1,FALSE)),0,1)</f>
        <v>1</v>
      </c>
      <c r="K324" s="352">
        <f ca="1">IF(ISERROR(VLOOKUP($A324,'JUKE-F16'!$D:$E,1,FALSE)),0,1)</f>
        <v>0</v>
      </c>
      <c r="L324" s="352">
        <f ca="1">IF(ISERROR(VLOOKUP($A324,'NAVARA DC SER 3 &amp; 4-D23'!$D:$E,1,FALSE)),0,1)</f>
        <v>0</v>
      </c>
      <c r="M324" s="352">
        <f ca="1">IF(ISERROR(VLOOKUP($A324,'NAVARA KC&amp;SC SER 3 &amp; 4-D23'!$D:$E,1,FALSE)),0,1)</f>
        <v>0</v>
      </c>
      <c r="N324" s="352">
        <f ca="1">IF(ISERROR(VLOOKUP($A324,'PATHFINDER -R52'!$D:$E,1,FALSE)),0,1)</f>
        <v>0</v>
      </c>
      <c r="O324" s="352">
        <f ca="1">IF(ISERROR(VLOOKUP($A324,'PATROL W-Y62 S4'!$D:$E,1,FALSE)),0,1)</f>
        <v>0</v>
      </c>
      <c r="P324" s="352">
        <f ca="1">IF(ISERROR(VLOOKUP($A324,'PATROL W-Y62'!$D:$E,1,FALSE)),0,1)</f>
        <v>0</v>
      </c>
      <c r="Q324" s="352">
        <f ca="1">IF(ISERROR(VLOOKUP($A324,'QASHQAI J11'!$D:$E,1,FALSE)),0,1)</f>
        <v>0</v>
      </c>
      <c r="R324" s="352">
        <f ca="1">IF(ISERROR(VLOOKUP($A324,'X-TRAIL-T32'!$D:$E,1,FALSE)),0,1)</f>
        <v>0</v>
      </c>
      <c r="S324" s="352">
        <f ca="1">IF(ISERROR(VLOOKUP($A324,'NAVARA -D23 DC'!$D:$D,1,FALSE)),0,1)</f>
        <v>0</v>
      </c>
      <c r="T324" s="352">
        <f ca="1">IF(ISERROR(VLOOKUP($A324,'NAVARA KC&amp;SC'!$D:$D,1,FALSE)),0,1)</f>
        <v>0</v>
      </c>
      <c r="U324" s="352">
        <f ca="1">IF(ISERROR(VLOOKUP($A324,'ALL-NEW Z-Z34'!$D:$D,1,FALSE)),0,1)</f>
        <v>0</v>
      </c>
      <c r="V324" s="352">
        <f>IF(ISERROR(VLOOKUP($A324,#REF!,1,FALSE)),0,1)</f>
        <v>0</v>
      </c>
      <c r="W324" s="352">
        <f>IF(ISERROR(VLOOKUP($A324,#REF!,1,FALSE)),0,1)</f>
        <v>0</v>
      </c>
      <c r="X324" s="352">
        <f>IF(ISERROR(VLOOKUP($A324,#REF!,1,FALSE)),0,1)</f>
        <v>0</v>
      </c>
      <c r="Y324" s="352">
        <f>IF(ISERROR(VLOOKUP($A324,#REF!,1,FALSE)),0,1)</f>
        <v>0</v>
      </c>
      <c r="Z324" s="139">
        <f t="shared" ca="1" si="11"/>
        <v>1</v>
      </c>
    </row>
    <row r="325" spans="1:26">
      <c r="A325" s="717" t="s">
        <v>251</v>
      </c>
      <c r="B325" s="716" t="s">
        <v>785</v>
      </c>
      <c r="C325" s="718">
        <v>278.5</v>
      </c>
      <c r="D325" s="586">
        <v>278.5</v>
      </c>
      <c r="E325" s="537" t="str">
        <f t="shared" si="10"/>
        <v/>
      </c>
      <c r="F325" s="720" t="s">
        <v>1472</v>
      </c>
      <c r="G325" s="680">
        <f>C325-C325*VLOOKUP(F325,'Discount Codes'!A:E,3,FALSE)</f>
        <v>250.65</v>
      </c>
      <c r="H325" s="352">
        <f ca="1">IF(ISERROR(VLOOKUP($A325,'LEAF-ZE1'!$D:$E,1,FALSE)),0,1)</f>
        <v>0</v>
      </c>
      <c r="I325" s="352">
        <f ca="1">IF(ISERROR(VLOOKUP($A325,'370Z-Z34'!$D:$E,1,FALSE)),0,1)</f>
        <v>0</v>
      </c>
      <c r="J325" s="352">
        <f ca="1">IF(ISERROR(VLOOKUP($A325,'JUKE-F15'!$D:$E,1,FALSE)),0,1)</f>
        <v>1</v>
      </c>
      <c r="K325" s="352">
        <f ca="1">IF(ISERROR(VLOOKUP($A325,'JUKE-F16'!$D:$E,1,FALSE)),0,1)</f>
        <v>0</v>
      </c>
      <c r="L325" s="352">
        <f ca="1">IF(ISERROR(VLOOKUP($A325,'NAVARA DC SER 3 &amp; 4-D23'!$D:$E,1,FALSE)),0,1)</f>
        <v>0</v>
      </c>
      <c r="M325" s="352">
        <f ca="1">IF(ISERROR(VLOOKUP($A325,'NAVARA KC&amp;SC SER 3 &amp; 4-D23'!$D:$E,1,FALSE)),0,1)</f>
        <v>0</v>
      </c>
      <c r="N325" s="352">
        <f ca="1">IF(ISERROR(VLOOKUP($A325,'PATHFINDER -R52'!$D:$E,1,FALSE)),0,1)</f>
        <v>0</v>
      </c>
      <c r="O325" s="352">
        <f ca="1">IF(ISERROR(VLOOKUP($A325,'PATROL W-Y62 S4'!$D:$E,1,FALSE)),0,1)</f>
        <v>0</v>
      </c>
      <c r="P325" s="352">
        <f ca="1">IF(ISERROR(VLOOKUP($A325,'PATROL W-Y62'!$D:$E,1,FALSE)),0,1)</f>
        <v>0</v>
      </c>
      <c r="Q325" s="352">
        <f ca="1">IF(ISERROR(VLOOKUP($A325,'QASHQAI J11'!$D:$E,1,FALSE)),0,1)</f>
        <v>0</v>
      </c>
      <c r="R325" s="352">
        <f ca="1">IF(ISERROR(VLOOKUP($A325,'X-TRAIL-T32'!$D:$E,1,FALSE)),0,1)</f>
        <v>0</v>
      </c>
      <c r="S325" s="352">
        <f ca="1">IF(ISERROR(VLOOKUP($A325,'NAVARA -D23 DC'!$D:$D,1,FALSE)),0,1)</f>
        <v>0</v>
      </c>
      <c r="T325" s="352">
        <f ca="1">IF(ISERROR(VLOOKUP($A325,'NAVARA KC&amp;SC'!$D:$D,1,FALSE)),0,1)</f>
        <v>0</v>
      </c>
      <c r="U325" s="352">
        <f ca="1">IF(ISERROR(VLOOKUP($A325,'ALL-NEW Z-Z34'!$D:$D,1,FALSE)),0,1)</f>
        <v>0</v>
      </c>
      <c r="V325" s="352">
        <f>IF(ISERROR(VLOOKUP($A325,#REF!,1,FALSE)),0,1)</f>
        <v>0</v>
      </c>
      <c r="W325" s="352">
        <f>IF(ISERROR(VLOOKUP($A325,#REF!,1,FALSE)),0,1)</f>
        <v>0</v>
      </c>
      <c r="X325" s="352">
        <f>IF(ISERROR(VLOOKUP($A325,#REF!,1,FALSE)),0,1)</f>
        <v>0</v>
      </c>
      <c r="Y325" s="352">
        <f>IF(ISERROR(VLOOKUP($A325,#REF!,1,FALSE)),0,1)</f>
        <v>0</v>
      </c>
      <c r="Z325" s="139">
        <f t="shared" ca="1" si="11"/>
        <v>1</v>
      </c>
    </row>
    <row r="326" spans="1:26">
      <c r="A326" s="717" t="s">
        <v>261</v>
      </c>
      <c r="B326" s="716" t="s">
        <v>795</v>
      </c>
      <c r="C326" s="718">
        <v>278.5</v>
      </c>
      <c r="D326" s="586">
        <v>278.5</v>
      </c>
      <c r="E326" s="537" t="str">
        <f t="shared" si="10"/>
        <v/>
      </c>
      <c r="F326" s="720" t="s">
        <v>1472</v>
      </c>
      <c r="G326" s="680">
        <f>C326-C326*VLOOKUP(F326,'Discount Codes'!A:E,3,FALSE)</f>
        <v>250.65</v>
      </c>
      <c r="H326" s="352">
        <f ca="1">IF(ISERROR(VLOOKUP($A326,'LEAF-ZE1'!$D:$E,1,FALSE)),0,1)</f>
        <v>0</v>
      </c>
      <c r="I326" s="352">
        <f ca="1">IF(ISERROR(VLOOKUP($A326,'370Z-Z34'!$D:$E,1,FALSE)),0,1)</f>
        <v>0</v>
      </c>
      <c r="J326" s="352">
        <f ca="1">IF(ISERROR(VLOOKUP($A326,'JUKE-F15'!$D:$E,1,FALSE)),0,1)</f>
        <v>1</v>
      </c>
      <c r="K326" s="352">
        <f ca="1">IF(ISERROR(VLOOKUP($A326,'JUKE-F16'!$D:$E,1,FALSE)),0,1)</f>
        <v>0</v>
      </c>
      <c r="L326" s="352">
        <f ca="1">IF(ISERROR(VLOOKUP($A326,'NAVARA DC SER 3 &amp; 4-D23'!$D:$E,1,FALSE)),0,1)</f>
        <v>0</v>
      </c>
      <c r="M326" s="352">
        <f ca="1">IF(ISERROR(VLOOKUP($A326,'NAVARA KC&amp;SC SER 3 &amp; 4-D23'!$D:$E,1,FALSE)),0,1)</f>
        <v>0</v>
      </c>
      <c r="N326" s="352">
        <f ca="1">IF(ISERROR(VLOOKUP($A326,'PATHFINDER -R52'!$D:$E,1,FALSE)),0,1)</f>
        <v>0</v>
      </c>
      <c r="O326" s="352">
        <f ca="1">IF(ISERROR(VLOOKUP($A326,'PATROL W-Y62 S4'!$D:$E,1,FALSE)),0,1)</f>
        <v>0</v>
      </c>
      <c r="P326" s="352">
        <f ca="1">IF(ISERROR(VLOOKUP($A326,'PATROL W-Y62'!$D:$E,1,FALSE)),0,1)</f>
        <v>0</v>
      </c>
      <c r="Q326" s="352">
        <f ca="1">IF(ISERROR(VLOOKUP($A326,'QASHQAI J11'!$D:$E,1,FALSE)),0,1)</f>
        <v>0</v>
      </c>
      <c r="R326" s="352">
        <f ca="1">IF(ISERROR(VLOOKUP($A326,'X-TRAIL-T32'!$D:$E,1,FALSE)),0,1)</f>
        <v>0</v>
      </c>
      <c r="S326" s="352">
        <f ca="1">IF(ISERROR(VLOOKUP($A326,'NAVARA -D23 DC'!$D:$D,1,FALSE)),0,1)</f>
        <v>0</v>
      </c>
      <c r="T326" s="352">
        <f ca="1">IF(ISERROR(VLOOKUP($A326,'NAVARA KC&amp;SC'!$D:$D,1,FALSE)),0,1)</f>
        <v>0</v>
      </c>
      <c r="U326" s="352">
        <f ca="1">IF(ISERROR(VLOOKUP($A326,'ALL-NEW Z-Z34'!$D:$D,1,FALSE)),0,1)</f>
        <v>0</v>
      </c>
      <c r="V326" s="352">
        <f>IF(ISERROR(VLOOKUP($A326,#REF!,1,FALSE)),0,1)</f>
        <v>0</v>
      </c>
      <c r="W326" s="352">
        <f>IF(ISERROR(VLOOKUP($A326,#REF!,1,FALSE)),0,1)</f>
        <v>0</v>
      </c>
      <c r="X326" s="352">
        <f>IF(ISERROR(VLOOKUP($A326,#REF!,1,FALSE)),0,1)</f>
        <v>0</v>
      </c>
      <c r="Y326" s="352">
        <f>IF(ISERROR(VLOOKUP($A326,#REF!,1,FALSE)),0,1)</f>
        <v>0</v>
      </c>
      <c r="Z326" s="139">
        <f t="shared" ca="1" si="11"/>
        <v>1</v>
      </c>
    </row>
    <row r="327" spans="1:26">
      <c r="A327" s="717" t="s">
        <v>282</v>
      </c>
      <c r="B327" s="716" t="s">
        <v>816</v>
      </c>
      <c r="C327" s="718">
        <v>281.05</v>
      </c>
      <c r="D327" s="586">
        <v>281.05</v>
      </c>
      <c r="E327" s="537" t="str">
        <f t="shared" si="10"/>
        <v/>
      </c>
      <c r="F327" s="720" t="s">
        <v>1472</v>
      </c>
      <c r="G327" s="680">
        <f>C327-C327*VLOOKUP(F327,'Discount Codes'!A:E,3,FALSE)</f>
        <v>252.94499999999999</v>
      </c>
      <c r="H327" s="352">
        <f ca="1">IF(ISERROR(VLOOKUP($A327,'LEAF-ZE1'!$D:$E,1,FALSE)),0,1)</f>
        <v>0</v>
      </c>
      <c r="I327" s="352">
        <f ca="1">IF(ISERROR(VLOOKUP($A327,'370Z-Z34'!$D:$E,1,FALSE)),0,1)</f>
        <v>0</v>
      </c>
      <c r="J327" s="352">
        <f ca="1">IF(ISERROR(VLOOKUP($A327,'JUKE-F15'!$D:$E,1,FALSE)),0,1)</f>
        <v>1</v>
      </c>
      <c r="K327" s="352">
        <f ca="1">IF(ISERROR(VLOOKUP($A327,'JUKE-F16'!$D:$E,1,FALSE)),0,1)</f>
        <v>0</v>
      </c>
      <c r="L327" s="352">
        <f ca="1">IF(ISERROR(VLOOKUP($A327,'NAVARA DC SER 3 &amp; 4-D23'!$D:$E,1,FALSE)),0,1)</f>
        <v>0</v>
      </c>
      <c r="M327" s="352">
        <f ca="1">IF(ISERROR(VLOOKUP($A327,'NAVARA KC&amp;SC SER 3 &amp; 4-D23'!$D:$E,1,FALSE)),0,1)</f>
        <v>0</v>
      </c>
      <c r="N327" s="352">
        <f ca="1">IF(ISERROR(VLOOKUP($A327,'PATHFINDER -R52'!$D:$E,1,FALSE)),0,1)</f>
        <v>0</v>
      </c>
      <c r="O327" s="352">
        <f ca="1">IF(ISERROR(VLOOKUP($A327,'PATROL W-Y62 S4'!$D:$E,1,FALSE)),0,1)</f>
        <v>0</v>
      </c>
      <c r="P327" s="352">
        <f ca="1">IF(ISERROR(VLOOKUP($A327,'PATROL W-Y62'!$D:$E,1,FALSE)),0,1)</f>
        <v>0</v>
      </c>
      <c r="Q327" s="352">
        <f ca="1">IF(ISERROR(VLOOKUP($A327,'QASHQAI J11'!$D:$E,1,FALSE)),0,1)</f>
        <v>0</v>
      </c>
      <c r="R327" s="352">
        <f ca="1">IF(ISERROR(VLOOKUP($A327,'X-TRAIL-T32'!$D:$E,1,FALSE)),0,1)</f>
        <v>0</v>
      </c>
      <c r="S327" s="352">
        <f ca="1">IF(ISERROR(VLOOKUP($A327,'NAVARA -D23 DC'!$D:$D,1,FALSE)),0,1)</f>
        <v>0</v>
      </c>
      <c r="T327" s="352">
        <f ca="1">IF(ISERROR(VLOOKUP($A327,'NAVARA KC&amp;SC'!$D:$D,1,FALSE)),0,1)</f>
        <v>0</v>
      </c>
      <c r="U327" s="352">
        <f ca="1">IF(ISERROR(VLOOKUP($A327,'ALL-NEW Z-Z34'!$D:$D,1,FALSE)),0,1)</f>
        <v>0</v>
      </c>
      <c r="V327" s="352">
        <f>IF(ISERROR(VLOOKUP($A327,#REF!,1,FALSE)),0,1)</f>
        <v>0</v>
      </c>
      <c r="W327" s="352">
        <f>IF(ISERROR(VLOOKUP($A327,#REF!,1,FALSE)),0,1)</f>
        <v>0</v>
      </c>
      <c r="X327" s="352">
        <f>IF(ISERROR(VLOOKUP($A327,#REF!,1,FALSE)),0,1)</f>
        <v>0</v>
      </c>
      <c r="Y327" s="352">
        <f>IF(ISERROR(VLOOKUP($A327,#REF!,1,FALSE)),0,1)</f>
        <v>0</v>
      </c>
      <c r="Z327" s="139">
        <f t="shared" ca="1" si="11"/>
        <v>1</v>
      </c>
    </row>
    <row r="328" spans="1:26">
      <c r="A328" s="717" t="s">
        <v>272</v>
      </c>
      <c r="B328" s="716" t="s">
        <v>806</v>
      </c>
      <c r="C328" s="718">
        <v>278.5</v>
      </c>
      <c r="D328" s="586">
        <v>278.5</v>
      </c>
      <c r="E328" s="537" t="str">
        <f t="shared" si="10"/>
        <v/>
      </c>
      <c r="F328" s="720" t="s">
        <v>1472</v>
      </c>
      <c r="G328" s="680">
        <f>C328-C328*VLOOKUP(F328,'Discount Codes'!A:E,3,FALSE)</f>
        <v>250.65</v>
      </c>
      <c r="H328" s="352">
        <f ca="1">IF(ISERROR(VLOOKUP($A328,'LEAF-ZE1'!$D:$E,1,FALSE)),0,1)</f>
        <v>0</v>
      </c>
      <c r="I328" s="352">
        <f ca="1">IF(ISERROR(VLOOKUP($A328,'370Z-Z34'!$D:$E,1,FALSE)),0,1)</f>
        <v>0</v>
      </c>
      <c r="J328" s="352">
        <f ca="1">IF(ISERROR(VLOOKUP($A328,'JUKE-F15'!$D:$E,1,FALSE)),0,1)</f>
        <v>1</v>
      </c>
      <c r="K328" s="352">
        <f ca="1">IF(ISERROR(VLOOKUP($A328,'JUKE-F16'!$D:$E,1,FALSE)),0,1)</f>
        <v>0</v>
      </c>
      <c r="L328" s="352">
        <f ca="1">IF(ISERROR(VLOOKUP($A328,'NAVARA DC SER 3 &amp; 4-D23'!$D:$E,1,FALSE)),0,1)</f>
        <v>0</v>
      </c>
      <c r="M328" s="352">
        <f ca="1">IF(ISERROR(VLOOKUP($A328,'NAVARA KC&amp;SC SER 3 &amp; 4-D23'!$D:$E,1,FALSE)),0,1)</f>
        <v>0</v>
      </c>
      <c r="N328" s="352">
        <f ca="1">IF(ISERROR(VLOOKUP($A328,'PATHFINDER -R52'!$D:$E,1,FALSE)),0,1)</f>
        <v>0</v>
      </c>
      <c r="O328" s="352">
        <f ca="1">IF(ISERROR(VLOOKUP($A328,'PATROL W-Y62 S4'!$D:$E,1,FALSE)),0,1)</f>
        <v>0</v>
      </c>
      <c r="P328" s="352">
        <f ca="1">IF(ISERROR(VLOOKUP($A328,'PATROL W-Y62'!$D:$E,1,FALSE)),0,1)</f>
        <v>0</v>
      </c>
      <c r="Q328" s="352">
        <f ca="1">IF(ISERROR(VLOOKUP($A328,'QASHQAI J11'!$D:$E,1,FALSE)),0,1)</f>
        <v>0</v>
      </c>
      <c r="R328" s="352">
        <f ca="1">IF(ISERROR(VLOOKUP($A328,'X-TRAIL-T32'!$D:$E,1,FALSE)),0,1)</f>
        <v>0</v>
      </c>
      <c r="S328" s="352">
        <f ca="1">IF(ISERROR(VLOOKUP($A328,'NAVARA -D23 DC'!$D:$D,1,FALSE)),0,1)</f>
        <v>0</v>
      </c>
      <c r="T328" s="352">
        <f ca="1">IF(ISERROR(VLOOKUP($A328,'NAVARA KC&amp;SC'!$D:$D,1,FALSE)),0,1)</f>
        <v>0</v>
      </c>
      <c r="U328" s="352">
        <f ca="1">IF(ISERROR(VLOOKUP($A328,'ALL-NEW Z-Z34'!$D:$D,1,FALSE)),0,1)</f>
        <v>0</v>
      </c>
      <c r="V328" s="352">
        <f>IF(ISERROR(VLOOKUP($A328,#REF!,1,FALSE)),0,1)</f>
        <v>0</v>
      </c>
      <c r="W328" s="352">
        <f>IF(ISERROR(VLOOKUP($A328,#REF!,1,FALSE)),0,1)</f>
        <v>0</v>
      </c>
      <c r="X328" s="352">
        <f>IF(ISERROR(VLOOKUP($A328,#REF!,1,FALSE)),0,1)</f>
        <v>0</v>
      </c>
      <c r="Y328" s="352">
        <f>IF(ISERROR(VLOOKUP($A328,#REF!,1,FALSE)),0,1)</f>
        <v>0</v>
      </c>
      <c r="Z328" s="139">
        <f t="shared" ca="1" si="11"/>
        <v>1</v>
      </c>
    </row>
    <row r="329" spans="1:26">
      <c r="A329" s="717" t="s">
        <v>520</v>
      </c>
      <c r="B329" s="716" t="s">
        <v>969</v>
      </c>
      <c r="C329" s="718">
        <v>289.86</v>
      </c>
      <c r="D329" s="586">
        <v>289.86</v>
      </c>
      <c r="E329" s="537" t="str">
        <f t="shared" si="10"/>
        <v/>
      </c>
      <c r="F329" s="720" t="s">
        <v>1472</v>
      </c>
      <c r="G329" s="680">
        <f>C329-C329*VLOOKUP(F329,'Discount Codes'!A:E,3,FALSE)</f>
        <v>260.87400000000002</v>
      </c>
      <c r="H329" s="352">
        <f ca="1">IF(ISERROR(VLOOKUP($A329,'LEAF-ZE1'!$D:$E,1,FALSE)),0,1)</f>
        <v>0</v>
      </c>
      <c r="I329" s="352">
        <f ca="1">IF(ISERROR(VLOOKUP($A329,'370Z-Z34'!$D:$E,1,FALSE)),0,1)</f>
        <v>0</v>
      </c>
      <c r="J329" s="352">
        <f ca="1">IF(ISERROR(VLOOKUP($A329,'JUKE-F15'!$D:$E,1,FALSE)),0,1)</f>
        <v>0</v>
      </c>
      <c r="K329" s="352">
        <f ca="1">IF(ISERROR(VLOOKUP($A329,'JUKE-F16'!$D:$E,1,FALSE)),0,1)</f>
        <v>0</v>
      </c>
      <c r="L329" s="352">
        <f ca="1">IF(ISERROR(VLOOKUP($A329,'NAVARA DC SER 3 &amp; 4-D23'!$D:$E,1,FALSE)),0,1)</f>
        <v>0</v>
      </c>
      <c r="M329" s="352">
        <f ca="1">IF(ISERROR(VLOOKUP($A329,'NAVARA KC&amp;SC SER 3 &amp; 4-D23'!$D:$E,1,FALSE)),0,1)</f>
        <v>0</v>
      </c>
      <c r="N329" s="352">
        <f ca="1">IF(ISERROR(VLOOKUP($A329,'PATHFINDER -R52'!$D:$E,1,FALSE)),0,1)</f>
        <v>0</v>
      </c>
      <c r="O329" s="352">
        <f ca="1">IF(ISERROR(VLOOKUP($A329,'PATROL W-Y62 S4'!$D:$E,1,FALSE)),0,1)</f>
        <v>0</v>
      </c>
      <c r="P329" s="352">
        <f ca="1">IF(ISERROR(VLOOKUP($A329,'PATROL W-Y62'!$D:$E,1,FALSE)),0,1)</f>
        <v>0</v>
      </c>
      <c r="Q329" s="352">
        <f ca="1">IF(ISERROR(VLOOKUP($A329,'QASHQAI J11'!$D:$E,1,FALSE)),0,1)</f>
        <v>1</v>
      </c>
      <c r="R329" s="352">
        <f ca="1">IF(ISERROR(VLOOKUP($A329,'X-TRAIL-T32'!$D:$E,1,FALSE)),0,1)</f>
        <v>0</v>
      </c>
      <c r="S329" s="352">
        <f ca="1">IF(ISERROR(VLOOKUP($A329,'NAVARA -D23 DC'!$D:$D,1,FALSE)),0,1)</f>
        <v>0</v>
      </c>
      <c r="T329" s="352">
        <f ca="1">IF(ISERROR(VLOOKUP($A329,'NAVARA KC&amp;SC'!$D:$D,1,FALSE)),0,1)</f>
        <v>0</v>
      </c>
      <c r="U329" s="352">
        <f ca="1">IF(ISERROR(VLOOKUP($A329,'ALL-NEW Z-Z34'!$D:$D,1,FALSE)),0,1)</f>
        <v>0</v>
      </c>
      <c r="V329" s="352">
        <f>IF(ISERROR(VLOOKUP($A329,#REF!,1,FALSE)),0,1)</f>
        <v>0</v>
      </c>
      <c r="W329" s="352">
        <f>IF(ISERROR(VLOOKUP($A329,#REF!,1,FALSE)),0,1)</f>
        <v>0</v>
      </c>
      <c r="X329" s="352">
        <f>IF(ISERROR(VLOOKUP($A329,#REF!,1,FALSE)),0,1)</f>
        <v>0</v>
      </c>
      <c r="Y329" s="352">
        <f>IF(ISERROR(VLOOKUP($A329,#REF!,1,FALSE)),0,1)</f>
        <v>0</v>
      </c>
      <c r="Z329" s="139">
        <f t="shared" ca="1" si="11"/>
        <v>1</v>
      </c>
    </row>
    <row r="330" spans="1:26">
      <c r="A330" s="717" t="s">
        <v>519</v>
      </c>
      <c r="B330" s="716" t="s">
        <v>968</v>
      </c>
      <c r="C330" s="718">
        <v>343.54</v>
      </c>
      <c r="D330" s="586">
        <v>343.54</v>
      </c>
      <c r="E330" s="537" t="str">
        <f t="shared" si="10"/>
        <v/>
      </c>
      <c r="F330" s="720" t="s">
        <v>1472</v>
      </c>
      <c r="G330" s="680">
        <f>C330-C330*VLOOKUP(F330,'Discount Codes'!A:E,3,FALSE)</f>
        <v>309.18600000000004</v>
      </c>
      <c r="H330" s="352">
        <f ca="1">IF(ISERROR(VLOOKUP($A330,'LEAF-ZE1'!$D:$E,1,FALSE)),0,1)</f>
        <v>0</v>
      </c>
      <c r="I330" s="352">
        <f ca="1">IF(ISERROR(VLOOKUP($A330,'370Z-Z34'!$D:$E,1,FALSE)),0,1)</f>
        <v>0</v>
      </c>
      <c r="J330" s="352">
        <f ca="1">IF(ISERROR(VLOOKUP($A330,'JUKE-F15'!$D:$E,1,FALSE)),0,1)</f>
        <v>0</v>
      </c>
      <c r="K330" s="352">
        <f ca="1">IF(ISERROR(VLOOKUP($A330,'JUKE-F16'!$D:$E,1,FALSE)),0,1)</f>
        <v>0</v>
      </c>
      <c r="L330" s="352">
        <f ca="1">IF(ISERROR(VLOOKUP($A330,'NAVARA DC SER 3 &amp; 4-D23'!$D:$E,1,FALSE)),0,1)</f>
        <v>0</v>
      </c>
      <c r="M330" s="352">
        <f ca="1">IF(ISERROR(VLOOKUP($A330,'NAVARA KC&amp;SC SER 3 &amp; 4-D23'!$D:$E,1,FALSE)),0,1)</f>
        <v>0</v>
      </c>
      <c r="N330" s="352">
        <f ca="1">IF(ISERROR(VLOOKUP($A330,'PATHFINDER -R52'!$D:$E,1,FALSE)),0,1)</f>
        <v>0</v>
      </c>
      <c r="O330" s="352">
        <f ca="1">IF(ISERROR(VLOOKUP($A330,'PATROL W-Y62 S4'!$D:$E,1,FALSE)),0,1)</f>
        <v>0</v>
      </c>
      <c r="P330" s="352">
        <f ca="1">IF(ISERROR(VLOOKUP($A330,'PATROL W-Y62'!$D:$E,1,FALSE)),0,1)</f>
        <v>0</v>
      </c>
      <c r="Q330" s="352">
        <f ca="1">IF(ISERROR(VLOOKUP($A330,'QASHQAI J11'!$D:$E,1,FALSE)),0,1)</f>
        <v>1</v>
      </c>
      <c r="R330" s="352">
        <f ca="1">IF(ISERROR(VLOOKUP($A330,'X-TRAIL-T32'!$D:$E,1,FALSE)),0,1)</f>
        <v>0</v>
      </c>
      <c r="S330" s="352">
        <f ca="1">IF(ISERROR(VLOOKUP($A330,'NAVARA -D23 DC'!$D:$D,1,FALSE)),0,1)</f>
        <v>0</v>
      </c>
      <c r="T330" s="352">
        <f ca="1">IF(ISERROR(VLOOKUP($A330,'NAVARA KC&amp;SC'!$D:$D,1,FALSE)),0,1)</f>
        <v>0</v>
      </c>
      <c r="U330" s="352">
        <f ca="1">IF(ISERROR(VLOOKUP($A330,'ALL-NEW Z-Z34'!$D:$D,1,FALSE)),0,1)</f>
        <v>0</v>
      </c>
      <c r="V330" s="352">
        <f>IF(ISERROR(VLOOKUP($A330,#REF!,1,FALSE)),0,1)</f>
        <v>0</v>
      </c>
      <c r="W330" s="352">
        <f>IF(ISERROR(VLOOKUP($A330,#REF!,1,FALSE)),0,1)</f>
        <v>0</v>
      </c>
      <c r="X330" s="352">
        <f>IF(ISERROR(VLOOKUP($A330,#REF!,1,FALSE)),0,1)</f>
        <v>0</v>
      </c>
      <c r="Y330" s="352">
        <f>IF(ISERROR(VLOOKUP($A330,#REF!,1,FALSE)),0,1)</f>
        <v>0</v>
      </c>
      <c r="Z330" s="139">
        <f t="shared" ca="1" si="11"/>
        <v>1</v>
      </c>
    </row>
    <row r="331" spans="1:26">
      <c r="A331" s="717" t="s">
        <v>522</v>
      </c>
      <c r="B331" s="716" t="s">
        <v>1921</v>
      </c>
      <c r="C331" s="718">
        <v>348.32</v>
      </c>
      <c r="D331" s="586">
        <v>348.32</v>
      </c>
      <c r="E331" s="537" t="str">
        <f t="shared" si="10"/>
        <v/>
      </c>
      <c r="F331" s="720" t="s">
        <v>1472</v>
      </c>
      <c r="G331" s="680">
        <f>C331-C331*VLOOKUP(F331,'Discount Codes'!A:E,3,FALSE)</f>
        <v>313.488</v>
      </c>
      <c r="H331" s="352">
        <f ca="1">IF(ISERROR(VLOOKUP($A331,'LEAF-ZE1'!$D:$E,1,FALSE)),0,1)</f>
        <v>0</v>
      </c>
      <c r="I331" s="352">
        <f ca="1">IF(ISERROR(VLOOKUP($A331,'370Z-Z34'!$D:$E,1,FALSE)),0,1)</f>
        <v>0</v>
      </c>
      <c r="J331" s="352">
        <f ca="1">IF(ISERROR(VLOOKUP($A331,'JUKE-F15'!$D:$E,1,FALSE)),0,1)</f>
        <v>0</v>
      </c>
      <c r="K331" s="352">
        <f ca="1">IF(ISERROR(VLOOKUP($A331,'JUKE-F16'!$D:$E,1,FALSE)),0,1)</f>
        <v>0</v>
      </c>
      <c r="L331" s="352">
        <f ca="1">IF(ISERROR(VLOOKUP($A331,'NAVARA DC SER 3 &amp; 4-D23'!$D:$E,1,FALSE)),0,1)</f>
        <v>1</v>
      </c>
      <c r="M331" s="352">
        <f ca="1">IF(ISERROR(VLOOKUP($A331,'NAVARA KC&amp;SC SER 3 &amp; 4-D23'!$D:$E,1,FALSE)),0,1)</f>
        <v>0</v>
      </c>
      <c r="N331" s="352">
        <f ca="1">IF(ISERROR(VLOOKUP($A331,'PATHFINDER -R52'!$D:$E,1,FALSE)),0,1)</f>
        <v>0</v>
      </c>
      <c r="O331" s="352">
        <f ca="1">IF(ISERROR(VLOOKUP($A331,'PATROL W-Y62 S4'!$D:$E,1,FALSE)),0,1)</f>
        <v>0</v>
      </c>
      <c r="P331" s="352">
        <f ca="1">IF(ISERROR(VLOOKUP($A331,'PATROL W-Y62'!$D:$E,1,FALSE)),0,1)</f>
        <v>0</v>
      </c>
      <c r="Q331" s="352">
        <f ca="1">IF(ISERROR(VLOOKUP($A331,'QASHQAI J11'!$D:$E,1,FALSE)),0,1)</f>
        <v>0</v>
      </c>
      <c r="R331" s="352">
        <f ca="1">IF(ISERROR(VLOOKUP($A331,'X-TRAIL-T32'!$D:$E,1,FALSE)),0,1)</f>
        <v>0</v>
      </c>
      <c r="S331" s="352">
        <f ca="1">IF(ISERROR(VLOOKUP($A331,'NAVARA -D23 DC'!$D:$D,1,FALSE)),0,1)</f>
        <v>1</v>
      </c>
      <c r="T331" s="352">
        <f ca="1">IF(ISERROR(VLOOKUP($A331,'NAVARA KC&amp;SC'!$D:$D,1,FALSE)),0,1)</f>
        <v>1</v>
      </c>
      <c r="U331" s="352">
        <f ca="1">IF(ISERROR(VLOOKUP($A331,'ALL-NEW Z-Z34'!$D:$D,1,FALSE)),0,1)</f>
        <v>0</v>
      </c>
      <c r="V331" s="352">
        <f>IF(ISERROR(VLOOKUP($A331,#REF!,1,FALSE)),0,1)</f>
        <v>0</v>
      </c>
      <c r="W331" s="352">
        <f>IF(ISERROR(VLOOKUP($A331,#REF!,1,FALSE)),0,1)</f>
        <v>0</v>
      </c>
      <c r="X331" s="352">
        <f>IF(ISERROR(VLOOKUP($A331,#REF!,1,FALSE)),0,1)</f>
        <v>0</v>
      </c>
      <c r="Y331" s="352">
        <f>IF(ISERROR(VLOOKUP($A331,#REF!,1,FALSE)),0,1)</f>
        <v>0</v>
      </c>
      <c r="Z331" s="139">
        <f t="shared" ca="1" si="11"/>
        <v>3</v>
      </c>
    </row>
    <row r="332" spans="1:26">
      <c r="A332" s="717" t="s">
        <v>1206</v>
      </c>
      <c r="B332" s="716" t="s">
        <v>1922</v>
      </c>
      <c r="C332" s="718">
        <v>385.27</v>
      </c>
      <c r="D332" s="586">
        <v>385.27</v>
      </c>
      <c r="E332" s="537" t="str">
        <f t="shared" si="10"/>
        <v/>
      </c>
      <c r="F332" s="720" t="s">
        <v>1472</v>
      </c>
      <c r="G332" s="680">
        <f>C332-C332*VLOOKUP(F332,'Discount Codes'!A:E,3,FALSE)</f>
        <v>346.74299999999999</v>
      </c>
      <c r="H332" s="352">
        <f ca="1">IF(ISERROR(VLOOKUP($A332,'LEAF-ZE1'!$D:$E,1,FALSE)),0,1)</f>
        <v>0</v>
      </c>
      <c r="I332" s="352">
        <f ca="1">IF(ISERROR(VLOOKUP($A332,'370Z-Z34'!$D:$E,1,FALSE)),0,1)</f>
        <v>0</v>
      </c>
      <c r="J332" s="352">
        <f ca="1">IF(ISERROR(VLOOKUP($A332,'JUKE-F15'!$D:$E,1,FALSE)),0,1)</f>
        <v>0</v>
      </c>
      <c r="K332" s="352">
        <f ca="1">IF(ISERROR(VLOOKUP($A332,'JUKE-F16'!$D:$E,1,FALSE)),0,1)</f>
        <v>1</v>
      </c>
      <c r="L332" s="352">
        <f ca="1">IF(ISERROR(VLOOKUP($A332,'NAVARA DC SER 3 &amp; 4-D23'!$D:$E,1,FALSE)),0,1)</f>
        <v>0</v>
      </c>
      <c r="M332" s="352">
        <f ca="1">IF(ISERROR(VLOOKUP($A332,'NAVARA KC&amp;SC SER 3 &amp; 4-D23'!$D:$E,1,FALSE)),0,1)</f>
        <v>0</v>
      </c>
      <c r="N332" s="352">
        <f ca="1">IF(ISERROR(VLOOKUP($A332,'PATHFINDER -R52'!$D:$E,1,FALSE)),0,1)</f>
        <v>0</v>
      </c>
      <c r="O332" s="352">
        <f ca="1">IF(ISERROR(VLOOKUP($A332,'PATROL W-Y62 S4'!$D:$E,1,FALSE)),0,1)</f>
        <v>0</v>
      </c>
      <c r="P332" s="352">
        <f ca="1">IF(ISERROR(VLOOKUP($A332,'PATROL W-Y62'!$D:$E,1,FALSE)),0,1)</f>
        <v>0</v>
      </c>
      <c r="Q332" s="352">
        <f ca="1">IF(ISERROR(VLOOKUP($A332,'QASHQAI J11'!$D:$E,1,FALSE)),0,1)</f>
        <v>0</v>
      </c>
      <c r="R332" s="352">
        <f ca="1">IF(ISERROR(VLOOKUP($A332,'X-TRAIL-T32'!$D:$E,1,FALSE)),0,1)</f>
        <v>0</v>
      </c>
      <c r="S332" s="352">
        <f ca="1">IF(ISERROR(VLOOKUP($A332,'NAVARA -D23 DC'!$D:$D,1,FALSE)),0,1)</f>
        <v>0</v>
      </c>
      <c r="T332" s="352">
        <f ca="1">IF(ISERROR(VLOOKUP($A332,'NAVARA KC&amp;SC'!$D:$D,1,FALSE)),0,1)</f>
        <v>0</v>
      </c>
      <c r="U332" s="352">
        <f ca="1">IF(ISERROR(VLOOKUP($A332,'ALL-NEW Z-Z34'!$D:$D,1,FALSE)),0,1)</f>
        <v>0</v>
      </c>
      <c r="V332" s="352">
        <f>IF(ISERROR(VLOOKUP($A332,#REF!,1,FALSE)),0,1)</f>
        <v>0</v>
      </c>
      <c r="W332" s="352">
        <f>IF(ISERROR(VLOOKUP($A332,#REF!,1,FALSE)),0,1)</f>
        <v>0</v>
      </c>
      <c r="X332" s="352">
        <f>IF(ISERROR(VLOOKUP($A332,#REF!,1,FALSE)),0,1)</f>
        <v>0</v>
      </c>
      <c r="Y332" s="352">
        <f>IF(ISERROR(VLOOKUP($A332,#REF!,1,FALSE)),0,1)</f>
        <v>0</v>
      </c>
      <c r="Z332" s="139">
        <f t="shared" ca="1" si="11"/>
        <v>1</v>
      </c>
    </row>
    <row r="333" spans="1:26">
      <c r="A333" s="717" t="s">
        <v>250</v>
      </c>
      <c r="B333" s="716" t="s">
        <v>953</v>
      </c>
      <c r="C333" s="718">
        <v>927.24</v>
      </c>
      <c r="D333" s="586">
        <v>927.24</v>
      </c>
      <c r="E333" s="537" t="str">
        <f t="shared" si="10"/>
        <v/>
      </c>
      <c r="F333" s="720" t="s">
        <v>1464</v>
      </c>
      <c r="G333" s="680">
        <f>C333-C333*VLOOKUP(F333,'Discount Codes'!A:E,3,FALSE)</f>
        <v>769.60919999999999</v>
      </c>
      <c r="H333" s="352">
        <f ca="1">IF(ISERROR(VLOOKUP($A333,'LEAF-ZE1'!$D:$E,1,FALSE)),0,1)</f>
        <v>0</v>
      </c>
      <c r="I333" s="352">
        <f ca="1">IF(ISERROR(VLOOKUP($A333,'370Z-Z34'!$D:$E,1,FALSE)),0,1)</f>
        <v>0</v>
      </c>
      <c r="J333" s="352">
        <f ca="1">IF(ISERROR(VLOOKUP($A333,'JUKE-F15'!$D:$E,1,FALSE)),0,1)</f>
        <v>1</v>
      </c>
      <c r="K333" s="352">
        <f ca="1">IF(ISERROR(VLOOKUP($A333,'JUKE-F16'!$D:$E,1,FALSE)),0,1)</f>
        <v>0</v>
      </c>
      <c r="L333" s="352">
        <f ca="1">IF(ISERROR(VLOOKUP($A333,'NAVARA DC SER 3 &amp; 4-D23'!$D:$E,1,FALSE)),0,1)</f>
        <v>0</v>
      </c>
      <c r="M333" s="352">
        <f ca="1">IF(ISERROR(VLOOKUP($A333,'NAVARA KC&amp;SC SER 3 &amp; 4-D23'!$D:$E,1,FALSE)),0,1)</f>
        <v>0</v>
      </c>
      <c r="N333" s="352">
        <f ca="1">IF(ISERROR(VLOOKUP($A333,'PATHFINDER -R52'!$D:$E,1,FALSE)),0,1)</f>
        <v>0</v>
      </c>
      <c r="O333" s="352">
        <f ca="1">IF(ISERROR(VLOOKUP($A333,'PATROL W-Y62 S4'!$D:$E,1,FALSE)),0,1)</f>
        <v>0</v>
      </c>
      <c r="P333" s="352">
        <f ca="1">IF(ISERROR(VLOOKUP($A333,'PATROL W-Y62'!$D:$E,1,FALSE)),0,1)</f>
        <v>0</v>
      </c>
      <c r="Q333" s="352">
        <f ca="1">IF(ISERROR(VLOOKUP($A333,'QASHQAI J11'!$D:$E,1,FALSE)),0,1)</f>
        <v>0</v>
      </c>
      <c r="R333" s="352">
        <f ca="1">IF(ISERROR(VLOOKUP($A333,'X-TRAIL-T32'!$D:$E,1,FALSE)),0,1)</f>
        <v>0</v>
      </c>
      <c r="S333" s="352">
        <f ca="1">IF(ISERROR(VLOOKUP($A333,'NAVARA -D23 DC'!$D:$D,1,FALSE)),0,1)</f>
        <v>0</v>
      </c>
      <c r="T333" s="352">
        <f ca="1">IF(ISERROR(VLOOKUP($A333,'NAVARA KC&amp;SC'!$D:$D,1,FALSE)),0,1)</f>
        <v>0</v>
      </c>
      <c r="U333" s="352">
        <f ca="1">IF(ISERROR(VLOOKUP($A333,'ALL-NEW Z-Z34'!$D:$D,1,FALSE)),0,1)</f>
        <v>0</v>
      </c>
      <c r="V333" s="352">
        <f>IF(ISERROR(VLOOKUP($A333,#REF!,1,FALSE)),0,1)</f>
        <v>0</v>
      </c>
      <c r="W333" s="352">
        <f>IF(ISERROR(VLOOKUP($A333,#REF!,1,FALSE)),0,1)</f>
        <v>0</v>
      </c>
      <c r="X333" s="352">
        <f>IF(ISERROR(VLOOKUP($A333,#REF!,1,FALSE)),0,1)</f>
        <v>0</v>
      </c>
      <c r="Y333" s="352">
        <f>IF(ISERROR(VLOOKUP($A333,#REF!,1,FALSE)),0,1)</f>
        <v>0</v>
      </c>
      <c r="Z333" s="139">
        <f t="shared" ca="1" si="11"/>
        <v>1</v>
      </c>
    </row>
    <row r="334" spans="1:26">
      <c r="A334" s="717" t="s">
        <v>717</v>
      </c>
      <c r="B334" s="716" t="s">
        <v>1015</v>
      </c>
      <c r="C334" s="718">
        <v>992.21</v>
      </c>
      <c r="D334" s="586">
        <v>992.21</v>
      </c>
      <c r="E334" s="537" t="str">
        <f t="shared" si="10"/>
        <v/>
      </c>
      <c r="F334" s="720" t="s">
        <v>1464</v>
      </c>
      <c r="G334" s="680">
        <f>C334-C334*VLOOKUP(F334,'Discount Codes'!A:E,3,FALSE)</f>
        <v>823.53430000000003</v>
      </c>
      <c r="H334" s="352">
        <f ca="1">IF(ISERROR(VLOOKUP($A334,'LEAF-ZE1'!$D:$E,1,FALSE)),0,1)</f>
        <v>0</v>
      </c>
      <c r="I334" s="352">
        <f ca="1">IF(ISERROR(VLOOKUP($A334,'370Z-Z34'!$D:$E,1,FALSE)),0,1)</f>
        <v>0</v>
      </c>
      <c r="J334" s="352">
        <f ca="1">IF(ISERROR(VLOOKUP($A334,'JUKE-F15'!$D:$E,1,FALSE)),0,1)</f>
        <v>0</v>
      </c>
      <c r="K334" s="352">
        <f ca="1">IF(ISERROR(VLOOKUP($A334,'JUKE-F16'!$D:$E,1,FALSE)),0,1)</f>
        <v>0</v>
      </c>
      <c r="L334" s="352">
        <f ca="1">IF(ISERROR(VLOOKUP($A334,'NAVARA DC SER 3 &amp; 4-D23'!$D:$E,1,FALSE)),0,1)</f>
        <v>0</v>
      </c>
      <c r="M334" s="352">
        <f ca="1">IF(ISERROR(VLOOKUP($A334,'NAVARA KC&amp;SC SER 3 &amp; 4-D23'!$D:$E,1,FALSE)),0,1)</f>
        <v>0</v>
      </c>
      <c r="N334" s="352">
        <f ca="1">IF(ISERROR(VLOOKUP($A334,'PATHFINDER -R52'!$D:$E,1,FALSE)),0,1)</f>
        <v>0</v>
      </c>
      <c r="O334" s="352">
        <f ca="1">IF(ISERROR(VLOOKUP($A334,'PATROL W-Y62 S4'!$D:$E,1,FALSE)),0,1)</f>
        <v>0</v>
      </c>
      <c r="P334" s="352">
        <f ca="1">IF(ISERROR(VLOOKUP($A334,'PATROL W-Y62'!$D:$E,1,FALSE)),0,1)</f>
        <v>0</v>
      </c>
      <c r="Q334" s="352">
        <f ca="1">IF(ISERROR(VLOOKUP($A334,'QASHQAI J11'!$D:$E,1,FALSE)),0,1)</f>
        <v>1</v>
      </c>
      <c r="R334" s="352">
        <f ca="1">IF(ISERROR(VLOOKUP($A334,'X-TRAIL-T32'!$D:$E,1,FALSE)),0,1)</f>
        <v>0</v>
      </c>
      <c r="S334" s="352">
        <f ca="1">IF(ISERROR(VLOOKUP($A334,'NAVARA -D23 DC'!$D:$D,1,FALSE)),0,1)</f>
        <v>0</v>
      </c>
      <c r="T334" s="352">
        <f ca="1">IF(ISERROR(VLOOKUP($A334,'NAVARA KC&amp;SC'!$D:$D,1,FALSE)),0,1)</f>
        <v>0</v>
      </c>
      <c r="U334" s="352">
        <f ca="1">IF(ISERROR(VLOOKUP($A334,'ALL-NEW Z-Z34'!$D:$D,1,FALSE)),0,1)</f>
        <v>0</v>
      </c>
      <c r="V334" s="352">
        <f>IF(ISERROR(VLOOKUP($A334,#REF!,1,FALSE)),0,1)</f>
        <v>0</v>
      </c>
      <c r="W334" s="352">
        <f>IF(ISERROR(VLOOKUP($A334,#REF!,1,FALSE)),0,1)</f>
        <v>0</v>
      </c>
      <c r="X334" s="352">
        <f>IF(ISERROR(VLOOKUP($A334,#REF!,1,FALSE)),0,1)</f>
        <v>0</v>
      </c>
      <c r="Y334" s="352">
        <f>IF(ISERROR(VLOOKUP($A334,#REF!,1,FALSE)),0,1)</f>
        <v>0</v>
      </c>
      <c r="Z334" s="139">
        <f t="shared" ca="1" si="11"/>
        <v>1</v>
      </c>
    </row>
    <row r="335" spans="1:26">
      <c r="A335" s="717" t="s">
        <v>266</v>
      </c>
      <c r="B335" s="716" t="s">
        <v>800</v>
      </c>
      <c r="C335" s="718">
        <v>148.63999999999999</v>
      </c>
      <c r="D335" s="586">
        <v>148.63999999999999</v>
      </c>
      <c r="E335" s="537" t="str">
        <f t="shared" si="10"/>
        <v/>
      </c>
      <c r="F335" s="720" t="s">
        <v>1465</v>
      </c>
      <c r="G335" s="680">
        <f>C335-C335*VLOOKUP(F335,'Discount Codes'!A:E,3,FALSE)</f>
        <v>123.37119999999999</v>
      </c>
      <c r="H335" s="352">
        <f ca="1">IF(ISERROR(VLOOKUP($A335,'LEAF-ZE1'!$D:$E,1,FALSE)),0,1)</f>
        <v>0</v>
      </c>
      <c r="I335" s="352">
        <f ca="1">IF(ISERROR(VLOOKUP($A335,'370Z-Z34'!$D:$E,1,FALSE)),0,1)</f>
        <v>0</v>
      </c>
      <c r="J335" s="352">
        <f ca="1">IF(ISERROR(VLOOKUP($A335,'JUKE-F15'!$D:$E,1,FALSE)),0,1)</f>
        <v>1</v>
      </c>
      <c r="K335" s="352">
        <f ca="1">IF(ISERROR(VLOOKUP($A335,'JUKE-F16'!$D:$E,1,FALSE)),0,1)</f>
        <v>0</v>
      </c>
      <c r="L335" s="352">
        <f ca="1">IF(ISERROR(VLOOKUP($A335,'NAVARA DC SER 3 &amp; 4-D23'!$D:$E,1,FALSE)),0,1)</f>
        <v>0</v>
      </c>
      <c r="M335" s="352">
        <f ca="1">IF(ISERROR(VLOOKUP($A335,'NAVARA KC&amp;SC SER 3 &amp; 4-D23'!$D:$E,1,FALSE)),0,1)</f>
        <v>0</v>
      </c>
      <c r="N335" s="352">
        <f ca="1">IF(ISERROR(VLOOKUP($A335,'PATHFINDER -R52'!$D:$E,1,FALSE)),0,1)</f>
        <v>0</v>
      </c>
      <c r="O335" s="352">
        <f ca="1">IF(ISERROR(VLOOKUP($A335,'PATROL W-Y62 S4'!$D:$E,1,FALSE)),0,1)</f>
        <v>0</v>
      </c>
      <c r="P335" s="352">
        <f ca="1">IF(ISERROR(VLOOKUP($A335,'PATROL W-Y62'!$D:$E,1,FALSE)),0,1)</f>
        <v>0</v>
      </c>
      <c r="Q335" s="352">
        <f ca="1">IF(ISERROR(VLOOKUP($A335,'QASHQAI J11'!$D:$E,1,FALSE)),0,1)</f>
        <v>0</v>
      </c>
      <c r="R335" s="352">
        <f ca="1">IF(ISERROR(VLOOKUP($A335,'X-TRAIL-T32'!$D:$E,1,FALSE)),0,1)</f>
        <v>0</v>
      </c>
      <c r="S335" s="352">
        <f ca="1">IF(ISERROR(VLOOKUP($A335,'NAVARA -D23 DC'!$D:$D,1,FALSE)),0,1)</f>
        <v>0</v>
      </c>
      <c r="T335" s="352">
        <f ca="1">IF(ISERROR(VLOOKUP($A335,'NAVARA KC&amp;SC'!$D:$D,1,FALSE)),0,1)</f>
        <v>0</v>
      </c>
      <c r="U335" s="352">
        <f ca="1">IF(ISERROR(VLOOKUP($A335,'ALL-NEW Z-Z34'!$D:$D,1,FALSE)),0,1)</f>
        <v>0</v>
      </c>
      <c r="V335" s="352">
        <f>IF(ISERROR(VLOOKUP($A335,#REF!,1,FALSE)),0,1)</f>
        <v>0</v>
      </c>
      <c r="W335" s="352">
        <f>IF(ISERROR(VLOOKUP($A335,#REF!,1,FALSE)),0,1)</f>
        <v>0</v>
      </c>
      <c r="X335" s="352">
        <f>IF(ISERROR(VLOOKUP($A335,#REF!,1,FALSE)),0,1)</f>
        <v>0</v>
      </c>
      <c r="Y335" s="352">
        <f>IF(ISERROR(VLOOKUP($A335,#REF!,1,FALSE)),0,1)</f>
        <v>0</v>
      </c>
      <c r="Z335" s="139">
        <f t="shared" ca="1" si="11"/>
        <v>1</v>
      </c>
    </row>
    <row r="336" spans="1:26">
      <c r="A336" s="717" t="s">
        <v>256</v>
      </c>
      <c r="B336" s="716" t="s">
        <v>790</v>
      </c>
      <c r="C336" s="718">
        <v>149.77000000000001</v>
      </c>
      <c r="D336" s="586">
        <v>149.77000000000001</v>
      </c>
      <c r="E336" s="537" t="str">
        <f t="shared" si="10"/>
        <v/>
      </c>
      <c r="F336" s="720" t="s">
        <v>1465</v>
      </c>
      <c r="G336" s="680">
        <f>C336-C336*VLOOKUP(F336,'Discount Codes'!A:E,3,FALSE)</f>
        <v>124.3091</v>
      </c>
      <c r="H336" s="352">
        <f ca="1">IF(ISERROR(VLOOKUP($A336,'LEAF-ZE1'!$D:$E,1,FALSE)),0,1)</f>
        <v>0</v>
      </c>
      <c r="I336" s="352">
        <f ca="1">IF(ISERROR(VLOOKUP($A336,'370Z-Z34'!$D:$E,1,FALSE)),0,1)</f>
        <v>0</v>
      </c>
      <c r="J336" s="352">
        <f ca="1">IF(ISERROR(VLOOKUP($A336,'JUKE-F15'!$D:$E,1,FALSE)),0,1)</f>
        <v>1</v>
      </c>
      <c r="K336" s="352">
        <f ca="1">IF(ISERROR(VLOOKUP($A336,'JUKE-F16'!$D:$E,1,FALSE)),0,1)</f>
        <v>0</v>
      </c>
      <c r="L336" s="352">
        <f ca="1">IF(ISERROR(VLOOKUP($A336,'NAVARA DC SER 3 &amp; 4-D23'!$D:$E,1,FALSE)),0,1)</f>
        <v>0</v>
      </c>
      <c r="M336" s="352">
        <f ca="1">IF(ISERROR(VLOOKUP($A336,'NAVARA KC&amp;SC SER 3 &amp; 4-D23'!$D:$E,1,FALSE)),0,1)</f>
        <v>0</v>
      </c>
      <c r="N336" s="352">
        <f ca="1">IF(ISERROR(VLOOKUP($A336,'PATHFINDER -R52'!$D:$E,1,FALSE)),0,1)</f>
        <v>0</v>
      </c>
      <c r="O336" s="352">
        <f ca="1">IF(ISERROR(VLOOKUP($A336,'PATROL W-Y62 S4'!$D:$E,1,FALSE)),0,1)</f>
        <v>0</v>
      </c>
      <c r="P336" s="352">
        <f ca="1">IF(ISERROR(VLOOKUP($A336,'PATROL W-Y62'!$D:$E,1,FALSE)),0,1)</f>
        <v>0</v>
      </c>
      <c r="Q336" s="352">
        <f ca="1">IF(ISERROR(VLOOKUP($A336,'QASHQAI J11'!$D:$E,1,FALSE)),0,1)</f>
        <v>0</v>
      </c>
      <c r="R336" s="352">
        <f ca="1">IF(ISERROR(VLOOKUP($A336,'X-TRAIL-T32'!$D:$E,1,FALSE)),0,1)</f>
        <v>0</v>
      </c>
      <c r="S336" s="352">
        <f ca="1">IF(ISERROR(VLOOKUP($A336,'NAVARA -D23 DC'!$D:$D,1,FALSE)),0,1)</f>
        <v>0</v>
      </c>
      <c r="T336" s="352">
        <f ca="1">IF(ISERROR(VLOOKUP($A336,'NAVARA KC&amp;SC'!$D:$D,1,FALSE)),0,1)</f>
        <v>0</v>
      </c>
      <c r="U336" s="352">
        <f ca="1">IF(ISERROR(VLOOKUP($A336,'ALL-NEW Z-Z34'!$D:$D,1,FALSE)),0,1)</f>
        <v>0</v>
      </c>
      <c r="V336" s="352">
        <f>IF(ISERROR(VLOOKUP($A336,#REF!,1,FALSE)),0,1)</f>
        <v>0</v>
      </c>
      <c r="W336" s="352">
        <f>IF(ISERROR(VLOOKUP($A336,#REF!,1,FALSE)),0,1)</f>
        <v>0</v>
      </c>
      <c r="X336" s="352">
        <f>IF(ISERROR(VLOOKUP($A336,#REF!,1,FALSE)),0,1)</f>
        <v>0</v>
      </c>
      <c r="Y336" s="352">
        <f>IF(ISERROR(VLOOKUP($A336,#REF!,1,FALSE)),0,1)</f>
        <v>0</v>
      </c>
      <c r="Z336" s="139">
        <f t="shared" ca="1" si="11"/>
        <v>1</v>
      </c>
    </row>
    <row r="337" spans="1:26">
      <c r="A337" s="717" t="s">
        <v>287</v>
      </c>
      <c r="B337" s="716" t="s">
        <v>820</v>
      </c>
      <c r="C337" s="718">
        <v>149.77000000000001</v>
      </c>
      <c r="D337" s="586">
        <v>149.77000000000001</v>
      </c>
      <c r="E337" s="537" t="str">
        <f t="shared" si="10"/>
        <v/>
      </c>
      <c r="F337" s="720" t="s">
        <v>1465</v>
      </c>
      <c r="G337" s="680">
        <f>C337-C337*VLOOKUP(F337,'Discount Codes'!A:E,3,FALSE)</f>
        <v>124.3091</v>
      </c>
      <c r="H337" s="352">
        <f ca="1">IF(ISERROR(VLOOKUP($A337,'LEAF-ZE1'!$D:$E,1,FALSE)),0,1)</f>
        <v>0</v>
      </c>
      <c r="I337" s="352">
        <f ca="1">IF(ISERROR(VLOOKUP($A337,'370Z-Z34'!$D:$E,1,FALSE)),0,1)</f>
        <v>0</v>
      </c>
      <c r="J337" s="352">
        <f ca="1">IF(ISERROR(VLOOKUP($A337,'JUKE-F15'!$D:$E,1,FALSE)),0,1)</f>
        <v>1</v>
      </c>
      <c r="K337" s="352">
        <f ca="1">IF(ISERROR(VLOOKUP($A337,'JUKE-F16'!$D:$E,1,FALSE)),0,1)</f>
        <v>0</v>
      </c>
      <c r="L337" s="352">
        <f ca="1">IF(ISERROR(VLOOKUP($A337,'NAVARA DC SER 3 &amp; 4-D23'!$D:$E,1,FALSE)),0,1)</f>
        <v>0</v>
      </c>
      <c r="M337" s="352">
        <f ca="1">IF(ISERROR(VLOOKUP($A337,'NAVARA KC&amp;SC SER 3 &amp; 4-D23'!$D:$E,1,FALSE)),0,1)</f>
        <v>0</v>
      </c>
      <c r="N337" s="352">
        <f ca="1">IF(ISERROR(VLOOKUP($A337,'PATHFINDER -R52'!$D:$E,1,FALSE)),0,1)</f>
        <v>0</v>
      </c>
      <c r="O337" s="352">
        <f ca="1">IF(ISERROR(VLOOKUP($A337,'PATROL W-Y62 S4'!$D:$E,1,FALSE)),0,1)</f>
        <v>0</v>
      </c>
      <c r="P337" s="352">
        <f ca="1">IF(ISERROR(VLOOKUP($A337,'PATROL W-Y62'!$D:$E,1,FALSE)),0,1)</f>
        <v>0</v>
      </c>
      <c r="Q337" s="352">
        <f ca="1">IF(ISERROR(VLOOKUP($A337,'QASHQAI J11'!$D:$E,1,FALSE)),0,1)</f>
        <v>0</v>
      </c>
      <c r="R337" s="352">
        <f ca="1">IF(ISERROR(VLOOKUP($A337,'X-TRAIL-T32'!$D:$E,1,FALSE)),0,1)</f>
        <v>0</v>
      </c>
      <c r="S337" s="352">
        <f ca="1">IF(ISERROR(VLOOKUP($A337,'NAVARA -D23 DC'!$D:$D,1,FALSE)),0,1)</f>
        <v>0</v>
      </c>
      <c r="T337" s="352">
        <f ca="1">IF(ISERROR(VLOOKUP($A337,'NAVARA KC&amp;SC'!$D:$D,1,FALSE)),0,1)</f>
        <v>0</v>
      </c>
      <c r="U337" s="352">
        <f ca="1">IF(ISERROR(VLOOKUP($A337,'ALL-NEW Z-Z34'!$D:$D,1,FALSE)),0,1)</f>
        <v>0</v>
      </c>
      <c r="V337" s="352">
        <f>IF(ISERROR(VLOOKUP($A337,#REF!,1,FALSE)),0,1)</f>
        <v>0</v>
      </c>
      <c r="W337" s="352">
        <f>IF(ISERROR(VLOOKUP($A337,#REF!,1,FALSE)),0,1)</f>
        <v>0</v>
      </c>
      <c r="X337" s="352">
        <f>IF(ISERROR(VLOOKUP($A337,#REF!,1,FALSE)),0,1)</f>
        <v>0</v>
      </c>
      <c r="Y337" s="352">
        <f>IF(ISERROR(VLOOKUP($A337,#REF!,1,FALSE)),0,1)</f>
        <v>0</v>
      </c>
      <c r="Z337" s="139">
        <f t="shared" ca="1" si="11"/>
        <v>1</v>
      </c>
    </row>
    <row r="338" spans="1:26">
      <c r="A338" s="717" t="s">
        <v>277</v>
      </c>
      <c r="B338" s="716" t="s">
        <v>811</v>
      </c>
      <c r="C338" s="718">
        <v>148.63999999999999</v>
      </c>
      <c r="D338" s="586">
        <v>148.63999999999999</v>
      </c>
      <c r="E338" s="537" t="str">
        <f t="shared" si="10"/>
        <v/>
      </c>
      <c r="F338" s="720" t="s">
        <v>1465</v>
      </c>
      <c r="G338" s="680">
        <f>C338-C338*VLOOKUP(F338,'Discount Codes'!A:E,3,FALSE)</f>
        <v>123.37119999999999</v>
      </c>
      <c r="H338" s="352">
        <f ca="1">IF(ISERROR(VLOOKUP($A338,'LEAF-ZE1'!$D:$E,1,FALSE)),0,1)</f>
        <v>0</v>
      </c>
      <c r="I338" s="352">
        <f ca="1">IF(ISERROR(VLOOKUP($A338,'370Z-Z34'!$D:$E,1,FALSE)),0,1)</f>
        <v>0</v>
      </c>
      <c r="J338" s="352">
        <f ca="1">IF(ISERROR(VLOOKUP($A338,'JUKE-F15'!$D:$E,1,FALSE)),0,1)</f>
        <v>1</v>
      </c>
      <c r="K338" s="352">
        <f ca="1">IF(ISERROR(VLOOKUP($A338,'JUKE-F16'!$D:$E,1,FALSE)),0,1)</f>
        <v>0</v>
      </c>
      <c r="L338" s="352">
        <f ca="1">IF(ISERROR(VLOOKUP($A338,'NAVARA DC SER 3 &amp; 4-D23'!$D:$E,1,FALSE)),0,1)</f>
        <v>0</v>
      </c>
      <c r="M338" s="352">
        <f ca="1">IF(ISERROR(VLOOKUP($A338,'NAVARA KC&amp;SC SER 3 &amp; 4-D23'!$D:$E,1,FALSE)),0,1)</f>
        <v>0</v>
      </c>
      <c r="N338" s="352">
        <f ca="1">IF(ISERROR(VLOOKUP($A338,'PATHFINDER -R52'!$D:$E,1,FALSE)),0,1)</f>
        <v>0</v>
      </c>
      <c r="O338" s="352">
        <f ca="1">IF(ISERROR(VLOOKUP($A338,'PATROL W-Y62 S4'!$D:$E,1,FALSE)),0,1)</f>
        <v>0</v>
      </c>
      <c r="P338" s="352">
        <f ca="1">IF(ISERROR(VLOOKUP($A338,'PATROL W-Y62'!$D:$E,1,FALSE)),0,1)</f>
        <v>0</v>
      </c>
      <c r="Q338" s="352">
        <f ca="1">IF(ISERROR(VLOOKUP($A338,'QASHQAI J11'!$D:$E,1,FALSE)),0,1)</f>
        <v>0</v>
      </c>
      <c r="R338" s="352">
        <f ca="1">IF(ISERROR(VLOOKUP($A338,'X-TRAIL-T32'!$D:$E,1,FALSE)),0,1)</f>
        <v>0</v>
      </c>
      <c r="S338" s="352">
        <f ca="1">IF(ISERROR(VLOOKUP($A338,'NAVARA -D23 DC'!$D:$D,1,FALSE)),0,1)</f>
        <v>0</v>
      </c>
      <c r="T338" s="352">
        <f ca="1">IF(ISERROR(VLOOKUP($A338,'NAVARA KC&amp;SC'!$D:$D,1,FALSE)),0,1)</f>
        <v>0</v>
      </c>
      <c r="U338" s="352">
        <f ca="1">IF(ISERROR(VLOOKUP($A338,'ALL-NEW Z-Z34'!$D:$D,1,FALSE)),0,1)</f>
        <v>0</v>
      </c>
      <c r="V338" s="352">
        <f>IF(ISERROR(VLOOKUP($A338,#REF!,1,FALSE)),0,1)</f>
        <v>0</v>
      </c>
      <c r="W338" s="352">
        <f>IF(ISERROR(VLOOKUP($A338,#REF!,1,FALSE)),0,1)</f>
        <v>0</v>
      </c>
      <c r="X338" s="352">
        <f>IF(ISERROR(VLOOKUP($A338,#REF!,1,FALSE)),0,1)</f>
        <v>0</v>
      </c>
      <c r="Y338" s="352">
        <f>IF(ISERROR(VLOOKUP($A338,#REF!,1,FALSE)),0,1)</f>
        <v>0</v>
      </c>
      <c r="Z338" s="139">
        <f t="shared" ca="1" si="11"/>
        <v>1</v>
      </c>
    </row>
    <row r="339" spans="1:26">
      <c r="A339" s="717" t="s">
        <v>260</v>
      </c>
      <c r="B339" s="716" t="s">
        <v>794</v>
      </c>
      <c r="C339" s="718">
        <v>318.41000000000003</v>
      </c>
      <c r="D339" s="586">
        <v>318.41000000000003</v>
      </c>
      <c r="E339" s="537" t="str">
        <f t="shared" si="10"/>
        <v/>
      </c>
      <c r="F339" s="720" t="s">
        <v>1464</v>
      </c>
      <c r="G339" s="680">
        <f>C339-C339*VLOOKUP(F339,'Discount Codes'!A:E,3,FALSE)</f>
        <v>264.28030000000001</v>
      </c>
      <c r="H339" s="352">
        <f ca="1">IF(ISERROR(VLOOKUP($A339,'LEAF-ZE1'!$D:$E,1,FALSE)),0,1)</f>
        <v>0</v>
      </c>
      <c r="I339" s="352">
        <f ca="1">IF(ISERROR(VLOOKUP($A339,'370Z-Z34'!$D:$E,1,FALSE)),0,1)</f>
        <v>0</v>
      </c>
      <c r="J339" s="352">
        <f ca="1">IF(ISERROR(VLOOKUP($A339,'JUKE-F15'!$D:$E,1,FALSE)),0,1)</f>
        <v>1</v>
      </c>
      <c r="K339" s="352">
        <f ca="1">IF(ISERROR(VLOOKUP($A339,'JUKE-F16'!$D:$E,1,FALSE)),0,1)</f>
        <v>0</v>
      </c>
      <c r="L339" s="352">
        <f ca="1">IF(ISERROR(VLOOKUP($A339,'NAVARA DC SER 3 &amp; 4-D23'!$D:$E,1,FALSE)),0,1)</f>
        <v>0</v>
      </c>
      <c r="M339" s="352">
        <f ca="1">IF(ISERROR(VLOOKUP($A339,'NAVARA KC&amp;SC SER 3 &amp; 4-D23'!$D:$E,1,FALSE)),0,1)</f>
        <v>0</v>
      </c>
      <c r="N339" s="352">
        <f ca="1">IF(ISERROR(VLOOKUP($A339,'PATHFINDER -R52'!$D:$E,1,FALSE)),0,1)</f>
        <v>0</v>
      </c>
      <c r="O339" s="352">
        <f ca="1">IF(ISERROR(VLOOKUP($A339,'PATROL W-Y62 S4'!$D:$E,1,FALSE)),0,1)</f>
        <v>0</v>
      </c>
      <c r="P339" s="352">
        <f ca="1">IF(ISERROR(VLOOKUP($A339,'PATROL W-Y62'!$D:$E,1,FALSE)),0,1)</f>
        <v>0</v>
      </c>
      <c r="Q339" s="352">
        <f ca="1">IF(ISERROR(VLOOKUP($A339,'QASHQAI J11'!$D:$E,1,FALSE)),0,1)</f>
        <v>0</v>
      </c>
      <c r="R339" s="352">
        <f ca="1">IF(ISERROR(VLOOKUP($A339,'X-TRAIL-T32'!$D:$E,1,FALSE)),0,1)</f>
        <v>0</v>
      </c>
      <c r="S339" s="352">
        <f ca="1">IF(ISERROR(VLOOKUP($A339,'NAVARA -D23 DC'!$D:$D,1,FALSE)),0,1)</f>
        <v>0</v>
      </c>
      <c r="T339" s="352">
        <f ca="1">IF(ISERROR(VLOOKUP($A339,'NAVARA KC&amp;SC'!$D:$D,1,FALSE)),0,1)</f>
        <v>0</v>
      </c>
      <c r="U339" s="352">
        <f ca="1">IF(ISERROR(VLOOKUP($A339,'ALL-NEW Z-Z34'!$D:$D,1,FALSE)),0,1)</f>
        <v>0</v>
      </c>
      <c r="V339" s="352">
        <f>IF(ISERROR(VLOOKUP($A339,#REF!,1,FALSE)),0,1)</f>
        <v>0</v>
      </c>
      <c r="W339" s="352">
        <f>IF(ISERROR(VLOOKUP($A339,#REF!,1,FALSE)),0,1)</f>
        <v>0</v>
      </c>
      <c r="X339" s="352">
        <f>IF(ISERROR(VLOOKUP($A339,#REF!,1,FALSE)),0,1)</f>
        <v>0</v>
      </c>
      <c r="Y339" s="352">
        <f>IF(ISERROR(VLOOKUP($A339,#REF!,1,FALSE)),0,1)</f>
        <v>0</v>
      </c>
      <c r="Z339" s="139">
        <f t="shared" ca="1" si="11"/>
        <v>1</v>
      </c>
    </row>
    <row r="340" spans="1:26">
      <c r="A340" s="717" t="s">
        <v>271</v>
      </c>
      <c r="B340" s="716" t="s">
        <v>805</v>
      </c>
      <c r="C340" s="718">
        <v>318.41000000000003</v>
      </c>
      <c r="D340" s="586">
        <v>318.41000000000003</v>
      </c>
      <c r="E340" s="537" t="str">
        <f t="shared" si="10"/>
        <v/>
      </c>
      <c r="F340" s="720" t="s">
        <v>1464</v>
      </c>
      <c r="G340" s="680">
        <f>C340-C340*VLOOKUP(F340,'Discount Codes'!A:E,3,FALSE)</f>
        <v>264.28030000000001</v>
      </c>
      <c r="H340" s="352">
        <f ca="1">IF(ISERROR(VLOOKUP($A340,'LEAF-ZE1'!$D:$E,1,FALSE)),0,1)</f>
        <v>0</v>
      </c>
      <c r="I340" s="352">
        <f ca="1">IF(ISERROR(VLOOKUP($A340,'370Z-Z34'!$D:$E,1,FALSE)),0,1)</f>
        <v>0</v>
      </c>
      <c r="J340" s="352">
        <f ca="1">IF(ISERROR(VLOOKUP($A340,'JUKE-F15'!$D:$E,1,FALSE)),0,1)</f>
        <v>1</v>
      </c>
      <c r="K340" s="352">
        <f ca="1">IF(ISERROR(VLOOKUP($A340,'JUKE-F16'!$D:$E,1,FALSE)),0,1)</f>
        <v>0</v>
      </c>
      <c r="L340" s="352">
        <f ca="1">IF(ISERROR(VLOOKUP($A340,'NAVARA DC SER 3 &amp; 4-D23'!$D:$E,1,FALSE)),0,1)</f>
        <v>0</v>
      </c>
      <c r="M340" s="352">
        <f ca="1">IF(ISERROR(VLOOKUP($A340,'NAVARA KC&amp;SC SER 3 &amp; 4-D23'!$D:$E,1,FALSE)),0,1)</f>
        <v>0</v>
      </c>
      <c r="N340" s="352">
        <f ca="1">IF(ISERROR(VLOOKUP($A340,'PATHFINDER -R52'!$D:$E,1,FALSE)),0,1)</f>
        <v>0</v>
      </c>
      <c r="O340" s="352">
        <f ca="1">IF(ISERROR(VLOOKUP($A340,'PATROL W-Y62 S4'!$D:$E,1,FALSE)),0,1)</f>
        <v>0</v>
      </c>
      <c r="P340" s="352">
        <f ca="1">IF(ISERROR(VLOOKUP($A340,'PATROL W-Y62'!$D:$E,1,FALSE)),0,1)</f>
        <v>0</v>
      </c>
      <c r="Q340" s="352">
        <f ca="1">IF(ISERROR(VLOOKUP($A340,'QASHQAI J11'!$D:$E,1,FALSE)),0,1)</f>
        <v>0</v>
      </c>
      <c r="R340" s="352">
        <f ca="1">IF(ISERROR(VLOOKUP($A340,'X-TRAIL-T32'!$D:$E,1,FALSE)),0,1)</f>
        <v>0</v>
      </c>
      <c r="S340" s="352">
        <f ca="1">IF(ISERROR(VLOOKUP($A340,'NAVARA -D23 DC'!$D:$D,1,FALSE)),0,1)</f>
        <v>0</v>
      </c>
      <c r="T340" s="352">
        <f ca="1">IF(ISERROR(VLOOKUP($A340,'NAVARA KC&amp;SC'!$D:$D,1,FALSE)),0,1)</f>
        <v>0</v>
      </c>
      <c r="U340" s="352">
        <f ca="1">IF(ISERROR(VLOOKUP($A340,'ALL-NEW Z-Z34'!$D:$D,1,FALSE)),0,1)</f>
        <v>0</v>
      </c>
      <c r="V340" s="352">
        <f>IF(ISERROR(VLOOKUP($A340,#REF!,1,FALSE)),0,1)</f>
        <v>0</v>
      </c>
      <c r="W340" s="352">
        <f>IF(ISERROR(VLOOKUP($A340,#REF!,1,FALSE)),0,1)</f>
        <v>0</v>
      </c>
      <c r="X340" s="352">
        <f>IF(ISERROR(VLOOKUP($A340,#REF!,1,FALSE)),0,1)</f>
        <v>0</v>
      </c>
      <c r="Y340" s="352">
        <f>IF(ISERROR(VLOOKUP($A340,#REF!,1,FALSE)),0,1)</f>
        <v>0</v>
      </c>
      <c r="Z340" s="139">
        <f t="shared" ca="1" si="11"/>
        <v>1</v>
      </c>
    </row>
    <row r="341" spans="1:26">
      <c r="A341" s="717" t="s">
        <v>292</v>
      </c>
      <c r="B341" s="716" t="s">
        <v>825</v>
      </c>
      <c r="C341" s="718">
        <v>304.7</v>
      </c>
      <c r="D341" s="586">
        <v>304.7</v>
      </c>
      <c r="E341" s="537" t="str">
        <f t="shared" si="10"/>
        <v/>
      </c>
      <c r="F341" s="720" t="s">
        <v>1464</v>
      </c>
      <c r="G341" s="680">
        <f>C341-C341*VLOOKUP(F341,'Discount Codes'!A:E,3,FALSE)</f>
        <v>252.90099999999998</v>
      </c>
      <c r="H341" s="352">
        <f ca="1">IF(ISERROR(VLOOKUP($A341,'LEAF-ZE1'!$D:$E,1,FALSE)),0,1)</f>
        <v>0</v>
      </c>
      <c r="I341" s="352">
        <f ca="1">IF(ISERROR(VLOOKUP($A341,'370Z-Z34'!$D:$E,1,FALSE)),0,1)</f>
        <v>0</v>
      </c>
      <c r="J341" s="352">
        <f ca="1">IF(ISERROR(VLOOKUP($A341,'JUKE-F15'!$D:$E,1,FALSE)),0,1)</f>
        <v>1</v>
      </c>
      <c r="K341" s="352">
        <f ca="1">IF(ISERROR(VLOOKUP($A341,'JUKE-F16'!$D:$E,1,FALSE)),0,1)</f>
        <v>0</v>
      </c>
      <c r="L341" s="352">
        <f ca="1">IF(ISERROR(VLOOKUP($A341,'NAVARA DC SER 3 &amp; 4-D23'!$D:$E,1,FALSE)),0,1)</f>
        <v>0</v>
      </c>
      <c r="M341" s="352">
        <f ca="1">IF(ISERROR(VLOOKUP($A341,'NAVARA KC&amp;SC SER 3 &amp; 4-D23'!$D:$E,1,FALSE)),0,1)</f>
        <v>0</v>
      </c>
      <c r="N341" s="352">
        <f ca="1">IF(ISERROR(VLOOKUP($A341,'PATHFINDER -R52'!$D:$E,1,FALSE)),0,1)</f>
        <v>0</v>
      </c>
      <c r="O341" s="352">
        <f ca="1">IF(ISERROR(VLOOKUP($A341,'PATROL W-Y62 S4'!$D:$E,1,FALSE)),0,1)</f>
        <v>0</v>
      </c>
      <c r="P341" s="352">
        <f ca="1">IF(ISERROR(VLOOKUP($A341,'PATROL W-Y62'!$D:$E,1,FALSE)),0,1)</f>
        <v>0</v>
      </c>
      <c r="Q341" s="352">
        <f ca="1">IF(ISERROR(VLOOKUP($A341,'QASHQAI J11'!$D:$E,1,FALSE)),0,1)</f>
        <v>0</v>
      </c>
      <c r="R341" s="352">
        <f ca="1">IF(ISERROR(VLOOKUP($A341,'X-TRAIL-T32'!$D:$E,1,FALSE)),0,1)</f>
        <v>0</v>
      </c>
      <c r="S341" s="352">
        <f ca="1">IF(ISERROR(VLOOKUP($A341,'NAVARA -D23 DC'!$D:$D,1,FALSE)),0,1)</f>
        <v>0</v>
      </c>
      <c r="T341" s="352">
        <f ca="1">IF(ISERROR(VLOOKUP($A341,'NAVARA KC&amp;SC'!$D:$D,1,FALSE)),0,1)</f>
        <v>0</v>
      </c>
      <c r="U341" s="352">
        <f ca="1">IF(ISERROR(VLOOKUP($A341,'ALL-NEW Z-Z34'!$D:$D,1,FALSE)),0,1)</f>
        <v>0</v>
      </c>
      <c r="V341" s="352">
        <f>IF(ISERROR(VLOOKUP($A341,#REF!,1,FALSE)),0,1)</f>
        <v>0</v>
      </c>
      <c r="W341" s="352">
        <f>IF(ISERROR(VLOOKUP($A341,#REF!,1,FALSE)),0,1)</f>
        <v>0</v>
      </c>
      <c r="X341" s="352">
        <f>IF(ISERROR(VLOOKUP($A341,#REF!,1,FALSE)),0,1)</f>
        <v>0</v>
      </c>
      <c r="Y341" s="352">
        <f>IF(ISERROR(VLOOKUP($A341,#REF!,1,FALSE)),0,1)</f>
        <v>0</v>
      </c>
      <c r="Z341" s="139">
        <f t="shared" ca="1" si="11"/>
        <v>1</v>
      </c>
    </row>
    <row r="342" spans="1:26">
      <c r="A342" s="717" t="s">
        <v>281</v>
      </c>
      <c r="B342" s="716" t="s">
        <v>815</v>
      </c>
      <c r="C342" s="718">
        <v>318.41000000000003</v>
      </c>
      <c r="D342" s="586">
        <v>318.41000000000003</v>
      </c>
      <c r="E342" s="537" t="str">
        <f t="shared" si="10"/>
        <v/>
      </c>
      <c r="F342" s="720" t="s">
        <v>1464</v>
      </c>
      <c r="G342" s="680">
        <f>C342-C342*VLOOKUP(F342,'Discount Codes'!A:E,3,FALSE)</f>
        <v>264.28030000000001</v>
      </c>
      <c r="H342" s="352">
        <f ca="1">IF(ISERROR(VLOOKUP($A342,'LEAF-ZE1'!$D:$E,1,FALSE)),0,1)</f>
        <v>0</v>
      </c>
      <c r="I342" s="352">
        <f ca="1">IF(ISERROR(VLOOKUP($A342,'370Z-Z34'!$D:$E,1,FALSE)),0,1)</f>
        <v>0</v>
      </c>
      <c r="J342" s="352">
        <f ca="1">IF(ISERROR(VLOOKUP($A342,'JUKE-F15'!$D:$E,1,FALSE)),0,1)</f>
        <v>1</v>
      </c>
      <c r="K342" s="352">
        <f ca="1">IF(ISERROR(VLOOKUP($A342,'JUKE-F16'!$D:$E,1,FALSE)),0,1)</f>
        <v>0</v>
      </c>
      <c r="L342" s="352">
        <f ca="1">IF(ISERROR(VLOOKUP($A342,'NAVARA DC SER 3 &amp; 4-D23'!$D:$E,1,FALSE)),0,1)</f>
        <v>0</v>
      </c>
      <c r="M342" s="352">
        <f ca="1">IF(ISERROR(VLOOKUP($A342,'NAVARA KC&amp;SC SER 3 &amp; 4-D23'!$D:$E,1,FALSE)),0,1)</f>
        <v>0</v>
      </c>
      <c r="N342" s="352">
        <f ca="1">IF(ISERROR(VLOOKUP($A342,'PATHFINDER -R52'!$D:$E,1,FALSE)),0,1)</f>
        <v>0</v>
      </c>
      <c r="O342" s="352">
        <f ca="1">IF(ISERROR(VLOOKUP($A342,'PATROL W-Y62 S4'!$D:$E,1,FALSE)),0,1)</f>
        <v>0</v>
      </c>
      <c r="P342" s="352">
        <f ca="1">IF(ISERROR(VLOOKUP($A342,'PATROL W-Y62'!$D:$E,1,FALSE)),0,1)</f>
        <v>0</v>
      </c>
      <c r="Q342" s="352">
        <f ca="1">IF(ISERROR(VLOOKUP($A342,'QASHQAI J11'!$D:$E,1,FALSE)),0,1)</f>
        <v>0</v>
      </c>
      <c r="R342" s="352">
        <f ca="1">IF(ISERROR(VLOOKUP($A342,'X-TRAIL-T32'!$D:$E,1,FALSE)),0,1)</f>
        <v>0</v>
      </c>
      <c r="S342" s="352">
        <f ca="1">IF(ISERROR(VLOOKUP($A342,'NAVARA -D23 DC'!$D:$D,1,FALSE)),0,1)</f>
        <v>0</v>
      </c>
      <c r="T342" s="352">
        <f ca="1">IF(ISERROR(VLOOKUP($A342,'NAVARA KC&amp;SC'!$D:$D,1,FALSE)),0,1)</f>
        <v>0</v>
      </c>
      <c r="U342" s="352">
        <f ca="1">IF(ISERROR(VLOOKUP($A342,'ALL-NEW Z-Z34'!$D:$D,1,FALSE)),0,1)</f>
        <v>0</v>
      </c>
      <c r="V342" s="352">
        <f>IF(ISERROR(VLOOKUP($A342,#REF!,1,FALSE)),0,1)</f>
        <v>0</v>
      </c>
      <c r="W342" s="352">
        <f>IF(ISERROR(VLOOKUP($A342,#REF!,1,FALSE)),0,1)</f>
        <v>0</v>
      </c>
      <c r="X342" s="352">
        <f>IF(ISERROR(VLOOKUP($A342,#REF!,1,FALSE)),0,1)</f>
        <v>0</v>
      </c>
      <c r="Y342" s="352">
        <f>IF(ISERROR(VLOOKUP($A342,#REF!,1,FALSE)),0,1)</f>
        <v>0</v>
      </c>
      <c r="Z342" s="139">
        <f t="shared" ca="1" si="11"/>
        <v>1</v>
      </c>
    </row>
    <row r="343" spans="1:26">
      <c r="A343" s="717" t="s">
        <v>253</v>
      </c>
      <c r="B343" s="716" t="s">
        <v>787</v>
      </c>
      <c r="C343" s="718">
        <v>157.69</v>
      </c>
      <c r="D343" s="586">
        <v>157.69</v>
      </c>
      <c r="E343" s="537" t="str">
        <f t="shared" si="10"/>
        <v/>
      </c>
      <c r="F343" s="720" t="s">
        <v>1470</v>
      </c>
      <c r="G343" s="680">
        <f>C343-C343*VLOOKUP(F343,'Discount Codes'!A:E,3,FALSE)</f>
        <v>130.8827</v>
      </c>
      <c r="H343" s="352">
        <f ca="1">IF(ISERROR(VLOOKUP($A343,'LEAF-ZE1'!$D:$E,1,FALSE)),0,1)</f>
        <v>0</v>
      </c>
      <c r="I343" s="352">
        <f ca="1">IF(ISERROR(VLOOKUP($A343,'370Z-Z34'!$D:$E,1,FALSE)),0,1)</f>
        <v>0</v>
      </c>
      <c r="J343" s="352">
        <f ca="1">IF(ISERROR(VLOOKUP($A343,'JUKE-F15'!$D:$E,1,FALSE)),0,1)</f>
        <v>1</v>
      </c>
      <c r="K343" s="352">
        <f ca="1">IF(ISERROR(VLOOKUP($A343,'JUKE-F16'!$D:$E,1,FALSE)),0,1)</f>
        <v>0</v>
      </c>
      <c r="L343" s="352">
        <f ca="1">IF(ISERROR(VLOOKUP($A343,'NAVARA DC SER 3 &amp; 4-D23'!$D:$E,1,FALSE)),0,1)</f>
        <v>0</v>
      </c>
      <c r="M343" s="352">
        <f ca="1">IF(ISERROR(VLOOKUP($A343,'NAVARA KC&amp;SC SER 3 &amp; 4-D23'!$D:$E,1,FALSE)),0,1)</f>
        <v>0</v>
      </c>
      <c r="N343" s="352">
        <f ca="1">IF(ISERROR(VLOOKUP($A343,'PATHFINDER -R52'!$D:$E,1,FALSE)),0,1)</f>
        <v>0</v>
      </c>
      <c r="O343" s="352">
        <f ca="1">IF(ISERROR(VLOOKUP($A343,'PATROL W-Y62 S4'!$D:$E,1,FALSE)),0,1)</f>
        <v>0</v>
      </c>
      <c r="P343" s="352">
        <f ca="1">IF(ISERROR(VLOOKUP($A343,'PATROL W-Y62'!$D:$E,1,FALSE)),0,1)</f>
        <v>0</v>
      </c>
      <c r="Q343" s="352">
        <f ca="1">IF(ISERROR(VLOOKUP($A343,'QASHQAI J11'!$D:$E,1,FALSE)),0,1)</f>
        <v>0</v>
      </c>
      <c r="R343" s="352">
        <f ca="1">IF(ISERROR(VLOOKUP($A343,'X-TRAIL-T32'!$D:$E,1,FALSE)),0,1)</f>
        <v>0</v>
      </c>
      <c r="S343" s="352">
        <f ca="1">IF(ISERROR(VLOOKUP($A343,'NAVARA -D23 DC'!$D:$D,1,FALSE)),0,1)</f>
        <v>0</v>
      </c>
      <c r="T343" s="352">
        <f ca="1">IF(ISERROR(VLOOKUP($A343,'NAVARA KC&amp;SC'!$D:$D,1,FALSE)),0,1)</f>
        <v>0</v>
      </c>
      <c r="U343" s="352">
        <f ca="1">IF(ISERROR(VLOOKUP($A343,'ALL-NEW Z-Z34'!$D:$D,1,FALSE)),0,1)</f>
        <v>0</v>
      </c>
      <c r="V343" s="352">
        <f>IF(ISERROR(VLOOKUP($A343,#REF!,1,FALSE)),0,1)</f>
        <v>0</v>
      </c>
      <c r="W343" s="352">
        <f>IF(ISERROR(VLOOKUP($A343,#REF!,1,FALSE)),0,1)</f>
        <v>0</v>
      </c>
      <c r="X343" s="352">
        <f>IF(ISERROR(VLOOKUP($A343,#REF!,1,FALSE)),0,1)</f>
        <v>0</v>
      </c>
      <c r="Y343" s="352">
        <f>IF(ISERROR(VLOOKUP($A343,#REF!,1,FALSE)),0,1)</f>
        <v>0</v>
      </c>
      <c r="Z343" s="139">
        <f t="shared" ca="1" si="11"/>
        <v>1</v>
      </c>
    </row>
    <row r="344" spans="1:26">
      <c r="A344" s="717" t="s">
        <v>263</v>
      </c>
      <c r="B344" s="716" t="s">
        <v>797</v>
      </c>
      <c r="C344" s="718">
        <v>160.22999999999999</v>
      </c>
      <c r="D344" s="586">
        <v>160.22999999999999</v>
      </c>
      <c r="E344" s="537" t="str">
        <f t="shared" si="10"/>
        <v/>
      </c>
      <c r="F344" s="720" t="s">
        <v>1464</v>
      </c>
      <c r="G344" s="680">
        <f>C344-C344*VLOOKUP(F344,'Discount Codes'!A:E,3,FALSE)</f>
        <v>132.99089999999998</v>
      </c>
      <c r="H344" s="352">
        <f ca="1">IF(ISERROR(VLOOKUP($A344,'LEAF-ZE1'!$D:$E,1,FALSE)),0,1)</f>
        <v>0</v>
      </c>
      <c r="I344" s="352">
        <f ca="1">IF(ISERROR(VLOOKUP($A344,'370Z-Z34'!$D:$E,1,FALSE)),0,1)</f>
        <v>0</v>
      </c>
      <c r="J344" s="352">
        <f ca="1">IF(ISERROR(VLOOKUP($A344,'JUKE-F15'!$D:$E,1,FALSE)),0,1)</f>
        <v>1</v>
      </c>
      <c r="K344" s="352">
        <f ca="1">IF(ISERROR(VLOOKUP($A344,'JUKE-F16'!$D:$E,1,FALSE)),0,1)</f>
        <v>0</v>
      </c>
      <c r="L344" s="352">
        <f ca="1">IF(ISERROR(VLOOKUP($A344,'NAVARA DC SER 3 &amp; 4-D23'!$D:$E,1,FALSE)),0,1)</f>
        <v>0</v>
      </c>
      <c r="M344" s="352">
        <f ca="1">IF(ISERROR(VLOOKUP($A344,'NAVARA KC&amp;SC SER 3 &amp; 4-D23'!$D:$E,1,FALSE)),0,1)</f>
        <v>0</v>
      </c>
      <c r="N344" s="352">
        <f ca="1">IF(ISERROR(VLOOKUP($A344,'PATHFINDER -R52'!$D:$E,1,FALSE)),0,1)</f>
        <v>0</v>
      </c>
      <c r="O344" s="352">
        <f ca="1">IF(ISERROR(VLOOKUP($A344,'PATROL W-Y62 S4'!$D:$E,1,FALSE)),0,1)</f>
        <v>0</v>
      </c>
      <c r="P344" s="352">
        <f ca="1">IF(ISERROR(VLOOKUP($A344,'PATROL W-Y62'!$D:$E,1,FALSE)),0,1)</f>
        <v>0</v>
      </c>
      <c r="Q344" s="352">
        <f ca="1">IF(ISERROR(VLOOKUP($A344,'QASHQAI J11'!$D:$E,1,FALSE)),0,1)</f>
        <v>0</v>
      </c>
      <c r="R344" s="352">
        <f ca="1">IF(ISERROR(VLOOKUP($A344,'X-TRAIL-T32'!$D:$E,1,FALSE)),0,1)</f>
        <v>0</v>
      </c>
      <c r="S344" s="352">
        <f ca="1">IF(ISERROR(VLOOKUP($A344,'NAVARA -D23 DC'!$D:$D,1,FALSE)),0,1)</f>
        <v>0</v>
      </c>
      <c r="T344" s="352">
        <f ca="1">IF(ISERROR(VLOOKUP($A344,'NAVARA KC&amp;SC'!$D:$D,1,FALSE)),0,1)</f>
        <v>0</v>
      </c>
      <c r="U344" s="352">
        <f ca="1">IF(ISERROR(VLOOKUP($A344,'ALL-NEW Z-Z34'!$D:$D,1,FALSE)),0,1)</f>
        <v>0</v>
      </c>
      <c r="V344" s="352">
        <f>IF(ISERROR(VLOOKUP($A344,#REF!,1,FALSE)),0,1)</f>
        <v>0</v>
      </c>
      <c r="W344" s="352">
        <f>IF(ISERROR(VLOOKUP($A344,#REF!,1,FALSE)),0,1)</f>
        <v>0</v>
      </c>
      <c r="X344" s="352">
        <f>IF(ISERROR(VLOOKUP($A344,#REF!,1,FALSE)),0,1)</f>
        <v>0</v>
      </c>
      <c r="Y344" s="352">
        <f>IF(ISERROR(VLOOKUP($A344,#REF!,1,FALSE)),0,1)</f>
        <v>0</v>
      </c>
      <c r="Z344" s="139">
        <f t="shared" ca="1" si="11"/>
        <v>1</v>
      </c>
    </row>
    <row r="345" spans="1:26">
      <c r="A345" s="717" t="s">
        <v>284</v>
      </c>
      <c r="B345" s="716" t="s">
        <v>818</v>
      </c>
      <c r="C345" s="718">
        <v>164.79</v>
      </c>
      <c r="D345" s="586">
        <v>164.79</v>
      </c>
      <c r="E345" s="537" t="str">
        <f t="shared" si="10"/>
        <v/>
      </c>
      <c r="F345" s="720" t="s">
        <v>1470</v>
      </c>
      <c r="G345" s="680">
        <f>C345-C345*VLOOKUP(F345,'Discount Codes'!A:E,3,FALSE)</f>
        <v>136.7757</v>
      </c>
      <c r="H345" s="352">
        <f ca="1">IF(ISERROR(VLOOKUP($A345,'LEAF-ZE1'!$D:$E,1,FALSE)),0,1)</f>
        <v>0</v>
      </c>
      <c r="I345" s="352">
        <f ca="1">IF(ISERROR(VLOOKUP($A345,'370Z-Z34'!$D:$E,1,FALSE)),0,1)</f>
        <v>0</v>
      </c>
      <c r="J345" s="352">
        <f ca="1">IF(ISERROR(VLOOKUP($A345,'JUKE-F15'!$D:$E,1,FALSE)),0,1)</f>
        <v>1</v>
      </c>
      <c r="K345" s="352">
        <f ca="1">IF(ISERROR(VLOOKUP($A345,'JUKE-F16'!$D:$E,1,FALSE)),0,1)</f>
        <v>0</v>
      </c>
      <c r="L345" s="352">
        <f ca="1">IF(ISERROR(VLOOKUP($A345,'NAVARA DC SER 3 &amp; 4-D23'!$D:$E,1,FALSE)),0,1)</f>
        <v>0</v>
      </c>
      <c r="M345" s="352">
        <f ca="1">IF(ISERROR(VLOOKUP($A345,'NAVARA KC&amp;SC SER 3 &amp; 4-D23'!$D:$E,1,FALSE)),0,1)</f>
        <v>0</v>
      </c>
      <c r="N345" s="352">
        <f ca="1">IF(ISERROR(VLOOKUP($A345,'PATHFINDER -R52'!$D:$E,1,FALSE)),0,1)</f>
        <v>0</v>
      </c>
      <c r="O345" s="352">
        <f ca="1">IF(ISERROR(VLOOKUP($A345,'PATROL W-Y62 S4'!$D:$E,1,FALSE)),0,1)</f>
        <v>0</v>
      </c>
      <c r="P345" s="352">
        <f ca="1">IF(ISERROR(VLOOKUP($A345,'PATROL W-Y62'!$D:$E,1,FALSE)),0,1)</f>
        <v>0</v>
      </c>
      <c r="Q345" s="352">
        <f ca="1">IF(ISERROR(VLOOKUP($A345,'QASHQAI J11'!$D:$E,1,FALSE)),0,1)</f>
        <v>0</v>
      </c>
      <c r="R345" s="352">
        <f ca="1">IF(ISERROR(VLOOKUP($A345,'X-TRAIL-T32'!$D:$E,1,FALSE)),0,1)</f>
        <v>0</v>
      </c>
      <c r="S345" s="352">
        <f ca="1">IF(ISERROR(VLOOKUP($A345,'NAVARA -D23 DC'!$D:$D,1,FALSE)),0,1)</f>
        <v>0</v>
      </c>
      <c r="T345" s="352">
        <f ca="1">IF(ISERROR(VLOOKUP($A345,'NAVARA KC&amp;SC'!$D:$D,1,FALSE)),0,1)</f>
        <v>0</v>
      </c>
      <c r="U345" s="352">
        <f ca="1">IF(ISERROR(VLOOKUP($A345,'ALL-NEW Z-Z34'!$D:$D,1,FALSE)),0,1)</f>
        <v>0</v>
      </c>
      <c r="V345" s="352">
        <f>IF(ISERROR(VLOOKUP($A345,#REF!,1,FALSE)),0,1)</f>
        <v>0</v>
      </c>
      <c r="W345" s="352">
        <f>IF(ISERROR(VLOOKUP($A345,#REF!,1,FALSE)),0,1)</f>
        <v>0</v>
      </c>
      <c r="X345" s="352">
        <f>IF(ISERROR(VLOOKUP($A345,#REF!,1,FALSE)),0,1)</f>
        <v>0</v>
      </c>
      <c r="Y345" s="352">
        <f>IF(ISERROR(VLOOKUP($A345,#REF!,1,FALSE)),0,1)</f>
        <v>0</v>
      </c>
      <c r="Z345" s="139">
        <f t="shared" ca="1" si="11"/>
        <v>1</v>
      </c>
    </row>
    <row r="346" spans="1:26">
      <c r="A346" s="717" t="s">
        <v>274</v>
      </c>
      <c r="B346" s="716" t="s">
        <v>808</v>
      </c>
      <c r="C346" s="718">
        <v>156.52000000000001</v>
      </c>
      <c r="D346" s="586">
        <v>156.52000000000001</v>
      </c>
      <c r="E346" s="537" t="str">
        <f t="shared" si="10"/>
        <v/>
      </c>
      <c r="F346" s="720" t="s">
        <v>1464</v>
      </c>
      <c r="G346" s="680">
        <f>C346-C346*VLOOKUP(F346,'Discount Codes'!A:E,3,FALSE)</f>
        <v>129.91160000000002</v>
      </c>
      <c r="H346" s="352">
        <f ca="1">IF(ISERROR(VLOOKUP($A346,'LEAF-ZE1'!$D:$E,1,FALSE)),0,1)</f>
        <v>0</v>
      </c>
      <c r="I346" s="352">
        <f ca="1">IF(ISERROR(VLOOKUP($A346,'370Z-Z34'!$D:$E,1,FALSE)),0,1)</f>
        <v>0</v>
      </c>
      <c r="J346" s="352">
        <f ca="1">IF(ISERROR(VLOOKUP($A346,'JUKE-F15'!$D:$E,1,FALSE)),0,1)</f>
        <v>1</v>
      </c>
      <c r="K346" s="352">
        <f ca="1">IF(ISERROR(VLOOKUP($A346,'JUKE-F16'!$D:$E,1,FALSE)),0,1)</f>
        <v>0</v>
      </c>
      <c r="L346" s="352">
        <f ca="1">IF(ISERROR(VLOOKUP($A346,'NAVARA DC SER 3 &amp; 4-D23'!$D:$E,1,FALSE)),0,1)</f>
        <v>0</v>
      </c>
      <c r="M346" s="352">
        <f ca="1">IF(ISERROR(VLOOKUP($A346,'NAVARA KC&amp;SC SER 3 &amp; 4-D23'!$D:$E,1,FALSE)),0,1)</f>
        <v>0</v>
      </c>
      <c r="N346" s="352">
        <f ca="1">IF(ISERROR(VLOOKUP($A346,'PATHFINDER -R52'!$D:$E,1,FALSE)),0,1)</f>
        <v>0</v>
      </c>
      <c r="O346" s="352">
        <f ca="1">IF(ISERROR(VLOOKUP($A346,'PATROL W-Y62 S4'!$D:$E,1,FALSE)),0,1)</f>
        <v>0</v>
      </c>
      <c r="P346" s="352">
        <f ca="1">IF(ISERROR(VLOOKUP($A346,'PATROL W-Y62'!$D:$E,1,FALSE)),0,1)</f>
        <v>0</v>
      </c>
      <c r="Q346" s="352">
        <f ca="1">IF(ISERROR(VLOOKUP($A346,'QASHQAI J11'!$D:$E,1,FALSE)),0,1)</f>
        <v>0</v>
      </c>
      <c r="R346" s="352">
        <f ca="1">IF(ISERROR(VLOOKUP($A346,'X-TRAIL-T32'!$D:$E,1,FALSE)),0,1)</f>
        <v>0</v>
      </c>
      <c r="S346" s="352">
        <f ca="1">IF(ISERROR(VLOOKUP($A346,'NAVARA -D23 DC'!$D:$D,1,FALSE)),0,1)</f>
        <v>0</v>
      </c>
      <c r="T346" s="352">
        <f ca="1">IF(ISERROR(VLOOKUP($A346,'NAVARA KC&amp;SC'!$D:$D,1,FALSE)),0,1)</f>
        <v>0</v>
      </c>
      <c r="U346" s="352">
        <f ca="1">IF(ISERROR(VLOOKUP($A346,'ALL-NEW Z-Z34'!$D:$D,1,FALSE)),0,1)</f>
        <v>0</v>
      </c>
      <c r="V346" s="352">
        <f>IF(ISERROR(VLOOKUP($A346,#REF!,1,FALSE)),0,1)</f>
        <v>0</v>
      </c>
      <c r="W346" s="352">
        <f>IF(ISERROR(VLOOKUP($A346,#REF!,1,FALSE)),0,1)</f>
        <v>0</v>
      </c>
      <c r="X346" s="352">
        <f>IF(ISERROR(VLOOKUP($A346,#REF!,1,FALSE)),0,1)</f>
        <v>0</v>
      </c>
      <c r="Y346" s="352">
        <f>IF(ISERROR(VLOOKUP($A346,#REF!,1,FALSE)),0,1)</f>
        <v>0</v>
      </c>
      <c r="Z346" s="139">
        <f t="shared" ca="1" si="11"/>
        <v>1</v>
      </c>
    </row>
    <row r="347" spans="1:26">
      <c r="A347" s="717" t="s">
        <v>254</v>
      </c>
      <c r="B347" s="716" t="s">
        <v>788</v>
      </c>
      <c r="C347" s="718">
        <v>201.24</v>
      </c>
      <c r="D347" s="586">
        <v>201.24</v>
      </c>
      <c r="E347" s="537" t="str">
        <f t="shared" si="10"/>
        <v/>
      </c>
      <c r="F347" s="720" t="s">
        <v>1464</v>
      </c>
      <c r="G347" s="680">
        <f>C347-C347*VLOOKUP(F347,'Discount Codes'!A:E,3,FALSE)</f>
        <v>167.0292</v>
      </c>
      <c r="H347" s="352">
        <f ca="1">IF(ISERROR(VLOOKUP($A347,'LEAF-ZE1'!$D:$E,1,FALSE)),0,1)</f>
        <v>0</v>
      </c>
      <c r="I347" s="352">
        <f ca="1">IF(ISERROR(VLOOKUP($A347,'370Z-Z34'!$D:$E,1,FALSE)),0,1)</f>
        <v>0</v>
      </c>
      <c r="J347" s="352">
        <f ca="1">IF(ISERROR(VLOOKUP($A347,'JUKE-F15'!$D:$E,1,FALSE)),0,1)</f>
        <v>1</v>
      </c>
      <c r="K347" s="352">
        <f ca="1">IF(ISERROR(VLOOKUP($A347,'JUKE-F16'!$D:$E,1,FALSE)),0,1)</f>
        <v>0</v>
      </c>
      <c r="L347" s="352">
        <f ca="1">IF(ISERROR(VLOOKUP($A347,'NAVARA DC SER 3 &amp; 4-D23'!$D:$E,1,FALSE)),0,1)</f>
        <v>0</v>
      </c>
      <c r="M347" s="352">
        <f ca="1">IF(ISERROR(VLOOKUP($A347,'NAVARA KC&amp;SC SER 3 &amp; 4-D23'!$D:$E,1,FALSE)),0,1)</f>
        <v>0</v>
      </c>
      <c r="N347" s="352">
        <f ca="1">IF(ISERROR(VLOOKUP($A347,'PATHFINDER -R52'!$D:$E,1,FALSE)),0,1)</f>
        <v>0</v>
      </c>
      <c r="O347" s="352">
        <f ca="1">IF(ISERROR(VLOOKUP($A347,'PATROL W-Y62 S4'!$D:$E,1,FALSE)),0,1)</f>
        <v>0</v>
      </c>
      <c r="P347" s="352">
        <f ca="1">IF(ISERROR(VLOOKUP($A347,'PATROL W-Y62'!$D:$E,1,FALSE)),0,1)</f>
        <v>0</v>
      </c>
      <c r="Q347" s="352">
        <f ca="1">IF(ISERROR(VLOOKUP($A347,'QASHQAI J11'!$D:$E,1,FALSE)),0,1)</f>
        <v>0</v>
      </c>
      <c r="R347" s="352">
        <f ca="1">IF(ISERROR(VLOOKUP($A347,'X-TRAIL-T32'!$D:$E,1,FALSE)),0,1)</f>
        <v>0</v>
      </c>
      <c r="S347" s="352">
        <f ca="1">IF(ISERROR(VLOOKUP($A347,'NAVARA -D23 DC'!$D:$D,1,FALSE)),0,1)</f>
        <v>0</v>
      </c>
      <c r="T347" s="352">
        <f ca="1">IF(ISERROR(VLOOKUP($A347,'NAVARA KC&amp;SC'!$D:$D,1,FALSE)),0,1)</f>
        <v>0</v>
      </c>
      <c r="U347" s="352">
        <f ca="1">IF(ISERROR(VLOOKUP($A347,'ALL-NEW Z-Z34'!$D:$D,1,FALSE)),0,1)</f>
        <v>0</v>
      </c>
      <c r="V347" s="352">
        <f>IF(ISERROR(VLOOKUP($A347,#REF!,1,FALSE)),0,1)</f>
        <v>0</v>
      </c>
      <c r="W347" s="352">
        <f>IF(ISERROR(VLOOKUP($A347,#REF!,1,FALSE)),0,1)</f>
        <v>0</v>
      </c>
      <c r="X347" s="352">
        <f>IF(ISERROR(VLOOKUP($A347,#REF!,1,FALSE)),0,1)</f>
        <v>0</v>
      </c>
      <c r="Y347" s="352">
        <f>IF(ISERROR(VLOOKUP($A347,#REF!,1,FALSE)),0,1)</f>
        <v>0</v>
      </c>
      <c r="Z347" s="139">
        <f t="shared" ca="1" si="11"/>
        <v>1</v>
      </c>
    </row>
    <row r="348" spans="1:26">
      <c r="A348" s="717" t="s">
        <v>264</v>
      </c>
      <c r="B348" s="716" t="s">
        <v>798</v>
      </c>
      <c r="C348" s="718">
        <v>201.24</v>
      </c>
      <c r="D348" s="586">
        <v>201.24</v>
      </c>
      <c r="E348" s="537" t="str">
        <f t="shared" si="10"/>
        <v/>
      </c>
      <c r="F348" s="720" t="s">
        <v>1464</v>
      </c>
      <c r="G348" s="680">
        <f>C348-C348*VLOOKUP(F348,'Discount Codes'!A:E,3,FALSE)</f>
        <v>167.0292</v>
      </c>
      <c r="H348" s="352">
        <f ca="1">IF(ISERROR(VLOOKUP($A348,'LEAF-ZE1'!$D:$E,1,FALSE)),0,1)</f>
        <v>0</v>
      </c>
      <c r="I348" s="352">
        <f ca="1">IF(ISERROR(VLOOKUP($A348,'370Z-Z34'!$D:$E,1,FALSE)),0,1)</f>
        <v>0</v>
      </c>
      <c r="J348" s="352">
        <f ca="1">IF(ISERROR(VLOOKUP($A348,'JUKE-F15'!$D:$E,1,FALSE)),0,1)</f>
        <v>1</v>
      </c>
      <c r="K348" s="352">
        <f ca="1">IF(ISERROR(VLOOKUP($A348,'JUKE-F16'!$D:$E,1,FALSE)),0,1)</f>
        <v>0</v>
      </c>
      <c r="L348" s="352">
        <f ca="1">IF(ISERROR(VLOOKUP($A348,'NAVARA DC SER 3 &amp; 4-D23'!$D:$E,1,FALSE)),0,1)</f>
        <v>0</v>
      </c>
      <c r="M348" s="352">
        <f ca="1">IF(ISERROR(VLOOKUP($A348,'NAVARA KC&amp;SC SER 3 &amp; 4-D23'!$D:$E,1,FALSE)),0,1)</f>
        <v>0</v>
      </c>
      <c r="N348" s="352">
        <f ca="1">IF(ISERROR(VLOOKUP($A348,'PATHFINDER -R52'!$D:$E,1,FALSE)),0,1)</f>
        <v>0</v>
      </c>
      <c r="O348" s="352">
        <f ca="1">IF(ISERROR(VLOOKUP($A348,'PATROL W-Y62 S4'!$D:$E,1,FALSE)),0,1)</f>
        <v>0</v>
      </c>
      <c r="P348" s="352">
        <f ca="1">IF(ISERROR(VLOOKUP($A348,'PATROL W-Y62'!$D:$E,1,FALSE)),0,1)</f>
        <v>0</v>
      </c>
      <c r="Q348" s="352">
        <f ca="1">IF(ISERROR(VLOOKUP($A348,'QASHQAI J11'!$D:$E,1,FALSE)),0,1)</f>
        <v>0</v>
      </c>
      <c r="R348" s="352">
        <f ca="1">IF(ISERROR(VLOOKUP($A348,'X-TRAIL-T32'!$D:$E,1,FALSE)),0,1)</f>
        <v>0</v>
      </c>
      <c r="S348" s="352">
        <f ca="1">IF(ISERROR(VLOOKUP($A348,'NAVARA -D23 DC'!$D:$D,1,FALSE)),0,1)</f>
        <v>0</v>
      </c>
      <c r="T348" s="352">
        <f ca="1">IF(ISERROR(VLOOKUP($A348,'NAVARA KC&amp;SC'!$D:$D,1,FALSE)),0,1)</f>
        <v>0</v>
      </c>
      <c r="U348" s="352">
        <f ca="1">IF(ISERROR(VLOOKUP($A348,'ALL-NEW Z-Z34'!$D:$D,1,FALSE)),0,1)</f>
        <v>0</v>
      </c>
      <c r="V348" s="352">
        <f>IF(ISERROR(VLOOKUP($A348,#REF!,1,FALSE)),0,1)</f>
        <v>0</v>
      </c>
      <c r="W348" s="352">
        <f>IF(ISERROR(VLOOKUP($A348,#REF!,1,FALSE)),0,1)</f>
        <v>0</v>
      </c>
      <c r="X348" s="352">
        <f>IF(ISERROR(VLOOKUP($A348,#REF!,1,FALSE)),0,1)</f>
        <v>0</v>
      </c>
      <c r="Y348" s="352">
        <f>IF(ISERROR(VLOOKUP($A348,#REF!,1,FALSE)),0,1)</f>
        <v>0</v>
      </c>
      <c r="Z348" s="139">
        <f t="shared" ca="1" si="11"/>
        <v>1</v>
      </c>
    </row>
    <row r="349" spans="1:26">
      <c r="A349" s="717" t="s">
        <v>285</v>
      </c>
      <c r="B349" s="716" t="s">
        <v>819</v>
      </c>
      <c r="C349" s="718">
        <v>201.24</v>
      </c>
      <c r="D349" s="586">
        <v>201.24</v>
      </c>
      <c r="E349" s="537" t="str">
        <f t="shared" si="10"/>
        <v/>
      </c>
      <c r="F349" s="720" t="s">
        <v>1464</v>
      </c>
      <c r="G349" s="680">
        <f>C349-C349*VLOOKUP(F349,'Discount Codes'!A:E,3,FALSE)</f>
        <v>167.0292</v>
      </c>
      <c r="H349" s="352">
        <f ca="1">IF(ISERROR(VLOOKUP($A349,'LEAF-ZE1'!$D:$E,1,FALSE)),0,1)</f>
        <v>0</v>
      </c>
      <c r="I349" s="352">
        <f ca="1">IF(ISERROR(VLOOKUP($A349,'370Z-Z34'!$D:$E,1,FALSE)),0,1)</f>
        <v>0</v>
      </c>
      <c r="J349" s="352">
        <f ca="1">IF(ISERROR(VLOOKUP($A349,'JUKE-F15'!$D:$E,1,FALSE)),0,1)</f>
        <v>1</v>
      </c>
      <c r="K349" s="352">
        <f ca="1">IF(ISERROR(VLOOKUP($A349,'JUKE-F16'!$D:$E,1,FALSE)),0,1)</f>
        <v>0</v>
      </c>
      <c r="L349" s="352">
        <f ca="1">IF(ISERROR(VLOOKUP($A349,'NAVARA DC SER 3 &amp; 4-D23'!$D:$E,1,FALSE)),0,1)</f>
        <v>0</v>
      </c>
      <c r="M349" s="352">
        <f ca="1">IF(ISERROR(VLOOKUP($A349,'NAVARA KC&amp;SC SER 3 &amp; 4-D23'!$D:$E,1,FALSE)),0,1)</f>
        <v>0</v>
      </c>
      <c r="N349" s="352">
        <f ca="1">IF(ISERROR(VLOOKUP($A349,'PATHFINDER -R52'!$D:$E,1,FALSE)),0,1)</f>
        <v>0</v>
      </c>
      <c r="O349" s="352">
        <f ca="1">IF(ISERROR(VLOOKUP($A349,'PATROL W-Y62 S4'!$D:$E,1,FALSE)),0,1)</f>
        <v>0</v>
      </c>
      <c r="P349" s="352">
        <f ca="1">IF(ISERROR(VLOOKUP($A349,'PATROL W-Y62'!$D:$E,1,FALSE)),0,1)</f>
        <v>0</v>
      </c>
      <c r="Q349" s="352">
        <f ca="1">IF(ISERROR(VLOOKUP($A349,'QASHQAI J11'!$D:$E,1,FALSE)),0,1)</f>
        <v>0</v>
      </c>
      <c r="R349" s="352">
        <f ca="1">IF(ISERROR(VLOOKUP($A349,'X-TRAIL-T32'!$D:$E,1,FALSE)),0,1)</f>
        <v>0</v>
      </c>
      <c r="S349" s="352">
        <f ca="1">IF(ISERROR(VLOOKUP($A349,'NAVARA -D23 DC'!$D:$D,1,FALSE)),0,1)</f>
        <v>0</v>
      </c>
      <c r="T349" s="352">
        <f ca="1">IF(ISERROR(VLOOKUP($A349,'NAVARA KC&amp;SC'!$D:$D,1,FALSE)),0,1)</f>
        <v>0</v>
      </c>
      <c r="U349" s="352">
        <f ca="1">IF(ISERROR(VLOOKUP($A349,'ALL-NEW Z-Z34'!$D:$D,1,FALSE)),0,1)</f>
        <v>0</v>
      </c>
      <c r="V349" s="352">
        <f>IF(ISERROR(VLOOKUP($A349,#REF!,1,FALSE)),0,1)</f>
        <v>0</v>
      </c>
      <c r="W349" s="352">
        <f>IF(ISERROR(VLOOKUP($A349,#REF!,1,FALSE)),0,1)</f>
        <v>0</v>
      </c>
      <c r="X349" s="352">
        <f>IF(ISERROR(VLOOKUP($A349,#REF!,1,FALSE)),0,1)</f>
        <v>0</v>
      </c>
      <c r="Y349" s="352">
        <f>IF(ISERROR(VLOOKUP($A349,#REF!,1,FALSE)),0,1)</f>
        <v>0</v>
      </c>
      <c r="Z349" s="139">
        <f t="shared" ca="1" si="11"/>
        <v>1</v>
      </c>
    </row>
    <row r="350" spans="1:26">
      <c r="A350" s="717" t="s">
        <v>275</v>
      </c>
      <c r="B350" s="716" t="s">
        <v>809</v>
      </c>
      <c r="C350" s="718">
        <v>201.24</v>
      </c>
      <c r="D350" s="586">
        <v>201.24</v>
      </c>
      <c r="E350" s="537" t="str">
        <f t="shared" si="10"/>
        <v/>
      </c>
      <c r="F350" s="720" t="s">
        <v>1464</v>
      </c>
      <c r="G350" s="680">
        <f>C350-C350*VLOOKUP(F350,'Discount Codes'!A:E,3,FALSE)</f>
        <v>167.0292</v>
      </c>
      <c r="H350" s="352">
        <f ca="1">IF(ISERROR(VLOOKUP($A350,'LEAF-ZE1'!$D:$E,1,FALSE)),0,1)</f>
        <v>0</v>
      </c>
      <c r="I350" s="352">
        <f ca="1">IF(ISERROR(VLOOKUP($A350,'370Z-Z34'!$D:$E,1,FALSE)),0,1)</f>
        <v>0</v>
      </c>
      <c r="J350" s="352">
        <f ca="1">IF(ISERROR(VLOOKUP($A350,'JUKE-F15'!$D:$E,1,FALSE)),0,1)</f>
        <v>1</v>
      </c>
      <c r="K350" s="352">
        <f ca="1">IF(ISERROR(VLOOKUP($A350,'JUKE-F16'!$D:$E,1,FALSE)),0,1)</f>
        <v>0</v>
      </c>
      <c r="L350" s="352">
        <f ca="1">IF(ISERROR(VLOOKUP($A350,'NAVARA DC SER 3 &amp; 4-D23'!$D:$E,1,FALSE)),0,1)</f>
        <v>0</v>
      </c>
      <c r="M350" s="352">
        <f ca="1">IF(ISERROR(VLOOKUP($A350,'NAVARA KC&amp;SC SER 3 &amp; 4-D23'!$D:$E,1,FALSE)),0,1)</f>
        <v>0</v>
      </c>
      <c r="N350" s="352">
        <f ca="1">IF(ISERROR(VLOOKUP($A350,'PATHFINDER -R52'!$D:$E,1,FALSE)),0,1)</f>
        <v>0</v>
      </c>
      <c r="O350" s="352">
        <f ca="1">IF(ISERROR(VLOOKUP($A350,'PATROL W-Y62 S4'!$D:$E,1,FALSE)),0,1)</f>
        <v>0</v>
      </c>
      <c r="P350" s="352">
        <f ca="1">IF(ISERROR(VLOOKUP($A350,'PATROL W-Y62'!$D:$E,1,FALSE)),0,1)</f>
        <v>0</v>
      </c>
      <c r="Q350" s="352">
        <f ca="1">IF(ISERROR(VLOOKUP($A350,'QASHQAI J11'!$D:$E,1,FALSE)),0,1)</f>
        <v>0</v>
      </c>
      <c r="R350" s="352">
        <f ca="1">IF(ISERROR(VLOOKUP($A350,'X-TRAIL-T32'!$D:$E,1,FALSE)),0,1)</f>
        <v>0</v>
      </c>
      <c r="S350" s="352">
        <f ca="1">IF(ISERROR(VLOOKUP($A350,'NAVARA -D23 DC'!$D:$D,1,FALSE)),0,1)</f>
        <v>0</v>
      </c>
      <c r="T350" s="352">
        <f ca="1">IF(ISERROR(VLOOKUP($A350,'NAVARA KC&amp;SC'!$D:$D,1,FALSE)),0,1)</f>
        <v>0</v>
      </c>
      <c r="U350" s="352">
        <f ca="1">IF(ISERROR(VLOOKUP($A350,'ALL-NEW Z-Z34'!$D:$D,1,FALSE)),0,1)</f>
        <v>0</v>
      </c>
      <c r="V350" s="352">
        <f>IF(ISERROR(VLOOKUP($A350,#REF!,1,FALSE)),0,1)</f>
        <v>0</v>
      </c>
      <c r="W350" s="352">
        <f>IF(ISERROR(VLOOKUP($A350,#REF!,1,FALSE)),0,1)</f>
        <v>0</v>
      </c>
      <c r="X350" s="352">
        <f>IF(ISERROR(VLOOKUP($A350,#REF!,1,FALSE)),0,1)</f>
        <v>0</v>
      </c>
      <c r="Y350" s="352">
        <f>IF(ISERROR(VLOOKUP($A350,#REF!,1,FALSE)),0,1)</f>
        <v>0</v>
      </c>
      <c r="Z350" s="139">
        <f t="shared" ca="1" si="11"/>
        <v>1</v>
      </c>
    </row>
    <row r="351" spans="1:26">
      <c r="A351" s="717" t="s">
        <v>255</v>
      </c>
      <c r="B351" s="716" t="s">
        <v>789</v>
      </c>
      <c r="C351" s="718">
        <v>195.91</v>
      </c>
      <c r="D351" s="586">
        <v>195.91</v>
      </c>
      <c r="E351" s="537" t="str">
        <f t="shared" si="10"/>
        <v/>
      </c>
      <c r="F351" s="720" t="s">
        <v>1464</v>
      </c>
      <c r="G351" s="680">
        <f>C351-C351*VLOOKUP(F351,'Discount Codes'!A:E,3,FALSE)</f>
        <v>162.6053</v>
      </c>
      <c r="H351" s="352">
        <f ca="1">IF(ISERROR(VLOOKUP($A351,'LEAF-ZE1'!$D:$E,1,FALSE)),0,1)</f>
        <v>0</v>
      </c>
      <c r="I351" s="352">
        <f ca="1">IF(ISERROR(VLOOKUP($A351,'370Z-Z34'!$D:$E,1,FALSE)),0,1)</f>
        <v>0</v>
      </c>
      <c r="J351" s="352">
        <f ca="1">IF(ISERROR(VLOOKUP($A351,'JUKE-F15'!$D:$E,1,FALSE)),0,1)</f>
        <v>1</v>
      </c>
      <c r="K351" s="352">
        <f ca="1">IF(ISERROR(VLOOKUP($A351,'JUKE-F16'!$D:$E,1,FALSE)),0,1)</f>
        <v>0</v>
      </c>
      <c r="L351" s="352">
        <f ca="1">IF(ISERROR(VLOOKUP($A351,'NAVARA DC SER 3 &amp; 4-D23'!$D:$E,1,FALSE)),0,1)</f>
        <v>0</v>
      </c>
      <c r="M351" s="352">
        <f ca="1">IF(ISERROR(VLOOKUP($A351,'NAVARA KC&amp;SC SER 3 &amp; 4-D23'!$D:$E,1,FALSE)),0,1)</f>
        <v>0</v>
      </c>
      <c r="N351" s="352">
        <f ca="1">IF(ISERROR(VLOOKUP($A351,'PATHFINDER -R52'!$D:$E,1,FALSE)),0,1)</f>
        <v>0</v>
      </c>
      <c r="O351" s="352">
        <f ca="1">IF(ISERROR(VLOOKUP($A351,'PATROL W-Y62 S4'!$D:$E,1,FALSE)),0,1)</f>
        <v>0</v>
      </c>
      <c r="P351" s="352">
        <f ca="1">IF(ISERROR(VLOOKUP($A351,'PATROL W-Y62'!$D:$E,1,FALSE)),0,1)</f>
        <v>0</v>
      </c>
      <c r="Q351" s="352">
        <f ca="1">IF(ISERROR(VLOOKUP($A351,'QASHQAI J11'!$D:$E,1,FALSE)),0,1)</f>
        <v>0</v>
      </c>
      <c r="R351" s="352">
        <f ca="1">IF(ISERROR(VLOOKUP($A351,'X-TRAIL-T32'!$D:$E,1,FALSE)),0,1)</f>
        <v>0</v>
      </c>
      <c r="S351" s="352">
        <f ca="1">IF(ISERROR(VLOOKUP($A351,'NAVARA -D23 DC'!$D:$D,1,FALSE)),0,1)</f>
        <v>0</v>
      </c>
      <c r="T351" s="352">
        <f ca="1">IF(ISERROR(VLOOKUP($A351,'NAVARA KC&amp;SC'!$D:$D,1,FALSE)),0,1)</f>
        <v>0</v>
      </c>
      <c r="U351" s="352">
        <f ca="1">IF(ISERROR(VLOOKUP($A351,'ALL-NEW Z-Z34'!$D:$D,1,FALSE)),0,1)</f>
        <v>0</v>
      </c>
      <c r="V351" s="352">
        <f>IF(ISERROR(VLOOKUP($A351,#REF!,1,FALSE)),0,1)</f>
        <v>0</v>
      </c>
      <c r="W351" s="352">
        <f>IF(ISERROR(VLOOKUP($A351,#REF!,1,FALSE)),0,1)</f>
        <v>0</v>
      </c>
      <c r="X351" s="352">
        <f>IF(ISERROR(VLOOKUP($A351,#REF!,1,FALSE)),0,1)</f>
        <v>0</v>
      </c>
      <c r="Y351" s="352">
        <f>IF(ISERROR(VLOOKUP($A351,#REF!,1,FALSE)),0,1)</f>
        <v>0</v>
      </c>
      <c r="Z351" s="139">
        <f t="shared" ca="1" si="11"/>
        <v>1</v>
      </c>
    </row>
    <row r="352" spans="1:26">
      <c r="A352" s="717" t="s">
        <v>265</v>
      </c>
      <c r="B352" s="716" t="s">
        <v>799</v>
      </c>
      <c r="C352" s="718">
        <v>195.91</v>
      </c>
      <c r="D352" s="586">
        <v>195.91</v>
      </c>
      <c r="E352" s="537" t="str">
        <f t="shared" si="10"/>
        <v/>
      </c>
      <c r="F352" s="720" t="s">
        <v>1464</v>
      </c>
      <c r="G352" s="680">
        <f>C352-C352*VLOOKUP(F352,'Discount Codes'!A:E,3,FALSE)</f>
        <v>162.6053</v>
      </c>
      <c r="H352" s="352">
        <f ca="1">IF(ISERROR(VLOOKUP($A352,'LEAF-ZE1'!$D:$E,1,FALSE)),0,1)</f>
        <v>0</v>
      </c>
      <c r="I352" s="352">
        <f ca="1">IF(ISERROR(VLOOKUP($A352,'370Z-Z34'!$D:$E,1,FALSE)),0,1)</f>
        <v>0</v>
      </c>
      <c r="J352" s="352">
        <f ca="1">IF(ISERROR(VLOOKUP($A352,'JUKE-F15'!$D:$E,1,FALSE)),0,1)</f>
        <v>1</v>
      </c>
      <c r="K352" s="352">
        <f ca="1">IF(ISERROR(VLOOKUP($A352,'JUKE-F16'!$D:$E,1,FALSE)),0,1)</f>
        <v>0</v>
      </c>
      <c r="L352" s="352">
        <f ca="1">IF(ISERROR(VLOOKUP($A352,'NAVARA DC SER 3 &amp; 4-D23'!$D:$E,1,FALSE)),0,1)</f>
        <v>0</v>
      </c>
      <c r="M352" s="352">
        <f ca="1">IF(ISERROR(VLOOKUP($A352,'NAVARA KC&amp;SC SER 3 &amp; 4-D23'!$D:$E,1,FALSE)),0,1)</f>
        <v>0</v>
      </c>
      <c r="N352" s="352">
        <f ca="1">IF(ISERROR(VLOOKUP($A352,'PATHFINDER -R52'!$D:$E,1,FALSE)),0,1)</f>
        <v>0</v>
      </c>
      <c r="O352" s="352">
        <f ca="1">IF(ISERROR(VLOOKUP($A352,'PATROL W-Y62 S4'!$D:$E,1,FALSE)),0,1)</f>
        <v>0</v>
      </c>
      <c r="P352" s="352">
        <f ca="1">IF(ISERROR(VLOOKUP($A352,'PATROL W-Y62'!$D:$E,1,FALSE)),0,1)</f>
        <v>0</v>
      </c>
      <c r="Q352" s="352">
        <f ca="1">IF(ISERROR(VLOOKUP($A352,'QASHQAI J11'!$D:$E,1,FALSE)),0,1)</f>
        <v>0</v>
      </c>
      <c r="R352" s="352">
        <f ca="1">IF(ISERROR(VLOOKUP($A352,'X-TRAIL-T32'!$D:$E,1,FALSE)),0,1)</f>
        <v>0</v>
      </c>
      <c r="S352" s="352">
        <f ca="1">IF(ISERROR(VLOOKUP($A352,'NAVARA -D23 DC'!$D:$D,1,FALSE)),0,1)</f>
        <v>0</v>
      </c>
      <c r="T352" s="352">
        <f ca="1">IF(ISERROR(VLOOKUP($A352,'NAVARA KC&amp;SC'!$D:$D,1,FALSE)),0,1)</f>
        <v>0</v>
      </c>
      <c r="U352" s="352">
        <f ca="1">IF(ISERROR(VLOOKUP($A352,'ALL-NEW Z-Z34'!$D:$D,1,FALSE)),0,1)</f>
        <v>0</v>
      </c>
      <c r="V352" s="352">
        <f>IF(ISERROR(VLOOKUP($A352,#REF!,1,FALSE)),0,1)</f>
        <v>0</v>
      </c>
      <c r="W352" s="352">
        <f>IF(ISERROR(VLOOKUP($A352,#REF!,1,FALSE)),0,1)</f>
        <v>0</v>
      </c>
      <c r="X352" s="352">
        <f>IF(ISERROR(VLOOKUP($A352,#REF!,1,FALSE)),0,1)</f>
        <v>0</v>
      </c>
      <c r="Y352" s="352">
        <f>IF(ISERROR(VLOOKUP($A352,#REF!,1,FALSE)),0,1)</f>
        <v>0</v>
      </c>
      <c r="Z352" s="139">
        <f t="shared" ca="1" si="11"/>
        <v>1</v>
      </c>
    </row>
    <row r="353" spans="1:26">
      <c r="A353" s="717" t="s">
        <v>286</v>
      </c>
      <c r="B353" s="716" t="s">
        <v>819</v>
      </c>
      <c r="C353" s="718">
        <v>204.73</v>
      </c>
      <c r="D353" s="586">
        <v>204.73</v>
      </c>
      <c r="E353" s="537" t="str">
        <f t="shared" si="10"/>
        <v/>
      </c>
      <c r="F353" s="720" t="s">
        <v>1464</v>
      </c>
      <c r="G353" s="680">
        <f>C353-C353*VLOOKUP(F353,'Discount Codes'!A:E,3,FALSE)</f>
        <v>169.92589999999998</v>
      </c>
      <c r="H353" s="352">
        <f ca="1">IF(ISERROR(VLOOKUP($A353,'LEAF-ZE1'!$D:$E,1,FALSE)),0,1)</f>
        <v>0</v>
      </c>
      <c r="I353" s="352">
        <f ca="1">IF(ISERROR(VLOOKUP($A353,'370Z-Z34'!$D:$E,1,FALSE)),0,1)</f>
        <v>0</v>
      </c>
      <c r="J353" s="352">
        <f ca="1">IF(ISERROR(VLOOKUP($A353,'JUKE-F15'!$D:$E,1,FALSE)),0,1)</f>
        <v>1</v>
      </c>
      <c r="K353" s="352">
        <f ca="1">IF(ISERROR(VLOOKUP($A353,'JUKE-F16'!$D:$E,1,FALSE)),0,1)</f>
        <v>0</v>
      </c>
      <c r="L353" s="352">
        <f ca="1">IF(ISERROR(VLOOKUP($A353,'NAVARA DC SER 3 &amp; 4-D23'!$D:$E,1,FALSE)),0,1)</f>
        <v>0</v>
      </c>
      <c r="M353" s="352">
        <f ca="1">IF(ISERROR(VLOOKUP($A353,'NAVARA KC&amp;SC SER 3 &amp; 4-D23'!$D:$E,1,FALSE)),0,1)</f>
        <v>0</v>
      </c>
      <c r="N353" s="352">
        <f ca="1">IF(ISERROR(VLOOKUP($A353,'PATHFINDER -R52'!$D:$E,1,FALSE)),0,1)</f>
        <v>0</v>
      </c>
      <c r="O353" s="352">
        <f ca="1">IF(ISERROR(VLOOKUP($A353,'PATROL W-Y62 S4'!$D:$E,1,FALSE)),0,1)</f>
        <v>0</v>
      </c>
      <c r="P353" s="352">
        <f ca="1">IF(ISERROR(VLOOKUP($A353,'PATROL W-Y62'!$D:$E,1,FALSE)),0,1)</f>
        <v>0</v>
      </c>
      <c r="Q353" s="352">
        <f ca="1">IF(ISERROR(VLOOKUP($A353,'QASHQAI J11'!$D:$E,1,FALSE)),0,1)</f>
        <v>0</v>
      </c>
      <c r="R353" s="352">
        <f ca="1">IF(ISERROR(VLOOKUP($A353,'X-TRAIL-T32'!$D:$E,1,FALSE)),0,1)</f>
        <v>0</v>
      </c>
      <c r="S353" s="352">
        <f ca="1">IF(ISERROR(VLOOKUP($A353,'NAVARA -D23 DC'!$D:$D,1,FALSE)),0,1)</f>
        <v>0</v>
      </c>
      <c r="T353" s="352">
        <f ca="1">IF(ISERROR(VLOOKUP($A353,'NAVARA KC&amp;SC'!$D:$D,1,FALSE)),0,1)</f>
        <v>0</v>
      </c>
      <c r="U353" s="352">
        <f ca="1">IF(ISERROR(VLOOKUP($A353,'ALL-NEW Z-Z34'!$D:$D,1,FALSE)),0,1)</f>
        <v>0</v>
      </c>
      <c r="V353" s="352">
        <f>IF(ISERROR(VLOOKUP($A353,#REF!,1,FALSE)),0,1)</f>
        <v>0</v>
      </c>
      <c r="W353" s="352">
        <f>IF(ISERROR(VLOOKUP($A353,#REF!,1,FALSE)),0,1)</f>
        <v>0</v>
      </c>
      <c r="X353" s="352">
        <f>IF(ISERROR(VLOOKUP($A353,#REF!,1,FALSE)),0,1)</f>
        <v>0</v>
      </c>
      <c r="Y353" s="352">
        <f>IF(ISERROR(VLOOKUP($A353,#REF!,1,FALSE)),0,1)</f>
        <v>0</v>
      </c>
      <c r="Z353" s="139">
        <f t="shared" ca="1" si="11"/>
        <v>1</v>
      </c>
    </row>
    <row r="354" spans="1:26">
      <c r="A354" s="717" t="s">
        <v>276</v>
      </c>
      <c r="B354" s="716" t="s">
        <v>810</v>
      </c>
      <c r="C354" s="718">
        <v>195.91</v>
      </c>
      <c r="D354" s="586">
        <v>195.91</v>
      </c>
      <c r="E354" s="537" t="str">
        <f t="shared" si="10"/>
        <v/>
      </c>
      <c r="F354" s="720" t="s">
        <v>1464</v>
      </c>
      <c r="G354" s="680">
        <f>C354-C354*VLOOKUP(F354,'Discount Codes'!A:E,3,FALSE)</f>
        <v>162.6053</v>
      </c>
      <c r="H354" s="352">
        <f ca="1">IF(ISERROR(VLOOKUP($A354,'LEAF-ZE1'!$D:$E,1,FALSE)),0,1)</f>
        <v>0</v>
      </c>
      <c r="I354" s="352">
        <f ca="1">IF(ISERROR(VLOOKUP($A354,'370Z-Z34'!$D:$E,1,FALSE)),0,1)</f>
        <v>0</v>
      </c>
      <c r="J354" s="352">
        <f ca="1">IF(ISERROR(VLOOKUP($A354,'JUKE-F15'!$D:$E,1,FALSE)),0,1)</f>
        <v>1</v>
      </c>
      <c r="K354" s="352">
        <f ca="1">IF(ISERROR(VLOOKUP($A354,'JUKE-F16'!$D:$E,1,FALSE)),0,1)</f>
        <v>0</v>
      </c>
      <c r="L354" s="352">
        <f ca="1">IF(ISERROR(VLOOKUP($A354,'NAVARA DC SER 3 &amp; 4-D23'!$D:$E,1,FALSE)),0,1)</f>
        <v>0</v>
      </c>
      <c r="M354" s="352">
        <f ca="1">IF(ISERROR(VLOOKUP($A354,'NAVARA KC&amp;SC SER 3 &amp; 4-D23'!$D:$E,1,FALSE)),0,1)</f>
        <v>0</v>
      </c>
      <c r="N354" s="352">
        <f ca="1">IF(ISERROR(VLOOKUP($A354,'PATHFINDER -R52'!$D:$E,1,FALSE)),0,1)</f>
        <v>0</v>
      </c>
      <c r="O354" s="352">
        <f ca="1">IF(ISERROR(VLOOKUP($A354,'PATROL W-Y62 S4'!$D:$E,1,FALSE)),0,1)</f>
        <v>0</v>
      </c>
      <c r="P354" s="352">
        <f ca="1">IF(ISERROR(VLOOKUP($A354,'PATROL W-Y62'!$D:$E,1,FALSE)),0,1)</f>
        <v>0</v>
      </c>
      <c r="Q354" s="352">
        <f ca="1">IF(ISERROR(VLOOKUP($A354,'QASHQAI J11'!$D:$E,1,FALSE)),0,1)</f>
        <v>0</v>
      </c>
      <c r="R354" s="352">
        <f ca="1">IF(ISERROR(VLOOKUP($A354,'X-TRAIL-T32'!$D:$E,1,FALSE)),0,1)</f>
        <v>0</v>
      </c>
      <c r="S354" s="352">
        <f ca="1">IF(ISERROR(VLOOKUP($A354,'NAVARA -D23 DC'!$D:$D,1,FALSE)),0,1)</f>
        <v>0</v>
      </c>
      <c r="T354" s="352">
        <f ca="1">IF(ISERROR(VLOOKUP($A354,'NAVARA KC&amp;SC'!$D:$D,1,FALSE)),0,1)</f>
        <v>0</v>
      </c>
      <c r="U354" s="352">
        <f ca="1">IF(ISERROR(VLOOKUP($A354,'ALL-NEW Z-Z34'!$D:$D,1,FALSE)),0,1)</f>
        <v>0</v>
      </c>
      <c r="V354" s="352">
        <f>IF(ISERROR(VLOOKUP($A354,#REF!,1,FALSE)),0,1)</f>
        <v>0</v>
      </c>
      <c r="W354" s="352">
        <f>IF(ISERROR(VLOOKUP($A354,#REF!,1,FALSE)),0,1)</f>
        <v>0</v>
      </c>
      <c r="X354" s="352">
        <f>IF(ISERROR(VLOOKUP($A354,#REF!,1,FALSE)),0,1)</f>
        <v>0</v>
      </c>
      <c r="Y354" s="352">
        <f>IF(ISERROR(VLOOKUP($A354,#REF!,1,FALSE)),0,1)</f>
        <v>0</v>
      </c>
      <c r="Z354" s="139">
        <f t="shared" ca="1" si="11"/>
        <v>1</v>
      </c>
    </row>
    <row r="355" spans="1:26">
      <c r="A355" s="717" t="s">
        <v>288</v>
      </c>
      <c r="B355" s="716" t="s">
        <v>821</v>
      </c>
      <c r="C355" s="718">
        <v>439.76</v>
      </c>
      <c r="D355" s="586">
        <v>439.76</v>
      </c>
      <c r="E355" s="537" t="str">
        <f t="shared" si="10"/>
        <v/>
      </c>
      <c r="F355" s="720" t="s">
        <v>1464</v>
      </c>
      <c r="G355" s="680">
        <f>C355-C355*VLOOKUP(F355,'Discount Codes'!A:E,3,FALSE)</f>
        <v>365.00079999999997</v>
      </c>
      <c r="H355" s="352">
        <f ca="1">IF(ISERROR(VLOOKUP($A355,'LEAF-ZE1'!$D:$E,1,FALSE)),0,1)</f>
        <v>0</v>
      </c>
      <c r="I355" s="352">
        <f ca="1">IF(ISERROR(VLOOKUP($A355,'370Z-Z34'!$D:$E,1,FALSE)),0,1)</f>
        <v>0</v>
      </c>
      <c r="J355" s="352">
        <f ca="1">IF(ISERROR(VLOOKUP($A355,'JUKE-F15'!$D:$E,1,FALSE)),0,1)</f>
        <v>1</v>
      </c>
      <c r="K355" s="352">
        <f ca="1">IF(ISERROR(VLOOKUP($A355,'JUKE-F16'!$D:$E,1,FALSE)),0,1)</f>
        <v>0</v>
      </c>
      <c r="L355" s="352">
        <f ca="1">IF(ISERROR(VLOOKUP($A355,'NAVARA DC SER 3 &amp; 4-D23'!$D:$E,1,FALSE)),0,1)</f>
        <v>0</v>
      </c>
      <c r="M355" s="352">
        <f ca="1">IF(ISERROR(VLOOKUP($A355,'NAVARA KC&amp;SC SER 3 &amp; 4-D23'!$D:$E,1,FALSE)),0,1)</f>
        <v>0</v>
      </c>
      <c r="N355" s="352">
        <f ca="1">IF(ISERROR(VLOOKUP($A355,'PATHFINDER -R52'!$D:$E,1,FALSE)),0,1)</f>
        <v>0</v>
      </c>
      <c r="O355" s="352">
        <f ca="1">IF(ISERROR(VLOOKUP($A355,'PATROL W-Y62 S4'!$D:$E,1,FALSE)),0,1)</f>
        <v>0</v>
      </c>
      <c r="P355" s="352">
        <f ca="1">IF(ISERROR(VLOOKUP($A355,'PATROL W-Y62'!$D:$E,1,FALSE)),0,1)</f>
        <v>0</v>
      </c>
      <c r="Q355" s="352">
        <f ca="1">IF(ISERROR(VLOOKUP($A355,'QASHQAI J11'!$D:$E,1,FALSE)),0,1)</f>
        <v>0</v>
      </c>
      <c r="R355" s="352">
        <f ca="1">IF(ISERROR(VLOOKUP($A355,'X-TRAIL-T32'!$D:$E,1,FALSE)),0,1)</f>
        <v>0</v>
      </c>
      <c r="S355" s="352">
        <f ca="1">IF(ISERROR(VLOOKUP($A355,'NAVARA -D23 DC'!$D:$D,1,FALSE)),0,1)</f>
        <v>0</v>
      </c>
      <c r="T355" s="352">
        <f ca="1">IF(ISERROR(VLOOKUP($A355,'NAVARA KC&amp;SC'!$D:$D,1,FALSE)),0,1)</f>
        <v>0</v>
      </c>
      <c r="U355" s="352">
        <f ca="1">IF(ISERROR(VLOOKUP($A355,'ALL-NEW Z-Z34'!$D:$D,1,FALSE)),0,1)</f>
        <v>0</v>
      </c>
      <c r="V355" s="352">
        <f>IF(ISERROR(VLOOKUP($A355,#REF!,1,FALSE)),0,1)</f>
        <v>0</v>
      </c>
      <c r="W355" s="352">
        <f>IF(ISERROR(VLOOKUP($A355,#REF!,1,FALSE)),0,1)</f>
        <v>0</v>
      </c>
      <c r="X355" s="352">
        <f>IF(ISERROR(VLOOKUP($A355,#REF!,1,FALSE)),0,1)</f>
        <v>0</v>
      </c>
      <c r="Y355" s="352">
        <f>IF(ISERROR(VLOOKUP($A355,#REF!,1,FALSE)),0,1)</f>
        <v>0</v>
      </c>
      <c r="Z355" s="139">
        <f t="shared" ca="1" si="11"/>
        <v>1</v>
      </c>
    </row>
    <row r="356" spans="1:26">
      <c r="A356" s="717" t="s">
        <v>1225</v>
      </c>
      <c r="B356" s="716" t="s">
        <v>1923</v>
      </c>
      <c r="C356" s="718">
        <v>166.28</v>
      </c>
      <c r="D356" s="586">
        <v>166.28</v>
      </c>
      <c r="E356" s="537" t="str">
        <f t="shared" si="10"/>
        <v/>
      </c>
      <c r="F356" s="720" t="s">
        <v>1464</v>
      </c>
      <c r="G356" s="680">
        <f>C356-C356*VLOOKUP(F356,'Discount Codes'!A:E,3,FALSE)</f>
        <v>138.01240000000001</v>
      </c>
      <c r="H356" s="352">
        <f ca="1">IF(ISERROR(VLOOKUP($A356,'LEAF-ZE1'!$D:$E,1,FALSE)),0,1)</f>
        <v>0</v>
      </c>
      <c r="I356" s="352">
        <f ca="1">IF(ISERROR(VLOOKUP($A356,'370Z-Z34'!$D:$E,1,FALSE)),0,1)</f>
        <v>0</v>
      </c>
      <c r="J356" s="352">
        <f ca="1">IF(ISERROR(VLOOKUP($A356,'JUKE-F15'!$D:$E,1,FALSE)),0,1)</f>
        <v>0</v>
      </c>
      <c r="K356" s="352">
        <f ca="1">IF(ISERROR(VLOOKUP($A356,'JUKE-F16'!$D:$E,1,FALSE)),0,1)</f>
        <v>0</v>
      </c>
      <c r="L356" s="352">
        <f ca="1">IF(ISERROR(VLOOKUP($A356,'NAVARA DC SER 3 &amp; 4-D23'!$D:$E,1,FALSE)),0,1)</f>
        <v>0</v>
      </c>
      <c r="M356" s="352">
        <f ca="1">IF(ISERROR(VLOOKUP($A356,'NAVARA KC&amp;SC SER 3 &amp; 4-D23'!$D:$E,1,FALSE)),0,1)</f>
        <v>0</v>
      </c>
      <c r="N356" s="352">
        <f ca="1">IF(ISERROR(VLOOKUP($A356,'PATHFINDER -R52'!$D:$E,1,FALSE)),0,1)</f>
        <v>0</v>
      </c>
      <c r="O356" s="352">
        <f ca="1">IF(ISERROR(VLOOKUP($A356,'PATROL W-Y62 S4'!$D:$E,1,FALSE)),0,1)</f>
        <v>0</v>
      </c>
      <c r="P356" s="352">
        <f ca="1">IF(ISERROR(VLOOKUP($A356,'PATROL W-Y62'!$D:$E,1,FALSE)),0,1)</f>
        <v>0</v>
      </c>
      <c r="Q356" s="352">
        <f ca="1">IF(ISERROR(VLOOKUP($A356,'QASHQAI J11'!$D:$E,1,FALSE)),0,1)</f>
        <v>1</v>
      </c>
      <c r="R356" s="352">
        <f ca="1">IF(ISERROR(VLOOKUP($A356,'X-TRAIL-T32'!$D:$E,1,FALSE)),0,1)</f>
        <v>0</v>
      </c>
      <c r="S356" s="352">
        <f ca="1">IF(ISERROR(VLOOKUP($A356,'NAVARA -D23 DC'!$D:$D,1,FALSE)),0,1)</f>
        <v>0</v>
      </c>
      <c r="T356" s="352">
        <f ca="1">IF(ISERROR(VLOOKUP($A356,'NAVARA KC&amp;SC'!$D:$D,1,FALSE)),0,1)</f>
        <v>0</v>
      </c>
      <c r="U356" s="352">
        <f ca="1">IF(ISERROR(VLOOKUP($A356,'ALL-NEW Z-Z34'!$D:$D,1,FALSE)),0,1)</f>
        <v>0</v>
      </c>
      <c r="V356" s="352">
        <f>IF(ISERROR(VLOOKUP($A356,#REF!,1,FALSE)),0,1)</f>
        <v>0</v>
      </c>
      <c r="W356" s="352">
        <f>IF(ISERROR(VLOOKUP($A356,#REF!,1,FALSE)),0,1)</f>
        <v>0</v>
      </c>
      <c r="X356" s="352">
        <f>IF(ISERROR(VLOOKUP($A356,#REF!,1,FALSE)),0,1)</f>
        <v>0</v>
      </c>
      <c r="Y356" s="352">
        <f>IF(ISERROR(VLOOKUP($A356,#REF!,1,FALSE)),0,1)</f>
        <v>0</v>
      </c>
      <c r="Z356" s="139">
        <f t="shared" ca="1" si="11"/>
        <v>1</v>
      </c>
    </row>
    <row r="357" spans="1:26">
      <c r="A357" s="717" t="s">
        <v>108</v>
      </c>
      <c r="B357" s="716" t="s">
        <v>782</v>
      </c>
      <c r="C357" s="718">
        <v>299.27999999999997</v>
      </c>
      <c r="D357" s="586">
        <v>299.27999999999997</v>
      </c>
      <c r="E357" s="537" t="str">
        <f t="shared" si="10"/>
        <v/>
      </c>
      <c r="F357" s="720" t="s">
        <v>1465</v>
      </c>
      <c r="G357" s="680">
        <f>C357-C357*VLOOKUP(F357,'Discount Codes'!A:E,3,FALSE)</f>
        <v>248.40239999999997</v>
      </c>
      <c r="H357" s="352">
        <f ca="1">IF(ISERROR(VLOOKUP($A357,'LEAF-ZE1'!$D:$E,1,FALSE)),0,1)</f>
        <v>0</v>
      </c>
      <c r="I357" s="352">
        <f ca="1">IF(ISERROR(VLOOKUP($A357,'370Z-Z34'!$D:$E,1,FALSE)),0,1)</f>
        <v>0</v>
      </c>
      <c r="J357" s="352">
        <f ca="1">IF(ISERROR(VLOOKUP($A357,'JUKE-F15'!$D:$E,1,FALSE)),0,1)</f>
        <v>1</v>
      </c>
      <c r="K357" s="352">
        <f ca="1">IF(ISERROR(VLOOKUP($A357,'JUKE-F16'!$D:$E,1,FALSE)),0,1)</f>
        <v>0</v>
      </c>
      <c r="L357" s="352">
        <f ca="1">IF(ISERROR(VLOOKUP($A357,'NAVARA DC SER 3 &amp; 4-D23'!$D:$E,1,FALSE)),0,1)</f>
        <v>0</v>
      </c>
      <c r="M357" s="352">
        <f ca="1">IF(ISERROR(VLOOKUP($A357,'NAVARA KC&amp;SC SER 3 &amp; 4-D23'!$D:$E,1,FALSE)),0,1)</f>
        <v>0</v>
      </c>
      <c r="N357" s="352">
        <f ca="1">IF(ISERROR(VLOOKUP($A357,'PATHFINDER -R52'!$D:$E,1,FALSE)),0,1)</f>
        <v>0</v>
      </c>
      <c r="O357" s="352">
        <f ca="1">IF(ISERROR(VLOOKUP($A357,'PATROL W-Y62 S4'!$D:$E,1,FALSE)),0,1)</f>
        <v>0</v>
      </c>
      <c r="P357" s="352">
        <f ca="1">IF(ISERROR(VLOOKUP($A357,'PATROL W-Y62'!$D:$E,1,FALSE)),0,1)</f>
        <v>0</v>
      </c>
      <c r="Q357" s="352">
        <f ca="1">IF(ISERROR(VLOOKUP($A357,'QASHQAI J11'!$D:$E,1,FALSE)),0,1)</f>
        <v>0</v>
      </c>
      <c r="R357" s="352">
        <f ca="1">IF(ISERROR(VLOOKUP($A357,'X-TRAIL-T32'!$D:$E,1,FALSE)),0,1)</f>
        <v>0</v>
      </c>
      <c r="S357" s="352">
        <f ca="1">IF(ISERROR(VLOOKUP($A357,'NAVARA -D23 DC'!$D:$D,1,FALSE)),0,1)</f>
        <v>0</v>
      </c>
      <c r="T357" s="352">
        <f ca="1">IF(ISERROR(VLOOKUP($A357,'NAVARA KC&amp;SC'!$D:$D,1,FALSE)),0,1)</f>
        <v>0</v>
      </c>
      <c r="U357" s="352">
        <f ca="1">IF(ISERROR(VLOOKUP($A357,'ALL-NEW Z-Z34'!$D:$D,1,FALSE)),0,1)</f>
        <v>0</v>
      </c>
      <c r="V357" s="352">
        <f>IF(ISERROR(VLOOKUP($A357,#REF!,1,FALSE)),0,1)</f>
        <v>0</v>
      </c>
      <c r="W357" s="352">
        <f>IF(ISERROR(VLOOKUP($A357,#REF!,1,FALSE)),0,1)</f>
        <v>0</v>
      </c>
      <c r="X357" s="352">
        <f>IF(ISERROR(VLOOKUP($A357,#REF!,1,FALSE)),0,1)</f>
        <v>0</v>
      </c>
      <c r="Y357" s="352">
        <f>IF(ISERROR(VLOOKUP($A357,#REF!,1,FALSE)),0,1)</f>
        <v>0</v>
      </c>
      <c r="Z357" s="139">
        <f t="shared" ca="1" si="11"/>
        <v>1</v>
      </c>
    </row>
    <row r="358" spans="1:26">
      <c r="A358" s="717" t="s">
        <v>1182</v>
      </c>
      <c r="B358" s="716" t="s">
        <v>1924</v>
      </c>
      <c r="C358" s="718">
        <v>437.49</v>
      </c>
      <c r="D358" s="586">
        <v>437.49</v>
      </c>
      <c r="E358" s="537" t="str">
        <f t="shared" si="10"/>
        <v/>
      </c>
      <c r="F358" s="720" t="s">
        <v>1465</v>
      </c>
      <c r="G358" s="680">
        <f>C358-C358*VLOOKUP(F358,'Discount Codes'!A:E,3,FALSE)</f>
        <v>363.11670000000004</v>
      </c>
      <c r="H358" s="352">
        <f ca="1">IF(ISERROR(VLOOKUP($A358,'LEAF-ZE1'!$D:$E,1,FALSE)),0,1)</f>
        <v>1</v>
      </c>
      <c r="I358" s="352">
        <f ca="1">IF(ISERROR(VLOOKUP($A358,'370Z-Z34'!$D:$E,1,FALSE)),0,1)</f>
        <v>0</v>
      </c>
      <c r="J358" s="352">
        <f ca="1">IF(ISERROR(VLOOKUP($A358,'JUKE-F15'!$D:$E,1,FALSE)),0,1)</f>
        <v>0</v>
      </c>
      <c r="K358" s="352">
        <f ca="1">IF(ISERROR(VLOOKUP($A358,'JUKE-F16'!$D:$E,1,FALSE)),0,1)</f>
        <v>0</v>
      </c>
      <c r="L358" s="352">
        <f ca="1">IF(ISERROR(VLOOKUP($A358,'NAVARA DC SER 3 &amp; 4-D23'!$D:$E,1,FALSE)),0,1)</f>
        <v>0</v>
      </c>
      <c r="M358" s="352">
        <f ca="1">IF(ISERROR(VLOOKUP($A358,'NAVARA KC&amp;SC SER 3 &amp; 4-D23'!$D:$E,1,FALSE)),0,1)</f>
        <v>0</v>
      </c>
      <c r="N358" s="352">
        <f ca="1">IF(ISERROR(VLOOKUP($A358,'PATHFINDER -R52'!$D:$E,1,FALSE)),0,1)</f>
        <v>0</v>
      </c>
      <c r="O358" s="352">
        <f ca="1">IF(ISERROR(VLOOKUP($A358,'PATROL W-Y62 S4'!$D:$E,1,FALSE)),0,1)</f>
        <v>0</v>
      </c>
      <c r="P358" s="352">
        <f ca="1">IF(ISERROR(VLOOKUP($A358,'PATROL W-Y62'!$D:$E,1,FALSE)),0,1)</f>
        <v>0</v>
      </c>
      <c r="Q358" s="352">
        <f ca="1">IF(ISERROR(VLOOKUP($A358,'QASHQAI J11'!$D:$E,1,FALSE)),0,1)</f>
        <v>0</v>
      </c>
      <c r="R358" s="352">
        <f ca="1">IF(ISERROR(VLOOKUP($A358,'X-TRAIL-T32'!$D:$E,1,FALSE)),0,1)</f>
        <v>0</v>
      </c>
      <c r="S358" s="352">
        <f ca="1">IF(ISERROR(VLOOKUP($A358,'NAVARA -D23 DC'!$D:$D,1,FALSE)),0,1)</f>
        <v>0</v>
      </c>
      <c r="T358" s="352">
        <f ca="1">IF(ISERROR(VLOOKUP($A358,'NAVARA KC&amp;SC'!$D:$D,1,FALSE)),0,1)</f>
        <v>0</v>
      </c>
      <c r="U358" s="352">
        <f ca="1">IF(ISERROR(VLOOKUP($A358,'ALL-NEW Z-Z34'!$D:$D,1,FALSE)),0,1)</f>
        <v>0</v>
      </c>
      <c r="V358" s="352">
        <f>IF(ISERROR(VLOOKUP($A358,#REF!,1,FALSE)),0,1)</f>
        <v>0</v>
      </c>
      <c r="W358" s="352">
        <f>IF(ISERROR(VLOOKUP($A358,#REF!,1,FALSE)),0,1)</f>
        <v>0</v>
      </c>
      <c r="X358" s="352">
        <f>IF(ISERROR(VLOOKUP($A358,#REF!,1,FALSE)),0,1)</f>
        <v>0</v>
      </c>
      <c r="Y358" s="352">
        <f>IF(ISERROR(VLOOKUP($A358,#REF!,1,FALSE)),0,1)</f>
        <v>0</v>
      </c>
      <c r="Z358" s="139">
        <f t="shared" ca="1" si="11"/>
        <v>1</v>
      </c>
    </row>
    <row r="359" spans="1:26">
      <c r="A359" s="717" t="s">
        <v>1199</v>
      </c>
      <c r="B359" s="716" t="s">
        <v>1924</v>
      </c>
      <c r="C359" s="718">
        <v>492.18</v>
      </c>
      <c r="D359" s="586">
        <v>492.18</v>
      </c>
      <c r="E359" s="537" t="str">
        <f t="shared" si="10"/>
        <v/>
      </c>
      <c r="F359" s="720" t="s">
        <v>1473</v>
      </c>
      <c r="G359" s="680">
        <f>C359-C359*VLOOKUP(F359,'Discount Codes'!A:E,3,FALSE)</f>
        <v>408.50940000000003</v>
      </c>
      <c r="H359" s="352">
        <f ca="1">IF(ISERROR(VLOOKUP($A359,'LEAF-ZE1'!$D:$E,1,FALSE)),0,1)</f>
        <v>0</v>
      </c>
      <c r="I359" s="352">
        <f ca="1">IF(ISERROR(VLOOKUP($A359,'370Z-Z34'!$D:$E,1,FALSE)),0,1)</f>
        <v>0</v>
      </c>
      <c r="J359" s="352">
        <f ca="1">IF(ISERROR(VLOOKUP($A359,'JUKE-F15'!$D:$E,1,FALSE)),0,1)</f>
        <v>0</v>
      </c>
      <c r="K359" s="352">
        <f ca="1">IF(ISERROR(VLOOKUP($A359,'JUKE-F16'!$D:$E,1,FALSE)),0,1)</f>
        <v>1</v>
      </c>
      <c r="L359" s="352">
        <f ca="1">IF(ISERROR(VLOOKUP($A359,'NAVARA DC SER 3 &amp; 4-D23'!$D:$E,1,FALSE)),0,1)</f>
        <v>0</v>
      </c>
      <c r="M359" s="352">
        <f ca="1">IF(ISERROR(VLOOKUP($A359,'NAVARA KC&amp;SC SER 3 &amp; 4-D23'!$D:$E,1,FALSE)),0,1)</f>
        <v>0</v>
      </c>
      <c r="N359" s="352">
        <f ca="1">IF(ISERROR(VLOOKUP($A359,'PATHFINDER -R52'!$D:$E,1,FALSE)),0,1)</f>
        <v>0</v>
      </c>
      <c r="O359" s="352">
        <f ca="1">IF(ISERROR(VLOOKUP($A359,'PATROL W-Y62 S4'!$D:$E,1,FALSE)),0,1)</f>
        <v>0</v>
      </c>
      <c r="P359" s="352">
        <f ca="1">IF(ISERROR(VLOOKUP($A359,'PATROL W-Y62'!$D:$E,1,FALSE)),0,1)</f>
        <v>0</v>
      </c>
      <c r="Q359" s="352">
        <f ca="1">IF(ISERROR(VLOOKUP($A359,'QASHQAI J11'!$D:$E,1,FALSE)),0,1)</f>
        <v>0</v>
      </c>
      <c r="R359" s="352">
        <f ca="1">IF(ISERROR(VLOOKUP($A359,'X-TRAIL-T32'!$D:$E,1,FALSE)),0,1)</f>
        <v>0</v>
      </c>
      <c r="S359" s="352">
        <f ca="1">IF(ISERROR(VLOOKUP($A359,'NAVARA -D23 DC'!$D:$D,1,FALSE)),0,1)</f>
        <v>0</v>
      </c>
      <c r="T359" s="352">
        <f ca="1">IF(ISERROR(VLOOKUP($A359,'NAVARA KC&amp;SC'!$D:$D,1,FALSE)),0,1)</f>
        <v>0</v>
      </c>
      <c r="U359" s="352">
        <f ca="1">IF(ISERROR(VLOOKUP($A359,'ALL-NEW Z-Z34'!$D:$D,1,FALSE)),0,1)</f>
        <v>0</v>
      </c>
      <c r="V359" s="352">
        <f>IF(ISERROR(VLOOKUP($A359,#REF!,1,FALSE)),0,1)</f>
        <v>0</v>
      </c>
      <c r="W359" s="352">
        <f>IF(ISERROR(VLOOKUP($A359,#REF!,1,FALSE)),0,1)</f>
        <v>0</v>
      </c>
      <c r="X359" s="352">
        <f>IF(ISERROR(VLOOKUP($A359,#REF!,1,FALSE)),0,1)</f>
        <v>0</v>
      </c>
      <c r="Y359" s="352">
        <f>IF(ISERROR(VLOOKUP($A359,#REF!,1,FALSE)),0,1)</f>
        <v>0</v>
      </c>
      <c r="Z359" s="139">
        <f t="shared" ca="1" si="11"/>
        <v>1</v>
      </c>
    </row>
    <row r="360" spans="1:26">
      <c r="A360" s="717" t="s">
        <v>1210</v>
      </c>
      <c r="B360" s="716" t="s">
        <v>1925</v>
      </c>
      <c r="C360" s="718">
        <v>115.9</v>
      </c>
      <c r="D360" s="586">
        <v>115.9</v>
      </c>
      <c r="E360" s="537" t="str">
        <f t="shared" si="10"/>
        <v/>
      </c>
      <c r="F360" s="720" t="s">
        <v>1464</v>
      </c>
      <c r="G360" s="680">
        <f>C360-C360*VLOOKUP(F360,'Discount Codes'!A:E,3,FALSE)</f>
        <v>96.197000000000003</v>
      </c>
      <c r="H360" s="352">
        <f ca="1">IF(ISERROR(VLOOKUP($A360,'LEAF-ZE1'!$D:$E,1,FALSE)),0,1)</f>
        <v>0</v>
      </c>
      <c r="I360" s="352">
        <f ca="1">IF(ISERROR(VLOOKUP($A360,'370Z-Z34'!$D:$E,1,FALSE)),0,1)</f>
        <v>0</v>
      </c>
      <c r="J360" s="352">
        <f ca="1">IF(ISERROR(VLOOKUP($A360,'JUKE-F15'!$D:$E,1,FALSE)),0,1)</f>
        <v>0</v>
      </c>
      <c r="K360" s="352">
        <f ca="1">IF(ISERROR(VLOOKUP($A360,'JUKE-F16'!$D:$E,1,FALSE)),0,1)</f>
        <v>1</v>
      </c>
      <c r="L360" s="352">
        <f ca="1">IF(ISERROR(VLOOKUP($A360,'NAVARA DC SER 3 &amp; 4-D23'!$D:$E,1,FALSE)),0,1)</f>
        <v>0</v>
      </c>
      <c r="M360" s="352">
        <f ca="1">IF(ISERROR(VLOOKUP($A360,'NAVARA KC&amp;SC SER 3 &amp; 4-D23'!$D:$E,1,FALSE)),0,1)</f>
        <v>0</v>
      </c>
      <c r="N360" s="352">
        <f ca="1">IF(ISERROR(VLOOKUP($A360,'PATHFINDER -R52'!$D:$E,1,FALSE)),0,1)</f>
        <v>0</v>
      </c>
      <c r="O360" s="352">
        <f ca="1">IF(ISERROR(VLOOKUP($A360,'PATROL W-Y62 S4'!$D:$E,1,FALSE)),0,1)</f>
        <v>0</v>
      </c>
      <c r="P360" s="352">
        <f ca="1">IF(ISERROR(VLOOKUP($A360,'PATROL W-Y62'!$D:$E,1,FALSE)),0,1)</f>
        <v>0</v>
      </c>
      <c r="Q360" s="352">
        <f ca="1">IF(ISERROR(VLOOKUP($A360,'QASHQAI J11'!$D:$E,1,FALSE)),0,1)</f>
        <v>0</v>
      </c>
      <c r="R360" s="352">
        <f ca="1">IF(ISERROR(VLOOKUP($A360,'X-TRAIL-T32'!$D:$E,1,FALSE)),0,1)</f>
        <v>0</v>
      </c>
      <c r="S360" s="352">
        <f ca="1">IF(ISERROR(VLOOKUP($A360,'NAVARA -D23 DC'!$D:$D,1,FALSE)),0,1)</f>
        <v>0</v>
      </c>
      <c r="T360" s="352">
        <f ca="1">IF(ISERROR(VLOOKUP($A360,'NAVARA KC&amp;SC'!$D:$D,1,FALSE)),0,1)</f>
        <v>0</v>
      </c>
      <c r="U360" s="352">
        <f ca="1">IF(ISERROR(VLOOKUP($A360,'ALL-NEW Z-Z34'!$D:$D,1,FALSE)),0,1)</f>
        <v>0</v>
      </c>
      <c r="V360" s="352">
        <f>IF(ISERROR(VLOOKUP($A360,#REF!,1,FALSE)),0,1)</f>
        <v>0</v>
      </c>
      <c r="W360" s="352">
        <f>IF(ISERROR(VLOOKUP($A360,#REF!,1,FALSE)),0,1)</f>
        <v>0</v>
      </c>
      <c r="X360" s="352">
        <f>IF(ISERROR(VLOOKUP($A360,#REF!,1,FALSE)),0,1)</f>
        <v>0</v>
      </c>
      <c r="Y360" s="352">
        <f>IF(ISERROR(VLOOKUP($A360,#REF!,1,FALSE)),0,1)</f>
        <v>0</v>
      </c>
      <c r="Z360" s="139">
        <f t="shared" ca="1" si="11"/>
        <v>1</v>
      </c>
    </row>
    <row r="361" spans="1:26">
      <c r="A361" s="717" t="s">
        <v>109</v>
      </c>
      <c r="B361" s="716" t="s">
        <v>780</v>
      </c>
      <c r="C361" s="718">
        <v>124.02</v>
      </c>
      <c r="D361" s="586">
        <v>124.02</v>
      </c>
      <c r="E361" s="537" t="str">
        <f t="shared" si="10"/>
        <v/>
      </c>
      <c r="F361" s="720" t="s">
        <v>1464</v>
      </c>
      <c r="G361" s="680">
        <f>C361-C361*VLOOKUP(F361,'Discount Codes'!A:E,3,FALSE)</f>
        <v>102.9366</v>
      </c>
      <c r="H361" s="352">
        <f ca="1">IF(ISERROR(VLOOKUP($A361,'LEAF-ZE1'!$D:$E,1,FALSE)),0,1)</f>
        <v>0</v>
      </c>
      <c r="I361" s="352">
        <f ca="1">IF(ISERROR(VLOOKUP($A361,'370Z-Z34'!$D:$E,1,FALSE)),0,1)</f>
        <v>0</v>
      </c>
      <c r="J361" s="352">
        <f ca="1">IF(ISERROR(VLOOKUP($A361,'JUKE-F15'!$D:$E,1,FALSE)),0,1)</f>
        <v>1</v>
      </c>
      <c r="K361" s="352">
        <f ca="1">IF(ISERROR(VLOOKUP($A361,'JUKE-F16'!$D:$E,1,FALSE)),0,1)</f>
        <v>0</v>
      </c>
      <c r="L361" s="352">
        <f ca="1">IF(ISERROR(VLOOKUP($A361,'NAVARA DC SER 3 &amp; 4-D23'!$D:$E,1,FALSE)),0,1)</f>
        <v>0</v>
      </c>
      <c r="M361" s="352">
        <f ca="1">IF(ISERROR(VLOOKUP($A361,'NAVARA KC&amp;SC SER 3 &amp; 4-D23'!$D:$E,1,FALSE)),0,1)</f>
        <v>0</v>
      </c>
      <c r="N361" s="352">
        <f ca="1">IF(ISERROR(VLOOKUP($A361,'PATHFINDER -R52'!$D:$E,1,FALSE)),0,1)</f>
        <v>0</v>
      </c>
      <c r="O361" s="352">
        <f ca="1">IF(ISERROR(VLOOKUP($A361,'PATROL W-Y62 S4'!$D:$E,1,FALSE)),0,1)</f>
        <v>0</v>
      </c>
      <c r="P361" s="352">
        <f ca="1">IF(ISERROR(VLOOKUP($A361,'PATROL W-Y62'!$D:$E,1,FALSE)),0,1)</f>
        <v>0</v>
      </c>
      <c r="Q361" s="352">
        <f ca="1">IF(ISERROR(VLOOKUP($A361,'QASHQAI J11'!$D:$E,1,FALSE)),0,1)</f>
        <v>0</v>
      </c>
      <c r="R361" s="352">
        <f ca="1">IF(ISERROR(VLOOKUP($A361,'X-TRAIL-T32'!$D:$E,1,FALSE)),0,1)</f>
        <v>0</v>
      </c>
      <c r="S361" s="352">
        <f ca="1">IF(ISERROR(VLOOKUP($A361,'NAVARA -D23 DC'!$D:$D,1,FALSE)),0,1)</f>
        <v>0</v>
      </c>
      <c r="T361" s="352">
        <f ca="1">IF(ISERROR(VLOOKUP($A361,'NAVARA KC&amp;SC'!$D:$D,1,FALSE)),0,1)</f>
        <v>0</v>
      </c>
      <c r="U361" s="352">
        <f ca="1">IF(ISERROR(VLOOKUP($A361,'ALL-NEW Z-Z34'!$D:$D,1,FALSE)),0,1)</f>
        <v>0</v>
      </c>
      <c r="V361" s="352">
        <f>IF(ISERROR(VLOOKUP($A361,#REF!,1,FALSE)),0,1)</f>
        <v>0</v>
      </c>
      <c r="W361" s="352">
        <f>IF(ISERROR(VLOOKUP($A361,#REF!,1,FALSE)),0,1)</f>
        <v>0</v>
      </c>
      <c r="X361" s="352">
        <f>IF(ISERROR(VLOOKUP($A361,#REF!,1,FALSE)),0,1)</f>
        <v>0</v>
      </c>
      <c r="Y361" s="352">
        <f>IF(ISERROR(VLOOKUP($A361,#REF!,1,FALSE)),0,1)</f>
        <v>0</v>
      </c>
      <c r="Z361" s="139">
        <f t="shared" ca="1" si="11"/>
        <v>1</v>
      </c>
    </row>
    <row r="362" spans="1:26">
      <c r="A362" s="717" t="s">
        <v>716</v>
      </c>
      <c r="B362" s="716" t="s">
        <v>1017</v>
      </c>
      <c r="C362" s="718">
        <v>105.02</v>
      </c>
      <c r="D362" s="586">
        <v>105.02</v>
      </c>
      <c r="E362" s="537" t="str">
        <f t="shared" si="10"/>
        <v/>
      </c>
      <c r="F362" s="720" t="s">
        <v>1464</v>
      </c>
      <c r="G362" s="680">
        <f>C362-C362*VLOOKUP(F362,'Discount Codes'!A:E,3,FALSE)</f>
        <v>87.166599999999988</v>
      </c>
      <c r="H362" s="352">
        <f ca="1">IF(ISERROR(VLOOKUP($A362,'LEAF-ZE1'!$D:$E,1,FALSE)),0,1)</f>
        <v>0</v>
      </c>
      <c r="I362" s="352">
        <f ca="1">IF(ISERROR(VLOOKUP($A362,'370Z-Z34'!$D:$E,1,FALSE)),0,1)</f>
        <v>0</v>
      </c>
      <c r="J362" s="352">
        <f ca="1">IF(ISERROR(VLOOKUP($A362,'JUKE-F15'!$D:$E,1,FALSE)),0,1)</f>
        <v>0</v>
      </c>
      <c r="K362" s="352">
        <f ca="1">IF(ISERROR(VLOOKUP($A362,'JUKE-F16'!$D:$E,1,FALSE)),0,1)</f>
        <v>0</v>
      </c>
      <c r="L362" s="352">
        <f ca="1">IF(ISERROR(VLOOKUP($A362,'NAVARA DC SER 3 &amp; 4-D23'!$D:$E,1,FALSE)),0,1)</f>
        <v>0</v>
      </c>
      <c r="M362" s="352">
        <f ca="1">IF(ISERROR(VLOOKUP($A362,'NAVARA KC&amp;SC SER 3 &amp; 4-D23'!$D:$E,1,FALSE)),0,1)</f>
        <v>0</v>
      </c>
      <c r="N362" s="352">
        <f ca="1">IF(ISERROR(VLOOKUP($A362,'PATHFINDER -R52'!$D:$E,1,FALSE)),0,1)</f>
        <v>0</v>
      </c>
      <c r="O362" s="352">
        <f ca="1">IF(ISERROR(VLOOKUP($A362,'PATROL W-Y62 S4'!$D:$E,1,FALSE)),0,1)</f>
        <v>0</v>
      </c>
      <c r="P362" s="352">
        <f ca="1">IF(ISERROR(VLOOKUP($A362,'PATROL W-Y62'!$D:$E,1,FALSE)),0,1)</f>
        <v>0</v>
      </c>
      <c r="Q362" s="352">
        <f ca="1">IF(ISERROR(VLOOKUP($A362,'QASHQAI J11'!$D:$E,1,FALSE)),0,1)</f>
        <v>1</v>
      </c>
      <c r="R362" s="352">
        <f ca="1">IF(ISERROR(VLOOKUP($A362,'X-TRAIL-T32'!$D:$E,1,FALSE)),0,1)</f>
        <v>0</v>
      </c>
      <c r="S362" s="352">
        <f ca="1">IF(ISERROR(VLOOKUP($A362,'NAVARA -D23 DC'!$D:$D,1,FALSE)),0,1)</f>
        <v>0</v>
      </c>
      <c r="T362" s="352">
        <f ca="1">IF(ISERROR(VLOOKUP($A362,'NAVARA KC&amp;SC'!$D:$D,1,FALSE)),0,1)</f>
        <v>0</v>
      </c>
      <c r="U362" s="352">
        <f ca="1">IF(ISERROR(VLOOKUP($A362,'ALL-NEW Z-Z34'!$D:$D,1,FALSE)),0,1)</f>
        <v>0</v>
      </c>
      <c r="V362" s="352">
        <f>IF(ISERROR(VLOOKUP($A362,#REF!,1,FALSE)),0,1)</f>
        <v>0</v>
      </c>
      <c r="W362" s="352">
        <f>IF(ISERROR(VLOOKUP($A362,#REF!,1,FALSE)),0,1)</f>
        <v>0</v>
      </c>
      <c r="X362" s="352">
        <f>IF(ISERROR(VLOOKUP($A362,#REF!,1,FALSE)),0,1)</f>
        <v>0</v>
      </c>
      <c r="Y362" s="352">
        <f>IF(ISERROR(VLOOKUP($A362,#REF!,1,FALSE)),0,1)</f>
        <v>0</v>
      </c>
      <c r="Z362" s="139">
        <f t="shared" ca="1" si="11"/>
        <v>1</v>
      </c>
    </row>
    <row r="363" spans="1:26">
      <c r="A363" s="717" t="s">
        <v>102</v>
      </c>
      <c r="B363" s="716" t="s">
        <v>772</v>
      </c>
      <c r="C363" s="718">
        <v>373.31</v>
      </c>
      <c r="D363" s="586">
        <v>373.31</v>
      </c>
      <c r="E363" s="537" t="str">
        <f t="shared" si="10"/>
        <v/>
      </c>
      <c r="F363" s="720" t="s">
        <v>1464</v>
      </c>
      <c r="G363" s="680">
        <f>C363-C363*VLOOKUP(F363,'Discount Codes'!A:E,3,FALSE)</f>
        <v>309.84730000000002</v>
      </c>
      <c r="H363" s="352">
        <f ca="1">IF(ISERROR(VLOOKUP($A363,'LEAF-ZE1'!$D:$E,1,FALSE)),0,1)</f>
        <v>0</v>
      </c>
      <c r="I363" s="352">
        <f ca="1">IF(ISERROR(VLOOKUP($A363,'370Z-Z34'!$D:$E,1,FALSE)),0,1)</f>
        <v>0</v>
      </c>
      <c r="J363" s="352">
        <f ca="1">IF(ISERROR(VLOOKUP($A363,'JUKE-F15'!$D:$E,1,FALSE)),0,1)</f>
        <v>1</v>
      </c>
      <c r="K363" s="352">
        <f ca="1">IF(ISERROR(VLOOKUP($A363,'JUKE-F16'!$D:$E,1,FALSE)),0,1)</f>
        <v>0</v>
      </c>
      <c r="L363" s="352">
        <f ca="1">IF(ISERROR(VLOOKUP($A363,'NAVARA DC SER 3 &amp; 4-D23'!$D:$E,1,FALSE)),0,1)</f>
        <v>0</v>
      </c>
      <c r="M363" s="352">
        <f ca="1">IF(ISERROR(VLOOKUP($A363,'NAVARA KC&amp;SC SER 3 &amp; 4-D23'!$D:$E,1,FALSE)),0,1)</f>
        <v>0</v>
      </c>
      <c r="N363" s="352">
        <f ca="1">IF(ISERROR(VLOOKUP($A363,'PATHFINDER -R52'!$D:$E,1,FALSE)),0,1)</f>
        <v>0</v>
      </c>
      <c r="O363" s="352">
        <f ca="1">IF(ISERROR(VLOOKUP($A363,'PATROL W-Y62 S4'!$D:$E,1,FALSE)),0,1)</f>
        <v>0</v>
      </c>
      <c r="P363" s="352">
        <f ca="1">IF(ISERROR(VLOOKUP($A363,'PATROL W-Y62'!$D:$E,1,FALSE)),0,1)</f>
        <v>0</v>
      </c>
      <c r="Q363" s="352">
        <f ca="1">IF(ISERROR(VLOOKUP($A363,'QASHQAI J11'!$D:$E,1,FALSE)),0,1)</f>
        <v>0</v>
      </c>
      <c r="R363" s="352">
        <f ca="1">IF(ISERROR(VLOOKUP($A363,'X-TRAIL-T32'!$D:$E,1,FALSE)),0,1)</f>
        <v>0</v>
      </c>
      <c r="S363" s="352">
        <f ca="1">IF(ISERROR(VLOOKUP($A363,'NAVARA -D23 DC'!$D:$D,1,FALSE)),0,1)</f>
        <v>0</v>
      </c>
      <c r="T363" s="352">
        <f ca="1">IF(ISERROR(VLOOKUP($A363,'NAVARA KC&amp;SC'!$D:$D,1,FALSE)),0,1)</f>
        <v>0</v>
      </c>
      <c r="U363" s="352">
        <f ca="1">IF(ISERROR(VLOOKUP($A363,'ALL-NEW Z-Z34'!$D:$D,1,FALSE)),0,1)</f>
        <v>0</v>
      </c>
      <c r="V363" s="352">
        <f>IF(ISERROR(VLOOKUP($A363,#REF!,1,FALSE)),0,1)</f>
        <v>0</v>
      </c>
      <c r="W363" s="352">
        <f>IF(ISERROR(VLOOKUP($A363,#REF!,1,FALSE)),0,1)</f>
        <v>0</v>
      </c>
      <c r="X363" s="352">
        <f>IF(ISERROR(VLOOKUP($A363,#REF!,1,FALSE)),0,1)</f>
        <v>0</v>
      </c>
      <c r="Y363" s="352">
        <f>IF(ISERROR(VLOOKUP($A363,#REF!,1,FALSE)),0,1)</f>
        <v>0</v>
      </c>
      <c r="Z363" s="139">
        <f t="shared" ca="1" si="11"/>
        <v>1</v>
      </c>
    </row>
    <row r="364" spans="1:26">
      <c r="A364" s="717" t="s">
        <v>259</v>
      </c>
      <c r="B364" s="716" t="s">
        <v>793</v>
      </c>
      <c r="C364" s="718">
        <v>337.97</v>
      </c>
      <c r="D364" s="586">
        <v>337.97</v>
      </c>
      <c r="E364" s="537" t="str">
        <f t="shared" si="10"/>
        <v/>
      </c>
      <c r="F364" s="720" t="s">
        <v>1464</v>
      </c>
      <c r="G364" s="680">
        <f>C364-C364*VLOOKUP(F364,'Discount Codes'!A:E,3,FALSE)</f>
        <v>280.51510000000002</v>
      </c>
      <c r="H364" s="352">
        <f ca="1">IF(ISERROR(VLOOKUP($A364,'LEAF-ZE1'!$D:$E,1,FALSE)),0,1)</f>
        <v>0</v>
      </c>
      <c r="I364" s="352">
        <f ca="1">IF(ISERROR(VLOOKUP($A364,'370Z-Z34'!$D:$E,1,FALSE)),0,1)</f>
        <v>0</v>
      </c>
      <c r="J364" s="352">
        <f ca="1">IF(ISERROR(VLOOKUP($A364,'JUKE-F15'!$D:$E,1,FALSE)),0,1)</f>
        <v>1</v>
      </c>
      <c r="K364" s="352">
        <f ca="1">IF(ISERROR(VLOOKUP($A364,'JUKE-F16'!$D:$E,1,FALSE)),0,1)</f>
        <v>0</v>
      </c>
      <c r="L364" s="352">
        <f ca="1">IF(ISERROR(VLOOKUP($A364,'NAVARA DC SER 3 &amp; 4-D23'!$D:$E,1,FALSE)),0,1)</f>
        <v>0</v>
      </c>
      <c r="M364" s="352">
        <f ca="1">IF(ISERROR(VLOOKUP($A364,'NAVARA KC&amp;SC SER 3 &amp; 4-D23'!$D:$E,1,FALSE)),0,1)</f>
        <v>0</v>
      </c>
      <c r="N364" s="352">
        <f ca="1">IF(ISERROR(VLOOKUP($A364,'PATHFINDER -R52'!$D:$E,1,FALSE)),0,1)</f>
        <v>0</v>
      </c>
      <c r="O364" s="352">
        <f ca="1">IF(ISERROR(VLOOKUP($A364,'PATROL W-Y62 S4'!$D:$E,1,FALSE)),0,1)</f>
        <v>0</v>
      </c>
      <c r="P364" s="352">
        <f ca="1">IF(ISERROR(VLOOKUP($A364,'PATROL W-Y62'!$D:$E,1,FALSE)),0,1)</f>
        <v>0</v>
      </c>
      <c r="Q364" s="352">
        <f ca="1">IF(ISERROR(VLOOKUP($A364,'QASHQAI J11'!$D:$E,1,FALSE)),0,1)</f>
        <v>0</v>
      </c>
      <c r="R364" s="352">
        <f ca="1">IF(ISERROR(VLOOKUP($A364,'X-TRAIL-T32'!$D:$E,1,FALSE)),0,1)</f>
        <v>0</v>
      </c>
      <c r="S364" s="352">
        <f ca="1">IF(ISERROR(VLOOKUP($A364,'NAVARA -D23 DC'!$D:$D,1,FALSE)),0,1)</f>
        <v>0</v>
      </c>
      <c r="T364" s="352">
        <f ca="1">IF(ISERROR(VLOOKUP($A364,'NAVARA KC&amp;SC'!$D:$D,1,FALSE)),0,1)</f>
        <v>0</v>
      </c>
      <c r="U364" s="352">
        <f ca="1">IF(ISERROR(VLOOKUP($A364,'ALL-NEW Z-Z34'!$D:$D,1,FALSE)),0,1)</f>
        <v>0</v>
      </c>
      <c r="V364" s="352">
        <f>IF(ISERROR(VLOOKUP($A364,#REF!,1,FALSE)),0,1)</f>
        <v>0</v>
      </c>
      <c r="W364" s="352">
        <f>IF(ISERROR(VLOOKUP($A364,#REF!,1,FALSE)),0,1)</f>
        <v>0</v>
      </c>
      <c r="X364" s="352">
        <f>IF(ISERROR(VLOOKUP($A364,#REF!,1,FALSE)),0,1)</f>
        <v>0</v>
      </c>
      <c r="Y364" s="352">
        <f>IF(ISERROR(VLOOKUP($A364,#REF!,1,FALSE)),0,1)</f>
        <v>0</v>
      </c>
      <c r="Z364" s="139">
        <f t="shared" ca="1" si="11"/>
        <v>1</v>
      </c>
    </row>
    <row r="365" spans="1:26">
      <c r="A365" s="717" t="s">
        <v>270</v>
      </c>
      <c r="B365" s="716" t="s">
        <v>804</v>
      </c>
      <c r="C365" s="718">
        <v>477.18</v>
      </c>
      <c r="D365" s="586">
        <v>477.18</v>
      </c>
      <c r="E365" s="537" t="str">
        <f t="shared" si="10"/>
        <v/>
      </c>
      <c r="F365" s="720" t="s">
        <v>1464</v>
      </c>
      <c r="G365" s="680">
        <f>C365-C365*VLOOKUP(F365,'Discount Codes'!A:E,3,FALSE)</f>
        <v>396.05939999999998</v>
      </c>
      <c r="H365" s="352">
        <f ca="1">IF(ISERROR(VLOOKUP($A365,'LEAF-ZE1'!$D:$E,1,FALSE)),0,1)</f>
        <v>0</v>
      </c>
      <c r="I365" s="352">
        <f ca="1">IF(ISERROR(VLOOKUP($A365,'370Z-Z34'!$D:$E,1,FALSE)),0,1)</f>
        <v>0</v>
      </c>
      <c r="J365" s="352">
        <f ca="1">IF(ISERROR(VLOOKUP($A365,'JUKE-F15'!$D:$E,1,FALSE)),0,1)</f>
        <v>1</v>
      </c>
      <c r="K365" s="352">
        <f ca="1">IF(ISERROR(VLOOKUP($A365,'JUKE-F16'!$D:$E,1,FALSE)),0,1)</f>
        <v>0</v>
      </c>
      <c r="L365" s="352">
        <f ca="1">IF(ISERROR(VLOOKUP($A365,'NAVARA DC SER 3 &amp; 4-D23'!$D:$E,1,FALSE)),0,1)</f>
        <v>0</v>
      </c>
      <c r="M365" s="352">
        <f ca="1">IF(ISERROR(VLOOKUP($A365,'NAVARA KC&amp;SC SER 3 &amp; 4-D23'!$D:$E,1,FALSE)),0,1)</f>
        <v>0</v>
      </c>
      <c r="N365" s="352">
        <f ca="1">IF(ISERROR(VLOOKUP($A365,'PATHFINDER -R52'!$D:$E,1,FALSE)),0,1)</f>
        <v>0</v>
      </c>
      <c r="O365" s="352">
        <f ca="1">IF(ISERROR(VLOOKUP($A365,'PATROL W-Y62 S4'!$D:$E,1,FALSE)),0,1)</f>
        <v>0</v>
      </c>
      <c r="P365" s="352">
        <f ca="1">IF(ISERROR(VLOOKUP($A365,'PATROL W-Y62'!$D:$E,1,FALSE)),0,1)</f>
        <v>0</v>
      </c>
      <c r="Q365" s="352">
        <f ca="1">IF(ISERROR(VLOOKUP($A365,'QASHQAI J11'!$D:$E,1,FALSE)),0,1)</f>
        <v>0</v>
      </c>
      <c r="R365" s="352">
        <f ca="1">IF(ISERROR(VLOOKUP($A365,'X-TRAIL-T32'!$D:$E,1,FALSE)),0,1)</f>
        <v>0</v>
      </c>
      <c r="S365" s="352">
        <f ca="1">IF(ISERROR(VLOOKUP($A365,'NAVARA -D23 DC'!$D:$D,1,FALSE)),0,1)</f>
        <v>0</v>
      </c>
      <c r="T365" s="352">
        <f ca="1">IF(ISERROR(VLOOKUP($A365,'NAVARA KC&amp;SC'!$D:$D,1,FALSE)),0,1)</f>
        <v>0</v>
      </c>
      <c r="U365" s="352">
        <f ca="1">IF(ISERROR(VLOOKUP($A365,'ALL-NEW Z-Z34'!$D:$D,1,FALSE)),0,1)</f>
        <v>0</v>
      </c>
      <c r="V365" s="352">
        <f>IF(ISERROR(VLOOKUP($A365,#REF!,1,FALSE)),0,1)</f>
        <v>0</v>
      </c>
      <c r="W365" s="352">
        <f>IF(ISERROR(VLOOKUP($A365,#REF!,1,FALSE)),0,1)</f>
        <v>0</v>
      </c>
      <c r="X365" s="352">
        <f>IF(ISERROR(VLOOKUP($A365,#REF!,1,FALSE)),0,1)</f>
        <v>0</v>
      </c>
      <c r="Y365" s="352">
        <f>IF(ISERROR(VLOOKUP($A365,#REF!,1,FALSE)),0,1)</f>
        <v>0</v>
      </c>
      <c r="Z365" s="139">
        <f t="shared" ca="1" si="11"/>
        <v>1</v>
      </c>
    </row>
    <row r="366" spans="1:26">
      <c r="A366" s="717" t="s">
        <v>291</v>
      </c>
      <c r="B366" s="716" t="s">
        <v>824</v>
      </c>
      <c r="C366" s="718">
        <v>353.18</v>
      </c>
      <c r="D366" s="586">
        <v>353.18</v>
      </c>
      <c r="E366" s="537" t="str">
        <f t="shared" si="10"/>
        <v/>
      </c>
      <c r="F366" s="720" t="s">
        <v>1464</v>
      </c>
      <c r="G366" s="680">
        <f>C366-C366*VLOOKUP(F366,'Discount Codes'!A:E,3,FALSE)</f>
        <v>293.13940000000002</v>
      </c>
      <c r="H366" s="352">
        <f ca="1">IF(ISERROR(VLOOKUP($A366,'LEAF-ZE1'!$D:$E,1,FALSE)),0,1)</f>
        <v>0</v>
      </c>
      <c r="I366" s="352">
        <f ca="1">IF(ISERROR(VLOOKUP($A366,'370Z-Z34'!$D:$E,1,FALSE)),0,1)</f>
        <v>0</v>
      </c>
      <c r="J366" s="352">
        <f ca="1">IF(ISERROR(VLOOKUP($A366,'JUKE-F15'!$D:$E,1,FALSE)),0,1)</f>
        <v>1</v>
      </c>
      <c r="K366" s="352">
        <f ca="1">IF(ISERROR(VLOOKUP($A366,'JUKE-F16'!$D:$E,1,FALSE)),0,1)</f>
        <v>0</v>
      </c>
      <c r="L366" s="352">
        <f ca="1">IF(ISERROR(VLOOKUP($A366,'NAVARA DC SER 3 &amp; 4-D23'!$D:$E,1,FALSE)),0,1)</f>
        <v>0</v>
      </c>
      <c r="M366" s="352">
        <f ca="1">IF(ISERROR(VLOOKUP($A366,'NAVARA KC&amp;SC SER 3 &amp; 4-D23'!$D:$E,1,FALSE)),0,1)</f>
        <v>0</v>
      </c>
      <c r="N366" s="352">
        <f ca="1">IF(ISERROR(VLOOKUP($A366,'PATHFINDER -R52'!$D:$E,1,FALSE)),0,1)</f>
        <v>0</v>
      </c>
      <c r="O366" s="352">
        <f ca="1">IF(ISERROR(VLOOKUP($A366,'PATROL W-Y62 S4'!$D:$E,1,FALSE)),0,1)</f>
        <v>0</v>
      </c>
      <c r="P366" s="352">
        <f ca="1">IF(ISERROR(VLOOKUP($A366,'PATROL W-Y62'!$D:$E,1,FALSE)),0,1)</f>
        <v>0</v>
      </c>
      <c r="Q366" s="352">
        <f ca="1">IF(ISERROR(VLOOKUP($A366,'QASHQAI J11'!$D:$E,1,FALSE)),0,1)</f>
        <v>0</v>
      </c>
      <c r="R366" s="352">
        <f ca="1">IF(ISERROR(VLOOKUP($A366,'X-TRAIL-T32'!$D:$E,1,FALSE)),0,1)</f>
        <v>0</v>
      </c>
      <c r="S366" s="352">
        <f ca="1">IF(ISERROR(VLOOKUP($A366,'NAVARA -D23 DC'!$D:$D,1,FALSE)),0,1)</f>
        <v>0</v>
      </c>
      <c r="T366" s="352">
        <f ca="1">IF(ISERROR(VLOOKUP($A366,'NAVARA KC&amp;SC'!$D:$D,1,FALSE)),0,1)</f>
        <v>0</v>
      </c>
      <c r="U366" s="352">
        <f ca="1">IF(ISERROR(VLOOKUP($A366,'ALL-NEW Z-Z34'!$D:$D,1,FALSE)),0,1)</f>
        <v>0</v>
      </c>
      <c r="V366" s="352">
        <f>IF(ISERROR(VLOOKUP($A366,#REF!,1,FALSE)),0,1)</f>
        <v>0</v>
      </c>
      <c r="W366" s="352">
        <f>IF(ISERROR(VLOOKUP($A366,#REF!,1,FALSE)),0,1)</f>
        <v>0</v>
      </c>
      <c r="X366" s="352">
        <f>IF(ISERROR(VLOOKUP($A366,#REF!,1,FALSE)),0,1)</f>
        <v>0</v>
      </c>
      <c r="Y366" s="352">
        <f>IF(ISERROR(VLOOKUP($A366,#REF!,1,FALSE)),0,1)</f>
        <v>0</v>
      </c>
      <c r="Z366" s="139">
        <f t="shared" ca="1" si="11"/>
        <v>1</v>
      </c>
    </row>
    <row r="367" spans="1:26">
      <c r="A367" s="717" t="s">
        <v>280</v>
      </c>
      <c r="B367" s="716" t="s">
        <v>814</v>
      </c>
      <c r="C367" s="718">
        <v>472.82</v>
      </c>
      <c r="D367" s="586">
        <v>472.82</v>
      </c>
      <c r="E367" s="537" t="str">
        <f t="shared" si="10"/>
        <v/>
      </c>
      <c r="F367" s="720" t="s">
        <v>1464</v>
      </c>
      <c r="G367" s="680">
        <f>C367-C367*VLOOKUP(F367,'Discount Codes'!A:E,3,FALSE)</f>
        <v>392.44060000000002</v>
      </c>
      <c r="H367" s="352">
        <f ca="1">IF(ISERROR(VLOOKUP($A367,'LEAF-ZE1'!$D:$E,1,FALSE)),0,1)</f>
        <v>0</v>
      </c>
      <c r="I367" s="352">
        <f ca="1">IF(ISERROR(VLOOKUP($A367,'370Z-Z34'!$D:$E,1,FALSE)),0,1)</f>
        <v>0</v>
      </c>
      <c r="J367" s="352">
        <f ca="1">IF(ISERROR(VLOOKUP($A367,'JUKE-F15'!$D:$E,1,FALSE)),0,1)</f>
        <v>1</v>
      </c>
      <c r="K367" s="352">
        <f ca="1">IF(ISERROR(VLOOKUP($A367,'JUKE-F16'!$D:$E,1,FALSE)),0,1)</f>
        <v>0</v>
      </c>
      <c r="L367" s="352">
        <f ca="1">IF(ISERROR(VLOOKUP($A367,'NAVARA DC SER 3 &amp; 4-D23'!$D:$E,1,FALSE)),0,1)</f>
        <v>0</v>
      </c>
      <c r="M367" s="352">
        <f ca="1">IF(ISERROR(VLOOKUP($A367,'NAVARA KC&amp;SC SER 3 &amp; 4-D23'!$D:$E,1,FALSE)),0,1)</f>
        <v>0</v>
      </c>
      <c r="N367" s="352">
        <f ca="1">IF(ISERROR(VLOOKUP($A367,'PATHFINDER -R52'!$D:$E,1,FALSE)),0,1)</f>
        <v>0</v>
      </c>
      <c r="O367" s="352">
        <f ca="1">IF(ISERROR(VLOOKUP($A367,'PATROL W-Y62 S4'!$D:$E,1,FALSE)),0,1)</f>
        <v>0</v>
      </c>
      <c r="P367" s="352">
        <f ca="1">IF(ISERROR(VLOOKUP($A367,'PATROL W-Y62'!$D:$E,1,FALSE)),0,1)</f>
        <v>0</v>
      </c>
      <c r="Q367" s="352">
        <f ca="1">IF(ISERROR(VLOOKUP($A367,'QASHQAI J11'!$D:$E,1,FALSE)),0,1)</f>
        <v>0</v>
      </c>
      <c r="R367" s="352">
        <f ca="1">IF(ISERROR(VLOOKUP($A367,'X-TRAIL-T32'!$D:$E,1,FALSE)),0,1)</f>
        <v>0</v>
      </c>
      <c r="S367" s="352">
        <f ca="1">IF(ISERROR(VLOOKUP($A367,'NAVARA -D23 DC'!$D:$D,1,FALSE)),0,1)</f>
        <v>0</v>
      </c>
      <c r="T367" s="352">
        <f ca="1">IF(ISERROR(VLOOKUP($A367,'NAVARA KC&amp;SC'!$D:$D,1,FALSE)),0,1)</f>
        <v>0</v>
      </c>
      <c r="U367" s="352">
        <f ca="1">IF(ISERROR(VLOOKUP($A367,'ALL-NEW Z-Z34'!$D:$D,1,FALSE)),0,1)</f>
        <v>0</v>
      </c>
      <c r="V367" s="352">
        <f>IF(ISERROR(VLOOKUP($A367,#REF!,1,FALSE)),0,1)</f>
        <v>0</v>
      </c>
      <c r="W367" s="352">
        <f>IF(ISERROR(VLOOKUP($A367,#REF!,1,FALSE)),0,1)</f>
        <v>0</v>
      </c>
      <c r="X367" s="352">
        <f>IF(ISERROR(VLOOKUP($A367,#REF!,1,FALSE)),0,1)</f>
        <v>0</v>
      </c>
      <c r="Y367" s="352">
        <f>IF(ISERROR(VLOOKUP($A367,#REF!,1,FALSE)),0,1)</f>
        <v>0</v>
      </c>
      <c r="Z367" s="139">
        <f t="shared" ca="1" si="11"/>
        <v>1</v>
      </c>
    </row>
    <row r="368" spans="1:26">
      <c r="A368" s="717" t="s">
        <v>720</v>
      </c>
      <c r="B368" s="716" t="s">
        <v>1018</v>
      </c>
      <c r="C368" s="718">
        <v>321.47000000000003</v>
      </c>
      <c r="D368" s="586">
        <v>321.47000000000003</v>
      </c>
      <c r="E368" s="537" t="str">
        <f t="shared" si="10"/>
        <v/>
      </c>
      <c r="F368" s="720" t="s">
        <v>1464</v>
      </c>
      <c r="G368" s="680">
        <f>C368-C368*VLOOKUP(F368,'Discount Codes'!A:E,3,FALSE)</f>
        <v>266.82010000000002</v>
      </c>
      <c r="H368" s="352">
        <f ca="1">IF(ISERROR(VLOOKUP($A368,'LEAF-ZE1'!$D:$E,1,FALSE)),0,1)</f>
        <v>0</v>
      </c>
      <c r="I368" s="352">
        <f ca="1">IF(ISERROR(VLOOKUP($A368,'370Z-Z34'!$D:$E,1,FALSE)),0,1)</f>
        <v>0</v>
      </c>
      <c r="J368" s="352">
        <f ca="1">IF(ISERROR(VLOOKUP($A368,'JUKE-F15'!$D:$E,1,FALSE)),0,1)</f>
        <v>0</v>
      </c>
      <c r="K368" s="352">
        <f ca="1">IF(ISERROR(VLOOKUP($A368,'JUKE-F16'!$D:$E,1,FALSE)),0,1)</f>
        <v>0</v>
      </c>
      <c r="L368" s="352">
        <f ca="1">IF(ISERROR(VLOOKUP($A368,'NAVARA DC SER 3 &amp; 4-D23'!$D:$E,1,FALSE)),0,1)</f>
        <v>0</v>
      </c>
      <c r="M368" s="352">
        <f ca="1">IF(ISERROR(VLOOKUP($A368,'NAVARA KC&amp;SC SER 3 &amp; 4-D23'!$D:$E,1,FALSE)),0,1)</f>
        <v>0</v>
      </c>
      <c r="N368" s="352">
        <f ca="1">IF(ISERROR(VLOOKUP($A368,'PATHFINDER -R52'!$D:$E,1,FALSE)),0,1)</f>
        <v>0</v>
      </c>
      <c r="O368" s="352">
        <f ca="1">IF(ISERROR(VLOOKUP($A368,'PATROL W-Y62 S4'!$D:$E,1,FALSE)),0,1)</f>
        <v>0</v>
      </c>
      <c r="P368" s="352">
        <f ca="1">IF(ISERROR(VLOOKUP($A368,'PATROL W-Y62'!$D:$E,1,FALSE)),0,1)</f>
        <v>0</v>
      </c>
      <c r="Q368" s="352">
        <f ca="1">IF(ISERROR(VLOOKUP($A368,'QASHQAI J11'!$D:$E,1,FALSE)),0,1)</f>
        <v>1</v>
      </c>
      <c r="R368" s="352">
        <f ca="1">IF(ISERROR(VLOOKUP($A368,'X-TRAIL-T32'!$D:$E,1,FALSE)),0,1)</f>
        <v>0</v>
      </c>
      <c r="S368" s="352">
        <f ca="1">IF(ISERROR(VLOOKUP($A368,'NAVARA -D23 DC'!$D:$D,1,FALSE)),0,1)</f>
        <v>0</v>
      </c>
      <c r="T368" s="352">
        <f ca="1">IF(ISERROR(VLOOKUP($A368,'NAVARA KC&amp;SC'!$D:$D,1,FALSE)),0,1)</f>
        <v>0</v>
      </c>
      <c r="U368" s="352">
        <f ca="1">IF(ISERROR(VLOOKUP($A368,'ALL-NEW Z-Z34'!$D:$D,1,FALSE)),0,1)</f>
        <v>0</v>
      </c>
      <c r="V368" s="352">
        <f>IF(ISERROR(VLOOKUP($A368,#REF!,1,FALSE)),0,1)</f>
        <v>0</v>
      </c>
      <c r="W368" s="352">
        <f>IF(ISERROR(VLOOKUP($A368,#REF!,1,FALSE)),0,1)</f>
        <v>0</v>
      </c>
      <c r="X368" s="352">
        <f>IF(ISERROR(VLOOKUP($A368,#REF!,1,FALSE)),0,1)</f>
        <v>0</v>
      </c>
      <c r="Y368" s="352">
        <f>IF(ISERROR(VLOOKUP($A368,#REF!,1,FALSE)),0,1)</f>
        <v>0</v>
      </c>
      <c r="Z368" s="139">
        <f t="shared" ca="1" si="11"/>
        <v>1</v>
      </c>
    </row>
    <row r="369" spans="1:26">
      <c r="A369" s="717" t="s">
        <v>105</v>
      </c>
      <c r="B369" s="716" t="s">
        <v>951</v>
      </c>
      <c r="C369" s="718">
        <v>57.89</v>
      </c>
      <c r="D369" s="586">
        <v>57.89</v>
      </c>
      <c r="E369" s="537" t="str">
        <f t="shared" si="10"/>
        <v/>
      </c>
      <c r="F369" s="720" t="s">
        <v>1464</v>
      </c>
      <c r="G369" s="680">
        <f>C369-C369*VLOOKUP(F369,'Discount Codes'!A:E,3,FALSE)</f>
        <v>48.048699999999997</v>
      </c>
      <c r="H369" s="352">
        <f ca="1">IF(ISERROR(VLOOKUP($A369,'LEAF-ZE1'!$D:$E,1,FALSE)),0,1)</f>
        <v>0</v>
      </c>
      <c r="I369" s="352">
        <f ca="1">IF(ISERROR(VLOOKUP($A369,'370Z-Z34'!$D:$E,1,FALSE)),0,1)</f>
        <v>0</v>
      </c>
      <c r="J369" s="352">
        <f ca="1">IF(ISERROR(VLOOKUP($A369,'JUKE-F15'!$D:$E,1,FALSE)),0,1)</f>
        <v>1</v>
      </c>
      <c r="K369" s="352">
        <f ca="1">IF(ISERROR(VLOOKUP($A369,'JUKE-F16'!$D:$E,1,FALSE)),0,1)</f>
        <v>0</v>
      </c>
      <c r="L369" s="352">
        <f ca="1">IF(ISERROR(VLOOKUP($A369,'NAVARA DC SER 3 &amp; 4-D23'!$D:$E,1,FALSE)),0,1)</f>
        <v>0</v>
      </c>
      <c r="M369" s="352">
        <f ca="1">IF(ISERROR(VLOOKUP($A369,'NAVARA KC&amp;SC SER 3 &amp; 4-D23'!$D:$E,1,FALSE)),0,1)</f>
        <v>0</v>
      </c>
      <c r="N369" s="352">
        <f ca="1">IF(ISERROR(VLOOKUP($A369,'PATHFINDER -R52'!$D:$E,1,FALSE)),0,1)</f>
        <v>0</v>
      </c>
      <c r="O369" s="352">
        <f ca="1">IF(ISERROR(VLOOKUP($A369,'PATROL W-Y62 S4'!$D:$E,1,FALSE)),0,1)</f>
        <v>0</v>
      </c>
      <c r="P369" s="352">
        <f ca="1">IF(ISERROR(VLOOKUP($A369,'PATROL W-Y62'!$D:$E,1,FALSE)),0,1)</f>
        <v>0</v>
      </c>
      <c r="Q369" s="352">
        <f ca="1">IF(ISERROR(VLOOKUP($A369,'QASHQAI J11'!$D:$E,1,FALSE)),0,1)</f>
        <v>0</v>
      </c>
      <c r="R369" s="352">
        <f ca="1">IF(ISERROR(VLOOKUP($A369,'X-TRAIL-T32'!$D:$E,1,FALSE)),0,1)</f>
        <v>0</v>
      </c>
      <c r="S369" s="352">
        <f ca="1">IF(ISERROR(VLOOKUP($A369,'NAVARA -D23 DC'!$D:$D,1,FALSE)),0,1)</f>
        <v>0</v>
      </c>
      <c r="T369" s="352">
        <f ca="1">IF(ISERROR(VLOOKUP($A369,'NAVARA KC&amp;SC'!$D:$D,1,FALSE)),0,1)</f>
        <v>0</v>
      </c>
      <c r="U369" s="352">
        <f ca="1">IF(ISERROR(VLOOKUP($A369,'ALL-NEW Z-Z34'!$D:$D,1,FALSE)),0,1)</f>
        <v>0</v>
      </c>
      <c r="V369" s="352">
        <f>IF(ISERROR(VLOOKUP($A369,#REF!,1,FALSE)),0,1)</f>
        <v>0</v>
      </c>
      <c r="W369" s="352">
        <f>IF(ISERROR(VLOOKUP($A369,#REF!,1,FALSE)),0,1)</f>
        <v>0</v>
      </c>
      <c r="X369" s="352">
        <f>IF(ISERROR(VLOOKUP($A369,#REF!,1,FALSE)),0,1)</f>
        <v>0</v>
      </c>
      <c r="Y369" s="352">
        <f>IF(ISERROR(VLOOKUP($A369,#REF!,1,FALSE)),0,1)</f>
        <v>0</v>
      </c>
      <c r="Z369" s="139">
        <f t="shared" ca="1" si="11"/>
        <v>1</v>
      </c>
    </row>
    <row r="370" spans="1:26">
      <c r="A370" s="717" t="s">
        <v>1196</v>
      </c>
      <c r="B370" s="716" t="s">
        <v>945</v>
      </c>
      <c r="C370" s="718">
        <v>89.91</v>
      </c>
      <c r="D370" s="586">
        <v>89.91</v>
      </c>
      <c r="E370" s="537" t="str">
        <f t="shared" si="10"/>
        <v/>
      </c>
      <c r="F370" s="720" t="s">
        <v>1464</v>
      </c>
      <c r="G370" s="680">
        <f>C370-C370*VLOOKUP(F370,'Discount Codes'!A:E,3,FALSE)</f>
        <v>74.625299999999996</v>
      </c>
      <c r="H370" s="352">
        <f ca="1">IF(ISERROR(VLOOKUP($A370,'LEAF-ZE1'!$D:$E,1,FALSE)),0,1)</f>
        <v>0</v>
      </c>
      <c r="I370" s="352">
        <f ca="1">IF(ISERROR(VLOOKUP($A370,'370Z-Z34'!$D:$E,1,FALSE)),0,1)</f>
        <v>0</v>
      </c>
      <c r="J370" s="352">
        <f ca="1">IF(ISERROR(VLOOKUP($A370,'JUKE-F15'!$D:$E,1,FALSE)),0,1)</f>
        <v>0</v>
      </c>
      <c r="K370" s="352">
        <f ca="1">IF(ISERROR(VLOOKUP($A370,'JUKE-F16'!$D:$E,1,FALSE)),0,1)</f>
        <v>1</v>
      </c>
      <c r="L370" s="352">
        <f ca="1">IF(ISERROR(VLOOKUP($A370,'NAVARA DC SER 3 &amp; 4-D23'!$D:$E,1,FALSE)),0,1)</f>
        <v>0</v>
      </c>
      <c r="M370" s="352">
        <f ca="1">IF(ISERROR(VLOOKUP($A370,'NAVARA KC&amp;SC SER 3 &amp; 4-D23'!$D:$E,1,FALSE)),0,1)</f>
        <v>0</v>
      </c>
      <c r="N370" s="352">
        <f ca="1">IF(ISERROR(VLOOKUP($A370,'PATHFINDER -R52'!$D:$E,1,FALSE)),0,1)</f>
        <v>0</v>
      </c>
      <c r="O370" s="352">
        <f ca="1">IF(ISERROR(VLOOKUP($A370,'PATROL W-Y62 S4'!$D:$E,1,FALSE)),0,1)</f>
        <v>0</v>
      </c>
      <c r="P370" s="352">
        <f ca="1">IF(ISERROR(VLOOKUP($A370,'PATROL W-Y62'!$D:$E,1,FALSE)),0,1)</f>
        <v>0</v>
      </c>
      <c r="Q370" s="352">
        <f ca="1">IF(ISERROR(VLOOKUP($A370,'QASHQAI J11'!$D:$E,1,FALSE)),0,1)</f>
        <v>0</v>
      </c>
      <c r="R370" s="352">
        <f ca="1">IF(ISERROR(VLOOKUP($A370,'X-TRAIL-T32'!$D:$E,1,FALSE)),0,1)</f>
        <v>0</v>
      </c>
      <c r="S370" s="352">
        <f ca="1">IF(ISERROR(VLOOKUP($A370,'NAVARA -D23 DC'!$D:$D,1,FALSE)),0,1)</f>
        <v>0</v>
      </c>
      <c r="T370" s="352">
        <f ca="1">IF(ISERROR(VLOOKUP($A370,'NAVARA KC&amp;SC'!$D:$D,1,FALSE)),0,1)</f>
        <v>0</v>
      </c>
      <c r="U370" s="352">
        <f ca="1">IF(ISERROR(VLOOKUP($A370,'ALL-NEW Z-Z34'!$D:$D,1,FALSE)),0,1)</f>
        <v>0</v>
      </c>
      <c r="V370" s="352">
        <f>IF(ISERROR(VLOOKUP($A370,#REF!,1,FALSE)),0,1)</f>
        <v>0</v>
      </c>
      <c r="W370" s="352">
        <f>IF(ISERROR(VLOOKUP($A370,#REF!,1,FALSE)),0,1)</f>
        <v>0</v>
      </c>
      <c r="X370" s="352">
        <f>IF(ISERROR(VLOOKUP($A370,#REF!,1,FALSE)),0,1)</f>
        <v>0</v>
      </c>
      <c r="Y370" s="352">
        <f>IF(ISERROR(VLOOKUP($A370,#REF!,1,FALSE)),0,1)</f>
        <v>0</v>
      </c>
      <c r="Z370" s="139">
        <f t="shared" ca="1" si="11"/>
        <v>1</v>
      </c>
    </row>
    <row r="371" spans="1:26">
      <c r="A371" s="717" t="s">
        <v>1197</v>
      </c>
      <c r="B371" s="716" t="s">
        <v>752</v>
      </c>
      <c r="C371" s="718">
        <v>89.91</v>
      </c>
      <c r="D371" s="586">
        <v>89.91</v>
      </c>
      <c r="E371" s="537" t="str">
        <f t="shared" si="10"/>
        <v/>
      </c>
      <c r="F371" s="720" t="s">
        <v>1464</v>
      </c>
      <c r="G371" s="680">
        <f>C371-C371*VLOOKUP(F371,'Discount Codes'!A:E,3,FALSE)</f>
        <v>74.625299999999996</v>
      </c>
      <c r="H371" s="352">
        <f ca="1">IF(ISERROR(VLOOKUP($A371,'LEAF-ZE1'!$D:$E,1,FALSE)),0,1)</f>
        <v>0</v>
      </c>
      <c r="I371" s="352">
        <f ca="1">IF(ISERROR(VLOOKUP($A371,'370Z-Z34'!$D:$E,1,FALSE)),0,1)</f>
        <v>0</v>
      </c>
      <c r="J371" s="352">
        <f ca="1">IF(ISERROR(VLOOKUP($A371,'JUKE-F15'!$D:$E,1,FALSE)),0,1)</f>
        <v>0</v>
      </c>
      <c r="K371" s="352">
        <f ca="1">IF(ISERROR(VLOOKUP($A371,'JUKE-F16'!$D:$E,1,FALSE)),0,1)</f>
        <v>1</v>
      </c>
      <c r="L371" s="352">
        <f ca="1">IF(ISERROR(VLOOKUP($A371,'NAVARA DC SER 3 &amp; 4-D23'!$D:$E,1,FALSE)),0,1)</f>
        <v>0</v>
      </c>
      <c r="M371" s="352">
        <f ca="1">IF(ISERROR(VLOOKUP($A371,'NAVARA KC&amp;SC SER 3 &amp; 4-D23'!$D:$E,1,FALSE)),0,1)</f>
        <v>0</v>
      </c>
      <c r="N371" s="352">
        <f ca="1">IF(ISERROR(VLOOKUP($A371,'PATHFINDER -R52'!$D:$E,1,FALSE)),0,1)</f>
        <v>0</v>
      </c>
      <c r="O371" s="352">
        <f ca="1">IF(ISERROR(VLOOKUP($A371,'PATROL W-Y62 S4'!$D:$E,1,FALSE)),0,1)</f>
        <v>0</v>
      </c>
      <c r="P371" s="352">
        <f ca="1">IF(ISERROR(VLOOKUP($A371,'PATROL W-Y62'!$D:$E,1,FALSE)),0,1)</f>
        <v>0</v>
      </c>
      <c r="Q371" s="352">
        <f ca="1">IF(ISERROR(VLOOKUP($A371,'QASHQAI J11'!$D:$E,1,FALSE)),0,1)</f>
        <v>0</v>
      </c>
      <c r="R371" s="352">
        <f ca="1">IF(ISERROR(VLOOKUP($A371,'X-TRAIL-T32'!$D:$E,1,FALSE)),0,1)</f>
        <v>0</v>
      </c>
      <c r="S371" s="352">
        <f ca="1">IF(ISERROR(VLOOKUP($A371,'NAVARA -D23 DC'!$D:$D,1,FALSE)),0,1)</f>
        <v>0</v>
      </c>
      <c r="T371" s="352">
        <f ca="1">IF(ISERROR(VLOOKUP($A371,'NAVARA KC&amp;SC'!$D:$D,1,FALSE)),0,1)</f>
        <v>0</v>
      </c>
      <c r="U371" s="352">
        <f ca="1">IF(ISERROR(VLOOKUP($A371,'ALL-NEW Z-Z34'!$D:$D,1,FALSE)),0,1)</f>
        <v>0</v>
      </c>
      <c r="V371" s="352">
        <f>IF(ISERROR(VLOOKUP($A371,#REF!,1,FALSE)),0,1)</f>
        <v>0</v>
      </c>
      <c r="W371" s="352">
        <f>IF(ISERROR(VLOOKUP($A371,#REF!,1,FALSE)),0,1)</f>
        <v>0</v>
      </c>
      <c r="X371" s="352">
        <f>IF(ISERROR(VLOOKUP($A371,#REF!,1,FALSE)),0,1)</f>
        <v>0</v>
      </c>
      <c r="Y371" s="352">
        <f>IF(ISERROR(VLOOKUP($A371,#REF!,1,FALSE)),0,1)</f>
        <v>0</v>
      </c>
      <c r="Z371" s="139">
        <f t="shared" ca="1" si="11"/>
        <v>1</v>
      </c>
    </row>
    <row r="372" spans="1:26">
      <c r="A372" s="717" t="s">
        <v>248</v>
      </c>
      <c r="B372" s="716" t="s">
        <v>952</v>
      </c>
      <c r="C372" s="718">
        <v>76.7</v>
      </c>
      <c r="D372" s="586">
        <v>76.7</v>
      </c>
      <c r="E372" s="537" t="str">
        <f t="shared" si="10"/>
        <v/>
      </c>
      <c r="F372" s="720" t="s">
        <v>1464</v>
      </c>
      <c r="G372" s="680">
        <f>C372-C372*VLOOKUP(F372,'Discount Codes'!A:E,3,FALSE)</f>
        <v>63.661000000000001</v>
      </c>
      <c r="H372" s="352">
        <f ca="1">IF(ISERROR(VLOOKUP($A372,'LEAF-ZE1'!$D:$E,1,FALSE)),0,1)</f>
        <v>0</v>
      </c>
      <c r="I372" s="352">
        <f ca="1">IF(ISERROR(VLOOKUP($A372,'370Z-Z34'!$D:$E,1,FALSE)),0,1)</f>
        <v>0</v>
      </c>
      <c r="J372" s="352">
        <f ca="1">IF(ISERROR(VLOOKUP($A372,'JUKE-F15'!$D:$E,1,FALSE)),0,1)</f>
        <v>1</v>
      </c>
      <c r="K372" s="352">
        <f ca="1">IF(ISERROR(VLOOKUP($A372,'JUKE-F16'!$D:$E,1,FALSE)),0,1)</f>
        <v>0</v>
      </c>
      <c r="L372" s="352">
        <f ca="1">IF(ISERROR(VLOOKUP($A372,'NAVARA DC SER 3 &amp; 4-D23'!$D:$E,1,FALSE)),0,1)</f>
        <v>0</v>
      </c>
      <c r="M372" s="352">
        <f ca="1">IF(ISERROR(VLOOKUP($A372,'NAVARA KC&amp;SC SER 3 &amp; 4-D23'!$D:$E,1,FALSE)),0,1)</f>
        <v>0</v>
      </c>
      <c r="N372" s="352">
        <f ca="1">IF(ISERROR(VLOOKUP($A372,'PATHFINDER -R52'!$D:$E,1,FALSE)),0,1)</f>
        <v>0</v>
      </c>
      <c r="O372" s="352">
        <f ca="1">IF(ISERROR(VLOOKUP($A372,'PATROL W-Y62 S4'!$D:$E,1,FALSE)),0,1)</f>
        <v>0</v>
      </c>
      <c r="P372" s="352">
        <f ca="1">IF(ISERROR(VLOOKUP($A372,'PATROL W-Y62'!$D:$E,1,FALSE)),0,1)</f>
        <v>0</v>
      </c>
      <c r="Q372" s="352">
        <f ca="1">IF(ISERROR(VLOOKUP($A372,'QASHQAI J11'!$D:$E,1,FALSE)),0,1)</f>
        <v>0</v>
      </c>
      <c r="R372" s="352">
        <f ca="1">IF(ISERROR(VLOOKUP($A372,'X-TRAIL-T32'!$D:$E,1,FALSE)),0,1)</f>
        <v>0</v>
      </c>
      <c r="S372" s="352">
        <f ca="1">IF(ISERROR(VLOOKUP($A372,'NAVARA -D23 DC'!$D:$D,1,FALSE)),0,1)</f>
        <v>0</v>
      </c>
      <c r="T372" s="352">
        <f ca="1">IF(ISERROR(VLOOKUP($A372,'NAVARA KC&amp;SC'!$D:$D,1,FALSE)),0,1)</f>
        <v>0</v>
      </c>
      <c r="U372" s="352">
        <f ca="1">IF(ISERROR(VLOOKUP($A372,'ALL-NEW Z-Z34'!$D:$D,1,FALSE)),0,1)</f>
        <v>0</v>
      </c>
      <c r="V372" s="352">
        <f>IF(ISERROR(VLOOKUP($A372,#REF!,1,FALSE)),0,1)</f>
        <v>0</v>
      </c>
      <c r="W372" s="352">
        <f>IF(ISERROR(VLOOKUP($A372,#REF!,1,FALSE)),0,1)</f>
        <v>0</v>
      </c>
      <c r="X372" s="352">
        <f>IF(ISERROR(VLOOKUP($A372,#REF!,1,FALSE)),0,1)</f>
        <v>0</v>
      </c>
      <c r="Y372" s="352">
        <f>IF(ISERROR(VLOOKUP($A372,#REF!,1,FALSE)),0,1)</f>
        <v>0</v>
      </c>
      <c r="Z372" s="139">
        <f t="shared" ca="1" si="11"/>
        <v>1</v>
      </c>
    </row>
    <row r="373" spans="1:26">
      <c r="A373" s="717" t="s">
        <v>1176</v>
      </c>
      <c r="B373" s="716" t="s">
        <v>1926</v>
      </c>
      <c r="C373" s="718">
        <v>290.48</v>
      </c>
      <c r="D373" s="586">
        <v>290.48</v>
      </c>
      <c r="E373" s="537" t="str">
        <f t="shared" si="10"/>
        <v/>
      </c>
      <c r="F373" s="720" t="s">
        <v>1464</v>
      </c>
      <c r="G373" s="680">
        <f>C373-C373*VLOOKUP(F373,'Discount Codes'!A:E,3,FALSE)</f>
        <v>241.09840000000003</v>
      </c>
      <c r="H373" s="352">
        <f ca="1">IF(ISERROR(VLOOKUP($A373,'LEAF-ZE1'!$D:$E,1,FALSE)),0,1)</f>
        <v>1</v>
      </c>
      <c r="I373" s="352">
        <f ca="1">IF(ISERROR(VLOOKUP($A373,'370Z-Z34'!$D:$E,1,FALSE)),0,1)</f>
        <v>0</v>
      </c>
      <c r="J373" s="352">
        <f ca="1">IF(ISERROR(VLOOKUP($A373,'JUKE-F15'!$D:$E,1,FALSE)),0,1)</f>
        <v>0</v>
      </c>
      <c r="K373" s="352">
        <f ca="1">IF(ISERROR(VLOOKUP($A373,'JUKE-F16'!$D:$E,1,FALSE)),0,1)</f>
        <v>0</v>
      </c>
      <c r="L373" s="352">
        <f ca="1">IF(ISERROR(VLOOKUP($A373,'NAVARA DC SER 3 &amp; 4-D23'!$D:$E,1,FALSE)),0,1)</f>
        <v>0</v>
      </c>
      <c r="M373" s="352">
        <f ca="1">IF(ISERROR(VLOOKUP($A373,'NAVARA KC&amp;SC SER 3 &amp; 4-D23'!$D:$E,1,FALSE)),0,1)</f>
        <v>0</v>
      </c>
      <c r="N373" s="352">
        <f ca="1">IF(ISERROR(VLOOKUP($A373,'PATHFINDER -R52'!$D:$E,1,FALSE)),0,1)</f>
        <v>0</v>
      </c>
      <c r="O373" s="352">
        <f ca="1">IF(ISERROR(VLOOKUP($A373,'PATROL W-Y62 S4'!$D:$E,1,FALSE)),0,1)</f>
        <v>0</v>
      </c>
      <c r="P373" s="352">
        <f ca="1">IF(ISERROR(VLOOKUP($A373,'PATROL W-Y62'!$D:$E,1,FALSE)),0,1)</f>
        <v>0</v>
      </c>
      <c r="Q373" s="352">
        <f ca="1">IF(ISERROR(VLOOKUP($A373,'QASHQAI J11'!$D:$E,1,FALSE)),0,1)</f>
        <v>0</v>
      </c>
      <c r="R373" s="352">
        <f ca="1">IF(ISERROR(VLOOKUP($A373,'X-TRAIL-T32'!$D:$E,1,FALSE)),0,1)</f>
        <v>0</v>
      </c>
      <c r="S373" s="352">
        <f ca="1">IF(ISERROR(VLOOKUP($A373,'NAVARA -D23 DC'!$D:$D,1,FALSE)),0,1)</f>
        <v>0</v>
      </c>
      <c r="T373" s="352">
        <f ca="1">IF(ISERROR(VLOOKUP($A373,'NAVARA KC&amp;SC'!$D:$D,1,FALSE)),0,1)</f>
        <v>0</v>
      </c>
      <c r="U373" s="352">
        <f ca="1">IF(ISERROR(VLOOKUP($A373,'ALL-NEW Z-Z34'!$D:$D,1,FALSE)),0,1)</f>
        <v>0</v>
      </c>
      <c r="V373" s="352">
        <f>IF(ISERROR(VLOOKUP($A373,#REF!,1,FALSE)),0,1)</f>
        <v>0</v>
      </c>
      <c r="W373" s="352">
        <f>IF(ISERROR(VLOOKUP($A373,#REF!,1,FALSE)),0,1)</f>
        <v>0</v>
      </c>
      <c r="X373" s="352">
        <f>IF(ISERROR(VLOOKUP($A373,#REF!,1,FALSE)),0,1)</f>
        <v>0</v>
      </c>
      <c r="Y373" s="352">
        <f>IF(ISERROR(VLOOKUP($A373,#REF!,1,FALSE)),0,1)</f>
        <v>0</v>
      </c>
      <c r="Z373" s="139">
        <f t="shared" ca="1" si="11"/>
        <v>1</v>
      </c>
    </row>
    <row r="374" spans="1:26">
      <c r="A374" s="717" t="s">
        <v>1162</v>
      </c>
      <c r="B374" s="716" t="s">
        <v>1927</v>
      </c>
      <c r="C374" s="718">
        <v>439.76</v>
      </c>
      <c r="D374" s="586">
        <v>439.76</v>
      </c>
      <c r="E374" s="537" t="str">
        <f t="shared" si="10"/>
        <v/>
      </c>
      <c r="F374" s="720" t="s">
        <v>1464</v>
      </c>
      <c r="G374" s="680">
        <f>C374-C374*VLOOKUP(F374,'Discount Codes'!A:E,3,FALSE)</f>
        <v>365.00079999999997</v>
      </c>
      <c r="H374" s="352">
        <f ca="1">IF(ISERROR(VLOOKUP($A374,'LEAF-ZE1'!$D:$E,1,FALSE)),0,1)</f>
        <v>0</v>
      </c>
      <c r="I374" s="352">
        <f ca="1">IF(ISERROR(VLOOKUP($A374,'370Z-Z34'!$D:$E,1,FALSE)),0,1)</f>
        <v>0</v>
      </c>
      <c r="J374" s="352">
        <f ca="1">IF(ISERROR(VLOOKUP($A374,'JUKE-F15'!$D:$E,1,FALSE)),0,1)</f>
        <v>1</v>
      </c>
      <c r="K374" s="352">
        <f ca="1">IF(ISERROR(VLOOKUP($A374,'JUKE-F16'!$D:$E,1,FALSE)),0,1)</f>
        <v>0</v>
      </c>
      <c r="L374" s="352">
        <f ca="1">IF(ISERROR(VLOOKUP($A374,'NAVARA DC SER 3 &amp; 4-D23'!$D:$E,1,FALSE)),0,1)</f>
        <v>0</v>
      </c>
      <c r="M374" s="352">
        <f ca="1">IF(ISERROR(VLOOKUP($A374,'NAVARA KC&amp;SC SER 3 &amp; 4-D23'!$D:$E,1,FALSE)),0,1)</f>
        <v>0</v>
      </c>
      <c r="N374" s="352">
        <f ca="1">IF(ISERROR(VLOOKUP($A374,'PATHFINDER -R52'!$D:$E,1,FALSE)),0,1)</f>
        <v>0</v>
      </c>
      <c r="O374" s="352">
        <f ca="1">IF(ISERROR(VLOOKUP($A374,'PATROL W-Y62 S4'!$D:$E,1,FALSE)),0,1)</f>
        <v>0</v>
      </c>
      <c r="P374" s="352">
        <f ca="1">IF(ISERROR(VLOOKUP($A374,'PATROL W-Y62'!$D:$E,1,FALSE)),0,1)</f>
        <v>0</v>
      </c>
      <c r="Q374" s="352">
        <f ca="1">IF(ISERROR(VLOOKUP($A374,'QASHQAI J11'!$D:$E,1,FALSE)),0,1)</f>
        <v>0</v>
      </c>
      <c r="R374" s="352">
        <f ca="1">IF(ISERROR(VLOOKUP($A374,'X-TRAIL-T32'!$D:$E,1,FALSE)),0,1)</f>
        <v>0</v>
      </c>
      <c r="S374" s="352">
        <f ca="1">IF(ISERROR(VLOOKUP($A374,'NAVARA -D23 DC'!$D:$D,1,FALSE)),0,1)</f>
        <v>0</v>
      </c>
      <c r="T374" s="352">
        <f ca="1">IF(ISERROR(VLOOKUP($A374,'NAVARA KC&amp;SC'!$D:$D,1,FALSE)),0,1)</f>
        <v>0</v>
      </c>
      <c r="U374" s="352">
        <f ca="1">IF(ISERROR(VLOOKUP($A374,'ALL-NEW Z-Z34'!$D:$D,1,FALSE)),0,1)</f>
        <v>0</v>
      </c>
      <c r="V374" s="352">
        <f>IF(ISERROR(VLOOKUP($A374,#REF!,1,FALSE)),0,1)</f>
        <v>0</v>
      </c>
      <c r="W374" s="352">
        <f>IF(ISERROR(VLOOKUP($A374,#REF!,1,FALSE)),0,1)</f>
        <v>0</v>
      </c>
      <c r="X374" s="352">
        <f>IF(ISERROR(VLOOKUP($A374,#REF!,1,FALSE)),0,1)</f>
        <v>0</v>
      </c>
      <c r="Y374" s="352">
        <f>IF(ISERROR(VLOOKUP($A374,#REF!,1,FALSE)),0,1)</f>
        <v>0</v>
      </c>
      <c r="Z374" s="139">
        <f t="shared" ca="1" si="11"/>
        <v>1</v>
      </c>
    </row>
    <row r="375" spans="1:26">
      <c r="A375" s="717" t="s">
        <v>1091</v>
      </c>
      <c r="B375" s="716" t="s">
        <v>1927</v>
      </c>
      <c r="C375" s="718">
        <v>505.98</v>
      </c>
      <c r="D375" s="586">
        <v>505.98</v>
      </c>
      <c r="E375" s="537" t="str">
        <f t="shared" si="10"/>
        <v/>
      </c>
      <c r="F375" s="720" t="s">
        <v>1464</v>
      </c>
      <c r="G375" s="680">
        <f>C375-C375*VLOOKUP(F375,'Discount Codes'!A:E,3,FALSE)</f>
        <v>419.96339999999998</v>
      </c>
      <c r="H375" s="352">
        <f ca="1">IF(ISERROR(VLOOKUP($A375,'LEAF-ZE1'!$D:$E,1,FALSE)),0,1)</f>
        <v>0</v>
      </c>
      <c r="I375" s="352">
        <f ca="1">IF(ISERROR(VLOOKUP($A375,'370Z-Z34'!$D:$E,1,FALSE)),0,1)</f>
        <v>0</v>
      </c>
      <c r="J375" s="352">
        <f ca="1">IF(ISERROR(VLOOKUP($A375,'JUKE-F15'!$D:$E,1,FALSE)),0,1)</f>
        <v>1</v>
      </c>
      <c r="K375" s="352">
        <f ca="1">IF(ISERROR(VLOOKUP($A375,'JUKE-F16'!$D:$E,1,FALSE)),0,1)</f>
        <v>0</v>
      </c>
      <c r="L375" s="352">
        <f ca="1">IF(ISERROR(VLOOKUP($A375,'NAVARA DC SER 3 &amp; 4-D23'!$D:$E,1,FALSE)),0,1)</f>
        <v>0</v>
      </c>
      <c r="M375" s="352">
        <f ca="1">IF(ISERROR(VLOOKUP($A375,'NAVARA KC&amp;SC SER 3 &amp; 4-D23'!$D:$E,1,FALSE)),0,1)</f>
        <v>0</v>
      </c>
      <c r="N375" s="352">
        <f ca="1">IF(ISERROR(VLOOKUP($A375,'PATHFINDER -R52'!$D:$E,1,FALSE)),0,1)</f>
        <v>0</v>
      </c>
      <c r="O375" s="352">
        <f ca="1">IF(ISERROR(VLOOKUP($A375,'PATROL W-Y62 S4'!$D:$E,1,FALSE)),0,1)</f>
        <v>0</v>
      </c>
      <c r="P375" s="352">
        <f ca="1">IF(ISERROR(VLOOKUP($A375,'PATROL W-Y62'!$D:$E,1,FALSE)),0,1)</f>
        <v>0</v>
      </c>
      <c r="Q375" s="352">
        <f ca="1">IF(ISERROR(VLOOKUP($A375,'QASHQAI J11'!$D:$E,1,FALSE)),0,1)</f>
        <v>0</v>
      </c>
      <c r="R375" s="352">
        <f ca="1">IF(ISERROR(VLOOKUP($A375,'X-TRAIL-T32'!$D:$E,1,FALSE)),0,1)</f>
        <v>0</v>
      </c>
      <c r="S375" s="352">
        <f ca="1">IF(ISERROR(VLOOKUP($A375,'NAVARA -D23 DC'!$D:$D,1,FALSE)),0,1)</f>
        <v>0</v>
      </c>
      <c r="T375" s="352">
        <f ca="1">IF(ISERROR(VLOOKUP($A375,'NAVARA KC&amp;SC'!$D:$D,1,FALSE)),0,1)</f>
        <v>0</v>
      </c>
      <c r="U375" s="352">
        <f ca="1">IF(ISERROR(VLOOKUP($A375,'ALL-NEW Z-Z34'!$D:$D,1,FALSE)),0,1)</f>
        <v>0</v>
      </c>
      <c r="V375" s="352">
        <f>IF(ISERROR(VLOOKUP($A375,#REF!,1,FALSE)),0,1)</f>
        <v>0</v>
      </c>
      <c r="W375" s="352">
        <f>IF(ISERROR(VLOOKUP($A375,#REF!,1,FALSE)),0,1)</f>
        <v>0</v>
      </c>
      <c r="X375" s="352">
        <f>IF(ISERROR(VLOOKUP($A375,#REF!,1,FALSE)),0,1)</f>
        <v>0</v>
      </c>
      <c r="Y375" s="352">
        <f>IF(ISERROR(VLOOKUP($A375,#REF!,1,FALSE)),0,1)</f>
        <v>0</v>
      </c>
      <c r="Z375" s="139">
        <f t="shared" ca="1" si="11"/>
        <v>1</v>
      </c>
    </row>
    <row r="376" spans="1:26">
      <c r="A376" s="717" t="s">
        <v>1163</v>
      </c>
      <c r="B376" s="716" t="s">
        <v>1927</v>
      </c>
      <c r="C376" s="718">
        <v>638.34</v>
      </c>
      <c r="D376" s="586">
        <v>638.34</v>
      </c>
      <c r="E376" s="537" t="str">
        <f t="shared" si="10"/>
        <v/>
      </c>
      <c r="F376" s="720" t="s">
        <v>1464</v>
      </c>
      <c r="G376" s="680">
        <f>C376-C376*VLOOKUP(F376,'Discount Codes'!A:E,3,FALSE)</f>
        <v>529.82220000000007</v>
      </c>
      <c r="H376" s="352">
        <f ca="1">IF(ISERROR(VLOOKUP($A376,'LEAF-ZE1'!$D:$E,1,FALSE)),0,1)</f>
        <v>0</v>
      </c>
      <c r="I376" s="352">
        <f ca="1">IF(ISERROR(VLOOKUP($A376,'370Z-Z34'!$D:$E,1,FALSE)),0,1)</f>
        <v>0</v>
      </c>
      <c r="J376" s="352">
        <f ca="1">IF(ISERROR(VLOOKUP($A376,'JUKE-F15'!$D:$E,1,FALSE)),0,1)</f>
        <v>1</v>
      </c>
      <c r="K376" s="352">
        <f ca="1">IF(ISERROR(VLOOKUP($A376,'JUKE-F16'!$D:$E,1,FALSE)),0,1)</f>
        <v>0</v>
      </c>
      <c r="L376" s="352">
        <f ca="1">IF(ISERROR(VLOOKUP($A376,'NAVARA DC SER 3 &amp; 4-D23'!$D:$E,1,FALSE)),0,1)</f>
        <v>0</v>
      </c>
      <c r="M376" s="352">
        <f ca="1">IF(ISERROR(VLOOKUP($A376,'NAVARA KC&amp;SC SER 3 &amp; 4-D23'!$D:$E,1,FALSE)),0,1)</f>
        <v>0</v>
      </c>
      <c r="N376" s="352">
        <f ca="1">IF(ISERROR(VLOOKUP($A376,'PATHFINDER -R52'!$D:$E,1,FALSE)),0,1)</f>
        <v>0</v>
      </c>
      <c r="O376" s="352">
        <f ca="1">IF(ISERROR(VLOOKUP($A376,'PATROL W-Y62 S4'!$D:$E,1,FALSE)),0,1)</f>
        <v>0</v>
      </c>
      <c r="P376" s="352">
        <f ca="1">IF(ISERROR(VLOOKUP($A376,'PATROL W-Y62'!$D:$E,1,FALSE)),0,1)</f>
        <v>0</v>
      </c>
      <c r="Q376" s="352">
        <f ca="1">IF(ISERROR(VLOOKUP($A376,'QASHQAI J11'!$D:$E,1,FALSE)),0,1)</f>
        <v>0</v>
      </c>
      <c r="R376" s="352">
        <f ca="1">IF(ISERROR(VLOOKUP($A376,'X-TRAIL-T32'!$D:$E,1,FALSE)),0,1)</f>
        <v>0</v>
      </c>
      <c r="S376" s="352">
        <f ca="1">IF(ISERROR(VLOOKUP($A376,'NAVARA -D23 DC'!$D:$D,1,FALSE)),0,1)</f>
        <v>0</v>
      </c>
      <c r="T376" s="352">
        <f ca="1">IF(ISERROR(VLOOKUP($A376,'NAVARA KC&amp;SC'!$D:$D,1,FALSE)),0,1)</f>
        <v>0</v>
      </c>
      <c r="U376" s="352">
        <f ca="1">IF(ISERROR(VLOOKUP($A376,'ALL-NEW Z-Z34'!$D:$D,1,FALSE)),0,1)</f>
        <v>0</v>
      </c>
      <c r="V376" s="352">
        <f>IF(ISERROR(VLOOKUP($A376,#REF!,1,FALSE)),0,1)</f>
        <v>0</v>
      </c>
      <c r="W376" s="352">
        <f>IF(ISERROR(VLOOKUP($A376,#REF!,1,FALSE)),0,1)</f>
        <v>0</v>
      </c>
      <c r="X376" s="352">
        <f>IF(ISERROR(VLOOKUP($A376,#REF!,1,FALSE)),0,1)</f>
        <v>0</v>
      </c>
      <c r="Y376" s="352">
        <f>IF(ISERROR(VLOOKUP($A376,#REF!,1,FALSE)),0,1)</f>
        <v>0</v>
      </c>
      <c r="Z376" s="139">
        <f t="shared" ca="1" si="11"/>
        <v>1</v>
      </c>
    </row>
    <row r="377" spans="1:26">
      <c r="A377" s="717" t="s">
        <v>1160</v>
      </c>
      <c r="B377" s="716" t="s">
        <v>1927</v>
      </c>
      <c r="C377" s="718">
        <v>497.73</v>
      </c>
      <c r="D377" s="586">
        <v>497.73</v>
      </c>
      <c r="E377" s="537" t="str">
        <f t="shared" si="10"/>
        <v/>
      </c>
      <c r="F377" s="720" t="s">
        <v>1464</v>
      </c>
      <c r="G377" s="680">
        <f>C377-C377*VLOOKUP(F377,'Discount Codes'!A:E,3,FALSE)</f>
        <v>413.11590000000001</v>
      </c>
      <c r="H377" s="352">
        <f ca="1">IF(ISERROR(VLOOKUP($A377,'LEAF-ZE1'!$D:$E,1,FALSE)),0,1)</f>
        <v>0</v>
      </c>
      <c r="I377" s="352">
        <f ca="1">IF(ISERROR(VLOOKUP($A377,'370Z-Z34'!$D:$E,1,FALSE)),0,1)</f>
        <v>0</v>
      </c>
      <c r="J377" s="352">
        <f ca="1">IF(ISERROR(VLOOKUP($A377,'JUKE-F15'!$D:$E,1,FALSE)),0,1)</f>
        <v>1</v>
      </c>
      <c r="K377" s="352">
        <f ca="1">IF(ISERROR(VLOOKUP($A377,'JUKE-F16'!$D:$E,1,FALSE)),0,1)</f>
        <v>0</v>
      </c>
      <c r="L377" s="352">
        <f ca="1">IF(ISERROR(VLOOKUP($A377,'NAVARA DC SER 3 &amp; 4-D23'!$D:$E,1,FALSE)),0,1)</f>
        <v>0</v>
      </c>
      <c r="M377" s="352">
        <f ca="1">IF(ISERROR(VLOOKUP($A377,'NAVARA KC&amp;SC SER 3 &amp; 4-D23'!$D:$E,1,FALSE)),0,1)</f>
        <v>0</v>
      </c>
      <c r="N377" s="352">
        <f ca="1">IF(ISERROR(VLOOKUP($A377,'PATHFINDER -R52'!$D:$E,1,FALSE)),0,1)</f>
        <v>0</v>
      </c>
      <c r="O377" s="352">
        <f ca="1">IF(ISERROR(VLOOKUP($A377,'PATROL W-Y62 S4'!$D:$E,1,FALSE)),0,1)</f>
        <v>0</v>
      </c>
      <c r="P377" s="352">
        <f ca="1">IF(ISERROR(VLOOKUP($A377,'PATROL W-Y62'!$D:$E,1,FALSE)),0,1)</f>
        <v>0</v>
      </c>
      <c r="Q377" s="352">
        <f ca="1">IF(ISERROR(VLOOKUP($A377,'QASHQAI J11'!$D:$E,1,FALSE)),0,1)</f>
        <v>0</v>
      </c>
      <c r="R377" s="352">
        <f ca="1">IF(ISERROR(VLOOKUP($A377,'X-TRAIL-T32'!$D:$E,1,FALSE)),0,1)</f>
        <v>0</v>
      </c>
      <c r="S377" s="352">
        <f ca="1">IF(ISERROR(VLOOKUP($A377,'NAVARA -D23 DC'!$D:$D,1,FALSE)),0,1)</f>
        <v>0</v>
      </c>
      <c r="T377" s="352">
        <f ca="1">IF(ISERROR(VLOOKUP($A377,'NAVARA KC&amp;SC'!$D:$D,1,FALSE)),0,1)</f>
        <v>0</v>
      </c>
      <c r="U377" s="352">
        <f ca="1">IF(ISERROR(VLOOKUP($A377,'ALL-NEW Z-Z34'!$D:$D,1,FALSE)),0,1)</f>
        <v>0</v>
      </c>
      <c r="V377" s="352">
        <f>IF(ISERROR(VLOOKUP($A377,#REF!,1,FALSE)),0,1)</f>
        <v>0</v>
      </c>
      <c r="W377" s="352">
        <f>IF(ISERROR(VLOOKUP($A377,#REF!,1,FALSE)),0,1)</f>
        <v>0</v>
      </c>
      <c r="X377" s="352">
        <f>IF(ISERROR(VLOOKUP($A377,#REF!,1,FALSE)),0,1)</f>
        <v>0</v>
      </c>
      <c r="Y377" s="352">
        <f>IF(ISERROR(VLOOKUP($A377,#REF!,1,FALSE)),0,1)</f>
        <v>0</v>
      </c>
      <c r="Z377" s="139">
        <f t="shared" ca="1" si="11"/>
        <v>1</v>
      </c>
    </row>
    <row r="378" spans="1:26">
      <c r="A378" s="717" t="s">
        <v>104</v>
      </c>
      <c r="B378" s="716" t="s">
        <v>774</v>
      </c>
      <c r="C378" s="718">
        <v>248.92</v>
      </c>
      <c r="D378" s="586">
        <v>248.92</v>
      </c>
      <c r="E378" s="537" t="str">
        <f t="shared" si="10"/>
        <v/>
      </c>
      <c r="F378" s="720" t="s">
        <v>1464</v>
      </c>
      <c r="G378" s="680">
        <f>C378-C378*VLOOKUP(F378,'Discount Codes'!A:E,3,FALSE)</f>
        <v>206.60359999999997</v>
      </c>
      <c r="H378" s="352">
        <f ca="1">IF(ISERROR(VLOOKUP($A378,'LEAF-ZE1'!$D:$E,1,FALSE)),0,1)</f>
        <v>0</v>
      </c>
      <c r="I378" s="352">
        <f ca="1">IF(ISERROR(VLOOKUP($A378,'370Z-Z34'!$D:$E,1,FALSE)),0,1)</f>
        <v>0</v>
      </c>
      <c r="J378" s="352">
        <f ca="1">IF(ISERROR(VLOOKUP($A378,'JUKE-F15'!$D:$E,1,FALSE)),0,1)</f>
        <v>1</v>
      </c>
      <c r="K378" s="352">
        <f ca="1">IF(ISERROR(VLOOKUP($A378,'JUKE-F16'!$D:$E,1,FALSE)),0,1)</f>
        <v>0</v>
      </c>
      <c r="L378" s="352">
        <f ca="1">IF(ISERROR(VLOOKUP($A378,'NAVARA DC SER 3 &amp; 4-D23'!$D:$E,1,FALSE)),0,1)</f>
        <v>0</v>
      </c>
      <c r="M378" s="352">
        <f ca="1">IF(ISERROR(VLOOKUP($A378,'NAVARA KC&amp;SC SER 3 &amp; 4-D23'!$D:$E,1,FALSE)),0,1)</f>
        <v>0</v>
      </c>
      <c r="N378" s="352">
        <f ca="1">IF(ISERROR(VLOOKUP($A378,'PATHFINDER -R52'!$D:$E,1,FALSE)),0,1)</f>
        <v>0</v>
      </c>
      <c r="O378" s="352">
        <f ca="1">IF(ISERROR(VLOOKUP($A378,'PATROL W-Y62 S4'!$D:$E,1,FALSE)),0,1)</f>
        <v>0</v>
      </c>
      <c r="P378" s="352">
        <f ca="1">IF(ISERROR(VLOOKUP($A378,'PATROL W-Y62'!$D:$E,1,FALSE)),0,1)</f>
        <v>0</v>
      </c>
      <c r="Q378" s="352">
        <f ca="1">IF(ISERROR(VLOOKUP($A378,'QASHQAI J11'!$D:$E,1,FALSE)),0,1)</f>
        <v>0</v>
      </c>
      <c r="R378" s="352">
        <f ca="1">IF(ISERROR(VLOOKUP($A378,'X-TRAIL-T32'!$D:$E,1,FALSE)),0,1)</f>
        <v>0</v>
      </c>
      <c r="S378" s="352">
        <f ca="1">IF(ISERROR(VLOOKUP($A378,'NAVARA -D23 DC'!$D:$D,1,FALSE)),0,1)</f>
        <v>0</v>
      </c>
      <c r="T378" s="352">
        <f ca="1">IF(ISERROR(VLOOKUP($A378,'NAVARA KC&amp;SC'!$D:$D,1,FALSE)),0,1)</f>
        <v>0</v>
      </c>
      <c r="U378" s="352">
        <f ca="1">IF(ISERROR(VLOOKUP($A378,'ALL-NEW Z-Z34'!$D:$D,1,FALSE)),0,1)</f>
        <v>0</v>
      </c>
      <c r="V378" s="352">
        <f>IF(ISERROR(VLOOKUP($A378,#REF!,1,FALSE)),0,1)</f>
        <v>0</v>
      </c>
      <c r="W378" s="352">
        <f>IF(ISERROR(VLOOKUP($A378,#REF!,1,FALSE)),0,1)</f>
        <v>0</v>
      </c>
      <c r="X378" s="352">
        <f>IF(ISERROR(VLOOKUP($A378,#REF!,1,FALSE)),0,1)</f>
        <v>0</v>
      </c>
      <c r="Y378" s="352">
        <f>IF(ISERROR(VLOOKUP($A378,#REF!,1,FALSE)),0,1)</f>
        <v>0</v>
      </c>
      <c r="Z378" s="139">
        <f t="shared" ca="1" si="11"/>
        <v>1</v>
      </c>
    </row>
    <row r="379" spans="1:26">
      <c r="A379" s="717" t="s">
        <v>103</v>
      </c>
      <c r="B379" s="716" t="s">
        <v>773</v>
      </c>
      <c r="C379" s="718">
        <v>267.93</v>
      </c>
      <c r="D379" s="586">
        <v>267.93</v>
      </c>
      <c r="E379" s="537" t="str">
        <f t="shared" si="10"/>
        <v/>
      </c>
      <c r="F379" s="720" t="s">
        <v>1464</v>
      </c>
      <c r="G379" s="680">
        <f>C379-C379*VLOOKUP(F379,'Discount Codes'!A:E,3,FALSE)</f>
        <v>222.3819</v>
      </c>
      <c r="H379" s="352">
        <f ca="1">IF(ISERROR(VLOOKUP($A379,'LEAF-ZE1'!$D:$E,1,FALSE)),0,1)</f>
        <v>0</v>
      </c>
      <c r="I379" s="352">
        <f ca="1">IF(ISERROR(VLOOKUP($A379,'370Z-Z34'!$D:$E,1,FALSE)),0,1)</f>
        <v>0</v>
      </c>
      <c r="J379" s="352">
        <f ca="1">IF(ISERROR(VLOOKUP($A379,'JUKE-F15'!$D:$E,1,FALSE)),0,1)</f>
        <v>1</v>
      </c>
      <c r="K379" s="352">
        <f ca="1">IF(ISERROR(VLOOKUP($A379,'JUKE-F16'!$D:$E,1,FALSE)),0,1)</f>
        <v>0</v>
      </c>
      <c r="L379" s="352">
        <f ca="1">IF(ISERROR(VLOOKUP($A379,'NAVARA DC SER 3 &amp; 4-D23'!$D:$E,1,FALSE)),0,1)</f>
        <v>0</v>
      </c>
      <c r="M379" s="352">
        <f ca="1">IF(ISERROR(VLOOKUP($A379,'NAVARA KC&amp;SC SER 3 &amp; 4-D23'!$D:$E,1,FALSE)),0,1)</f>
        <v>0</v>
      </c>
      <c r="N379" s="352">
        <f ca="1">IF(ISERROR(VLOOKUP($A379,'PATHFINDER -R52'!$D:$E,1,FALSE)),0,1)</f>
        <v>0</v>
      </c>
      <c r="O379" s="352">
        <f ca="1">IF(ISERROR(VLOOKUP($A379,'PATROL W-Y62 S4'!$D:$E,1,FALSE)),0,1)</f>
        <v>0</v>
      </c>
      <c r="P379" s="352">
        <f ca="1">IF(ISERROR(VLOOKUP($A379,'PATROL W-Y62'!$D:$E,1,FALSE)),0,1)</f>
        <v>0</v>
      </c>
      <c r="Q379" s="352">
        <f ca="1">IF(ISERROR(VLOOKUP($A379,'QASHQAI J11'!$D:$E,1,FALSE)),0,1)</f>
        <v>0</v>
      </c>
      <c r="R379" s="352">
        <f ca="1">IF(ISERROR(VLOOKUP($A379,'X-TRAIL-T32'!$D:$E,1,FALSE)),0,1)</f>
        <v>0</v>
      </c>
      <c r="S379" s="352">
        <f ca="1">IF(ISERROR(VLOOKUP($A379,'NAVARA -D23 DC'!$D:$D,1,FALSE)),0,1)</f>
        <v>0</v>
      </c>
      <c r="T379" s="352">
        <f ca="1">IF(ISERROR(VLOOKUP($A379,'NAVARA KC&amp;SC'!$D:$D,1,FALSE)),0,1)</f>
        <v>0</v>
      </c>
      <c r="U379" s="352">
        <f ca="1">IF(ISERROR(VLOOKUP($A379,'ALL-NEW Z-Z34'!$D:$D,1,FALSE)),0,1)</f>
        <v>0</v>
      </c>
      <c r="V379" s="352">
        <f>IF(ISERROR(VLOOKUP($A379,#REF!,1,FALSE)),0,1)</f>
        <v>0</v>
      </c>
      <c r="W379" s="352">
        <f>IF(ISERROR(VLOOKUP($A379,#REF!,1,FALSE)),0,1)</f>
        <v>0</v>
      </c>
      <c r="X379" s="352">
        <f>IF(ISERROR(VLOOKUP($A379,#REF!,1,FALSE)),0,1)</f>
        <v>0</v>
      </c>
      <c r="Y379" s="352">
        <f>IF(ISERROR(VLOOKUP($A379,#REF!,1,FALSE)),0,1)</f>
        <v>0</v>
      </c>
      <c r="Z379" s="139">
        <f t="shared" ca="1" si="11"/>
        <v>1</v>
      </c>
    </row>
    <row r="380" spans="1:26">
      <c r="A380" s="717" t="s">
        <v>258</v>
      </c>
      <c r="B380" s="716" t="s">
        <v>792</v>
      </c>
      <c r="C380" s="718">
        <v>157.69</v>
      </c>
      <c r="D380" s="586">
        <v>157.69</v>
      </c>
      <c r="E380" s="537" t="str">
        <f t="shared" si="10"/>
        <v/>
      </c>
      <c r="F380" s="720" t="s">
        <v>1464</v>
      </c>
      <c r="G380" s="680">
        <f>C380-C380*VLOOKUP(F380,'Discount Codes'!A:E,3,FALSE)</f>
        <v>130.8827</v>
      </c>
      <c r="H380" s="352">
        <f ca="1">IF(ISERROR(VLOOKUP($A380,'LEAF-ZE1'!$D:$E,1,FALSE)),0,1)</f>
        <v>0</v>
      </c>
      <c r="I380" s="352">
        <f ca="1">IF(ISERROR(VLOOKUP($A380,'370Z-Z34'!$D:$E,1,FALSE)),0,1)</f>
        <v>0</v>
      </c>
      <c r="J380" s="352">
        <f ca="1">IF(ISERROR(VLOOKUP($A380,'JUKE-F15'!$D:$E,1,FALSE)),0,1)</f>
        <v>1</v>
      </c>
      <c r="K380" s="352">
        <f ca="1">IF(ISERROR(VLOOKUP($A380,'JUKE-F16'!$D:$E,1,FALSE)),0,1)</f>
        <v>0</v>
      </c>
      <c r="L380" s="352">
        <f ca="1">IF(ISERROR(VLOOKUP($A380,'NAVARA DC SER 3 &amp; 4-D23'!$D:$E,1,FALSE)),0,1)</f>
        <v>0</v>
      </c>
      <c r="M380" s="352">
        <f ca="1">IF(ISERROR(VLOOKUP($A380,'NAVARA KC&amp;SC SER 3 &amp; 4-D23'!$D:$E,1,FALSE)),0,1)</f>
        <v>0</v>
      </c>
      <c r="N380" s="352">
        <f ca="1">IF(ISERROR(VLOOKUP($A380,'PATHFINDER -R52'!$D:$E,1,FALSE)),0,1)</f>
        <v>0</v>
      </c>
      <c r="O380" s="352">
        <f ca="1">IF(ISERROR(VLOOKUP($A380,'PATROL W-Y62 S4'!$D:$E,1,FALSE)),0,1)</f>
        <v>0</v>
      </c>
      <c r="P380" s="352">
        <f ca="1">IF(ISERROR(VLOOKUP($A380,'PATROL W-Y62'!$D:$E,1,FALSE)),0,1)</f>
        <v>0</v>
      </c>
      <c r="Q380" s="352">
        <f ca="1">IF(ISERROR(VLOOKUP($A380,'QASHQAI J11'!$D:$E,1,FALSE)),0,1)</f>
        <v>0</v>
      </c>
      <c r="R380" s="352">
        <f ca="1">IF(ISERROR(VLOOKUP($A380,'X-TRAIL-T32'!$D:$E,1,FALSE)),0,1)</f>
        <v>0</v>
      </c>
      <c r="S380" s="352">
        <f ca="1">IF(ISERROR(VLOOKUP($A380,'NAVARA -D23 DC'!$D:$D,1,FALSE)),0,1)</f>
        <v>0</v>
      </c>
      <c r="T380" s="352">
        <f ca="1">IF(ISERROR(VLOOKUP($A380,'NAVARA KC&amp;SC'!$D:$D,1,FALSE)),0,1)</f>
        <v>0</v>
      </c>
      <c r="U380" s="352">
        <f ca="1">IF(ISERROR(VLOOKUP($A380,'ALL-NEW Z-Z34'!$D:$D,1,FALSE)),0,1)</f>
        <v>0</v>
      </c>
      <c r="V380" s="352">
        <f>IF(ISERROR(VLOOKUP($A380,#REF!,1,FALSE)),0,1)</f>
        <v>0</v>
      </c>
      <c r="W380" s="352">
        <f>IF(ISERROR(VLOOKUP($A380,#REF!,1,FALSE)),0,1)</f>
        <v>0</v>
      </c>
      <c r="X380" s="352">
        <f>IF(ISERROR(VLOOKUP($A380,#REF!,1,FALSE)),0,1)</f>
        <v>0</v>
      </c>
      <c r="Y380" s="352">
        <f>IF(ISERROR(VLOOKUP($A380,#REF!,1,FALSE)),0,1)</f>
        <v>0</v>
      </c>
      <c r="Z380" s="139">
        <f t="shared" ca="1" si="11"/>
        <v>1</v>
      </c>
    </row>
    <row r="381" spans="1:26">
      <c r="A381" s="717" t="s">
        <v>269</v>
      </c>
      <c r="B381" s="716" t="s">
        <v>803</v>
      </c>
      <c r="C381" s="718">
        <v>231.98</v>
      </c>
      <c r="D381" s="586">
        <v>231.98</v>
      </c>
      <c r="E381" s="537" t="str">
        <f t="shared" si="10"/>
        <v/>
      </c>
      <c r="F381" s="720" t="s">
        <v>1464</v>
      </c>
      <c r="G381" s="680">
        <f>C381-C381*VLOOKUP(F381,'Discount Codes'!A:E,3,FALSE)</f>
        <v>192.54339999999999</v>
      </c>
      <c r="H381" s="352">
        <f ca="1">IF(ISERROR(VLOOKUP($A381,'LEAF-ZE1'!$D:$E,1,FALSE)),0,1)</f>
        <v>0</v>
      </c>
      <c r="I381" s="352">
        <f ca="1">IF(ISERROR(VLOOKUP($A381,'370Z-Z34'!$D:$E,1,FALSE)),0,1)</f>
        <v>0</v>
      </c>
      <c r="J381" s="352">
        <f ca="1">IF(ISERROR(VLOOKUP($A381,'JUKE-F15'!$D:$E,1,FALSE)),0,1)</f>
        <v>1</v>
      </c>
      <c r="K381" s="352">
        <f ca="1">IF(ISERROR(VLOOKUP($A381,'JUKE-F16'!$D:$E,1,FALSE)),0,1)</f>
        <v>0</v>
      </c>
      <c r="L381" s="352">
        <f ca="1">IF(ISERROR(VLOOKUP($A381,'NAVARA DC SER 3 &amp; 4-D23'!$D:$E,1,FALSE)),0,1)</f>
        <v>0</v>
      </c>
      <c r="M381" s="352">
        <f ca="1">IF(ISERROR(VLOOKUP($A381,'NAVARA KC&amp;SC SER 3 &amp; 4-D23'!$D:$E,1,FALSE)),0,1)</f>
        <v>0</v>
      </c>
      <c r="N381" s="352">
        <f ca="1">IF(ISERROR(VLOOKUP($A381,'PATHFINDER -R52'!$D:$E,1,FALSE)),0,1)</f>
        <v>0</v>
      </c>
      <c r="O381" s="352">
        <f ca="1">IF(ISERROR(VLOOKUP($A381,'PATROL W-Y62 S4'!$D:$E,1,FALSE)),0,1)</f>
        <v>0</v>
      </c>
      <c r="P381" s="352">
        <f ca="1">IF(ISERROR(VLOOKUP($A381,'PATROL W-Y62'!$D:$E,1,FALSE)),0,1)</f>
        <v>0</v>
      </c>
      <c r="Q381" s="352">
        <f ca="1">IF(ISERROR(VLOOKUP($A381,'QASHQAI J11'!$D:$E,1,FALSE)),0,1)</f>
        <v>0</v>
      </c>
      <c r="R381" s="352">
        <f ca="1">IF(ISERROR(VLOOKUP($A381,'X-TRAIL-T32'!$D:$E,1,FALSE)),0,1)</f>
        <v>0</v>
      </c>
      <c r="S381" s="352">
        <f ca="1">IF(ISERROR(VLOOKUP($A381,'NAVARA -D23 DC'!$D:$D,1,FALSE)),0,1)</f>
        <v>0</v>
      </c>
      <c r="T381" s="352">
        <f ca="1">IF(ISERROR(VLOOKUP($A381,'NAVARA KC&amp;SC'!$D:$D,1,FALSE)),0,1)</f>
        <v>0</v>
      </c>
      <c r="U381" s="352">
        <f ca="1">IF(ISERROR(VLOOKUP($A381,'ALL-NEW Z-Z34'!$D:$D,1,FALSE)),0,1)</f>
        <v>0</v>
      </c>
      <c r="V381" s="352">
        <f>IF(ISERROR(VLOOKUP($A381,#REF!,1,FALSE)),0,1)</f>
        <v>0</v>
      </c>
      <c r="W381" s="352">
        <f>IF(ISERROR(VLOOKUP($A381,#REF!,1,FALSE)),0,1)</f>
        <v>0</v>
      </c>
      <c r="X381" s="352">
        <f>IF(ISERROR(VLOOKUP($A381,#REF!,1,FALSE)),0,1)</f>
        <v>0</v>
      </c>
      <c r="Y381" s="352">
        <f>IF(ISERROR(VLOOKUP($A381,#REF!,1,FALSE)),0,1)</f>
        <v>0</v>
      </c>
      <c r="Z381" s="139">
        <f t="shared" ca="1" si="11"/>
        <v>1</v>
      </c>
    </row>
    <row r="382" spans="1:26">
      <c r="A382" s="717" t="s">
        <v>290</v>
      </c>
      <c r="B382" s="716" t="s">
        <v>823</v>
      </c>
      <c r="C382" s="718">
        <v>157.69</v>
      </c>
      <c r="D382" s="586">
        <v>157.69</v>
      </c>
      <c r="E382" s="537" t="str">
        <f t="shared" si="10"/>
        <v/>
      </c>
      <c r="F382" s="720" t="s">
        <v>1464</v>
      </c>
      <c r="G382" s="680">
        <f>C382-C382*VLOOKUP(F382,'Discount Codes'!A:E,3,FALSE)</f>
        <v>130.8827</v>
      </c>
      <c r="H382" s="352">
        <f ca="1">IF(ISERROR(VLOOKUP($A382,'LEAF-ZE1'!$D:$E,1,FALSE)),0,1)</f>
        <v>0</v>
      </c>
      <c r="I382" s="352">
        <f ca="1">IF(ISERROR(VLOOKUP($A382,'370Z-Z34'!$D:$E,1,FALSE)),0,1)</f>
        <v>0</v>
      </c>
      <c r="J382" s="352">
        <f ca="1">IF(ISERROR(VLOOKUP($A382,'JUKE-F15'!$D:$E,1,FALSE)),0,1)</f>
        <v>1</v>
      </c>
      <c r="K382" s="352">
        <f ca="1">IF(ISERROR(VLOOKUP($A382,'JUKE-F16'!$D:$E,1,FALSE)),0,1)</f>
        <v>0</v>
      </c>
      <c r="L382" s="352">
        <f ca="1">IF(ISERROR(VLOOKUP($A382,'NAVARA DC SER 3 &amp; 4-D23'!$D:$E,1,FALSE)),0,1)</f>
        <v>0</v>
      </c>
      <c r="M382" s="352">
        <f ca="1">IF(ISERROR(VLOOKUP($A382,'NAVARA KC&amp;SC SER 3 &amp; 4-D23'!$D:$E,1,FALSE)),0,1)</f>
        <v>0</v>
      </c>
      <c r="N382" s="352">
        <f ca="1">IF(ISERROR(VLOOKUP($A382,'PATHFINDER -R52'!$D:$E,1,FALSE)),0,1)</f>
        <v>0</v>
      </c>
      <c r="O382" s="352">
        <f ca="1">IF(ISERROR(VLOOKUP($A382,'PATROL W-Y62 S4'!$D:$E,1,FALSE)),0,1)</f>
        <v>0</v>
      </c>
      <c r="P382" s="352">
        <f ca="1">IF(ISERROR(VLOOKUP($A382,'PATROL W-Y62'!$D:$E,1,FALSE)),0,1)</f>
        <v>0</v>
      </c>
      <c r="Q382" s="352">
        <f ca="1">IF(ISERROR(VLOOKUP($A382,'QASHQAI J11'!$D:$E,1,FALSE)),0,1)</f>
        <v>0</v>
      </c>
      <c r="R382" s="352">
        <f ca="1">IF(ISERROR(VLOOKUP($A382,'X-TRAIL-T32'!$D:$E,1,FALSE)),0,1)</f>
        <v>0</v>
      </c>
      <c r="S382" s="352">
        <f ca="1">IF(ISERROR(VLOOKUP($A382,'NAVARA -D23 DC'!$D:$D,1,FALSE)),0,1)</f>
        <v>0</v>
      </c>
      <c r="T382" s="352">
        <f ca="1">IF(ISERROR(VLOOKUP($A382,'NAVARA KC&amp;SC'!$D:$D,1,FALSE)),0,1)</f>
        <v>0</v>
      </c>
      <c r="U382" s="352">
        <f ca="1">IF(ISERROR(VLOOKUP($A382,'ALL-NEW Z-Z34'!$D:$D,1,FALSE)),0,1)</f>
        <v>0</v>
      </c>
      <c r="V382" s="352">
        <f>IF(ISERROR(VLOOKUP($A382,#REF!,1,FALSE)),0,1)</f>
        <v>0</v>
      </c>
      <c r="W382" s="352">
        <f>IF(ISERROR(VLOOKUP($A382,#REF!,1,FALSE)),0,1)</f>
        <v>0</v>
      </c>
      <c r="X382" s="352">
        <f>IF(ISERROR(VLOOKUP($A382,#REF!,1,FALSE)),0,1)</f>
        <v>0</v>
      </c>
      <c r="Y382" s="352">
        <f>IF(ISERROR(VLOOKUP($A382,#REF!,1,FALSE)),0,1)</f>
        <v>0</v>
      </c>
      <c r="Z382" s="139">
        <f t="shared" ca="1" si="11"/>
        <v>1</v>
      </c>
    </row>
    <row r="383" spans="1:26">
      <c r="A383" s="717" t="s">
        <v>279</v>
      </c>
      <c r="B383" s="716" t="s">
        <v>813</v>
      </c>
      <c r="C383" s="718">
        <v>186.85</v>
      </c>
      <c r="D383" s="586">
        <v>186.85</v>
      </c>
      <c r="E383" s="537" t="str">
        <f t="shared" si="10"/>
        <v/>
      </c>
      <c r="F383" s="720" t="s">
        <v>1464</v>
      </c>
      <c r="G383" s="680">
        <f>C383-C383*VLOOKUP(F383,'Discount Codes'!A:E,3,FALSE)</f>
        <v>155.0855</v>
      </c>
      <c r="H383" s="352">
        <f ca="1">IF(ISERROR(VLOOKUP($A383,'LEAF-ZE1'!$D:$E,1,FALSE)),0,1)</f>
        <v>0</v>
      </c>
      <c r="I383" s="352">
        <f ca="1">IF(ISERROR(VLOOKUP($A383,'370Z-Z34'!$D:$E,1,FALSE)),0,1)</f>
        <v>0</v>
      </c>
      <c r="J383" s="352">
        <f ca="1">IF(ISERROR(VLOOKUP($A383,'JUKE-F15'!$D:$E,1,FALSE)),0,1)</f>
        <v>1</v>
      </c>
      <c r="K383" s="352">
        <f ca="1">IF(ISERROR(VLOOKUP($A383,'JUKE-F16'!$D:$E,1,FALSE)),0,1)</f>
        <v>0</v>
      </c>
      <c r="L383" s="352">
        <f ca="1">IF(ISERROR(VLOOKUP($A383,'NAVARA DC SER 3 &amp; 4-D23'!$D:$E,1,FALSE)),0,1)</f>
        <v>0</v>
      </c>
      <c r="M383" s="352">
        <f ca="1">IF(ISERROR(VLOOKUP($A383,'NAVARA KC&amp;SC SER 3 &amp; 4-D23'!$D:$E,1,FALSE)),0,1)</f>
        <v>0</v>
      </c>
      <c r="N383" s="352">
        <f ca="1">IF(ISERROR(VLOOKUP($A383,'PATHFINDER -R52'!$D:$E,1,FALSE)),0,1)</f>
        <v>0</v>
      </c>
      <c r="O383" s="352">
        <f ca="1">IF(ISERROR(VLOOKUP($A383,'PATROL W-Y62 S4'!$D:$E,1,FALSE)),0,1)</f>
        <v>0</v>
      </c>
      <c r="P383" s="352">
        <f ca="1">IF(ISERROR(VLOOKUP($A383,'PATROL W-Y62'!$D:$E,1,FALSE)),0,1)</f>
        <v>0</v>
      </c>
      <c r="Q383" s="352">
        <f ca="1">IF(ISERROR(VLOOKUP($A383,'QASHQAI J11'!$D:$E,1,FALSE)),0,1)</f>
        <v>0</v>
      </c>
      <c r="R383" s="352">
        <f ca="1">IF(ISERROR(VLOOKUP($A383,'X-TRAIL-T32'!$D:$E,1,FALSE)),0,1)</f>
        <v>0</v>
      </c>
      <c r="S383" s="352">
        <f ca="1">IF(ISERROR(VLOOKUP($A383,'NAVARA -D23 DC'!$D:$D,1,FALSE)),0,1)</f>
        <v>0</v>
      </c>
      <c r="T383" s="352">
        <f ca="1">IF(ISERROR(VLOOKUP($A383,'NAVARA KC&amp;SC'!$D:$D,1,FALSE)),0,1)</f>
        <v>0</v>
      </c>
      <c r="U383" s="352">
        <f ca="1">IF(ISERROR(VLOOKUP($A383,'ALL-NEW Z-Z34'!$D:$D,1,FALSE)),0,1)</f>
        <v>0</v>
      </c>
      <c r="V383" s="352">
        <f>IF(ISERROR(VLOOKUP($A383,#REF!,1,FALSE)),0,1)</f>
        <v>0</v>
      </c>
      <c r="W383" s="352">
        <f>IF(ISERROR(VLOOKUP($A383,#REF!,1,FALSE)),0,1)</f>
        <v>0</v>
      </c>
      <c r="X383" s="352">
        <f>IF(ISERROR(VLOOKUP($A383,#REF!,1,FALSE)),0,1)</f>
        <v>0</v>
      </c>
      <c r="Y383" s="352">
        <f>IF(ISERROR(VLOOKUP($A383,#REF!,1,FALSE)),0,1)</f>
        <v>0</v>
      </c>
      <c r="Z383" s="139">
        <f t="shared" ca="1" si="11"/>
        <v>1</v>
      </c>
    </row>
    <row r="384" spans="1:26">
      <c r="A384" s="717" t="s">
        <v>183</v>
      </c>
      <c r="B384" s="716" t="s">
        <v>934</v>
      </c>
      <c r="C384" s="718">
        <v>379.14</v>
      </c>
      <c r="D384" s="586">
        <v>379.14</v>
      </c>
      <c r="E384" s="537" t="str">
        <f t="shared" si="10"/>
        <v/>
      </c>
      <c r="F384" s="720" t="s">
        <v>1464</v>
      </c>
      <c r="G384" s="680">
        <f>C384-C384*VLOOKUP(F384,'Discount Codes'!A:E,3,FALSE)</f>
        <v>314.68619999999999</v>
      </c>
      <c r="H384" s="352">
        <f ca="1">IF(ISERROR(VLOOKUP($A384,'LEAF-ZE1'!$D:$E,1,FALSE)),0,1)</f>
        <v>0</v>
      </c>
      <c r="I384" s="352">
        <f ca="1">IF(ISERROR(VLOOKUP($A384,'370Z-Z34'!$D:$E,1,FALSE)),0,1)</f>
        <v>0</v>
      </c>
      <c r="J384" s="352">
        <f ca="1">IF(ISERROR(VLOOKUP($A384,'JUKE-F15'!$D:$E,1,FALSE)),0,1)</f>
        <v>0</v>
      </c>
      <c r="K384" s="352">
        <f ca="1">IF(ISERROR(VLOOKUP($A384,'JUKE-F16'!$D:$E,1,FALSE)),0,1)</f>
        <v>0</v>
      </c>
      <c r="L384" s="352">
        <f ca="1">IF(ISERROR(VLOOKUP($A384,'NAVARA DC SER 3 &amp; 4-D23'!$D:$E,1,FALSE)),0,1)</f>
        <v>0</v>
      </c>
      <c r="M384" s="352">
        <f ca="1">IF(ISERROR(VLOOKUP($A384,'NAVARA KC&amp;SC SER 3 &amp; 4-D23'!$D:$E,1,FALSE)),0,1)</f>
        <v>0</v>
      </c>
      <c r="N384" s="352">
        <f ca="1">IF(ISERROR(VLOOKUP($A384,'PATHFINDER -R52'!$D:$E,1,FALSE)),0,1)</f>
        <v>0</v>
      </c>
      <c r="O384" s="352">
        <f ca="1">IF(ISERROR(VLOOKUP($A384,'PATROL W-Y62 S4'!$D:$E,1,FALSE)),0,1)</f>
        <v>0</v>
      </c>
      <c r="P384" s="352">
        <f ca="1">IF(ISERROR(VLOOKUP($A384,'PATROL W-Y62'!$D:$E,1,FALSE)),0,1)</f>
        <v>0</v>
      </c>
      <c r="Q384" s="352">
        <f ca="1">IF(ISERROR(VLOOKUP($A384,'QASHQAI J11'!$D:$E,1,FALSE)),0,1)</f>
        <v>1</v>
      </c>
      <c r="R384" s="352">
        <f ca="1">IF(ISERROR(VLOOKUP($A384,'X-TRAIL-T32'!$D:$E,1,FALSE)),0,1)</f>
        <v>0</v>
      </c>
      <c r="S384" s="352">
        <f ca="1">IF(ISERROR(VLOOKUP($A384,'NAVARA -D23 DC'!$D:$D,1,FALSE)),0,1)</f>
        <v>0</v>
      </c>
      <c r="T384" s="352">
        <f ca="1">IF(ISERROR(VLOOKUP($A384,'NAVARA KC&amp;SC'!$D:$D,1,FALSE)),0,1)</f>
        <v>0</v>
      </c>
      <c r="U384" s="352">
        <f ca="1">IF(ISERROR(VLOOKUP($A384,'ALL-NEW Z-Z34'!$D:$D,1,FALSE)),0,1)</f>
        <v>0</v>
      </c>
      <c r="V384" s="352">
        <f>IF(ISERROR(VLOOKUP($A384,#REF!,1,FALSE)),0,1)</f>
        <v>0</v>
      </c>
      <c r="W384" s="352">
        <f>IF(ISERROR(VLOOKUP($A384,#REF!,1,FALSE)),0,1)</f>
        <v>0</v>
      </c>
      <c r="X384" s="352">
        <f>IF(ISERROR(VLOOKUP($A384,#REF!,1,FALSE)),0,1)</f>
        <v>0</v>
      </c>
      <c r="Y384" s="352">
        <f>IF(ISERROR(VLOOKUP($A384,#REF!,1,FALSE)),0,1)</f>
        <v>0</v>
      </c>
      <c r="Z384" s="139">
        <f t="shared" ca="1" si="11"/>
        <v>1</v>
      </c>
    </row>
    <row r="385" spans="1:26">
      <c r="A385" s="717" t="s">
        <v>98</v>
      </c>
      <c r="B385" s="716" t="s">
        <v>777</v>
      </c>
      <c r="C385" s="718">
        <v>181.31</v>
      </c>
      <c r="D385" s="586">
        <v>181.31</v>
      </c>
      <c r="E385" s="537" t="str">
        <f t="shared" si="10"/>
        <v/>
      </c>
      <c r="F385" s="720" t="s">
        <v>1464</v>
      </c>
      <c r="G385" s="680">
        <f>C385-C385*VLOOKUP(F385,'Discount Codes'!A:E,3,FALSE)</f>
        <v>150.4873</v>
      </c>
      <c r="H385" s="352">
        <f ca="1">IF(ISERROR(VLOOKUP($A385,'LEAF-ZE1'!$D:$E,1,FALSE)),0,1)</f>
        <v>0</v>
      </c>
      <c r="I385" s="352">
        <f ca="1">IF(ISERROR(VLOOKUP($A385,'370Z-Z34'!$D:$E,1,FALSE)),0,1)</f>
        <v>0</v>
      </c>
      <c r="J385" s="352">
        <f ca="1">IF(ISERROR(VLOOKUP($A385,'JUKE-F15'!$D:$E,1,FALSE)),0,1)</f>
        <v>1</v>
      </c>
      <c r="K385" s="352">
        <f ca="1">IF(ISERROR(VLOOKUP($A385,'JUKE-F16'!$D:$E,1,FALSE)),0,1)</f>
        <v>0</v>
      </c>
      <c r="L385" s="352">
        <f ca="1">IF(ISERROR(VLOOKUP($A385,'NAVARA DC SER 3 &amp; 4-D23'!$D:$E,1,FALSE)),0,1)</f>
        <v>0</v>
      </c>
      <c r="M385" s="352">
        <f ca="1">IF(ISERROR(VLOOKUP($A385,'NAVARA KC&amp;SC SER 3 &amp; 4-D23'!$D:$E,1,FALSE)),0,1)</f>
        <v>0</v>
      </c>
      <c r="N385" s="352">
        <f ca="1">IF(ISERROR(VLOOKUP($A385,'PATHFINDER -R52'!$D:$E,1,FALSE)),0,1)</f>
        <v>0</v>
      </c>
      <c r="O385" s="352">
        <f ca="1">IF(ISERROR(VLOOKUP($A385,'PATROL W-Y62 S4'!$D:$E,1,FALSE)),0,1)</f>
        <v>0</v>
      </c>
      <c r="P385" s="352">
        <f ca="1">IF(ISERROR(VLOOKUP($A385,'PATROL W-Y62'!$D:$E,1,FALSE)),0,1)</f>
        <v>0</v>
      </c>
      <c r="Q385" s="352">
        <f ca="1">IF(ISERROR(VLOOKUP($A385,'QASHQAI J11'!$D:$E,1,FALSE)),0,1)</f>
        <v>0</v>
      </c>
      <c r="R385" s="352">
        <f ca="1">IF(ISERROR(VLOOKUP($A385,'X-TRAIL-T32'!$D:$E,1,FALSE)),0,1)</f>
        <v>0</v>
      </c>
      <c r="S385" s="352">
        <f ca="1">IF(ISERROR(VLOOKUP($A385,'NAVARA -D23 DC'!$D:$D,1,FALSE)),0,1)</f>
        <v>0</v>
      </c>
      <c r="T385" s="352">
        <f ca="1">IF(ISERROR(VLOOKUP($A385,'NAVARA KC&amp;SC'!$D:$D,1,FALSE)),0,1)</f>
        <v>0</v>
      </c>
      <c r="U385" s="352">
        <f ca="1">IF(ISERROR(VLOOKUP($A385,'ALL-NEW Z-Z34'!$D:$D,1,FALSE)),0,1)</f>
        <v>0</v>
      </c>
      <c r="V385" s="352">
        <f>IF(ISERROR(VLOOKUP($A385,#REF!,1,FALSE)),0,1)</f>
        <v>0</v>
      </c>
      <c r="W385" s="352">
        <f>IF(ISERROR(VLOOKUP($A385,#REF!,1,FALSE)),0,1)</f>
        <v>0</v>
      </c>
      <c r="X385" s="352">
        <f>IF(ISERROR(VLOOKUP($A385,#REF!,1,FALSE)),0,1)</f>
        <v>0</v>
      </c>
      <c r="Y385" s="352">
        <f>IF(ISERROR(VLOOKUP($A385,#REF!,1,FALSE)),0,1)</f>
        <v>0</v>
      </c>
      <c r="Z385" s="139">
        <f t="shared" ca="1" si="11"/>
        <v>1</v>
      </c>
    </row>
    <row r="386" spans="1:26">
      <c r="A386" s="717" t="s">
        <v>450</v>
      </c>
      <c r="B386" s="716" t="s">
        <v>946</v>
      </c>
      <c r="C386" s="718">
        <v>412.07</v>
      </c>
      <c r="D386" s="586">
        <v>412.07</v>
      </c>
      <c r="E386" s="537" t="str">
        <f t="shared" si="10"/>
        <v/>
      </c>
      <c r="F386" s="720" t="s">
        <v>1464</v>
      </c>
      <c r="G386" s="680">
        <f>C386-C386*VLOOKUP(F386,'Discount Codes'!A:E,3,FALSE)</f>
        <v>342.0181</v>
      </c>
      <c r="H386" s="352">
        <f ca="1">IF(ISERROR(VLOOKUP($A386,'LEAF-ZE1'!$D:$E,1,FALSE)),0,1)</f>
        <v>0</v>
      </c>
      <c r="I386" s="352">
        <f ca="1">IF(ISERROR(VLOOKUP($A386,'370Z-Z34'!$D:$E,1,FALSE)),0,1)</f>
        <v>0</v>
      </c>
      <c r="J386" s="352">
        <f ca="1">IF(ISERROR(VLOOKUP($A386,'JUKE-F15'!$D:$E,1,FALSE)),0,1)</f>
        <v>1</v>
      </c>
      <c r="K386" s="352">
        <f ca="1">IF(ISERROR(VLOOKUP($A386,'JUKE-F16'!$D:$E,1,FALSE)),0,1)</f>
        <v>0</v>
      </c>
      <c r="L386" s="352">
        <f ca="1">IF(ISERROR(VLOOKUP($A386,'NAVARA DC SER 3 &amp; 4-D23'!$D:$E,1,FALSE)),0,1)</f>
        <v>0</v>
      </c>
      <c r="M386" s="352">
        <f ca="1">IF(ISERROR(VLOOKUP($A386,'NAVARA KC&amp;SC SER 3 &amp; 4-D23'!$D:$E,1,FALSE)),0,1)</f>
        <v>0</v>
      </c>
      <c r="N386" s="352">
        <f ca="1">IF(ISERROR(VLOOKUP($A386,'PATHFINDER -R52'!$D:$E,1,FALSE)),0,1)</f>
        <v>0</v>
      </c>
      <c r="O386" s="352">
        <f ca="1">IF(ISERROR(VLOOKUP($A386,'PATROL W-Y62 S4'!$D:$E,1,FALSE)),0,1)</f>
        <v>0</v>
      </c>
      <c r="P386" s="352">
        <f ca="1">IF(ISERROR(VLOOKUP($A386,'PATROL W-Y62'!$D:$E,1,FALSE)),0,1)</f>
        <v>0</v>
      </c>
      <c r="Q386" s="352">
        <f ca="1">IF(ISERROR(VLOOKUP($A386,'QASHQAI J11'!$D:$E,1,FALSE)),0,1)</f>
        <v>0</v>
      </c>
      <c r="R386" s="352">
        <f ca="1">IF(ISERROR(VLOOKUP($A386,'X-TRAIL-T32'!$D:$E,1,FALSE)),0,1)</f>
        <v>0</v>
      </c>
      <c r="S386" s="352">
        <f ca="1">IF(ISERROR(VLOOKUP($A386,'NAVARA -D23 DC'!$D:$D,1,FALSE)),0,1)</f>
        <v>0</v>
      </c>
      <c r="T386" s="352">
        <f ca="1">IF(ISERROR(VLOOKUP($A386,'NAVARA KC&amp;SC'!$D:$D,1,FALSE)),0,1)</f>
        <v>0</v>
      </c>
      <c r="U386" s="352">
        <f ca="1">IF(ISERROR(VLOOKUP($A386,'ALL-NEW Z-Z34'!$D:$D,1,FALSE)),0,1)</f>
        <v>0</v>
      </c>
      <c r="V386" s="352">
        <f>IF(ISERROR(VLOOKUP($A386,#REF!,1,FALSE)),0,1)</f>
        <v>0</v>
      </c>
      <c r="W386" s="352">
        <f>IF(ISERROR(VLOOKUP($A386,#REF!,1,FALSE)),0,1)</f>
        <v>0</v>
      </c>
      <c r="X386" s="352">
        <f>IF(ISERROR(VLOOKUP($A386,#REF!,1,FALSE)),0,1)</f>
        <v>0</v>
      </c>
      <c r="Y386" s="352">
        <f>IF(ISERROR(VLOOKUP($A386,#REF!,1,FALSE)),0,1)</f>
        <v>0</v>
      </c>
      <c r="Z386" s="139">
        <f t="shared" ca="1" si="11"/>
        <v>1</v>
      </c>
    </row>
    <row r="387" spans="1:26" s="3" customFormat="1">
      <c r="A387" s="717" t="s">
        <v>1174</v>
      </c>
      <c r="B387" s="716" t="s">
        <v>1928</v>
      </c>
      <c r="C387" s="718">
        <v>209.01</v>
      </c>
      <c r="D387" s="586">
        <v>209.01</v>
      </c>
      <c r="E387" s="537" t="str">
        <f t="shared" ref="E387:E450" si="12">IF(D387=C387,"","Price Update")</f>
        <v/>
      </c>
      <c r="F387" s="720" t="s">
        <v>1464</v>
      </c>
      <c r="G387" s="680">
        <f>C387-C387*VLOOKUP(F387,'Discount Codes'!A:E,3,FALSE)</f>
        <v>173.47829999999999</v>
      </c>
      <c r="H387" s="352">
        <f ca="1">IF(ISERROR(VLOOKUP($A387,'LEAF-ZE1'!$D:$E,1,FALSE)),0,1)</f>
        <v>1</v>
      </c>
      <c r="I387" s="352">
        <f ca="1">IF(ISERROR(VLOOKUP($A387,'370Z-Z34'!$D:$E,1,FALSE)),0,1)</f>
        <v>0</v>
      </c>
      <c r="J387" s="352">
        <f ca="1">IF(ISERROR(VLOOKUP($A387,'JUKE-F15'!$D:$E,1,FALSE)),0,1)</f>
        <v>0</v>
      </c>
      <c r="K387" s="352">
        <f ca="1">IF(ISERROR(VLOOKUP($A387,'JUKE-F16'!$D:$E,1,FALSE)),0,1)</f>
        <v>0</v>
      </c>
      <c r="L387" s="352">
        <f ca="1">IF(ISERROR(VLOOKUP($A387,'NAVARA DC SER 3 &amp; 4-D23'!$D:$E,1,FALSE)),0,1)</f>
        <v>0</v>
      </c>
      <c r="M387" s="352">
        <f ca="1">IF(ISERROR(VLOOKUP($A387,'NAVARA KC&amp;SC SER 3 &amp; 4-D23'!$D:$E,1,FALSE)),0,1)</f>
        <v>0</v>
      </c>
      <c r="N387" s="352">
        <f ca="1">IF(ISERROR(VLOOKUP($A387,'PATHFINDER -R52'!$D:$E,1,FALSE)),0,1)</f>
        <v>0</v>
      </c>
      <c r="O387" s="352">
        <f ca="1">IF(ISERROR(VLOOKUP($A387,'PATROL W-Y62 S4'!$D:$E,1,FALSE)),0,1)</f>
        <v>0</v>
      </c>
      <c r="P387" s="352">
        <f ca="1">IF(ISERROR(VLOOKUP($A387,'PATROL W-Y62'!$D:$E,1,FALSE)),0,1)</f>
        <v>0</v>
      </c>
      <c r="Q387" s="352">
        <f ca="1">IF(ISERROR(VLOOKUP($A387,'QASHQAI J11'!$D:$E,1,FALSE)),0,1)</f>
        <v>0</v>
      </c>
      <c r="R387" s="352">
        <f ca="1">IF(ISERROR(VLOOKUP($A387,'X-TRAIL-T32'!$D:$E,1,FALSE)),0,1)</f>
        <v>0</v>
      </c>
      <c r="S387" s="352">
        <f ca="1">IF(ISERROR(VLOOKUP($A387,'NAVARA -D23 DC'!$D:$D,1,FALSE)),0,1)</f>
        <v>0</v>
      </c>
      <c r="T387" s="352">
        <f ca="1">IF(ISERROR(VLOOKUP($A387,'NAVARA KC&amp;SC'!$D:$D,1,FALSE)),0,1)</f>
        <v>0</v>
      </c>
      <c r="U387" s="352">
        <f ca="1">IF(ISERROR(VLOOKUP($A387,'ALL-NEW Z-Z34'!$D:$D,1,FALSE)),0,1)</f>
        <v>0</v>
      </c>
      <c r="V387" s="352">
        <f>IF(ISERROR(VLOOKUP($A387,#REF!,1,FALSE)),0,1)</f>
        <v>0</v>
      </c>
      <c r="W387" s="352">
        <f>IF(ISERROR(VLOOKUP($A387,#REF!,1,FALSE)),0,1)</f>
        <v>0</v>
      </c>
      <c r="X387" s="352">
        <f>IF(ISERROR(VLOOKUP($A387,#REF!,1,FALSE)),0,1)</f>
        <v>0</v>
      </c>
      <c r="Y387" s="352">
        <f>IF(ISERROR(VLOOKUP($A387,#REF!,1,FALSE)),0,1)</f>
        <v>0</v>
      </c>
      <c r="Z387" s="139">
        <f t="shared" ref="Z387:Z450" ca="1" si="13">COUNTIF(H387:Y387,"&gt;0")</f>
        <v>1</v>
      </c>
    </row>
    <row r="388" spans="1:26" s="3" customFormat="1">
      <c r="A388" s="717" t="s">
        <v>257</v>
      </c>
      <c r="B388" s="716" t="s">
        <v>791</v>
      </c>
      <c r="C388" s="718">
        <v>221.5</v>
      </c>
      <c r="D388" s="586">
        <v>221.5</v>
      </c>
      <c r="E388" s="537" t="str">
        <f t="shared" si="12"/>
        <v/>
      </c>
      <c r="F388" s="720" t="s">
        <v>1464</v>
      </c>
      <c r="G388" s="680">
        <f>C388-C388*VLOOKUP(F388,'Discount Codes'!A:E,3,FALSE)</f>
        <v>183.845</v>
      </c>
      <c r="H388" s="352">
        <f ca="1">IF(ISERROR(VLOOKUP($A388,'LEAF-ZE1'!$D:$E,1,FALSE)),0,1)</f>
        <v>0</v>
      </c>
      <c r="I388" s="352">
        <f ca="1">IF(ISERROR(VLOOKUP($A388,'370Z-Z34'!$D:$E,1,FALSE)),0,1)</f>
        <v>0</v>
      </c>
      <c r="J388" s="352">
        <f ca="1">IF(ISERROR(VLOOKUP($A388,'JUKE-F15'!$D:$E,1,FALSE)),0,1)</f>
        <v>1</v>
      </c>
      <c r="K388" s="352">
        <f ca="1">IF(ISERROR(VLOOKUP($A388,'JUKE-F16'!$D:$E,1,FALSE)),0,1)</f>
        <v>0</v>
      </c>
      <c r="L388" s="352">
        <f ca="1">IF(ISERROR(VLOOKUP($A388,'NAVARA DC SER 3 &amp; 4-D23'!$D:$E,1,FALSE)),0,1)</f>
        <v>0</v>
      </c>
      <c r="M388" s="352">
        <f ca="1">IF(ISERROR(VLOOKUP($A388,'NAVARA KC&amp;SC SER 3 &amp; 4-D23'!$D:$E,1,FALSE)),0,1)</f>
        <v>0</v>
      </c>
      <c r="N388" s="352">
        <f ca="1">IF(ISERROR(VLOOKUP($A388,'PATHFINDER -R52'!$D:$E,1,FALSE)),0,1)</f>
        <v>0</v>
      </c>
      <c r="O388" s="352">
        <f ca="1">IF(ISERROR(VLOOKUP($A388,'PATROL W-Y62 S4'!$D:$E,1,FALSE)),0,1)</f>
        <v>0</v>
      </c>
      <c r="P388" s="352">
        <f ca="1">IF(ISERROR(VLOOKUP($A388,'PATROL W-Y62'!$D:$E,1,FALSE)),0,1)</f>
        <v>0</v>
      </c>
      <c r="Q388" s="352">
        <f ca="1">IF(ISERROR(VLOOKUP($A388,'QASHQAI J11'!$D:$E,1,FALSE)),0,1)</f>
        <v>0</v>
      </c>
      <c r="R388" s="352">
        <f ca="1">IF(ISERROR(VLOOKUP($A388,'X-TRAIL-T32'!$D:$E,1,FALSE)),0,1)</f>
        <v>0</v>
      </c>
      <c r="S388" s="352">
        <f ca="1">IF(ISERROR(VLOOKUP($A388,'NAVARA -D23 DC'!$D:$D,1,FALSE)),0,1)</f>
        <v>0</v>
      </c>
      <c r="T388" s="352">
        <f ca="1">IF(ISERROR(VLOOKUP($A388,'NAVARA KC&amp;SC'!$D:$D,1,FALSE)),0,1)</f>
        <v>0</v>
      </c>
      <c r="U388" s="352">
        <f ca="1">IF(ISERROR(VLOOKUP($A388,'ALL-NEW Z-Z34'!$D:$D,1,FALSE)),0,1)</f>
        <v>0</v>
      </c>
      <c r="V388" s="352">
        <f>IF(ISERROR(VLOOKUP($A388,#REF!,1,FALSE)),0,1)</f>
        <v>0</v>
      </c>
      <c r="W388" s="352">
        <f>IF(ISERROR(VLOOKUP($A388,#REF!,1,FALSE)),0,1)</f>
        <v>0</v>
      </c>
      <c r="X388" s="352">
        <f>IF(ISERROR(VLOOKUP($A388,#REF!,1,FALSE)),0,1)</f>
        <v>0</v>
      </c>
      <c r="Y388" s="352">
        <f>IF(ISERROR(VLOOKUP($A388,#REF!,1,FALSE)),0,1)</f>
        <v>0</v>
      </c>
      <c r="Z388" s="139">
        <f t="shared" ca="1" si="13"/>
        <v>1</v>
      </c>
    </row>
    <row r="389" spans="1:26" s="3" customFormat="1">
      <c r="A389" s="717" t="s">
        <v>268</v>
      </c>
      <c r="B389" s="716" t="s">
        <v>802</v>
      </c>
      <c r="C389" s="718">
        <v>221.5</v>
      </c>
      <c r="D389" s="586">
        <v>221.5</v>
      </c>
      <c r="E389" s="537" t="str">
        <f t="shared" si="12"/>
        <v/>
      </c>
      <c r="F389" s="720" t="s">
        <v>1464</v>
      </c>
      <c r="G389" s="680">
        <f>C389-C389*VLOOKUP(F389,'Discount Codes'!A:E,3,FALSE)</f>
        <v>183.845</v>
      </c>
      <c r="H389" s="352">
        <f ca="1">IF(ISERROR(VLOOKUP($A389,'LEAF-ZE1'!$D:$E,1,FALSE)),0,1)</f>
        <v>0</v>
      </c>
      <c r="I389" s="352">
        <f ca="1">IF(ISERROR(VLOOKUP($A389,'370Z-Z34'!$D:$E,1,FALSE)),0,1)</f>
        <v>0</v>
      </c>
      <c r="J389" s="352">
        <f ca="1">IF(ISERROR(VLOOKUP($A389,'JUKE-F15'!$D:$E,1,FALSE)),0,1)</f>
        <v>1</v>
      </c>
      <c r="K389" s="352">
        <f ca="1">IF(ISERROR(VLOOKUP($A389,'JUKE-F16'!$D:$E,1,FALSE)),0,1)</f>
        <v>0</v>
      </c>
      <c r="L389" s="352">
        <f ca="1">IF(ISERROR(VLOOKUP($A389,'NAVARA DC SER 3 &amp; 4-D23'!$D:$E,1,FALSE)),0,1)</f>
        <v>0</v>
      </c>
      <c r="M389" s="352">
        <f ca="1">IF(ISERROR(VLOOKUP($A389,'NAVARA KC&amp;SC SER 3 &amp; 4-D23'!$D:$E,1,FALSE)),0,1)</f>
        <v>0</v>
      </c>
      <c r="N389" s="352">
        <f ca="1">IF(ISERROR(VLOOKUP($A389,'PATHFINDER -R52'!$D:$E,1,FALSE)),0,1)</f>
        <v>0</v>
      </c>
      <c r="O389" s="352">
        <f ca="1">IF(ISERROR(VLOOKUP($A389,'PATROL W-Y62 S4'!$D:$E,1,FALSE)),0,1)</f>
        <v>0</v>
      </c>
      <c r="P389" s="352">
        <f ca="1">IF(ISERROR(VLOOKUP($A389,'PATROL W-Y62'!$D:$E,1,FALSE)),0,1)</f>
        <v>0</v>
      </c>
      <c r="Q389" s="352">
        <f ca="1">IF(ISERROR(VLOOKUP($A389,'QASHQAI J11'!$D:$E,1,FALSE)),0,1)</f>
        <v>0</v>
      </c>
      <c r="R389" s="352">
        <f ca="1">IF(ISERROR(VLOOKUP($A389,'X-TRAIL-T32'!$D:$E,1,FALSE)),0,1)</f>
        <v>0</v>
      </c>
      <c r="S389" s="352">
        <f ca="1">IF(ISERROR(VLOOKUP($A389,'NAVARA -D23 DC'!$D:$D,1,FALSE)),0,1)</f>
        <v>0</v>
      </c>
      <c r="T389" s="352">
        <f ca="1">IF(ISERROR(VLOOKUP($A389,'NAVARA KC&amp;SC'!$D:$D,1,FALSE)),0,1)</f>
        <v>0</v>
      </c>
      <c r="U389" s="352">
        <f ca="1">IF(ISERROR(VLOOKUP($A389,'ALL-NEW Z-Z34'!$D:$D,1,FALSE)),0,1)</f>
        <v>0</v>
      </c>
      <c r="V389" s="352">
        <f>IF(ISERROR(VLOOKUP($A389,#REF!,1,FALSE)),0,1)</f>
        <v>0</v>
      </c>
      <c r="W389" s="352">
        <f>IF(ISERROR(VLOOKUP($A389,#REF!,1,FALSE)),0,1)</f>
        <v>0</v>
      </c>
      <c r="X389" s="352">
        <f>IF(ISERROR(VLOOKUP($A389,#REF!,1,FALSE)),0,1)</f>
        <v>0</v>
      </c>
      <c r="Y389" s="352">
        <f>IF(ISERROR(VLOOKUP($A389,#REF!,1,FALSE)),0,1)</f>
        <v>0</v>
      </c>
      <c r="Z389" s="139">
        <f t="shared" ca="1" si="13"/>
        <v>1</v>
      </c>
    </row>
    <row r="390" spans="1:26" s="3" customFormat="1">
      <c r="A390" s="717" t="s">
        <v>289</v>
      </c>
      <c r="B390" s="716" t="s">
        <v>822</v>
      </c>
      <c r="C390" s="718">
        <v>221.5</v>
      </c>
      <c r="D390" s="586">
        <v>221.5</v>
      </c>
      <c r="E390" s="537" t="str">
        <f t="shared" si="12"/>
        <v/>
      </c>
      <c r="F390" s="720" t="s">
        <v>1464</v>
      </c>
      <c r="G390" s="680">
        <f>C390-C390*VLOOKUP(F390,'Discount Codes'!A:E,3,FALSE)</f>
        <v>183.845</v>
      </c>
      <c r="H390" s="352">
        <f ca="1">IF(ISERROR(VLOOKUP($A390,'LEAF-ZE1'!$D:$E,1,FALSE)),0,1)</f>
        <v>0</v>
      </c>
      <c r="I390" s="352">
        <f ca="1">IF(ISERROR(VLOOKUP($A390,'370Z-Z34'!$D:$E,1,FALSE)),0,1)</f>
        <v>0</v>
      </c>
      <c r="J390" s="352">
        <f ca="1">IF(ISERROR(VLOOKUP($A390,'JUKE-F15'!$D:$E,1,FALSE)),0,1)</f>
        <v>1</v>
      </c>
      <c r="K390" s="352">
        <f ca="1">IF(ISERROR(VLOOKUP($A390,'JUKE-F16'!$D:$E,1,FALSE)),0,1)</f>
        <v>0</v>
      </c>
      <c r="L390" s="352">
        <f ca="1">IF(ISERROR(VLOOKUP($A390,'NAVARA DC SER 3 &amp; 4-D23'!$D:$E,1,FALSE)),0,1)</f>
        <v>0</v>
      </c>
      <c r="M390" s="352">
        <f ca="1">IF(ISERROR(VLOOKUP($A390,'NAVARA KC&amp;SC SER 3 &amp; 4-D23'!$D:$E,1,FALSE)),0,1)</f>
        <v>0</v>
      </c>
      <c r="N390" s="352">
        <f ca="1">IF(ISERROR(VLOOKUP($A390,'PATHFINDER -R52'!$D:$E,1,FALSE)),0,1)</f>
        <v>0</v>
      </c>
      <c r="O390" s="352">
        <f ca="1">IF(ISERROR(VLOOKUP($A390,'PATROL W-Y62 S4'!$D:$E,1,FALSE)),0,1)</f>
        <v>0</v>
      </c>
      <c r="P390" s="352">
        <f ca="1">IF(ISERROR(VLOOKUP($A390,'PATROL W-Y62'!$D:$E,1,FALSE)),0,1)</f>
        <v>0</v>
      </c>
      <c r="Q390" s="352">
        <f ca="1">IF(ISERROR(VLOOKUP($A390,'QASHQAI J11'!$D:$E,1,FALSE)),0,1)</f>
        <v>0</v>
      </c>
      <c r="R390" s="352">
        <f ca="1">IF(ISERROR(VLOOKUP($A390,'X-TRAIL-T32'!$D:$E,1,FALSE)),0,1)</f>
        <v>0</v>
      </c>
      <c r="S390" s="352">
        <f ca="1">IF(ISERROR(VLOOKUP($A390,'NAVARA -D23 DC'!$D:$D,1,FALSE)),0,1)</f>
        <v>0</v>
      </c>
      <c r="T390" s="352">
        <f ca="1">IF(ISERROR(VLOOKUP($A390,'NAVARA KC&amp;SC'!$D:$D,1,FALSE)),0,1)</f>
        <v>0</v>
      </c>
      <c r="U390" s="352">
        <f ca="1">IF(ISERROR(VLOOKUP($A390,'ALL-NEW Z-Z34'!$D:$D,1,FALSE)),0,1)</f>
        <v>0</v>
      </c>
      <c r="V390" s="352">
        <f>IF(ISERROR(VLOOKUP($A390,#REF!,1,FALSE)),0,1)</f>
        <v>0</v>
      </c>
      <c r="W390" s="352">
        <f>IF(ISERROR(VLOOKUP($A390,#REF!,1,FALSE)),0,1)</f>
        <v>0</v>
      </c>
      <c r="X390" s="352">
        <f>IF(ISERROR(VLOOKUP($A390,#REF!,1,FALSE)),0,1)</f>
        <v>0</v>
      </c>
      <c r="Y390" s="352">
        <f>IF(ISERROR(VLOOKUP($A390,#REF!,1,FALSE)),0,1)</f>
        <v>0</v>
      </c>
      <c r="Z390" s="139">
        <f t="shared" ca="1" si="13"/>
        <v>1</v>
      </c>
    </row>
    <row r="391" spans="1:26" s="3" customFormat="1">
      <c r="A391" s="717" t="s">
        <v>278</v>
      </c>
      <c r="B391" s="716" t="s">
        <v>812</v>
      </c>
      <c r="C391" s="718">
        <v>221.5</v>
      </c>
      <c r="D391" s="586">
        <v>221.5</v>
      </c>
      <c r="E391" s="537" t="str">
        <f t="shared" si="12"/>
        <v/>
      </c>
      <c r="F391" s="720" t="s">
        <v>1464</v>
      </c>
      <c r="G391" s="680">
        <f>C391-C391*VLOOKUP(F391,'Discount Codes'!A:E,3,FALSE)</f>
        <v>183.845</v>
      </c>
      <c r="H391" s="352">
        <f ca="1">IF(ISERROR(VLOOKUP($A391,'LEAF-ZE1'!$D:$E,1,FALSE)),0,1)</f>
        <v>0</v>
      </c>
      <c r="I391" s="352">
        <f ca="1">IF(ISERROR(VLOOKUP($A391,'370Z-Z34'!$D:$E,1,FALSE)),0,1)</f>
        <v>0</v>
      </c>
      <c r="J391" s="352">
        <f ca="1">IF(ISERROR(VLOOKUP($A391,'JUKE-F15'!$D:$E,1,FALSE)),0,1)</f>
        <v>1</v>
      </c>
      <c r="K391" s="352">
        <f ca="1">IF(ISERROR(VLOOKUP($A391,'JUKE-F16'!$D:$E,1,FALSE)),0,1)</f>
        <v>0</v>
      </c>
      <c r="L391" s="352">
        <f ca="1">IF(ISERROR(VLOOKUP($A391,'NAVARA DC SER 3 &amp; 4-D23'!$D:$E,1,FALSE)),0,1)</f>
        <v>0</v>
      </c>
      <c r="M391" s="352">
        <f ca="1">IF(ISERROR(VLOOKUP($A391,'NAVARA KC&amp;SC SER 3 &amp; 4-D23'!$D:$E,1,FALSE)),0,1)</f>
        <v>0</v>
      </c>
      <c r="N391" s="352">
        <f ca="1">IF(ISERROR(VLOOKUP($A391,'PATHFINDER -R52'!$D:$E,1,FALSE)),0,1)</f>
        <v>0</v>
      </c>
      <c r="O391" s="352">
        <f ca="1">IF(ISERROR(VLOOKUP($A391,'PATROL W-Y62 S4'!$D:$E,1,FALSE)),0,1)</f>
        <v>0</v>
      </c>
      <c r="P391" s="352">
        <f ca="1">IF(ISERROR(VLOOKUP($A391,'PATROL W-Y62'!$D:$E,1,FALSE)),0,1)</f>
        <v>0</v>
      </c>
      <c r="Q391" s="352">
        <f ca="1">IF(ISERROR(VLOOKUP($A391,'QASHQAI J11'!$D:$E,1,FALSE)),0,1)</f>
        <v>0</v>
      </c>
      <c r="R391" s="352">
        <f ca="1">IF(ISERROR(VLOOKUP($A391,'X-TRAIL-T32'!$D:$E,1,FALSE)),0,1)</f>
        <v>0</v>
      </c>
      <c r="S391" s="352">
        <f ca="1">IF(ISERROR(VLOOKUP($A391,'NAVARA -D23 DC'!$D:$D,1,FALSE)),0,1)</f>
        <v>0</v>
      </c>
      <c r="T391" s="352">
        <f ca="1">IF(ISERROR(VLOOKUP($A391,'NAVARA KC&amp;SC'!$D:$D,1,FALSE)),0,1)</f>
        <v>0</v>
      </c>
      <c r="U391" s="352">
        <f ca="1">IF(ISERROR(VLOOKUP($A391,'ALL-NEW Z-Z34'!$D:$D,1,FALSE)),0,1)</f>
        <v>0</v>
      </c>
      <c r="V391" s="352">
        <f>IF(ISERROR(VLOOKUP($A391,#REF!,1,FALSE)),0,1)</f>
        <v>0</v>
      </c>
      <c r="W391" s="352">
        <f>IF(ISERROR(VLOOKUP($A391,#REF!,1,FALSE)),0,1)</f>
        <v>0</v>
      </c>
      <c r="X391" s="352">
        <f>IF(ISERROR(VLOOKUP($A391,#REF!,1,FALSE)),0,1)</f>
        <v>0</v>
      </c>
      <c r="Y391" s="352">
        <f>IF(ISERROR(VLOOKUP($A391,#REF!,1,FALSE)),0,1)</f>
        <v>0</v>
      </c>
      <c r="Z391" s="139">
        <f t="shared" ca="1" si="13"/>
        <v>1</v>
      </c>
    </row>
    <row r="392" spans="1:26" s="3" customFormat="1">
      <c r="A392" s="717" t="s">
        <v>723</v>
      </c>
      <c r="B392" s="716" t="s">
        <v>1016</v>
      </c>
      <c r="C392" s="718">
        <v>216.15</v>
      </c>
      <c r="D392" s="586">
        <v>216.15</v>
      </c>
      <c r="E392" s="537" t="str">
        <f t="shared" si="12"/>
        <v/>
      </c>
      <c r="F392" s="720" t="s">
        <v>1464</v>
      </c>
      <c r="G392" s="680">
        <f>C392-C392*VLOOKUP(F392,'Discount Codes'!A:E,3,FALSE)</f>
        <v>179.40449999999998</v>
      </c>
      <c r="H392" s="352">
        <f ca="1">IF(ISERROR(VLOOKUP($A392,'LEAF-ZE1'!$D:$E,1,FALSE)),0,1)</f>
        <v>0</v>
      </c>
      <c r="I392" s="352">
        <f ca="1">IF(ISERROR(VLOOKUP($A392,'370Z-Z34'!$D:$E,1,FALSE)),0,1)</f>
        <v>0</v>
      </c>
      <c r="J392" s="352">
        <f ca="1">IF(ISERROR(VLOOKUP($A392,'JUKE-F15'!$D:$E,1,FALSE)),0,1)</f>
        <v>0</v>
      </c>
      <c r="K392" s="352">
        <f ca="1">IF(ISERROR(VLOOKUP($A392,'JUKE-F16'!$D:$E,1,FALSE)),0,1)</f>
        <v>0</v>
      </c>
      <c r="L392" s="352">
        <f ca="1">IF(ISERROR(VLOOKUP($A392,'NAVARA DC SER 3 &amp; 4-D23'!$D:$E,1,FALSE)),0,1)</f>
        <v>0</v>
      </c>
      <c r="M392" s="352">
        <f ca="1">IF(ISERROR(VLOOKUP($A392,'NAVARA KC&amp;SC SER 3 &amp; 4-D23'!$D:$E,1,FALSE)),0,1)</f>
        <v>0</v>
      </c>
      <c r="N392" s="352">
        <f ca="1">IF(ISERROR(VLOOKUP($A392,'PATHFINDER -R52'!$D:$E,1,FALSE)),0,1)</f>
        <v>0</v>
      </c>
      <c r="O392" s="352">
        <f ca="1">IF(ISERROR(VLOOKUP($A392,'PATROL W-Y62 S4'!$D:$E,1,FALSE)),0,1)</f>
        <v>0</v>
      </c>
      <c r="P392" s="352">
        <f ca="1">IF(ISERROR(VLOOKUP($A392,'PATROL W-Y62'!$D:$E,1,FALSE)),0,1)</f>
        <v>0</v>
      </c>
      <c r="Q392" s="352">
        <f ca="1">IF(ISERROR(VLOOKUP($A392,'QASHQAI J11'!$D:$E,1,FALSE)),0,1)</f>
        <v>1</v>
      </c>
      <c r="R392" s="352">
        <f ca="1">IF(ISERROR(VLOOKUP($A392,'X-TRAIL-T32'!$D:$E,1,FALSE)),0,1)</f>
        <v>0</v>
      </c>
      <c r="S392" s="352">
        <f ca="1">IF(ISERROR(VLOOKUP($A392,'NAVARA -D23 DC'!$D:$D,1,FALSE)),0,1)</f>
        <v>0</v>
      </c>
      <c r="T392" s="352">
        <f ca="1">IF(ISERROR(VLOOKUP($A392,'NAVARA KC&amp;SC'!$D:$D,1,FALSE)),0,1)</f>
        <v>0</v>
      </c>
      <c r="U392" s="352">
        <f ca="1">IF(ISERROR(VLOOKUP($A392,'ALL-NEW Z-Z34'!$D:$D,1,FALSE)),0,1)</f>
        <v>0</v>
      </c>
      <c r="V392" s="352">
        <f>IF(ISERROR(VLOOKUP($A392,#REF!,1,FALSE)),0,1)</f>
        <v>0</v>
      </c>
      <c r="W392" s="352">
        <f>IF(ISERROR(VLOOKUP($A392,#REF!,1,FALSE)),0,1)</f>
        <v>0</v>
      </c>
      <c r="X392" s="352">
        <f>IF(ISERROR(VLOOKUP($A392,#REF!,1,FALSE)),0,1)</f>
        <v>0</v>
      </c>
      <c r="Y392" s="352">
        <f>IF(ISERROR(VLOOKUP($A392,#REF!,1,FALSE)),0,1)</f>
        <v>0</v>
      </c>
      <c r="Z392" s="139">
        <f t="shared" ca="1" si="13"/>
        <v>1</v>
      </c>
    </row>
    <row r="393" spans="1:26" s="3" customFormat="1">
      <c r="A393" s="717" t="s">
        <v>1186</v>
      </c>
      <c r="B393" s="716" t="s">
        <v>1929</v>
      </c>
      <c r="C393" s="718">
        <v>179.47</v>
      </c>
      <c r="D393" s="586">
        <v>179.47</v>
      </c>
      <c r="E393" s="537" t="str">
        <f t="shared" si="12"/>
        <v/>
      </c>
      <c r="F393" s="720" t="s">
        <v>1464</v>
      </c>
      <c r="G393" s="680">
        <f>C393-C393*VLOOKUP(F393,'Discount Codes'!A:E,3,FALSE)</f>
        <v>148.96010000000001</v>
      </c>
      <c r="H393" s="352">
        <f ca="1">IF(ISERROR(VLOOKUP($A393,'LEAF-ZE1'!$D:$E,1,FALSE)),0,1)</f>
        <v>1</v>
      </c>
      <c r="I393" s="352">
        <f ca="1">IF(ISERROR(VLOOKUP($A393,'370Z-Z34'!$D:$E,1,FALSE)),0,1)</f>
        <v>0</v>
      </c>
      <c r="J393" s="352">
        <f ca="1">IF(ISERROR(VLOOKUP($A393,'JUKE-F15'!$D:$E,1,FALSE)),0,1)</f>
        <v>0</v>
      </c>
      <c r="K393" s="352">
        <f ca="1">IF(ISERROR(VLOOKUP($A393,'JUKE-F16'!$D:$E,1,FALSE)),0,1)</f>
        <v>0</v>
      </c>
      <c r="L393" s="352">
        <f ca="1">IF(ISERROR(VLOOKUP($A393,'NAVARA DC SER 3 &amp; 4-D23'!$D:$E,1,FALSE)),0,1)</f>
        <v>0</v>
      </c>
      <c r="M393" s="352">
        <f ca="1">IF(ISERROR(VLOOKUP($A393,'NAVARA KC&amp;SC SER 3 &amp; 4-D23'!$D:$E,1,FALSE)),0,1)</f>
        <v>0</v>
      </c>
      <c r="N393" s="352">
        <f ca="1">IF(ISERROR(VLOOKUP($A393,'PATHFINDER -R52'!$D:$E,1,FALSE)),0,1)</f>
        <v>0</v>
      </c>
      <c r="O393" s="352">
        <f ca="1">IF(ISERROR(VLOOKUP($A393,'PATROL W-Y62 S4'!$D:$E,1,FALSE)),0,1)</f>
        <v>0</v>
      </c>
      <c r="P393" s="352">
        <f ca="1">IF(ISERROR(VLOOKUP($A393,'PATROL W-Y62'!$D:$E,1,FALSE)),0,1)</f>
        <v>0</v>
      </c>
      <c r="Q393" s="352">
        <f ca="1">IF(ISERROR(VLOOKUP($A393,'QASHQAI J11'!$D:$E,1,FALSE)),0,1)</f>
        <v>0</v>
      </c>
      <c r="R393" s="352">
        <f ca="1">IF(ISERROR(VLOOKUP($A393,'X-TRAIL-T32'!$D:$E,1,FALSE)),0,1)</f>
        <v>0</v>
      </c>
      <c r="S393" s="352">
        <f ca="1">IF(ISERROR(VLOOKUP($A393,'NAVARA -D23 DC'!$D:$D,1,FALSE)),0,1)</f>
        <v>0</v>
      </c>
      <c r="T393" s="352">
        <f ca="1">IF(ISERROR(VLOOKUP($A393,'NAVARA KC&amp;SC'!$D:$D,1,FALSE)),0,1)</f>
        <v>0</v>
      </c>
      <c r="U393" s="352">
        <f ca="1">IF(ISERROR(VLOOKUP($A393,'ALL-NEW Z-Z34'!$D:$D,1,FALSE)),0,1)</f>
        <v>0</v>
      </c>
      <c r="V393" s="352">
        <f>IF(ISERROR(VLOOKUP($A393,#REF!,1,FALSE)),0,1)</f>
        <v>0</v>
      </c>
      <c r="W393" s="352">
        <f>IF(ISERROR(VLOOKUP($A393,#REF!,1,FALSE)),0,1)</f>
        <v>0</v>
      </c>
      <c r="X393" s="352">
        <f>IF(ISERROR(VLOOKUP($A393,#REF!,1,FALSE)),0,1)</f>
        <v>0</v>
      </c>
      <c r="Y393" s="352">
        <f>IF(ISERROR(VLOOKUP($A393,#REF!,1,FALSE)),0,1)</f>
        <v>0</v>
      </c>
      <c r="Z393" s="139">
        <f t="shared" ca="1" si="13"/>
        <v>1</v>
      </c>
    </row>
    <row r="394" spans="1:26" s="3" customFormat="1">
      <c r="A394" s="717" t="s">
        <v>1204</v>
      </c>
      <c r="B394" s="716" t="s">
        <v>1930</v>
      </c>
      <c r="C394" s="718">
        <v>126.49</v>
      </c>
      <c r="D394" s="586">
        <v>126.49</v>
      </c>
      <c r="E394" s="537" t="str">
        <f t="shared" si="12"/>
        <v/>
      </c>
      <c r="F394" s="720" t="s">
        <v>1464</v>
      </c>
      <c r="G394" s="680">
        <f>C394-C394*VLOOKUP(F394,'Discount Codes'!A:E,3,FALSE)</f>
        <v>104.9867</v>
      </c>
      <c r="H394" s="352">
        <f ca="1">IF(ISERROR(VLOOKUP($A394,'LEAF-ZE1'!$D:$E,1,FALSE)),0,1)</f>
        <v>0</v>
      </c>
      <c r="I394" s="352">
        <f ca="1">IF(ISERROR(VLOOKUP($A394,'370Z-Z34'!$D:$E,1,FALSE)),0,1)</f>
        <v>0</v>
      </c>
      <c r="J394" s="352">
        <f ca="1">IF(ISERROR(VLOOKUP($A394,'JUKE-F15'!$D:$E,1,FALSE)),0,1)</f>
        <v>0</v>
      </c>
      <c r="K394" s="352">
        <f ca="1">IF(ISERROR(VLOOKUP($A394,'JUKE-F16'!$D:$E,1,FALSE)),0,1)</f>
        <v>1</v>
      </c>
      <c r="L394" s="352">
        <f ca="1">IF(ISERROR(VLOOKUP($A394,'NAVARA DC SER 3 &amp; 4-D23'!$D:$E,1,FALSE)),0,1)</f>
        <v>0</v>
      </c>
      <c r="M394" s="352">
        <f ca="1">IF(ISERROR(VLOOKUP($A394,'NAVARA KC&amp;SC SER 3 &amp; 4-D23'!$D:$E,1,FALSE)),0,1)</f>
        <v>0</v>
      </c>
      <c r="N394" s="352">
        <f ca="1">IF(ISERROR(VLOOKUP($A394,'PATHFINDER -R52'!$D:$E,1,FALSE)),0,1)</f>
        <v>0</v>
      </c>
      <c r="O394" s="352">
        <f ca="1">IF(ISERROR(VLOOKUP($A394,'PATROL W-Y62 S4'!$D:$E,1,FALSE)),0,1)</f>
        <v>0</v>
      </c>
      <c r="P394" s="352">
        <f ca="1">IF(ISERROR(VLOOKUP($A394,'PATROL W-Y62'!$D:$E,1,FALSE)),0,1)</f>
        <v>0</v>
      </c>
      <c r="Q394" s="352">
        <f ca="1">IF(ISERROR(VLOOKUP($A394,'QASHQAI J11'!$D:$E,1,FALSE)),0,1)</f>
        <v>0</v>
      </c>
      <c r="R394" s="352">
        <f ca="1">IF(ISERROR(VLOOKUP($A394,'X-TRAIL-T32'!$D:$E,1,FALSE)),0,1)</f>
        <v>0</v>
      </c>
      <c r="S394" s="352">
        <f ca="1">IF(ISERROR(VLOOKUP($A394,'NAVARA -D23 DC'!$D:$D,1,FALSE)),0,1)</f>
        <v>0</v>
      </c>
      <c r="T394" s="352">
        <f ca="1">IF(ISERROR(VLOOKUP($A394,'NAVARA KC&amp;SC'!$D:$D,1,FALSE)),0,1)</f>
        <v>0</v>
      </c>
      <c r="U394" s="352">
        <f ca="1">IF(ISERROR(VLOOKUP($A394,'ALL-NEW Z-Z34'!$D:$D,1,FALSE)),0,1)</f>
        <v>0</v>
      </c>
      <c r="V394" s="352">
        <f>IF(ISERROR(VLOOKUP($A394,#REF!,1,FALSE)),0,1)</f>
        <v>0</v>
      </c>
      <c r="W394" s="352">
        <f>IF(ISERROR(VLOOKUP($A394,#REF!,1,FALSE)),0,1)</f>
        <v>0</v>
      </c>
      <c r="X394" s="352">
        <f>IF(ISERROR(VLOOKUP($A394,#REF!,1,FALSE)),0,1)</f>
        <v>0</v>
      </c>
      <c r="Y394" s="352">
        <f>IF(ISERROR(VLOOKUP($A394,#REF!,1,FALSE)),0,1)</f>
        <v>0</v>
      </c>
      <c r="Z394" s="139">
        <f t="shared" ca="1" si="13"/>
        <v>1</v>
      </c>
    </row>
    <row r="395" spans="1:26" s="3" customFormat="1">
      <c r="A395" s="717" t="s">
        <v>110</v>
      </c>
      <c r="B395" s="716" t="s">
        <v>781</v>
      </c>
      <c r="C395" s="718">
        <v>183.62</v>
      </c>
      <c r="D395" s="586">
        <v>183.62</v>
      </c>
      <c r="E395" s="537" t="str">
        <f t="shared" si="12"/>
        <v/>
      </c>
      <c r="F395" s="720" t="s">
        <v>1464</v>
      </c>
      <c r="G395" s="680">
        <f>C395-C395*VLOOKUP(F395,'Discount Codes'!A:E,3,FALSE)</f>
        <v>152.40460000000002</v>
      </c>
      <c r="H395" s="352">
        <f ca="1">IF(ISERROR(VLOOKUP($A395,'LEAF-ZE1'!$D:$E,1,FALSE)),0,1)</f>
        <v>0</v>
      </c>
      <c r="I395" s="352">
        <f ca="1">IF(ISERROR(VLOOKUP($A395,'370Z-Z34'!$D:$E,1,FALSE)),0,1)</f>
        <v>0</v>
      </c>
      <c r="J395" s="352">
        <f ca="1">IF(ISERROR(VLOOKUP($A395,'JUKE-F15'!$D:$E,1,FALSE)),0,1)</f>
        <v>1</v>
      </c>
      <c r="K395" s="352">
        <f ca="1">IF(ISERROR(VLOOKUP($A395,'JUKE-F16'!$D:$E,1,FALSE)),0,1)</f>
        <v>0</v>
      </c>
      <c r="L395" s="352">
        <f ca="1">IF(ISERROR(VLOOKUP($A395,'NAVARA DC SER 3 &amp; 4-D23'!$D:$E,1,FALSE)),0,1)</f>
        <v>0</v>
      </c>
      <c r="M395" s="352">
        <f ca="1">IF(ISERROR(VLOOKUP($A395,'NAVARA KC&amp;SC SER 3 &amp; 4-D23'!$D:$E,1,FALSE)),0,1)</f>
        <v>0</v>
      </c>
      <c r="N395" s="352">
        <f ca="1">IF(ISERROR(VLOOKUP($A395,'PATHFINDER -R52'!$D:$E,1,FALSE)),0,1)</f>
        <v>0</v>
      </c>
      <c r="O395" s="352">
        <f ca="1">IF(ISERROR(VLOOKUP($A395,'PATROL W-Y62 S4'!$D:$E,1,FALSE)),0,1)</f>
        <v>0</v>
      </c>
      <c r="P395" s="352">
        <f ca="1">IF(ISERROR(VLOOKUP($A395,'PATROL W-Y62'!$D:$E,1,FALSE)),0,1)</f>
        <v>0</v>
      </c>
      <c r="Q395" s="352">
        <f ca="1">IF(ISERROR(VLOOKUP($A395,'QASHQAI J11'!$D:$E,1,FALSE)),0,1)</f>
        <v>0</v>
      </c>
      <c r="R395" s="352">
        <f ca="1">IF(ISERROR(VLOOKUP($A395,'X-TRAIL-T32'!$D:$E,1,FALSE)),0,1)</f>
        <v>0</v>
      </c>
      <c r="S395" s="352">
        <f ca="1">IF(ISERROR(VLOOKUP($A395,'NAVARA -D23 DC'!$D:$D,1,FALSE)),0,1)</f>
        <v>0</v>
      </c>
      <c r="T395" s="352">
        <f ca="1">IF(ISERROR(VLOOKUP($A395,'NAVARA KC&amp;SC'!$D:$D,1,FALSE)),0,1)</f>
        <v>0</v>
      </c>
      <c r="U395" s="352">
        <f ca="1">IF(ISERROR(VLOOKUP($A395,'ALL-NEW Z-Z34'!$D:$D,1,FALSE)),0,1)</f>
        <v>0</v>
      </c>
      <c r="V395" s="352">
        <f>IF(ISERROR(VLOOKUP($A395,#REF!,1,FALSE)),0,1)</f>
        <v>0</v>
      </c>
      <c r="W395" s="352">
        <f>IF(ISERROR(VLOOKUP($A395,#REF!,1,FALSE)),0,1)</f>
        <v>0</v>
      </c>
      <c r="X395" s="352">
        <f>IF(ISERROR(VLOOKUP($A395,#REF!,1,FALSE)),0,1)</f>
        <v>0</v>
      </c>
      <c r="Y395" s="352">
        <f>IF(ISERROR(VLOOKUP($A395,#REF!,1,FALSE)),0,1)</f>
        <v>0</v>
      </c>
      <c r="Z395" s="139">
        <f t="shared" ca="1" si="13"/>
        <v>1</v>
      </c>
    </row>
    <row r="396" spans="1:26" s="3" customFormat="1">
      <c r="A396" s="717" t="s">
        <v>1211</v>
      </c>
      <c r="B396" s="716" t="s">
        <v>1931</v>
      </c>
      <c r="C396" s="718">
        <v>368.89</v>
      </c>
      <c r="D396" s="586">
        <v>368.89</v>
      </c>
      <c r="E396" s="537" t="str">
        <f t="shared" si="12"/>
        <v/>
      </c>
      <c r="F396" s="720" t="s">
        <v>1464</v>
      </c>
      <c r="G396" s="680">
        <f>C396-C396*VLOOKUP(F396,'Discount Codes'!A:E,3,FALSE)</f>
        <v>306.17869999999999</v>
      </c>
      <c r="H396" s="352">
        <f ca="1">IF(ISERROR(VLOOKUP($A396,'LEAF-ZE1'!$D:$E,1,FALSE)),0,1)</f>
        <v>0</v>
      </c>
      <c r="I396" s="352">
        <f ca="1">IF(ISERROR(VLOOKUP($A396,'370Z-Z34'!$D:$E,1,FALSE)),0,1)</f>
        <v>0</v>
      </c>
      <c r="J396" s="352">
        <f ca="1">IF(ISERROR(VLOOKUP($A396,'JUKE-F15'!$D:$E,1,FALSE)),0,1)</f>
        <v>0</v>
      </c>
      <c r="K396" s="352">
        <f ca="1">IF(ISERROR(VLOOKUP($A396,'JUKE-F16'!$D:$E,1,FALSE)),0,1)</f>
        <v>1</v>
      </c>
      <c r="L396" s="352">
        <f ca="1">IF(ISERROR(VLOOKUP($A396,'NAVARA DC SER 3 &amp; 4-D23'!$D:$E,1,FALSE)),0,1)</f>
        <v>0</v>
      </c>
      <c r="M396" s="352">
        <f ca="1">IF(ISERROR(VLOOKUP($A396,'NAVARA KC&amp;SC SER 3 &amp; 4-D23'!$D:$E,1,FALSE)),0,1)</f>
        <v>0</v>
      </c>
      <c r="N396" s="352">
        <f ca="1">IF(ISERROR(VLOOKUP($A396,'PATHFINDER -R52'!$D:$E,1,FALSE)),0,1)</f>
        <v>0</v>
      </c>
      <c r="O396" s="352">
        <f ca="1">IF(ISERROR(VLOOKUP($A396,'PATROL W-Y62 S4'!$D:$E,1,FALSE)),0,1)</f>
        <v>0</v>
      </c>
      <c r="P396" s="352">
        <f ca="1">IF(ISERROR(VLOOKUP($A396,'PATROL W-Y62'!$D:$E,1,FALSE)),0,1)</f>
        <v>0</v>
      </c>
      <c r="Q396" s="352">
        <f ca="1">IF(ISERROR(VLOOKUP($A396,'QASHQAI J11'!$D:$E,1,FALSE)),0,1)</f>
        <v>0</v>
      </c>
      <c r="R396" s="352">
        <f ca="1">IF(ISERROR(VLOOKUP($A396,'X-TRAIL-T32'!$D:$E,1,FALSE)),0,1)</f>
        <v>0</v>
      </c>
      <c r="S396" s="352">
        <f ca="1">IF(ISERROR(VLOOKUP($A396,'NAVARA -D23 DC'!$D:$D,1,FALSE)),0,1)</f>
        <v>0</v>
      </c>
      <c r="T396" s="352">
        <f ca="1">IF(ISERROR(VLOOKUP($A396,'NAVARA KC&amp;SC'!$D:$D,1,FALSE)),0,1)</f>
        <v>0</v>
      </c>
      <c r="U396" s="352">
        <f ca="1">IF(ISERROR(VLOOKUP($A396,'ALL-NEW Z-Z34'!$D:$D,1,FALSE)),0,1)</f>
        <v>0</v>
      </c>
      <c r="V396" s="352">
        <f>IF(ISERROR(VLOOKUP($A396,#REF!,1,FALSE)),0,1)</f>
        <v>0</v>
      </c>
      <c r="W396" s="352">
        <f>IF(ISERROR(VLOOKUP($A396,#REF!,1,FALSE)),0,1)</f>
        <v>0</v>
      </c>
      <c r="X396" s="352">
        <f>IF(ISERROR(VLOOKUP($A396,#REF!,1,FALSE)),0,1)</f>
        <v>0</v>
      </c>
      <c r="Y396" s="352">
        <f>IF(ISERROR(VLOOKUP($A396,#REF!,1,FALSE)),0,1)</f>
        <v>0</v>
      </c>
      <c r="Z396" s="139">
        <f t="shared" ca="1" si="13"/>
        <v>1</v>
      </c>
    </row>
    <row r="397" spans="1:26" s="3" customFormat="1">
      <c r="A397" s="717" t="s">
        <v>722</v>
      </c>
      <c r="B397" s="716" t="s">
        <v>1019</v>
      </c>
      <c r="C397" s="718">
        <v>363.17</v>
      </c>
      <c r="D397" s="586">
        <v>363.17</v>
      </c>
      <c r="E397" s="537" t="str">
        <f t="shared" si="12"/>
        <v/>
      </c>
      <c r="F397" s="720" t="s">
        <v>1464</v>
      </c>
      <c r="G397" s="680">
        <f>C397-C397*VLOOKUP(F397,'Discount Codes'!A:E,3,FALSE)</f>
        <v>301.43110000000001</v>
      </c>
      <c r="H397" s="352">
        <f ca="1">IF(ISERROR(VLOOKUP($A397,'LEAF-ZE1'!$D:$E,1,FALSE)),0,1)</f>
        <v>0</v>
      </c>
      <c r="I397" s="352">
        <f ca="1">IF(ISERROR(VLOOKUP($A397,'370Z-Z34'!$D:$E,1,FALSE)),0,1)</f>
        <v>0</v>
      </c>
      <c r="J397" s="352">
        <f ca="1">IF(ISERROR(VLOOKUP($A397,'JUKE-F15'!$D:$E,1,FALSE)),0,1)</f>
        <v>0</v>
      </c>
      <c r="K397" s="352">
        <f ca="1">IF(ISERROR(VLOOKUP($A397,'JUKE-F16'!$D:$E,1,FALSE)),0,1)</f>
        <v>0</v>
      </c>
      <c r="L397" s="352">
        <f ca="1">IF(ISERROR(VLOOKUP($A397,'NAVARA DC SER 3 &amp; 4-D23'!$D:$E,1,FALSE)),0,1)</f>
        <v>0</v>
      </c>
      <c r="M397" s="352">
        <f ca="1">IF(ISERROR(VLOOKUP($A397,'NAVARA KC&amp;SC SER 3 &amp; 4-D23'!$D:$E,1,FALSE)),0,1)</f>
        <v>0</v>
      </c>
      <c r="N397" s="352">
        <f ca="1">IF(ISERROR(VLOOKUP($A397,'PATHFINDER -R52'!$D:$E,1,FALSE)),0,1)</f>
        <v>0</v>
      </c>
      <c r="O397" s="352">
        <f ca="1">IF(ISERROR(VLOOKUP($A397,'PATROL W-Y62 S4'!$D:$E,1,FALSE)),0,1)</f>
        <v>0</v>
      </c>
      <c r="P397" s="352">
        <f ca="1">IF(ISERROR(VLOOKUP($A397,'PATROL W-Y62'!$D:$E,1,FALSE)),0,1)</f>
        <v>0</v>
      </c>
      <c r="Q397" s="352">
        <f ca="1">IF(ISERROR(VLOOKUP($A397,'QASHQAI J11'!$D:$E,1,FALSE)),0,1)</f>
        <v>1</v>
      </c>
      <c r="R397" s="352">
        <f ca="1">IF(ISERROR(VLOOKUP($A397,'X-TRAIL-T32'!$D:$E,1,FALSE)),0,1)</f>
        <v>0</v>
      </c>
      <c r="S397" s="352">
        <f ca="1">IF(ISERROR(VLOOKUP($A397,'NAVARA -D23 DC'!$D:$D,1,FALSE)),0,1)</f>
        <v>0</v>
      </c>
      <c r="T397" s="352">
        <f ca="1">IF(ISERROR(VLOOKUP($A397,'NAVARA KC&amp;SC'!$D:$D,1,FALSE)),0,1)</f>
        <v>0</v>
      </c>
      <c r="U397" s="352">
        <f ca="1">IF(ISERROR(VLOOKUP($A397,'ALL-NEW Z-Z34'!$D:$D,1,FALSE)),0,1)</f>
        <v>0</v>
      </c>
      <c r="V397" s="352">
        <f>IF(ISERROR(VLOOKUP($A397,#REF!,1,FALSE)),0,1)</f>
        <v>0</v>
      </c>
      <c r="W397" s="352">
        <f>IF(ISERROR(VLOOKUP($A397,#REF!,1,FALSE)),0,1)</f>
        <v>0</v>
      </c>
      <c r="X397" s="352">
        <f>IF(ISERROR(VLOOKUP($A397,#REF!,1,FALSE)),0,1)</f>
        <v>0</v>
      </c>
      <c r="Y397" s="352">
        <f>IF(ISERROR(VLOOKUP($A397,#REF!,1,FALSE)),0,1)</f>
        <v>0</v>
      </c>
      <c r="Z397" s="139">
        <f t="shared" ca="1" si="13"/>
        <v>1</v>
      </c>
    </row>
    <row r="398" spans="1:26" s="3" customFormat="1">
      <c r="A398" s="717" t="s">
        <v>157</v>
      </c>
      <c r="B398" s="716" t="s">
        <v>917</v>
      </c>
      <c r="C398" s="718">
        <v>258.07</v>
      </c>
      <c r="D398" s="586">
        <v>258.07</v>
      </c>
      <c r="E398" s="537" t="str">
        <f t="shared" si="12"/>
        <v/>
      </c>
      <c r="F398" s="720" t="s">
        <v>1464</v>
      </c>
      <c r="G398" s="680">
        <f>C398-C398*VLOOKUP(F398,'Discount Codes'!A:E,3,FALSE)</f>
        <v>214.19809999999998</v>
      </c>
      <c r="H398" s="352">
        <f ca="1">IF(ISERROR(VLOOKUP($A398,'LEAF-ZE1'!$D:$E,1,FALSE)),0,1)</f>
        <v>0</v>
      </c>
      <c r="I398" s="352">
        <f ca="1">IF(ISERROR(VLOOKUP($A398,'370Z-Z34'!$D:$E,1,FALSE)),0,1)</f>
        <v>0</v>
      </c>
      <c r="J398" s="352">
        <f ca="1">IF(ISERROR(VLOOKUP($A398,'JUKE-F15'!$D:$E,1,FALSE)),0,1)</f>
        <v>0</v>
      </c>
      <c r="K398" s="352">
        <f ca="1">IF(ISERROR(VLOOKUP($A398,'JUKE-F16'!$D:$E,1,FALSE)),0,1)</f>
        <v>0</v>
      </c>
      <c r="L398" s="352">
        <f ca="1">IF(ISERROR(VLOOKUP($A398,'NAVARA DC SER 3 &amp; 4-D23'!$D:$E,1,FALSE)),0,1)</f>
        <v>0</v>
      </c>
      <c r="M398" s="352">
        <f ca="1">IF(ISERROR(VLOOKUP($A398,'NAVARA KC&amp;SC SER 3 &amp; 4-D23'!$D:$E,1,FALSE)),0,1)</f>
        <v>0</v>
      </c>
      <c r="N398" s="352">
        <f ca="1">IF(ISERROR(VLOOKUP($A398,'PATHFINDER -R52'!$D:$E,1,FALSE)),0,1)</f>
        <v>1</v>
      </c>
      <c r="O398" s="352">
        <f ca="1">IF(ISERROR(VLOOKUP($A398,'PATROL W-Y62 S4'!$D:$E,1,FALSE)),0,1)</f>
        <v>0</v>
      </c>
      <c r="P398" s="352">
        <f ca="1">IF(ISERROR(VLOOKUP($A398,'PATROL W-Y62'!$D:$E,1,FALSE)),0,1)</f>
        <v>0</v>
      </c>
      <c r="Q398" s="352">
        <f ca="1">IF(ISERROR(VLOOKUP($A398,'QASHQAI J11'!$D:$E,1,FALSE)),0,1)</f>
        <v>0</v>
      </c>
      <c r="R398" s="352">
        <f ca="1">IF(ISERROR(VLOOKUP($A398,'X-TRAIL-T32'!$D:$E,1,FALSE)),0,1)</f>
        <v>0</v>
      </c>
      <c r="S398" s="352">
        <f ca="1">IF(ISERROR(VLOOKUP($A398,'NAVARA -D23 DC'!$D:$D,1,FALSE)),0,1)</f>
        <v>0</v>
      </c>
      <c r="T398" s="352">
        <f ca="1">IF(ISERROR(VLOOKUP($A398,'NAVARA KC&amp;SC'!$D:$D,1,FALSE)),0,1)</f>
        <v>0</v>
      </c>
      <c r="U398" s="352">
        <f ca="1">IF(ISERROR(VLOOKUP($A398,'ALL-NEW Z-Z34'!$D:$D,1,FALSE)),0,1)</f>
        <v>0</v>
      </c>
      <c r="V398" s="352">
        <f>IF(ISERROR(VLOOKUP($A398,#REF!,1,FALSE)),0,1)</f>
        <v>0</v>
      </c>
      <c r="W398" s="352">
        <f>IF(ISERROR(VLOOKUP($A398,#REF!,1,FALSE)),0,1)</f>
        <v>0</v>
      </c>
      <c r="X398" s="352">
        <f>IF(ISERROR(VLOOKUP($A398,#REF!,1,FALSE)),0,1)</f>
        <v>0</v>
      </c>
      <c r="Y398" s="352">
        <f>IF(ISERROR(VLOOKUP($A398,#REF!,1,FALSE)),0,1)</f>
        <v>0</v>
      </c>
      <c r="Z398" s="139">
        <f t="shared" ca="1" si="13"/>
        <v>1</v>
      </c>
    </row>
    <row r="399" spans="1:26" s="3" customFormat="1">
      <c r="A399" s="717" t="s">
        <v>508</v>
      </c>
      <c r="B399" s="716" t="s">
        <v>917</v>
      </c>
      <c r="C399" s="718">
        <v>193.52</v>
      </c>
      <c r="D399" s="586">
        <v>193.52</v>
      </c>
      <c r="E399" s="537" t="str">
        <f t="shared" si="12"/>
        <v/>
      </c>
      <c r="F399" s="720" t="s">
        <v>1464</v>
      </c>
      <c r="G399" s="680">
        <f>C399-C399*VLOOKUP(F399,'Discount Codes'!A:E,3,FALSE)</f>
        <v>160.6216</v>
      </c>
      <c r="H399" s="352">
        <f ca="1">IF(ISERROR(VLOOKUP($A399,'LEAF-ZE1'!$D:$E,1,FALSE)),0,1)</f>
        <v>0</v>
      </c>
      <c r="I399" s="352">
        <f ca="1">IF(ISERROR(VLOOKUP($A399,'370Z-Z34'!$D:$E,1,FALSE)),0,1)</f>
        <v>0</v>
      </c>
      <c r="J399" s="352">
        <f ca="1">IF(ISERROR(VLOOKUP($A399,'JUKE-F15'!$D:$E,1,FALSE)),0,1)</f>
        <v>0</v>
      </c>
      <c r="K399" s="352">
        <f ca="1">IF(ISERROR(VLOOKUP($A399,'JUKE-F16'!$D:$E,1,FALSE)),0,1)</f>
        <v>0</v>
      </c>
      <c r="L399" s="352">
        <f ca="1">IF(ISERROR(VLOOKUP($A399,'NAVARA DC SER 3 &amp; 4-D23'!$D:$E,1,FALSE)),0,1)</f>
        <v>0</v>
      </c>
      <c r="M399" s="352">
        <f ca="1">IF(ISERROR(VLOOKUP($A399,'NAVARA KC&amp;SC SER 3 &amp; 4-D23'!$D:$E,1,FALSE)),0,1)</f>
        <v>0</v>
      </c>
      <c r="N399" s="352">
        <f ca="1">IF(ISERROR(VLOOKUP($A399,'PATHFINDER -R52'!$D:$E,1,FALSE)),0,1)</f>
        <v>1</v>
      </c>
      <c r="O399" s="352">
        <f ca="1">IF(ISERROR(VLOOKUP($A399,'PATROL W-Y62 S4'!$D:$E,1,FALSE)),0,1)</f>
        <v>0</v>
      </c>
      <c r="P399" s="352">
        <f ca="1">IF(ISERROR(VLOOKUP($A399,'PATROL W-Y62'!$D:$E,1,FALSE)),0,1)</f>
        <v>0</v>
      </c>
      <c r="Q399" s="352">
        <f ca="1">IF(ISERROR(VLOOKUP($A399,'QASHQAI J11'!$D:$E,1,FALSE)),0,1)</f>
        <v>0</v>
      </c>
      <c r="R399" s="352">
        <f ca="1">IF(ISERROR(VLOOKUP($A399,'X-TRAIL-T32'!$D:$E,1,FALSE)),0,1)</f>
        <v>0</v>
      </c>
      <c r="S399" s="352">
        <f ca="1">IF(ISERROR(VLOOKUP($A399,'NAVARA -D23 DC'!$D:$D,1,FALSE)),0,1)</f>
        <v>0</v>
      </c>
      <c r="T399" s="352">
        <f ca="1">IF(ISERROR(VLOOKUP($A399,'NAVARA KC&amp;SC'!$D:$D,1,FALSE)),0,1)</f>
        <v>0</v>
      </c>
      <c r="U399" s="352">
        <f ca="1">IF(ISERROR(VLOOKUP($A399,'ALL-NEW Z-Z34'!$D:$D,1,FALSE)),0,1)</f>
        <v>0</v>
      </c>
      <c r="V399" s="352">
        <f>IF(ISERROR(VLOOKUP($A399,#REF!,1,FALSE)),0,1)</f>
        <v>0</v>
      </c>
      <c r="W399" s="352">
        <f>IF(ISERROR(VLOOKUP($A399,#REF!,1,FALSE)),0,1)</f>
        <v>0</v>
      </c>
      <c r="X399" s="352">
        <f>IF(ISERROR(VLOOKUP($A399,#REF!,1,FALSE)),0,1)</f>
        <v>0</v>
      </c>
      <c r="Y399" s="352">
        <f>IF(ISERROR(VLOOKUP($A399,#REF!,1,FALSE)),0,1)</f>
        <v>0</v>
      </c>
      <c r="Z399" s="139">
        <f t="shared" ca="1" si="13"/>
        <v>1</v>
      </c>
    </row>
    <row r="400" spans="1:26" s="3" customFormat="1">
      <c r="A400" s="717" t="s">
        <v>643</v>
      </c>
      <c r="B400" s="716" t="s">
        <v>1932</v>
      </c>
      <c r="C400" s="718">
        <v>1174.3900000000001</v>
      </c>
      <c r="D400" s="586">
        <v>1174.3900000000001</v>
      </c>
      <c r="E400" s="537" t="str">
        <f t="shared" si="12"/>
        <v/>
      </c>
      <c r="F400" s="720" t="s">
        <v>1464</v>
      </c>
      <c r="G400" s="680">
        <f>C400-C400*VLOOKUP(F400,'Discount Codes'!A:E,3,FALSE)</f>
        <v>974.7437000000001</v>
      </c>
      <c r="H400" s="352">
        <f ca="1">IF(ISERROR(VLOOKUP($A400,'LEAF-ZE1'!$D:$E,1,FALSE)),0,1)</f>
        <v>0</v>
      </c>
      <c r="I400" s="352">
        <f ca="1">IF(ISERROR(VLOOKUP($A400,'370Z-Z34'!$D:$E,1,FALSE)),0,1)</f>
        <v>0</v>
      </c>
      <c r="J400" s="352">
        <f ca="1">IF(ISERROR(VLOOKUP($A400,'JUKE-F15'!$D:$E,1,FALSE)),0,1)</f>
        <v>0</v>
      </c>
      <c r="K400" s="352">
        <f ca="1">IF(ISERROR(VLOOKUP($A400,'JUKE-F16'!$D:$E,1,FALSE)),0,1)</f>
        <v>0</v>
      </c>
      <c r="L400" s="352">
        <f ca="1">IF(ISERROR(VLOOKUP($A400,'NAVARA DC SER 3 &amp; 4-D23'!$D:$E,1,FALSE)),0,1)</f>
        <v>0</v>
      </c>
      <c r="M400" s="352">
        <f ca="1">IF(ISERROR(VLOOKUP($A400,'NAVARA KC&amp;SC SER 3 &amp; 4-D23'!$D:$E,1,FALSE)),0,1)</f>
        <v>0</v>
      </c>
      <c r="N400" s="352">
        <f ca="1">IF(ISERROR(VLOOKUP($A400,'PATHFINDER -R52'!$D:$E,1,FALSE)),0,1)</f>
        <v>1</v>
      </c>
      <c r="O400" s="352">
        <f ca="1">IF(ISERROR(VLOOKUP($A400,'PATROL W-Y62 S4'!$D:$E,1,FALSE)),0,1)</f>
        <v>0</v>
      </c>
      <c r="P400" s="352">
        <f ca="1">IF(ISERROR(VLOOKUP($A400,'PATROL W-Y62'!$D:$E,1,FALSE)),0,1)</f>
        <v>0</v>
      </c>
      <c r="Q400" s="352">
        <f ca="1">IF(ISERROR(VLOOKUP($A400,'QASHQAI J11'!$D:$E,1,FALSE)),0,1)</f>
        <v>0</v>
      </c>
      <c r="R400" s="352">
        <f ca="1">IF(ISERROR(VLOOKUP($A400,'X-TRAIL-T32'!$D:$E,1,FALSE)),0,1)</f>
        <v>0</v>
      </c>
      <c r="S400" s="352">
        <f ca="1">IF(ISERROR(VLOOKUP($A400,'NAVARA -D23 DC'!$D:$D,1,FALSE)),0,1)</f>
        <v>0</v>
      </c>
      <c r="T400" s="352">
        <f ca="1">IF(ISERROR(VLOOKUP($A400,'NAVARA KC&amp;SC'!$D:$D,1,FALSE)),0,1)</f>
        <v>0</v>
      </c>
      <c r="U400" s="352">
        <f ca="1">IF(ISERROR(VLOOKUP($A400,'ALL-NEW Z-Z34'!$D:$D,1,FALSE)),0,1)</f>
        <v>0</v>
      </c>
      <c r="V400" s="352">
        <f>IF(ISERROR(VLOOKUP($A400,#REF!,1,FALSE)),0,1)</f>
        <v>0</v>
      </c>
      <c r="W400" s="352">
        <f>IF(ISERROR(VLOOKUP($A400,#REF!,1,FALSE)),0,1)</f>
        <v>0</v>
      </c>
      <c r="X400" s="352">
        <f>IF(ISERROR(VLOOKUP($A400,#REF!,1,FALSE)),0,1)</f>
        <v>0</v>
      </c>
      <c r="Y400" s="352">
        <f>IF(ISERROR(VLOOKUP($A400,#REF!,1,FALSE)),0,1)</f>
        <v>0</v>
      </c>
      <c r="Z400" s="139">
        <f t="shared" ca="1" si="13"/>
        <v>1</v>
      </c>
    </row>
    <row r="401" spans="1:26" s="3" customFormat="1">
      <c r="A401" s="717" t="s">
        <v>97</v>
      </c>
      <c r="B401" s="716" t="s">
        <v>770</v>
      </c>
      <c r="C401" s="718">
        <v>1754.86</v>
      </c>
      <c r="D401" s="586">
        <v>1754.86</v>
      </c>
      <c r="E401" s="537" t="str">
        <f t="shared" si="12"/>
        <v/>
      </c>
      <c r="F401" s="720" t="s">
        <v>1464</v>
      </c>
      <c r="G401" s="680">
        <f>C401-C401*VLOOKUP(F401,'Discount Codes'!A:E,3,FALSE)</f>
        <v>1456.5337999999999</v>
      </c>
      <c r="H401" s="352">
        <f ca="1">IF(ISERROR(VLOOKUP($A401,'LEAF-ZE1'!$D:$E,1,FALSE)),0,1)</f>
        <v>0</v>
      </c>
      <c r="I401" s="352">
        <f ca="1">IF(ISERROR(VLOOKUP($A401,'370Z-Z34'!$D:$E,1,FALSE)),0,1)</f>
        <v>0</v>
      </c>
      <c r="J401" s="352">
        <f ca="1">IF(ISERROR(VLOOKUP($A401,'JUKE-F15'!$D:$E,1,FALSE)),0,1)</f>
        <v>1</v>
      </c>
      <c r="K401" s="352">
        <f ca="1">IF(ISERROR(VLOOKUP($A401,'JUKE-F16'!$D:$E,1,FALSE)),0,1)</f>
        <v>0</v>
      </c>
      <c r="L401" s="352">
        <f ca="1">IF(ISERROR(VLOOKUP($A401,'NAVARA DC SER 3 &amp; 4-D23'!$D:$E,1,FALSE)),0,1)</f>
        <v>0</v>
      </c>
      <c r="M401" s="352">
        <f ca="1">IF(ISERROR(VLOOKUP($A401,'NAVARA KC&amp;SC SER 3 &amp; 4-D23'!$D:$E,1,FALSE)),0,1)</f>
        <v>0</v>
      </c>
      <c r="N401" s="352">
        <f ca="1">IF(ISERROR(VLOOKUP($A401,'PATHFINDER -R52'!$D:$E,1,FALSE)),0,1)</f>
        <v>0</v>
      </c>
      <c r="O401" s="352">
        <f ca="1">IF(ISERROR(VLOOKUP($A401,'PATROL W-Y62 S4'!$D:$E,1,FALSE)),0,1)</f>
        <v>0</v>
      </c>
      <c r="P401" s="352">
        <f ca="1">IF(ISERROR(VLOOKUP($A401,'PATROL W-Y62'!$D:$E,1,FALSE)),0,1)</f>
        <v>0</v>
      </c>
      <c r="Q401" s="352">
        <f ca="1">IF(ISERROR(VLOOKUP($A401,'QASHQAI J11'!$D:$E,1,FALSE)),0,1)</f>
        <v>0</v>
      </c>
      <c r="R401" s="352">
        <f ca="1">IF(ISERROR(VLOOKUP($A401,'X-TRAIL-T32'!$D:$E,1,FALSE)),0,1)</f>
        <v>0</v>
      </c>
      <c r="S401" s="352">
        <f ca="1">IF(ISERROR(VLOOKUP($A401,'NAVARA -D23 DC'!$D:$D,1,FALSE)),0,1)</f>
        <v>0</v>
      </c>
      <c r="T401" s="352">
        <f ca="1">IF(ISERROR(VLOOKUP($A401,'NAVARA KC&amp;SC'!$D:$D,1,FALSE)),0,1)</f>
        <v>0</v>
      </c>
      <c r="U401" s="352">
        <f ca="1">IF(ISERROR(VLOOKUP($A401,'ALL-NEW Z-Z34'!$D:$D,1,FALSE)),0,1)</f>
        <v>0</v>
      </c>
      <c r="V401" s="352">
        <f>IF(ISERROR(VLOOKUP($A401,#REF!,1,FALSE)),0,1)</f>
        <v>0</v>
      </c>
      <c r="W401" s="352">
        <f>IF(ISERROR(VLOOKUP($A401,#REF!,1,FALSE)),0,1)</f>
        <v>0</v>
      </c>
      <c r="X401" s="352">
        <f>IF(ISERROR(VLOOKUP($A401,#REF!,1,FALSE)),0,1)</f>
        <v>0</v>
      </c>
      <c r="Y401" s="352">
        <f>IF(ISERROR(VLOOKUP($A401,#REF!,1,FALSE)),0,1)</f>
        <v>0</v>
      </c>
      <c r="Z401" s="139">
        <f t="shared" ca="1" si="13"/>
        <v>1</v>
      </c>
    </row>
    <row r="402" spans="1:26" s="3" customFormat="1">
      <c r="A402" s="717" t="s">
        <v>137</v>
      </c>
      <c r="B402" s="716" t="s">
        <v>885</v>
      </c>
      <c r="C402" s="718">
        <v>1127.2</v>
      </c>
      <c r="D402" s="586">
        <v>1127.2</v>
      </c>
      <c r="E402" s="537" t="str">
        <f t="shared" si="12"/>
        <v/>
      </c>
      <c r="F402" s="720" t="s">
        <v>1464</v>
      </c>
      <c r="G402" s="680">
        <f>C402-C402*VLOOKUP(F402,'Discount Codes'!A:E,3,FALSE)</f>
        <v>935.57600000000002</v>
      </c>
      <c r="H402" s="352">
        <f ca="1">IF(ISERROR(VLOOKUP($A402,'LEAF-ZE1'!$D:$E,1,FALSE)),0,1)</f>
        <v>0</v>
      </c>
      <c r="I402" s="352">
        <f ca="1">IF(ISERROR(VLOOKUP($A402,'370Z-Z34'!$D:$E,1,FALSE)),0,1)</f>
        <v>0</v>
      </c>
      <c r="J402" s="352">
        <f ca="1">IF(ISERROR(VLOOKUP($A402,'JUKE-F15'!$D:$E,1,FALSE)),0,1)</f>
        <v>0</v>
      </c>
      <c r="K402" s="352">
        <f ca="1">IF(ISERROR(VLOOKUP($A402,'JUKE-F16'!$D:$E,1,FALSE)),0,1)</f>
        <v>0</v>
      </c>
      <c r="L402" s="352">
        <f ca="1">IF(ISERROR(VLOOKUP($A402,'NAVARA DC SER 3 &amp; 4-D23'!$D:$E,1,FALSE)),0,1)</f>
        <v>1</v>
      </c>
      <c r="M402" s="352">
        <f ca="1">IF(ISERROR(VLOOKUP($A402,'NAVARA KC&amp;SC SER 3 &amp; 4-D23'!$D:$E,1,FALSE)),0,1)</f>
        <v>0</v>
      </c>
      <c r="N402" s="352">
        <f ca="1">IF(ISERROR(VLOOKUP($A402,'PATHFINDER -R52'!$D:$E,1,FALSE)),0,1)</f>
        <v>0</v>
      </c>
      <c r="O402" s="352">
        <f ca="1">IF(ISERROR(VLOOKUP($A402,'PATROL W-Y62 S4'!$D:$E,1,FALSE)),0,1)</f>
        <v>0</v>
      </c>
      <c r="P402" s="352">
        <f ca="1">IF(ISERROR(VLOOKUP($A402,'PATROL W-Y62'!$D:$E,1,FALSE)),0,1)</f>
        <v>0</v>
      </c>
      <c r="Q402" s="352">
        <f ca="1">IF(ISERROR(VLOOKUP($A402,'QASHQAI J11'!$D:$E,1,FALSE)),0,1)</f>
        <v>0</v>
      </c>
      <c r="R402" s="352">
        <f ca="1">IF(ISERROR(VLOOKUP($A402,'X-TRAIL-T32'!$D:$E,1,FALSE)),0,1)</f>
        <v>0</v>
      </c>
      <c r="S402" s="352">
        <f ca="1">IF(ISERROR(VLOOKUP($A402,'NAVARA -D23 DC'!$D:$D,1,FALSE)),0,1)</f>
        <v>0</v>
      </c>
      <c r="T402" s="352">
        <f ca="1">IF(ISERROR(VLOOKUP($A402,'NAVARA KC&amp;SC'!$D:$D,1,FALSE)),0,1)</f>
        <v>0</v>
      </c>
      <c r="U402" s="352">
        <f ca="1">IF(ISERROR(VLOOKUP($A402,'ALL-NEW Z-Z34'!$D:$D,1,FALSE)),0,1)</f>
        <v>0</v>
      </c>
      <c r="V402" s="352">
        <f>IF(ISERROR(VLOOKUP($A402,#REF!,1,FALSE)),0,1)</f>
        <v>0</v>
      </c>
      <c r="W402" s="352">
        <f>IF(ISERROR(VLOOKUP($A402,#REF!,1,FALSE)),0,1)</f>
        <v>0</v>
      </c>
      <c r="X402" s="352">
        <f>IF(ISERROR(VLOOKUP($A402,#REF!,1,FALSE)),0,1)</f>
        <v>0</v>
      </c>
      <c r="Y402" s="352">
        <f>IF(ISERROR(VLOOKUP($A402,#REF!,1,FALSE)),0,1)</f>
        <v>0</v>
      </c>
      <c r="Z402" s="139">
        <f t="shared" ca="1" si="13"/>
        <v>1</v>
      </c>
    </row>
    <row r="403" spans="1:26" s="3" customFormat="1">
      <c r="A403" s="717" t="s">
        <v>152</v>
      </c>
      <c r="B403" s="716" t="s">
        <v>907</v>
      </c>
      <c r="C403" s="718">
        <v>1127.2</v>
      </c>
      <c r="D403" s="586">
        <v>1127.2</v>
      </c>
      <c r="E403" s="537" t="str">
        <f t="shared" si="12"/>
        <v/>
      </c>
      <c r="F403" s="720" t="s">
        <v>1464</v>
      </c>
      <c r="G403" s="680">
        <f>C403-C403*VLOOKUP(F403,'Discount Codes'!A:E,3,FALSE)</f>
        <v>935.57600000000002</v>
      </c>
      <c r="H403" s="352">
        <f ca="1">IF(ISERROR(VLOOKUP($A403,'LEAF-ZE1'!$D:$E,1,FALSE)),0,1)</f>
        <v>0</v>
      </c>
      <c r="I403" s="352">
        <f ca="1">IF(ISERROR(VLOOKUP($A403,'370Z-Z34'!$D:$E,1,FALSE)),0,1)</f>
        <v>0</v>
      </c>
      <c r="J403" s="352">
        <f ca="1">IF(ISERROR(VLOOKUP($A403,'JUKE-F15'!$D:$E,1,FALSE)),0,1)</f>
        <v>0</v>
      </c>
      <c r="K403" s="352">
        <f ca="1">IF(ISERROR(VLOOKUP($A403,'JUKE-F16'!$D:$E,1,FALSE)),0,1)</f>
        <v>0</v>
      </c>
      <c r="L403" s="352">
        <f ca="1">IF(ISERROR(VLOOKUP($A403,'NAVARA DC SER 3 &amp; 4-D23'!$D:$E,1,FALSE)),0,1)</f>
        <v>0</v>
      </c>
      <c r="M403" s="352">
        <f ca="1">IF(ISERROR(VLOOKUP($A403,'NAVARA KC&amp;SC SER 3 &amp; 4-D23'!$D:$E,1,FALSE)),0,1)</f>
        <v>1</v>
      </c>
      <c r="N403" s="352">
        <f ca="1">IF(ISERROR(VLOOKUP($A403,'PATHFINDER -R52'!$D:$E,1,FALSE)),0,1)</f>
        <v>0</v>
      </c>
      <c r="O403" s="352">
        <f ca="1">IF(ISERROR(VLOOKUP($A403,'PATROL W-Y62 S4'!$D:$E,1,FALSE)),0,1)</f>
        <v>0</v>
      </c>
      <c r="P403" s="352">
        <f ca="1">IF(ISERROR(VLOOKUP($A403,'PATROL W-Y62'!$D:$E,1,FALSE)),0,1)</f>
        <v>0</v>
      </c>
      <c r="Q403" s="352">
        <f ca="1">IF(ISERROR(VLOOKUP($A403,'QASHQAI J11'!$D:$E,1,FALSE)),0,1)</f>
        <v>0</v>
      </c>
      <c r="R403" s="352">
        <f ca="1">IF(ISERROR(VLOOKUP($A403,'X-TRAIL-T32'!$D:$E,1,FALSE)),0,1)</f>
        <v>0</v>
      </c>
      <c r="S403" s="352">
        <f ca="1">IF(ISERROR(VLOOKUP($A403,'NAVARA -D23 DC'!$D:$D,1,FALSE)),0,1)</f>
        <v>0</v>
      </c>
      <c r="T403" s="352">
        <f ca="1">IF(ISERROR(VLOOKUP($A403,'NAVARA KC&amp;SC'!$D:$D,1,FALSE)),0,1)</f>
        <v>0</v>
      </c>
      <c r="U403" s="352">
        <f ca="1">IF(ISERROR(VLOOKUP($A403,'ALL-NEW Z-Z34'!$D:$D,1,FALSE)),0,1)</f>
        <v>0</v>
      </c>
      <c r="V403" s="352">
        <f>IF(ISERROR(VLOOKUP($A403,#REF!,1,FALSE)),0,1)</f>
        <v>0</v>
      </c>
      <c r="W403" s="352">
        <f>IF(ISERROR(VLOOKUP($A403,#REF!,1,FALSE)),0,1)</f>
        <v>0</v>
      </c>
      <c r="X403" s="352">
        <f>IF(ISERROR(VLOOKUP($A403,#REF!,1,FALSE)),0,1)</f>
        <v>0</v>
      </c>
      <c r="Y403" s="352">
        <f>IF(ISERROR(VLOOKUP($A403,#REF!,1,FALSE)),0,1)</f>
        <v>0</v>
      </c>
      <c r="Z403" s="139">
        <f t="shared" ca="1" si="13"/>
        <v>1</v>
      </c>
    </row>
    <row r="404" spans="1:26" s="3" customFormat="1">
      <c r="A404" s="717" t="s">
        <v>1155</v>
      </c>
      <c r="B404" s="716" t="s">
        <v>1933</v>
      </c>
      <c r="C404" s="718">
        <v>551.53</v>
      </c>
      <c r="D404" s="586">
        <v>551.53</v>
      </c>
      <c r="E404" s="537" t="str">
        <f t="shared" si="12"/>
        <v/>
      </c>
      <c r="F404" s="720" t="s">
        <v>1464</v>
      </c>
      <c r="G404" s="680">
        <f>C404-C404*VLOOKUP(F404,'Discount Codes'!A:E,3,FALSE)</f>
        <v>457.76989999999995</v>
      </c>
      <c r="H404" s="352">
        <f ca="1">IF(ISERROR(VLOOKUP($A404,'LEAF-ZE1'!$D:$E,1,FALSE)),0,1)</f>
        <v>0</v>
      </c>
      <c r="I404" s="352">
        <f ca="1">IF(ISERROR(VLOOKUP($A404,'370Z-Z34'!$D:$E,1,FALSE)),0,1)</f>
        <v>0</v>
      </c>
      <c r="J404" s="352">
        <f ca="1">IF(ISERROR(VLOOKUP($A404,'JUKE-F15'!$D:$E,1,FALSE)),0,1)</f>
        <v>0</v>
      </c>
      <c r="K404" s="352">
        <f ca="1">IF(ISERROR(VLOOKUP($A404,'JUKE-F16'!$D:$E,1,FALSE)),0,1)</f>
        <v>0</v>
      </c>
      <c r="L404" s="352">
        <f ca="1">IF(ISERROR(VLOOKUP($A404,'NAVARA DC SER 3 &amp; 4-D23'!$D:$E,1,FALSE)),0,1)</f>
        <v>1</v>
      </c>
      <c r="M404" s="352">
        <f ca="1">IF(ISERROR(VLOOKUP($A404,'NAVARA KC&amp;SC SER 3 &amp; 4-D23'!$D:$E,1,FALSE)),0,1)</f>
        <v>0</v>
      </c>
      <c r="N404" s="352">
        <f ca="1">IF(ISERROR(VLOOKUP($A404,'PATHFINDER -R52'!$D:$E,1,FALSE)),0,1)</f>
        <v>0</v>
      </c>
      <c r="O404" s="352">
        <f ca="1">IF(ISERROR(VLOOKUP($A404,'PATROL W-Y62 S4'!$D:$E,1,FALSE)),0,1)</f>
        <v>0</v>
      </c>
      <c r="P404" s="352">
        <f ca="1">IF(ISERROR(VLOOKUP($A404,'PATROL W-Y62'!$D:$E,1,FALSE)),0,1)</f>
        <v>0</v>
      </c>
      <c r="Q404" s="352">
        <f ca="1">IF(ISERROR(VLOOKUP($A404,'QASHQAI J11'!$D:$E,1,FALSE)),0,1)</f>
        <v>0</v>
      </c>
      <c r="R404" s="352">
        <f ca="1">IF(ISERROR(VLOOKUP($A404,'X-TRAIL-T32'!$D:$E,1,FALSE)),0,1)</f>
        <v>0</v>
      </c>
      <c r="S404" s="352">
        <f ca="1">IF(ISERROR(VLOOKUP($A404,'NAVARA -D23 DC'!$D:$D,1,FALSE)),0,1)</f>
        <v>0</v>
      </c>
      <c r="T404" s="352">
        <f ca="1">IF(ISERROR(VLOOKUP($A404,'NAVARA KC&amp;SC'!$D:$D,1,FALSE)),0,1)</f>
        <v>0</v>
      </c>
      <c r="U404" s="352">
        <f ca="1">IF(ISERROR(VLOOKUP($A404,'ALL-NEW Z-Z34'!$D:$D,1,FALSE)),0,1)</f>
        <v>0</v>
      </c>
      <c r="V404" s="352">
        <f>IF(ISERROR(VLOOKUP($A404,#REF!,1,FALSE)),0,1)</f>
        <v>0</v>
      </c>
      <c r="W404" s="352">
        <f>IF(ISERROR(VLOOKUP($A404,#REF!,1,FALSE)),0,1)</f>
        <v>0</v>
      </c>
      <c r="X404" s="352">
        <f>IF(ISERROR(VLOOKUP($A404,#REF!,1,FALSE)),0,1)</f>
        <v>0</v>
      </c>
      <c r="Y404" s="352">
        <f>IF(ISERROR(VLOOKUP($A404,#REF!,1,FALSE)),0,1)</f>
        <v>0</v>
      </c>
      <c r="Z404" s="139">
        <f t="shared" ca="1" si="13"/>
        <v>1</v>
      </c>
    </row>
    <row r="405" spans="1:26" s="3" customFormat="1">
      <c r="A405" s="717" t="s">
        <v>1320</v>
      </c>
      <c r="B405" s="716" t="s">
        <v>1934</v>
      </c>
      <c r="C405" s="718">
        <v>1091.04</v>
      </c>
      <c r="D405" s="586">
        <v>1091.04</v>
      </c>
      <c r="E405" s="537" t="str">
        <f t="shared" si="12"/>
        <v/>
      </c>
      <c r="F405" s="720" t="s">
        <v>1466</v>
      </c>
      <c r="G405" s="680">
        <f>C405-C405*VLOOKUP(F405,'Discount Codes'!A:E,3,FALSE)</f>
        <v>905.56319999999994</v>
      </c>
      <c r="H405" s="352">
        <f ca="1">IF(ISERROR(VLOOKUP($A405,'LEAF-ZE1'!$D:$E,1,FALSE)),0,1)</f>
        <v>0</v>
      </c>
      <c r="I405" s="352">
        <f ca="1">IF(ISERROR(VLOOKUP($A405,'370Z-Z34'!$D:$E,1,FALSE)),0,1)</f>
        <v>0</v>
      </c>
      <c r="J405" s="352">
        <f ca="1">IF(ISERROR(VLOOKUP($A405,'JUKE-F15'!$D:$E,1,FALSE)),0,1)</f>
        <v>0</v>
      </c>
      <c r="K405" s="352">
        <f ca="1">IF(ISERROR(VLOOKUP($A405,'JUKE-F16'!$D:$E,1,FALSE)),0,1)</f>
        <v>0</v>
      </c>
      <c r="L405" s="352">
        <f ca="1">IF(ISERROR(VLOOKUP($A405,'NAVARA DC SER 3 &amp; 4-D23'!$D:$E,1,FALSE)),0,1)</f>
        <v>0</v>
      </c>
      <c r="M405" s="352">
        <f ca="1">IF(ISERROR(VLOOKUP($A405,'NAVARA KC&amp;SC SER 3 &amp; 4-D23'!$D:$E,1,FALSE)),0,1)</f>
        <v>0</v>
      </c>
      <c r="N405" s="352">
        <f ca="1">IF(ISERROR(VLOOKUP($A405,'PATHFINDER -R52'!$D:$E,1,FALSE)),0,1)</f>
        <v>0</v>
      </c>
      <c r="O405" s="352">
        <f ca="1">IF(ISERROR(VLOOKUP($A405,'PATROL W-Y62 S4'!$D:$E,1,FALSE)),0,1)</f>
        <v>0</v>
      </c>
      <c r="P405" s="352">
        <f ca="1">IF(ISERROR(VLOOKUP($A405,'PATROL W-Y62'!$D:$E,1,FALSE)),0,1)</f>
        <v>0</v>
      </c>
      <c r="Q405" s="352">
        <f ca="1">IF(ISERROR(VLOOKUP($A405,'QASHQAI J11'!$D:$E,1,FALSE)),0,1)</f>
        <v>0</v>
      </c>
      <c r="R405" s="352">
        <f ca="1">IF(ISERROR(VLOOKUP($A405,'X-TRAIL-T32'!$D:$E,1,FALSE)),0,1)</f>
        <v>0</v>
      </c>
      <c r="S405" s="352">
        <f ca="1">IF(ISERROR(VLOOKUP($A405,'NAVARA -D23 DC'!$D:$D,1,FALSE)),0,1)</f>
        <v>1</v>
      </c>
      <c r="T405" s="352">
        <f ca="1">IF(ISERROR(VLOOKUP($A405,'NAVARA KC&amp;SC'!$D:$D,1,FALSE)),0,1)</f>
        <v>0</v>
      </c>
      <c r="U405" s="352">
        <f ca="1">IF(ISERROR(VLOOKUP($A405,'ALL-NEW Z-Z34'!$D:$D,1,FALSE)),0,1)</f>
        <v>0</v>
      </c>
      <c r="V405" s="352">
        <f>IF(ISERROR(VLOOKUP($A405,#REF!,1,FALSE)),0,1)</f>
        <v>0</v>
      </c>
      <c r="W405" s="352">
        <f>IF(ISERROR(VLOOKUP($A405,#REF!,1,FALSE)),0,1)</f>
        <v>0</v>
      </c>
      <c r="X405" s="352">
        <f>IF(ISERROR(VLOOKUP($A405,#REF!,1,FALSE)),0,1)</f>
        <v>0</v>
      </c>
      <c r="Y405" s="352">
        <f>IF(ISERROR(VLOOKUP($A405,#REF!,1,FALSE)),0,1)</f>
        <v>0</v>
      </c>
      <c r="Z405" s="139">
        <f t="shared" ca="1" si="13"/>
        <v>1</v>
      </c>
    </row>
    <row r="406" spans="1:26" s="3" customFormat="1">
      <c r="A406" s="717" t="s">
        <v>1287</v>
      </c>
      <c r="B406" s="716" t="s">
        <v>1935</v>
      </c>
      <c r="C406" s="718">
        <v>637.47</v>
      </c>
      <c r="D406" s="586">
        <v>637.47</v>
      </c>
      <c r="E406" s="537" t="str">
        <f t="shared" si="12"/>
        <v/>
      </c>
      <c r="F406" s="720" t="s">
        <v>1464</v>
      </c>
      <c r="G406" s="680">
        <f>C406-C406*VLOOKUP(F406,'Discount Codes'!A:E,3,FALSE)</f>
        <v>529.1001</v>
      </c>
      <c r="H406" s="352">
        <f ca="1">IF(ISERROR(VLOOKUP($A406,'LEAF-ZE1'!$D:$E,1,FALSE)),0,1)</f>
        <v>0</v>
      </c>
      <c r="I406" s="352">
        <f ca="1">IF(ISERROR(VLOOKUP($A406,'370Z-Z34'!$D:$E,1,FALSE)),0,1)</f>
        <v>0</v>
      </c>
      <c r="J406" s="352">
        <f ca="1">IF(ISERROR(VLOOKUP($A406,'JUKE-F15'!$D:$E,1,FALSE)),0,1)</f>
        <v>0</v>
      </c>
      <c r="K406" s="352">
        <f ca="1">IF(ISERROR(VLOOKUP($A406,'JUKE-F16'!$D:$E,1,FALSE)),0,1)</f>
        <v>0</v>
      </c>
      <c r="L406" s="352">
        <f ca="1">IF(ISERROR(VLOOKUP($A406,'NAVARA DC SER 3 &amp; 4-D23'!$D:$E,1,FALSE)),0,1)</f>
        <v>0</v>
      </c>
      <c r="M406" s="352">
        <f ca="1">IF(ISERROR(VLOOKUP($A406,'NAVARA KC&amp;SC SER 3 &amp; 4-D23'!$D:$E,1,FALSE)),0,1)</f>
        <v>0</v>
      </c>
      <c r="N406" s="352">
        <f ca="1">IF(ISERROR(VLOOKUP($A406,'PATHFINDER -R52'!$D:$E,1,FALSE)),0,1)</f>
        <v>0</v>
      </c>
      <c r="O406" s="352">
        <f ca="1">IF(ISERROR(VLOOKUP($A406,'PATROL W-Y62 S4'!$D:$E,1,FALSE)),0,1)</f>
        <v>0</v>
      </c>
      <c r="P406" s="352">
        <f ca="1">IF(ISERROR(VLOOKUP($A406,'PATROL W-Y62'!$D:$E,1,FALSE)),0,1)</f>
        <v>0</v>
      </c>
      <c r="Q406" s="352">
        <f ca="1">IF(ISERROR(VLOOKUP($A406,'QASHQAI J11'!$D:$E,1,FALSE)),0,1)</f>
        <v>0</v>
      </c>
      <c r="R406" s="352">
        <f ca="1">IF(ISERROR(VLOOKUP($A406,'X-TRAIL-T32'!$D:$E,1,FALSE)),0,1)</f>
        <v>0</v>
      </c>
      <c r="S406" s="352">
        <f ca="1">IF(ISERROR(VLOOKUP($A406,'NAVARA -D23 DC'!$D:$D,1,FALSE)),0,1)</f>
        <v>0</v>
      </c>
      <c r="T406" s="352">
        <f ca="1">IF(ISERROR(VLOOKUP($A406,'NAVARA KC&amp;SC'!$D:$D,1,FALSE)),0,1)</f>
        <v>0</v>
      </c>
      <c r="U406" s="352">
        <f ca="1">IF(ISERROR(VLOOKUP($A406,'ALL-NEW Z-Z34'!$D:$D,1,FALSE)),0,1)</f>
        <v>0</v>
      </c>
      <c r="V406" s="352">
        <f>IF(ISERROR(VLOOKUP($A406,#REF!,1,FALSE)),0,1)</f>
        <v>0</v>
      </c>
      <c r="W406" s="352">
        <f>IF(ISERROR(VLOOKUP($A406,#REF!,1,FALSE)),0,1)</f>
        <v>0</v>
      </c>
      <c r="X406" s="352">
        <f>IF(ISERROR(VLOOKUP($A406,#REF!,1,FALSE)),0,1)</f>
        <v>0</v>
      </c>
      <c r="Y406" s="352">
        <f>IF(ISERROR(VLOOKUP($A406,#REF!,1,FALSE)),0,1)</f>
        <v>0</v>
      </c>
      <c r="Z406" s="139">
        <f t="shared" ca="1" si="13"/>
        <v>0</v>
      </c>
    </row>
    <row r="407" spans="1:26" s="3" customFormat="1">
      <c r="A407" s="717" t="s">
        <v>1288</v>
      </c>
      <c r="B407" s="716" t="s">
        <v>1936</v>
      </c>
      <c r="C407" s="718">
        <v>624.03</v>
      </c>
      <c r="D407" s="586">
        <v>624.03</v>
      </c>
      <c r="E407" s="537" t="str">
        <f t="shared" si="12"/>
        <v/>
      </c>
      <c r="F407" s="720" t="s">
        <v>1513</v>
      </c>
      <c r="G407" s="680">
        <f>C407-C407*VLOOKUP(F407,'Discount Codes'!A:E,3,FALSE)</f>
        <v>517.94489999999996</v>
      </c>
      <c r="H407" s="352">
        <f ca="1">IF(ISERROR(VLOOKUP($A407,'LEAF-ZE1'!$D:$E,1,FALSE)),0,1)</f>
        <v>0</v>
      </c>
      <c r="I407" s="352">
        <f ca="1">IF(ISERROR(VLOOKUP($A407,'370Z-Z34'!$D:$E,1,FALSE)),0,1)</f>
        <v>0</v>
      </c>
      <c r="J407" s="352">
        <f ca="1">IF(ISERROR(VLOOKUP($A407,'JUKE-F15'!$D:$E,1,FALSE)),0,1)</f>
        <v>0</v>
      </c>
      <c r="K407" s="352">
        <f ca="1">IF(ISERROR(VLOOKUP($A407,'JUKE-F16'!$D:$E,1,FALSE)),0,1)</f>
        <v>0</v>
      </c>
      <c r="L407" s="352">
        <f ca="1">IF(ISERROR(VLOOKUP($A407,'NAVARA DC SER 3 &amp; 4-D23'!$D:$E,1,FALSE)),0,1)</f>
        <v>0</v>
      </c>
      <c r="M407" s="352">
        <f ca="1">IF(ISERROR(VLOOKUP($A407,'NAVARA KC&amp;SC SER 3 &amp; 4-D23'!$D:$E,1,FALSE)),0,1)</f>
        <v>0</v>
      </c>
      <c r="N407" s="352">
        <f ca="1">IF(ISERROR(VLOOKUP($A407,'PATHFINDER -R52'!$D:$E,1,FALSE)),0,1)</f>
        <v>0</v>
      </c>
      <c r="O407" s="352">
        <f ca="1">IF(ISERROR(VLOOKUP($A407,'PATROL W-Y62 S4'!$D:$E,1,FALSE)),0,1)</f>
        <v>0</v>
      </c>
      <c r="P407" s="352">
        <f ca="1">IF(ISERROR(VLOOKUP($A407,'PATROL W-Y62'!$D:$E,1,FALSE)),0,1)</f>
        <v>0</v>
      </c>
      <c r="Q407" s="352">
        <f ca="1">IF(ISERROR(VLOOKUP($A407,'QASHQAI J11'!$D:$E,1,FALSE)),0,1)</f>
        <v>0</v>
      </c>
      <c r="R407" s="352">
        <f ca="1">IF(ISERROR(VLOOKUP($A407,'X-TRAIL-T32'!$D:$E,1,FALSE)),0,1)</f>
        <v>0</v>
      </c>
      <c r="S407" s="352">
        <f ca="1">IF(ISERROR(VLOOKUP($A407,'NAVARA -D23 DC'!$D:$D,1,FALSE)),0,1)</f>
        <v>1</v>
      </c>
      <c r="T407" s="352">
        <f ca="1">IF(ISERROR(VLOOKUP($A407,'NAVARA KC&amp;SC'!$D:$D,1,FALSE)),0,1)</f>
        <v>0</v>
      </c>
      <c r="U407" s="352">
        <f ca="1">IF(ISERROR(VLOOKUP($A407,'ALL-NEW Z-Z34'!$D:$D,1,FALSE)),0,1)</f>
        <v>0</v>
      </c>
      <c r="V407" s="352">
        <f>IF(ISERROR(VLOOKUP($A407,#REF!,1,FALSE)),0,1)</f>
        <v>0</v>
      </c>
      <c r="W407" s="352">
        <f>IF(ISERROR(VLOOKUP($A407,#REF!,1,FALSE)),0,1)</f>
        <v>0</v>
      </c>
      <c r="X407" s="352">
        <f>IF(ISERROR(VLOOKUP($A407,#REF!,1,FALSE)),0,1)</f>
        <v>0</v>
      </c>
      <c r="Y407" s="352">
        <f>IF(ISERROR(VLOOKUP($A407,#REF!,1,FALSE)),0,1)</f>
        <v>0</v>
      </c>
      <c r="Z407" s="139">
        <f t="shared" ca="1" si="13"/>
        <v>1</v>
      </c>
    </row>
    <row r="408" spans="1:26" s="3" customFormat="1">
      <c r="A408" s="717" t="s">
        <v>1284</v>
      </c>
      <c r="B408" s="716" t="s">
        <v>1937</v>
      </c>
      <c r="C408" s="718">
        <v>1092.77</v>
      </c>
      <c r="D408" s="586">
        <v>1092.77</v>
      </c>
      <c r="E408" s="537" t="str">
        <f t="shared" si="12"/>
        <v/>
      </c>
      <c r="F408" s="720" t="s">
        <v>1466</v>
      </c>
      <c r="G408" s="680">
        <f>C408-C408*VLOOKUP(F408,'Discount Codes'!A:E,3,FALSE)</f>
        <v>906.9991</v>
      </c>
      <c r="H408" s="352">
        <f ca="1">IF(ISERROR(VLOOKUP($A408,'LEAF-ZE1'!$D:$E,1,FALSE)),0,1)</f>
        <v>0</v>
      </c>
      <c r="I408" s="352">
        <f ca="1">IF(ISERROR(VLOOKUP($A408,'370Z-Z34'!$D:$E,1,FALSE)),0,1)</f>
        <v>0</v>
      </c>
      <c r="J408" s="352">
        <f ca="1">IF(ISERROR(VLOOKUP($A408,'JUKE-F15'!$D:$E,1,FALSE)),0,1)</f>
        <v>0</v>
      </c>
      <c r="K408" s="352">
        <f ca="1">IF(ISERROR(VLOOKUP($A408,'JUKE-F16'!$D:$E,1,FALSE)),0,1)</f>
        <v>0</v>
      </c>
      <c r="L408" s="352">
        <f ca="1">IF(ISERROR(VLOOKUP($A408,'NAVARA DC SER 3 &amp; 4-D23'!$D:$E,1,FALSE)),0,1)</f>
        <v>0</v>
      </c>
      <c r="M408" s="352">
        <f ca="1">IF(ISERROR(VLOOKUP($A408,'NAVARA KC&amp;SC SER 3 &amp; 4-D23'!$D:$E,1,FALSE)),0,1)</f>
        <v>0</v>
      </c>
      <c r="N408" s="352">
        <f ca="1">IF(ISERROR(VLOOKUP($A408,'PATHFINDER -R52'!$D:$E,1,FALSE)),0,1)</f>
        <v>0</v>
      </c>
      <c r="O408" s="352">
        <f ca="1">IF(ISERROR(VLOOKUP($A408,'PATROL W-Y62 S4'!$D:$E,1,FALSE)),0,1)</f>
        <v>0</v>
      </c>
      <c r="P408" s="352">
        <f ca="1">IF(ISERROR(VLOOKUP($A408,'PATROL W-Y62'!$D:$E,1,FALSE)),0,1)</f>
        <v>0</v>
      </c>
      <c r="Q408" s="352">
        <f ca="1">IF(ISERROR(VLOOKUP($A408,'QASHQAI J11'!$D:$E,1,FALSE)),0,1)</f>
        <v>0</v>
      </c>
      <c r="R408" s="352">
        <f ca="1">IF(ISERROR(VLOOKUP($A408,'X-TRAIL-T32'!$D:$E,1,FALSE)),0,1)</f>
        <v>0</v>
      </c>
      <c r="S408" s="352">
        <f ca="1">IF(ISERROR(VLOOKUP($A408,'NAVARA -D23 DC'!$D:$D,1,FALSE)),0,1)</f>
        <v>0</v>
      </c>
      <c r="T408" s="352">
        <f ca="1">IF(ISERROR(VLOOKUP($A408,'NAVARA KC&amp;SC'!$D:$D,1,FALSE)),0,1)</f>
        <v>1</v>
      </c>
      <c r="U408" s="352">
        <f ca="1">IF(ISERROR(VLOOKUP($A408,'ALL-NEW Z-Z34'!$D:$D,1,FALSE)),0,1)</f>
        <v>0</v>
      </c>
      <c r="V408" s="352">
        <f>IF(ISERROR(VLOOKUP($A408,#REF!,1,FALSE)),0,1)</f>
        <v>0</v>
      </c>
      <c r="W408" s="352">
        <f>IF(ISERROR(VLOOKUP($A408,#REF!,1,FALSE)),0,1)</f>
        <v>0</v>
      </c>
      <c r="X408" s="352">
        <f>IF(ISERROR(VLOOKUP($A408,#REF!,1,FALSE)),0,1)</f>
        <v>0</v>
      </c>
      <c r="Y408" s="352">
        <f>IF(ISERROR(VLOOKUP($A408,#REF!,1,FALSE)),0,1)</f>
        <v>0</v>
      </c>
      <c r="Z408" s="139">
        <f t="shared" ca="1" si="13"/>
        <v>1</v>
      </c>
    </row>
    <row r="409" spans="1:26" s="3" customFormat="1">
      <c r="A409" s="717" t="s">
        <v>155</v>
      </c>
      <c r="B409" s="716" t="s">
        <v>910</v>
      </c>
      <c r="C409" s="718">
        <v>502.6</v>
      </c>
      <c r="D409" s="586">
        <v>502.6</v>
      </c>
      <c r="E409" s="537" t="str">
        <f t="shared" si="12"/>
        <v/>
      </c>
      <c r="F409" s="720" t="s">
        <v>1464</v>
      </c>
      <c r="G409" s="680">
        <f>C409-C409*VLOOKUP(F409,'Discount Codes'!A:E,3,FALSE)</f>
        <v>417.15800000000002</v>
      </c>
      <c r="H409" s="352">
        <f ca="1">IF(ISERROR(VLOOKUP($A409,'LEAF-ZE1'!$D:$E,1,FALSE)),0,1)</f>
        <v>0</v>
      </c>
      <c r="I409" s="352">
        <f ca="1">IF(ISERROR(VLOOKUP($A409,'370Z-Z34'!$D:$E,1,FALSE)),0,1)</f>
        <v>0</v>
      </c>
      <c r="J409" s="352">
        <f ca="1">IF(ISERROR(VLOOKUP($A409,'JUKE-F15'!$D:$E,1,FALSE)),0,1)</f>
        <v>0</v>
      </c>
      <c r="K409" s="352">
        <f ca="1">IF(ISERROR(VLOOKUP($A409,'JUKE-F16'!$D:$E,1,FALSE)),0,1)</f>
        <v>0</v>
      </c>
      <c r="L409" s="352">
        <f ca="1">IF(ISERROR(VLOOKUP($A409,'NAVARA DC SER 3 &amp; 4-D23'!$D:$E,1,FALSE)),0,1)</f>
        <v>0</v>
      </c>
      <c r="M409" s="352">
        <f ca="1">IF(ISERROR(VLOOKUP($A409,'NAVARA KC&amp;SC SER 3 &amp; 4-D23'!$D:$E,1,FALSE)),0,1)</f>
        <v>1</v>
      </c>
      <c r="N409" s="352">
        <f ca="1">IF(ISERROR(VLOOKUP($A409,'PATHFINDER -R52'!$D:$E,1,FALSE)),0,1)</f>
        <v>0</v>
      </c>
      <c r="O409" s="352">
        <f ca="1">IF(ISERROR(VLOOKUP($A409,'PATROL W-Y62 S4'!$D:$E,1,FALSE)),0,1)</f>
        <v>0</v>
      </c>
      <c r="P409" s="352">
        <f ca="1">IF(ISERROR(VLOOKUP($A409,'PATROL W-Y62'!$D:$E,1,FALSE)),0,1)</f>
        <v>0</v>
      </c>
      <c r="Q409" s="352">
        <f ca="1">IF(ISERROR(VLOOKUP($A409,'QASHQAI J11'!$D:$E,1,FALSE)),0,1)</f>
        <v>0</v>
      </c>
      <c r="R409" s="352">
        <f ca="1">IF(ISERROR(VLOOKUP($A409,'X-TRAIL-T32'!$D:$E,1,FALSE)),0,1)</f>
        <v>0</v>
      </c>
      <c r="S409" s="352">
        <f ca="1">IF(ISERROR(VLOOKUP($A409,'NAVARA -D23 DC'!$D:$D,1,FALSE)),0,1)</f>
        <v>0</v>
      </c>
      <c r="T409" s="352">
        <f ca="1">IF(ISERROR(VLOOKUP($A409,'NAVARA KC&amp;SC'!$D:$D,1,FALSE)),0,1)</f>
        <v>0</v>
      </c>
      <c r="U409" s="352">
        <f ca="1">IF(ISERROR(VLOOKUP($A409,'ALL-NEW Z-Z34'!$D:$D,1,FALSE)),0,1)</f>
        <v>0</v>
      </c>
      <c r="V409" s="352">
        <f>IF(ISERROR(VLOOKUP($A409,#REF!,1,FALSE)),0,1)</f>
        <v>0</v>
      </c>
      <c r="W409" s="352">
        <f>IF(ISERROR(VLOOKUP($A409,#REF!,1,FALSE)),0,1)</f>
        <v>0</v>
      </c>
      <c r="X409" s="352">
        <f>IF(ISERROR(VLOOKUP($A409,#REF!,1,FALSE)),0,1)</f>
        <v>0</v>
      </c>
      <c r="Y409" s="352">
        <f>IF(ISERROR(VLOOKUP($A409,#REF!,1,FALSE)),0,1)</f>
        <v>0</v>
      </c>
      <c r="Z409" s="139">
        <f t="shared" ca="1" si="13"/>
        <v>1</v>
      </c>
    </row>
    <row r="410" spans="1:26" s="3" customFormat="1">
      <c r="A410" s="717" t="s">
        <v>1290</v>
      </c>
      <c r="B410" s="716" t="s">
        <v>1938</v>
      </c>
      <c r="C410" s="718">
        <v>773.6</v>
      </c>
      <c r="D410" s="586">
        <v>773.6</v>
      </c>
      <c r="E410" s="537" t="str">
        <f t="shared" si="12"/>
        <v/>
      </c>
      <c r="F410" s="720" t="s">
        <v>1464</v>
      </c>
      <c r="G410" s="680">
        <f>C410-C410*VLOOKUP(F410,'Discount Codes'!A:E,3,FALSE)</f>
        <v>642.08799999999997</v>
      </c>
      <c r="H410" s="352">
        <f ca="1">IF(ISERROR(VLOOKUP($A410,'LEAF-ZE1'!$D:$E,1,FALSE)),0,1)</f>
        <v>0</v>
      </c>
      <c r="I410" s="352">
        <f ca="1">IF(ISERROR(VLOOKUP($A410,'370Z-Z34'!$D:$E,1,FALSE)),0,1)</f>
        <v>0</v>
      </c>
      <c r="J410" s="352">
        <f ca="1">IF(ISERROR(VLOOKUP($A410,'JUKE-F15'!$D:$E,1,FALSE)),0,1)</f>
        <v>0</v>
      </c>
      <c r="K410" s="352">
        <f ca="1">IF(ISERROR(VLOOKUP($A410,'JUKE-F16'!$D:$E,1,FALSE)),0,1)</f>
        <v>0</v>
      </c>
      <c r="L410" s="352">
        <f ca="1">IF(ISERROR(VLOOKUP($A410,'NAVARA DC SER 3 &amp; 4-D23'!$D:$E,1,FALSE)),0,1)</f>
        <v>0</v>
      </c>
      <c r="M410" s="352">
        <f ca="1">IF(ISERROR(VLOOKUP($A410,'NAVARA KC&amp;SC SER 3 &amp; 4-D23'!$D:$E,1,FALSE)),0,1)</f>
        <v>0</v>
      </c>
      <c r="N410" s="352">
        <f ca="1">IF(ISERROR(VLOOKUP($A410,'PATHFINDER -R52'!$D:$E,1,FALSE)),0,1)</f>
        <v>0</v>
      </c>
      <c r="O410" s="352">
        <f ca="1">IF(ISERROR(VLOOKUP($A410,'PATROL W-Y62 S4'!$D:$E,1,FALSE)),0,1)</f>
        <v>0</v>
      </c>
      <c r="P410" s="352">
        <f ca="1">IF(ISERROR(VLOOKUP($A410,'PATROL W-Y62'!$D:$E,1,FALSE)),0,1)</f>
        <v>0</v>
      </c>
      <c r="Q410" s="352">
        <f ca="1">IF(ISERROR(VLOOKUP($A410,'QASHQAI J11'!$D:$E,1,FALSE)),0,1)</f>
        <v>0</v>
      </c>
      <c r="R410" s="352">
        <f ca="1">IF(ISERROR(VLOOKUP($A410,'X-TRAIL-T32'!$D:$E,1,FALSE)),0,1)</f>
        <v>0</v>
      </c>
      <c r="S410" s="352">
        <f ca="1">IF(ISERROR(VLOOKUP($A410,'NAVARA -D23 DC'!$D:$D,1,FALSE)),0,1)</f>
        <v>0</v>
      </c>
      <c r="T410" s="352">
        <f ca="1">IF(ISERROR(VLOOKUP($A410,'NAVARA KC&amp;SC'!$D:$D,1,FALSE)),0,1)</f>
        <v>1</v>
      </c>
      <c r="U410" s="352">
        <f ca="1">IF(ISERROR(VLOOKUP($A410,'ALL-NEW Z-Z34'!$D:$D,1,FALSE)),0,1)</f>
        <v>0</v>
      </c>
      <c r="V410" s="352">
        <f>IF(ISERROR(VLOOKUP($A410,#REF!,1,FALSE)),0,1)</f>
        <v>0</v>
      </c>
      <c r="W410" s="352">
        <f>IF(ISERROR(VLOOKUP($A410,#REF!,1,FALSE)),0,1)</f>
        <v>0</v>
      </c>
      <c r="X410" s="352">
        <f>IF(ISERROR(VLOOKUP($A410,#REF!,1,FALSE)),0,1)</f>
        <v>0</v>
      </c>
      <c r="Y410" s="352">
        <f>IF(ISERROR(VLOOKUP($A410,#REF!,1,FALSE)),0,1)</f>
        <v>0</v>
      </c>
      <c r="Z410" s="139">
        <f t="shared" ca="1" si="13"/>
        <v>1</v>
      </c>
    </row>
    <row r="411" spans="1:26" s="3" customFormat="1">
      <c r="A411" s="717" t="s">
        <v>1289</v>
      </c>
      <c r="B411" s="716" t="s">
        <v>1939</v>
      </c>
      <c r="C411" s="718">
        <v>711.11</v>
      </c>
      <c r="D411" s="586">
        <v>711.11</v>
      </c>
      <c r="E411" s="537" t="str">
        <f t="shared" si="12"/>
        <v/>
      </c>
      <c r="F411" s="720" t="s">
        <v>1464</v>
      </c>
      <c r="G411" s="680">
        <f>C411-C411*VLOOKUP(F411,'Discount Codes'!A:E,3,FALSE)</f>
        <v>590.22130000000004</v>
      </c>
      <c r="H411" s="352">
        <f ca="1">IF(ISERROR(VLOOKUP($A411,'LEAF-ZE1'!$D:$E,1,FALSE)),0,1)</f>
        <v>0</v>
      </c>
      <c r="I411" s="352">
        <f ca="1">IF(ISERROR(VLOOKUP($A411,'370Z-Z34'!$D:$E,1,FALSE)),0,1)</f>
        <v>0</v>
      </c>
      <c r="J411" s="352">
        <f ca="1">IF(ISERROR(VLOOKUP($A411,'JUKE-F15'!$D:$E,1,FALSE)),0,1)</f>
        <v>0</v>
      </c>
      <c r="K411" s="352">
        <f ca="1">IF(ISERROR(VLOOKUP($A411,'JUKE-F16'!$D:$E,1,FALSE)),0,1)</f>
        <v>0</v>
      </c>
      <c r="L411" s="352">
        <f ca="1">IF(ISERROR(VLOOKUP($A411,'NAVARA DC SER 3 &amp; 4-D23'!$D:$E,1,FALSE)),0,1)</f>
        <v>0</v>
      </c>
      <c r="M411" s="352">
        <f ca="1">IF(ISERROR(VLOOKUP($A411,'NAVARA KC&amp;SC SER 3 &amp; 4-D23'!$D:$E,1,FALSE)),0,1)</f>
        <v>0</v>
      </c>
      <c r="N411" s="352">
        <f ca="1">IF(ISERROR(VLOOKUP($A411,'PATHFINDER -R52'!$D:$E,1,FALSE)),0,1)</f>
        <v>0</v>
      </c>
      <c r="O411" s="352">
        <f ca="1">IF(ISERROR(VLOOKUP($A411,'PATROL W-Y62 S4'!$D:$E,1,FALSE)),0,1)</f>
        <v>0</v>
      </c>
      <c r="P411" s="352">
        <f ca="1">IF(ISERROR(VLOOKUP($A411,'PATROL W-Y62'!$D:$E,1,FALSE)),0,1)</f>
        <v>0</v>
      </c>
      <c r="Q411" s="352">
        <f ca="1">IF(ISERROR(VLOOKUP($A411,'QASHQAI J11'!$D:$E,1,FALSE)),0,1)</f>
        <v>0</v>
      </c>
      <c r="R411" s="352">
        <f ca="1">IF(ISERROR(VLOOKUP($A411,'X-TRAIL-T32'!$D:$E,1,FALSE)),0,1)</f>
        <v>0</v>
      </c>
      <c r="S411" s="352">
        <f ca="1">IF(ISERROR(VLOOKUP($A411,'NAVARA -D23 DC'!$D:$D,1,FALSE)),0,1)</f>
        <v>0</v>
      </c>
      <c r="T411" s="352">
        <f ca="1">IF(ISERROR(VLOOKUP($A411,'NAVARA KC&amp;SC'!$D:$D,1,FALSE)),0,1)</f>
        <v>0</v>
      </c>
      <c r="U411" s="352">
        <f ca="1">IF(ISERROR(VLOOKUP($A411,'ALL-NEW Z-Z34'!$D:$D,1,FALSE)),0,1)</f>
        <v>0</v>
      </c>
      <c r="V411" s="352">
        <f>IF(ISERROR(VLOOKUP($A411,#REF!,1,FALSE)),0,1)</f>
        <v>0</v>
      </c>
      <c r="W411" s="352">
        <f>IF(ISERROR(VLOOKUP($A411,#REF!,1,FALSE)),0,1)</f>
        <v>0</v>
      </c>
      <c r="X411" s="352">
        <f>IF(ISERROR(VLOOKUP($A411,#REF!,1,FALSE)),0,1)</f>
        <v>0</v>
      </c>
      <c r="Y411" s="352">
        <f>IF(ISERROR(VLOOKUP($A411,#REF!,1,FALSE)),0,1)</f>
        <v>0</v>
      </c>
      <c r="Z411" s="139">
        <f t="shared" ca="1" si="13"/>
        <v>0</v>
      </c>
    </row>
    <row r="412" spans="1:26" s="3" customFormat="1">
      <c r="A412" s="717" t="s">
        <v>1119</v>
      </c>
      <c r="B412" s="716" t="s">
        <v>1940</v>
      </c>
      <c r="C412" s="718">
        <v>732.58</v>
      </c>
      <c r="D412" s="586">
        <v>732.58</v>
      </c>
      <c r="E412" s="537" t="str">
        <f t="shared" si="12"/>
        <v/>
      </c>
      <c r="F412" s="720" t="s">
        <v>1464</v>
      </c>
      <c r="G412" s="680">
        <f>C412-C412*VLOOKUP(F412,'Discount Codes'!A:E,3,FALSE)</f>
        <v>608.04140000000007</v>
      </c>
      <c r="H412" s="352">
        <f ca="1">IF(ISERROR(VLOOKUP($A412,'LEAF-ZE1'!$D:$E,1,FALSE)),0,1)</f>
        <v>0</v>
      </c>
      <c r="I412" s="352">
        <f ca="1">IF(ISERROR(VLOOKUP($A412,'370Z-Z34'!$D:$E,1,FALSE)),0,1)</f>
        <v>0</v>
      </c>
      <c r="J412" s="352">
        <f ca="1">IF(ISERROR(VLOOKUP($A412,'JUKE-F15'!$D:$E,1,FALSE)),0,1)</f>
        <v>0</v>
      </c>
      <c r="K412" s="352">
        <f ca="1">IF(ISERROR(VLOOKUP($A412,'JUKE-F16'!$D:$E,1,FALSE)),0,1)</f>
        <v>0</v>
      </c>
      <c r="L412" s="352">
        <f ca="1">IF(ISERROR(VLOOKUP($A412,'NAVARA DC SER 3 &amp; 4-D23'!$D:$E,1,FALSE)),0,1)</f>
        <v>0</v>
      </c>
      <c r="M412" s="352">
        <f ca="1">IF(ISERROR(VLOOKUP($A412,'NAVARA KC&amp;SC SER 3 &amp; 4-D23'!$D:$E,1,FALSE)),0,1)</f>
        <v>0</v>
      </c>
      <c r="N412" s="352">
        <f ca="1">IF(ISERROR(VLOOKUP($A412,'PATHFINDER -R52'!$D:$E,1,FALSE)),0,1)</f>
        <v>1</v>
      </c>
      <c r="O412" s="352">
        <f ca="1">IF(ISERROR(VLOOKUP($A412,'PATROL W-Y62 S4'!$D:$E,1,FALSE)),0,1)</f>
        <v>0</v>
      </c>
      <c r="P412" s="352">
        <f ca="1">IF(ISERROR(VLOOKUP($A412,'PATROL W-Y62'!$D:$E,1,FALSE)),0,1)</f>
        <v>0</v>
      </c>
      <c r="Q412" s="352">
        <f ca="1">IF(ISERROR(VLOOKUP($A412,'QASHQAI J11'!$D:$E,1,FALSE)),0,1)</f>
        <v>0</v>
      </c>
      <c r="R412" s="352">
        <f ca="1">IF(ISERROR(VLOOKUP($A412,'X-TRAIL-T32'!$D:$E,1,FALSE)),0,1)</f>
        <v>0</v>
      </c>
      <c r="S412" s="352">
        <f ca="1">IF(ISERROR(VLOOKUP($A412,'NAVARA -D23 DC'!$D:$D,1,FALSE)),0,1)</f>
        <v>0</v>
      </c>
      <c r="T412" s="352">
        <f ca="1">IF(ISERROR(VLOOKUP($A412,'NAVARA KC&amp;SC'!$D:$D,1,FALSE)),0,1)</f>
        <v>0</v>
      </c>
      <c r="U412" s="352">
        <f ca="1">IF(ISERROR(VLOOKUP($A412,'ALL-NEW Z-Z34'!$D:$D,1,FALSE)),0,1)</f>
        <v>0</v>
      </c>
      <c r="V412" s="352">
        <f>IF(ISERROR(VLOOKUP($A412,#REF!,1,FALSE)),0,1)</f>
        <v>0</v>
      </c>
      <c r="W412" s="352">
        <f>IF(ISERROR(VLOOKUP($A412,#REF!,1,FALSE)),0,1)</f>
        <v>0</v>
      </c>
      <c r="X412" s="352">
        <f>IF(ISERROR(VLOOKUP($A412,#REF!,1,FALSE)),0,1)</f>
        <v>0</v>
      </c>
      <c r="Y412" s="352">
        <f>IF(ISERROR(VLOOKUP($A412,#REF!,1,FALSE)),0,1)</f>
        <v>0</v>
      </c>
      <c r="Z412" s="139">
        <f t="shared" ca="1" si="13"/>
        <v>1</v>
      </c>
    </row>
    <row r="413" spans="1:26" s="3" customFormat="1">
      <c r="A413" s="717" t="s">
        <v>1385</v>
      </c>
      <c r="B413" s="716" t="s">
        <v>1941</v>
      </c>
      <c r="C413" s="718">
        <v>168.7</v>
      </c>
      <c r="D413" s="586">
        <v>168.7</v>
      </c>
      <c r="E413" s="537" t="str">
        <f t="shared" si="12"/>
        <v/>
      </c>
      <c r="F413" s="720" t="s">
        <v>1468</v>
      </c>
      <c r="G413" s="680">
        <f>C413-C413*VLOOKUP(F413,'Discount Codes'!A:E,3,FALSE)</f>
        <v>147.61249999999998</v>
      </c>
      <c r="H413" s="352">
        <f ca="1">IF(ISERROR(VLOOKUP($A413,'LEAF-ZE1'!$D:$E,1,FALSE)),0,1)</f>
        <v>0</v>
      </c>
      <c r="I413" s="352">
        <f ca="1">IF(ISERROR(VLOOKUP($A413,'370Z-Z34'!$D:$E,1,FALSE)),0,1)</f>
        <v>0</v>
      </c>
      <c r="J413" s="352">
        <f ca="1">IF(ISERROR(VLOOKUP($A413,'JUKE-F15'!$D:$E,1,FALSE)),0,1)</f>
        <v>0</v>
      </c>
      <c r="K413" s="352">
        <f ca="1">IF(ISERROR(VLOOKUP($A413,'JUKE-F16'!$D:$E,1,FALSE)),0,1)</f>
        <v>0</v>
      </c>
      <c r="L413" s="352">
        <f ca="1">IF(ISERROR(VLOOKUP($A413,'NAVARA DC SER 3 &amp; 4-D23'!$D:$E,1,FALSE)),0,1)</f>
        <v>0</v>
      </c>
      <c r="M413" s="352">
        <f ca="1">IF(ISERROR(VLOOKUP($A413,'NAVARA KC&amp;SC SER 3 &amp; 4-D23'!$D:$E,1,FALSE)),0,1)</f>
        <v>0</v>
      </c>
      <c r="N413" s="352">
        <f ca="1">IF(ISERROR(VLOOKUP($A413,'PATHFINDER -R52'!$D:$E,1,FALSE)),0,1)</f>
        <v>0</v>
      </c>
      <c r="O413" s="352">
        <f ca="1">IF(ISERROR(VLOOKUP($A413,'PATROL W-Y62 S4'!$D:$E,1,FALSE)),0,1)</f>
        <v>0</v>
      </c>
      <c r="P413" s="352">
        <f ca="1">IF(ISERROR(VLOOKUP($A413,'PATROL W-Y62'!$D:$E,1,FALSE)),0,1)</f>
        <v>0</v>
      </c>
      <c r="Q413" s="352">
        <f ca="1">IF(ISERROR(VLOOKUP($A413,'QASHQAI J11'!$D:$E,1,FALSE)),0,1)</f>
        <v>0</v>
      </c>
      <c r="R413" s="352">
        <f ca="1">IF(ISERROR(VLOOKUP($A413,'X-TRAIL-T32'!$D:$E,1,FALSE)),0,1)</f>
        <v>0</v>
      </c>
      <c r="S413" s="352">
        <f ca="1">IF(ISERROR(VLOOKUP($A413,'NAVARA -D23 DC'!$D:$D,1,FALSE)),0,1)</f>
        <v>1</v>
      </c>
      <c r="T413" s="352">
        <f ca="1">IF(ISERROR(VLOOKUP($A413,'NAVARA KC&amp;SC'!$D:$D,1,FALSE)),0,1)</f>
        <v>1</v>
      </c>
      <c r="U413" s="352">
        <f ca="1">IF(ISERROR(VLOOKUP($A413,'ALL-NEW Z-Z34'!$D:$D,1,FALSE)),0,1)</f>
        <v>0</v>
      </c>
      <c r="V413" s="352">
        <f>IF(ISERROR(VLOOKUP($A413,#REF!,1,FALSE)),0,1)</f>
        <v>0</v>
      </c>
      <c r="W413" s="352">
        <f>IF(ISERROR(VLOOKUP($A413,#REF!,1,FALSE)),0,1)</f>
        <v>0</v>
      </c>
      <c r="X413" s="352">
        <f>IF(ISERROR(VLOOKUP($A413,#REF!,1,FALSE)),0,1)</f>
        <v>0</v>
      </c>
      <c r="Y413" s="352">
        <f>IF(ISERROR(VLOOKUP($A413,#REF!,1,FALSE)),0,1)</f>
        <v>0</v>
      </c>
      <c r="Z413" s="139">
        <f t="shared" ca="1" si="13"/>
        <v>2</v>
      </c>
    </row>
    <row r="414" spans="1:26" s="3" customFormat="1">
      <c r="A414" s="717" t="s">
        <v>547</v>
      </c>
      <c r="B414" s="716" t="s">
        <v>764</v>
      </c>
      <c r="C414" s="718">
        <v>325.76</v>
      </c>
      <c r="D414" s="586">
        <v>325.76</v>
      </c>
      <c r="E414" s="537" t="str">
        <f t="shared" si="12"/>
        <v/>
      </c>
      <c r="F414" s="720" t="s">
        <v>1464</v>
      </c>
      <c r="G414" s="680">
        <f>C414-C414*VLOOKUP(F414,'Discount Codes'!A:E,3,FALSE)</f>
        <v>270.38079999999997</v>
      </c>
      <c r="H414" s="352">
        <f ca="1">IF(ISERROR(VLOOKUP($A414,'LEAF-ZE1'!$D:$E,1,FALSE)),0,1)</f>
        <v>0</v>
      </c>
      <c r="I414" s="352">
        <f ca="1">IF(ISERROR(VLOOKUP($A414,'370Z-Z34'!$D:$E,1,FALSE)),0,1)</f>
        <v>0</v>
      </c>
      <c r="J414" s="352">
        <f ca="1">IF(ISERROR(VLOOKUP($A414,'JUKE-F15'!$D:$E,1,FALSE)),0,1)</f>
        <v>0</v>
      </c>
      <c r="K414" s="352">
        <f ca="1">IF(ISERROR(VLOOKUP($A414,'JUKE-F16'!$D:$E,1,FALSE)),0,1)</f>
        <v>0</v>
      </c>
      <c r="L414" s="352">
        <f ca="1">IF(ISERROR(VLOOKUP($A414,'NAVARA DC SER 3 &amp; 4-D23'!$D:$E,1,FALSE)),0,1)</f>
        <v>0</v>
      </c>
      <c r="M414" s="352">
        <f ca="1">IF(ISERROR(VLOOKUP($A414,'NAVARA KC&amp;SC SER 3 &amp; 4-D23'!$D:$E,1,FALSE)),0,1)</f>
        <v>0</v>
      </c>
      <c r="N414" s="352">
        <f ca="1">IF(ISERROR(VLOOKUP($A414,'PATHFINDER -R52'!$D:$E,1,FALSE)),0,1)</f>
        <v>1</v>
      </c>
      <c r="O414" s="352">
        <f ca="1">IF(ISERROR(VLOOKUP($A414,'PATROL W-Y62 S4'!$D:$E,1,FALSE)),0,1)</f>
        <v>0</v>
      </c>
      <c r="P414" s="352">
        <f ca="1">IF(ISERROR(VLOOKUP($A414,'PATROL W-Y62'!$D:$E,1,FALSE)),0,1)</f>
        <v>0</v>
      </c>
      <c r="Q414" s="352">
        <f ca="1">IF(ISERROR(VLOOKUP($A414,'QASHQAI J11'!$D:$E,1,FALSE)),0,1)</f>
        <v>0</v>
      </c>
      <c r="R414" s="352">
        <f ca="1">IF(ISERROR(VLOOKUP($A414,'X-TRAIL-T32'!$D:$E,1,FALSE)),0,1)</f>
        <v>0</v>
      </c>
      <c r="S414" s="352">
        <f ca="1">IF(ISERROR(VLOOKUP($A414,'NAVARA -D23 DC'!$D:$D,1,FALSE)),0,1)</f>
        <v>0</v>
      </c>
      <c r="T414" s="352">
        <f ca="1">IF(ISERROR(VLOOKUP($A414,'NAVARA KC&amp;SC'!$D:$D,1,FALSE)),0,1)</f>
        <v>0</v>
      </c>
      <c r="U414" s="352">
        <f ca="1">IF(ISERROR(VLOOKUP($A414,'ALL-NEW Z-Z34'!$D:$D,1,FALSE)),0,1)</f>
        <v>0</v>
      </c>
      <c r="V414" s="352">
        <f>IF(ISERROR(VLOOKUP($A414,#REF!,1,FALSE)),0,1)</f>
        <v>0</v>
      </c>
      <c r="W414" s="352">
        <f>IF(ISERROR(VLOOKUP($A414,#REF!,1,FALSE)),0,1)</f>
        <v>0</v>
      </c>
      <c r="X414" s="352">
        <f>IF(ISERROR(VLOOKUP($A414,#REF!,1,FALSE)),0,1)</f>
        <v>0</v>
      </c>
      <c r="Y414" s="352">
        <f>IF(ISERROR(VLOOKUP($A414,#REF!,1,FALSE)),0,1)</f>
        <v>0</v>
      </c>
      <c r="Z414" s="139">
        <f t="shared" ca="1" si="13"/>
        <v>1</v>
      </c>
    </row>
    <row r="415" spans="1:26" s="3" customFormat="1">
      <c r="A415" s="717" t="s">
        <v>1238</v>
      </c>
      <c r="B415" s="716" t="s">
        <v>1942</v>
      </c>
      <c r="C415" s="718">
        <v>25.81</v>
      </c>
      <c r="D415" s="586">
        <v>25.81</v>
      </c>
      <c r="E415" s="537" t="str">
        <f t="shared" si="12"/>
        <v/>
      </c>
      <c r="F415" s="720" t="s">
        <v>1464</v>
      </c>
      <c r="G415" s="680">
        <f>C415-C415*VLOOKUP(F415,'Discount Codes'!A:E,3,FALSE)</f>
        <v>21.4223</v>
      </c>
      <c r="H415" s="352">
        <f ca="1">IF(ISERROR(VLOOKUP($A415,'LEAF-ZE1'!$D:$E,1,FALSE)),0,1)</f>
        <v>0</v>
      </c>
      <c r="I415" s="352">
        <f ca="1">IF(ISERROR(VLOOKUP($A415,'370Z-Z34'!$D:$E,1,FALSE)),0,1)</f>
        <v>0</v>
      </c>
      <c r="J415" s="352">
        <f ca="1">IF(ISERROR(VLOOKUP($A415,'JUKE-F15'!$D:$E,1,FALSE)),0,1)</f>
        <v>0</v>
      </c>
      <c r="K415" s="352">
        <f ca="1">IF(ISERROR(VLOOKUP($A415,'JUKE-F16'!$D:$E,1,FALSE)),0,1)</f>
        <v>0</v>
      </c>
      <c r="L415" s="352">
        <f ca="1">IF(ISERROR(VLOOKUP($A415,'NAVARA DC SER 3 &amp; 4-D23'!$D:$E,1,FALSE)),0,1)</f>
        <v>0</v>
      </c>
      <c r="M415" s="352">
        <f ca="1">IF(ISERROR(VLOOKUP($A415,'NAVARA KC&amp;SC SER 3 &amp; 4-D23'!$D:$E,1,FALSE)),0,1)</f>
        <v>0</v>
      </c>
      <c r="N415" s="352">
        <f ca="1">IF(ISERROR(VLOOKUP($A415,'PATHFINDER -R52'!$D:$E,1,FALSE)),0,1)</f>
        <v>0</v>
      </c>
      <c r="O415" s="352">
        <f ca="1">IF(ISERROR(VLOOKUP($A415,'PATROL W-Y62 S4'!$D:$E,1,FALSE)),0,1)</f>
        <v>0</v>
      </c>
      <c r="P415" s="352">
        <f ca="1">IF(ISERROR(VLOOKUP($A415,'PATROL W-Y62'!$D:$E,1,FALSE)),0,1)</f>
        <v>0</v>
      </c>
      <c r="Q415" s="352">
        <f ca="1">IF(ISERROR(VLOOKUP($A415,'QASHQAI J11'!$D:$E,1,FALSE)),0,1)</f>
        <v>0</v>
      </c>
      <c r="R415" s="352">
        <f ca="1">IF(ISERROR(VLOOKUP($A415,'X-TRAIL-T32'!$D:$E,1,FALSE)),0,1)</f>
        <v>0</v>
      </c>
      <c r="S415" s="352">
        <f ca="1">IF(ISERROR(VLOOKUP($A415,'NAVARA -D23 DC'!$D:$D,1,FALSE)),0,1)</f>
        <v>1</v>
      </c>
      <c r="T415" s="352">
        <f ca="1">IF(ISERROR(VLOOKUP($A415,'NAVARA KC&amp;SC'!$D:$D,1,FALSE)),0,1)</f>
        <v>0</v>
      </c>
      <c r="U415" s="352">
        <f ca="1">IF(ISERROR(VLOOKUP($A415,'ALL-NEW Z-Z34'!$D:$D,1,FALSE)),0,1)</f>
        <v>0</v>
      </c>
      <c r="V415" s="352">
        <f>IF(ISERROR(VLOOKUP($A415,#REF!,1,FALSE)),0,1)</f>
        <v>0</v>
      </c>
      <c r="W415" s="352">
        <f>IF(ISERROR(VLOOKUP($A415,#REF!,1,FALSE)),0,1)</f>
        <v>0</v>
      </c>
      <c r="X415" s="352">
        <f>IF(ISERROR(VLOOKUP($A415,#REF!,1,FALSE)),0,1)</f>
        <v>0</v>
      </c>
      <c r="Y415" s="352">
        <f>IF(ISERROR(VLOOKUP($A415,#REF!,1,FALSE)),0,1)</f>
        <v>0</v>
      </c>
      <c r="Z415" s="139">
        <f t="shared" ca="1" si="13"/>
        <v>1</v>
      </c>
    </row>
    <row r="416" spans="1:26" s="3" customFormat="1">
      <c r="A416" s="717" t="s">
        <v>1188</v>
      </c>
      <c r="B416" s="716" t="s">
        <v>1943</v>
      </c>
      <c r="C416" s="718">
        <v>525.51</v>
      </c>
      <c r="D416" s="586">
        <v>525.51</v>
      </c>
      <c r="E416" s="537" t="str">
        <f t="shared" si="12"/>
        <v/>
      </c>
      <c r="F416" s="720" t="s">
        <v>1464</v>
      </c>
      <c r="G416" s="680">
        <f>C416-C416*VLOOKUP(F416,'Discount Codes'!A:E,3,FALSE)</f>
        <v>436.17329999999998</v>
      </c>
      <c r="H416" s="352">
        <f ca="1">IF(ISERROR(VLOOKUP($A416,'LEAF-ZE1'!$D:$E,1,FALSE)),0,1)</f>
        <v>1</v>
      </c>
      <c r="I416" s="352">
        <f ca="1">IF(ISERROR(VLOOKUP($A416,'370Z-Z34'!$D:$E,1,FALSE)),0,1)</f>
        <v>0</v>
      </c>
      <c r="J416" s="352">
        <f ca="1">IF(ISERROR(VLOOKUP($A416,'JUKE-F15'!$D:$E,1,FALSE)),0,1)</f>
        <v>0</v>
      </c>
      <c r="K416" s="352">
        <f ca="1">IF(ISERROR(VLOOKUP($A416,'JUKE-F16'!$D:$E,1,FALSE)),0,1)</f>
        <v>0</v>
      </c>
      <c r="L416" s="352">
        <f ca="1">IF(ISERROR(VLOOKUP($A416,'NAVARA DC SER 3 &amp; 4-D23'!$D:$E,1,FALSE)),0,1)</f>
        <v>0</v>
      </c>
      <c r="M416" s="352">
        <f ca="1">IF(ISERROR(VLOOKUP($A416,'NAVARA KC&amp;SC SER 3 &amp; 4-D23'!$D:$E,1,FALSE)),0,1)</f>
        <v>0</v>
      </c>
      <c r="N416" s="352">
        <f ca="1">IF(ISERROR(VLOOKUP($A416,'PATHFINDER -R52'!$D:$E,1,FALSE)),0,1)</f>
        <v>0</v>
      </c>
      <c r="O416" s="352">
        <f ca="1">IF(ISERROR(VLOOKUP($A416,'PATROL W-Y62 S4'!$D:$E,1,FALSE)),0,1)</f>
        <v>0</v>
      </c>
      <c r="P416" s="352">
        <f ca="1">IF(ISERROR(VLOOKUP($A416,'PATROL W-Y62'!$D:$E,1,FALSE)),0,1)</f>
        <v>0</v>
      </c>
      <c r="Q416" s="352">
        <f ca="1">IF(ISERROR(VLOOKUP($A416,'QASHQAI J11'!$D:$E,1,FALSE)),0,1)</f>
        <v>0</v>
      </c>
      <c r="R416" s="352">
        <f ca="1">IF(ISERROR(VLOOKUP($A416,'X-TRAIL-T32'!$D:$E,1,FALSE)),0,1)</f>
        <v>0</v>
      </c>
      <c r="S416" s="352">
        <f ca="1">IF(ISERROR(VLOOKUP($A416,'NAVARA -D23 DC'!$D:$D,1,FALSE)),0,1)</f>
        <v>0</v>
      </c>
      <c r="T416" s="352">
        <f ca="1">IF(ISERROR(VLOOKUP($A416,'NAVARA KC&amp;SC'!$D:$D,1,FALSE)),0,1)</f>
        <v>0</v>
      </c>
      <c r="U416" s="352">
        <f ca="1">IF(ISERROR(VLOOKUP($A416,'ALL-NEW Z-Z34'!$D:$D,1,FALSE)),0,1)</f>
        <v>0</v>
      </c>
      <c r="V416" s="352">
        <f>IF(ISERROR(VLOOKUP($A416,#REF!,1,FALSE)),0,1)</f>
        <v>0</v>
      </c>
      <c r="W416" s="352">
        <f>IF(ISERROR(VLOOKUP($A416,#REF!,1,FALSE)),0,1)</f>
        <v>0</v>
      </c>
      <c r="X416" s="352">
        <f>IF(ISERROR(VLOOKUP($A416,#REF!,1,FALSE)),0,1)</f>
        <v>0</v>
      </c>
      <c r="Y416" s="352">
        <f>IF(ISERROR(VLOOKUP($A416,#REF!,1,FALSE)),0,1)</f>
        <v>0</v>
      </c>
      <c r="Z416" s="139">
        <f t="shared" ca="1" si="13"/>
        <v>1</v>
      </c>
    </row>
    <row r="417" spans="1:26" s="3" customFormat="1">
      <c r="A417" s="717" t="s">
        <v>1358</v>
      </c>
      <c r="B417" s="716" t="s">
        <v>1944</v>
      </c>
      <c r="C417" s="718">
        <v>880.81</v>
      </c>
      <c r="D417" s="586">
        <v>880.81</v>
      </c>
      <c r="E417" s="537" t="str">
        <f t="shared" si="12"/>
        <v/>
      </c>
      <c r="F417" s="720" t="s">
        <v>1468</v>
      </c>
      <c r="G417" s="680">
        <f>C417-C417*VLOOKUP(F417,'Discount Codes'!A:E,3,FALSE)</f>
        <v>770.70875000000001</v>
      </c>
      <c r="H417" s="352">
        <f ca="1">IF(ISERROR(VLOOKUP($A417,'LEAF-ZE1'!$D:$E,1,FALSE)),0,1)</f>
        <v>0</v>
      </c>
      <c r="I417" s="352">
        <f ca="1">IF(ISERROR(VLOOKUP($A417,'370Z-Z34'!$D:$E,1,FALSE)),0,1)</f>
        <v>0</v>
      </c>
      <c r="J417" s="352">
        <f ca="1">IF(ISERROR(VLOOKUP($A417,'JUKE-F15'!$D:$E,1,FALSE)),0,1)</f>
        <v>0</v>
      </c>
      <c r="K417" s="352">
        <f ca="1">IF(ISERROR(VLOOKUP($A417,'JUKE-F16'!$D:$E,1,FALSE)),0,1)</f>
        <v>0</v>
      </c>
      <c r="L417" s="352">
        <f ca="1">IF(ISERROR(VLOOKUP($A417,'NAVARA DC SER 3 &amp; 4-D23'!$D:$E,1,FALSE)),0,1)</f>
        <v>0</v>
      </c>
      <c r="M417" s="352">
        <f ca="1">IF(ISERROR(VLOOKUP($A417,'NAVARA KC&amp;SC SER 3 &amp; 4-D23'!$D:$E,1,FALSE)),0,1)</f>
        <v>0</v>
      </c>
      <c r="N417" s="352">
        <f ca="1">IF(ISERROR(VLOOKUP($A417,'PATHFINDER -R52'!$D:$E,1,FALSE)),0,1)</f>
        <v>0</v>
      </c>
      <c r="O417" s="352">
        <f ca="1">IF(ISERROR(VLOOKUP($A417,'PATROL W-Y62 S4'!$D:$E,1,FALSE)),0,1)</f>
        <v>0</v>
      </c>
      <c r="P417" s="352">
        <f ca="1">IF(ISERROR(VLOOKUP($A417,'PATROL W-Y62'!$D:$E,1,FALSE)),0,1)</f>
        <v>0</v>
      </c>
      <c r="Q417" s="352">
        <f ca="1">IF(ISERROR(VLOOKUP($A417,'QASHQAI J11'!$D:$E,1,FALSE)),0,1)</f>
        <v>0</v>
      </c>
      <c r="R417" s="352">
        <f ca="1">IF(ISERROR(VLOOKUP($A417,'X-TRAIL-T32'!$D:$E,1,FALSE)),0,1)</f>
        <v>0</v>
      </c>
      <c r="S417" s="352">
        <f ca="1">IF(ISERROR(VLOOKUP($A417,'NAVARA -D23 DC'!$D:$D,1,FALSE)),0,1)</f>
        <v>1</v>
      </c>
      <c r="T417" s="352">
        <f ca="1">IF(ISERROR(VLOOKUP($A417,'NAVARA KC&amp;SC'!$D:$D,1,FALSE)),0,1)</f>
        <v>1</v>
      </c>
      <c r="U417" s="352">
        <f ca="1">IF(ISERROR(VLOOKUP($A417,'ALL-NEW Z-Z34'!$D:$D,1,FALSE)),0,1)</f>
        <v>0</v>
      </c>
      <c r="V417" s="352">
        <f>IF(ISERROR(VLOOKUP($A417,#REF!,1,FALSE)),0,1)</f>
        <v>0</v>
      </c>
      <c r="W417" s="352">
        <f>IF(ISERROR(VLOOKUP($A417,#REF!,1,FALSE)),0,1)</f>
        <v>0</v>
      </c>
      <c r="X417" s="352">
        <f>IF(ISERROR(VLOOKUP($A417,#REF!,1,FALSE)),0,1)</f>
        <v>0</v>
      </c>
      <c r="Y417" s="352">
        <f>IF(ISERROR(VLOOKUP($A417,#REF!,1,FALSE)),0,1)</f>
        <v>0</v>
      </c>
      <c r="Z417" s="139">
        <f t="shared" ca="1" si="13"/>
        <v>2</v>
      </c>
    </row>
    <row r="418" spans="1:26" s="3" customFormat="1">
      <c r="A418" s="717" t="s">
        <v>1357</v>
      </c>
      <c r="B418" s="716" t="s">
        <v>1944</v>
      </c>
      <c r="C418" s="718">
        <v>861.04</v>
      </c>
      <c r="D418" s="586">
        <v>861.04</v>
      </c>
      <c r="E418" s="537" t="str">
        <f t="shared" si="12"/>
        <v/>
      </c>
      <c r="F418" s="720" t="s">
        <v>1465</v>
      </c>
      <c r="G418" s="680">
        <f>C418-C418*VLOOKUP(F418,'Discount Codes'!A:E,3,FALSE)</f>
        <v>714.66319999999996</v>
      </c>
      <c r="H418" s="352">
        <f ca="1">IF(ISERROR(VLOOKUP($A418,'LEAF-ZE1'!$D:$E,1,FALSE)),0,1)</f>
        <v>0</v>
      </c>
      <c r="I418" s="352">
        <f ca="1">IF(ISERROR(VLOOKUP($A418,'370Z-Z34'!$D:$E,1,FALSE)),0,1)</f>
        <v>0</v>
      </c>
      <c r="J418" s="352">
        <f ca="1">IF(ISERROR(VLOOKUP($A418,'JUKE-F15'!$D:$E,1,FALSE)),0,1)</f>
        <v>0</v>
      </c>
      <c r="K418" s="352">
        <f ca="1">IF(ISERROR(VLOOKUP($A418,'JUKE-F16'!$D:$E,1,FALSE)),0,1)</f>
        <v>0</v>
      </c>
      <c r="L418" s="352">
        <f ca="1">IF(ISERROR(VLOOKUP($A418,'NAVARA DC SER 3 &amp; 4-D23'!$D:$E,1,FALSE)),0,1)</f>
        <v>0</v>
      </c>
      <c r="M418" s="352">
        <f ca="1">IF(ISERROR(VLOOKUP($A418,'NAVARA KC&amp;SC SER 3 &amp; 4-D23'!$D:$E,1,FALSE)),0,1)</f>
        <v>0</v>
      </c>
      <c r="N418" s="352">
        <f ca="1">IF(ISERROR(VLOOKUP($A418,'PATHFINDER -R52'!$D:$E,1,FALSE)),0,1)</f>
        <v>0</v>
      </c>
      <c r="O418" s="352">
        <f ca="1">IF(ISERROR(VLOOKUP($A418,'PATROL W-Y62 S4'!$D:$E,1,FALSE)),0,1)</f>
        <v>0</v>
      </c>
      <c r="P418" s="352">
        <f ca="1">IF(ISERROR(VLOOKUP($A418,'PATROL W-Y62'!$D:$E,1,FALSE)),0,1)</f>
        <v>0</v>
      </c>
      <c r="Q418" s="352">
        <f ca="1">IF(ISERROR(VLOOKUP($A418,'QASHQAI J11'!$D:$E,1,FALSE)),0,1)</f>
        <v>0</v>
      </c>
      <c r="R418" s="352">
        <f ca="1">IF(ISERROR(VLOOKUP($A418,'X-TRAIL-T32'!$D:$E,1,FALSE)),0,1)</f>
        <v>0</v>
      </c>
      <c r="S418" s="352">
        <f ca="1">IF(ISERROR(VLOOKUP($A418,'NAVARA -D23 DC'!$D:$D,1,FALSE)),0,1)</f>
        <v>1</v>
      </c>
      <c r="T418" s="352">
        <f ca="1">IF(ISERROR(VLOOKUP($A418,'NAVARA KC&amp;SC'!$D:$D,1,FALSE)),0,1)</f>
        <v>1</v>
      </c>
      <c r="U418" s="352">
        <f ca="1">IF(ISERROR(VLOOKUP($A418,'ALL-NEW Z-Z34'!$D:$D,1,FALSE)),0,1)</f>
        <v>0</v>
      </c>
      <c r="V418" s="352">
        <f>IF(ISERROR(VLOOKUP($A418,#REF!,1,FALSE)),0,1)</f>
        <v>0</v>
      </c>
      <c r="W418" s="352">
        <f>IF(ISERROR(VLOOKUP($A418,#REF!,1,FALSE)),0,1)</f>
        <v>0</v>
      </c>
      <c r="X418" s="352">
        <f>IF(ISERROR(VLOOKUP($A418,#REF!,1,FALSE)),0,1)</f>
        <v>0</v>
      </c>
      <c r="Y418" s="352">
        <f>IF(ISERROR(VLOOKUP($A418,#REF!,1,FALSE)),0,1)</f>
        <v>0</v>
      </c>
      <c r="Z418" s="139">
        <f t="shared" ca="1" si="13"/>
        <v>2</v>
      </c>
    </row>
    <row r="419" spans="1:26">
      <c r="A419" s="717" t="s">
        <v>1415</v>
      </c>
      <c r="B419" s="716" t="s">
        <v>1945</v>
      </c>
      <c r="C419" s="718">
        <v>3119.11</v>
      </c>
      <c r="D419" s="586">
        <v>2915.06</v>
      </c>
      <c r="E419" s="537" t="str">
        <f t="shared" si="12"/>
        <v>Price Update</v>
      </c>
      <c r="F419" s="720" t="s">
        <v>1465</v>
      </c>
      <c r="G419" s="680">
        <f>C419-C419*VLOOKUP(F419,'Discount Codes'!A:E,3,FALSE)</f>
        <v>2588.8613</v>
      </c>
      <c r="H419" s="352">
        <f ca="1">IF(ISERROR(VLOOKUP($A419,'LEAF-ZE1'!$D:$E,1,FALSE)),0,1)</f>
        <v>0</v>
      </c>
      <c r="I419" s="352">
        <f ca="1">IF(ISERROR(VLOOKUP($A419,'370Z-Z34'!$D:$E,1,FALSE)),0,1)</f>
        <v>0</v>
      </c>
      <c r="J419" s="352">
        <f ca="1">IF(ISERROR(VLOOKUP($A419,'JUKE-F15'!$D:$E,1,FALSE)),0,1)</f>
        <v>0</v>
      </c>
      <c r="K419" s="352">
        <f ca="1">IF(ISERROR(VLOOKUP($A419,'JUKE-F16'!$D:$E,1,FALSE)),0,1)</f>
        <v>0</v>
      </c>
      <c r="L419" s="352">
        <f ca="1">IF(ISERROR(VLOOKUP($A419,'NAVARA DC SER 3 &amp; 4-D23'!$D:$E,1,FALSE)),0,1)</f>
        <v>0</v>
      </c>
      <c r="M419" s="352">
        <f ca="1">IF(ISERROR(VLOOKUP($A419,'NAVARA KC&amp;SC SER 3 &amp; 4-D23'!$D:$E,1,FALSE)),0,1)</f>
        <v>0</v>
      </c>
      <c r="N419" s="352">
        <f ca="1">IF(ISERROR(VLOOKUP($A419,'PATHFINDER -R52'!$D:$E,1,FALSE)),0,1)</f>
        <v>0</v>
      </c>
      <c r="O419" s="352">
        <f ca="1">IF(ISERROR(VLOOKUP($A419,'PATROL W-Y62 S4'!$D:$E,1,FALSE)),0,1)</f>
        <v>0</v>
      </c>
      <c r="P419" s="352">
        <f ca="1">IF(ISERROR(VLOOKUP($A419,'PATROL W-Y62'!$D:$E,1,FALSE)),0,1)</f>
        <v>0</v>
      </c>
      <c r="Q419" s="352">
        <f ca="1">IF(ISERROR(VLOOKUP($A419,'QASHQAI J11'!$D:$E,1,FALSE)),0,1)</f>
        <v>0</v>
      </c>
      <c r="R419" s="352">
        <f ca="1">IF(ISERROR(VLOOKUP($A419,'X-TRAIL-T32'!$D:$E,1,FALSE)),0,1)</f>
        <v>0</v>
      </c>
      <c r="S419" s="352">
        <f ca="1">IF(ISERROR(VLOOKUP($A419,'NAVARA -D23 DC'!$D:$D,1,FALSE)),0,1)</f>
        <v>1</v>
      </c>
      <c r="T419" s="352">
        <f ca="1">IF(ISERROR(VLOOKUP($A419,'NAVARA KC&amp;SC'!$D:$D,1,FALSE)),0,1)</f>
        <v>0</v>
      </c>
      <c r="U419" s="352">
        <f ca="1">IF(ISERROR(VLOOKUP($A419,'ALL-NEW Z-Z34'!$D:$D,1,FALSE)),0,1)</f>
        <v>0</v>
      </c>
      <c r="V419" s="352">
        <f>IF(ISERROR(VLOOKUP($A419,#REF!,1,FALSE)),0,1)</f>
        <v>0</v>
      </c>
      <c r="W419" s="352">
        <f>IF(ISERROR(VLOOKUP($A419,#REF!,1,FALSE)),0,1)</f>
        <v>0</v>
      </c>
      <c r="X419" s="352">
        <f>IF(ISERROR(VLOOKUP($A419,#REF!,1,FALSE)),0,1)</f>
        <v>0</v>
      </c>
      <c r="Y419" s="352">
        <f>IF(ISERROR(VLOOKUP($A419,#REF!,1,FALSE)),0,1)</f>
        <v>0</v>
      </c>
      <c r="Z419" s="139">
        <f t="shared" ca="1" si="13"/>
        <v>1</v>
      </c>
    </row>
    <row r="420" spans="1:26">
      <c r="A420" s="717" t="s">
        <v>1416</v>
      </c>
      <c r="B420" s="716" t="s">
        <v>1945</v>
      </c>
      <c r="C420" s="718">
        <v>3119.11</v>
      </c>
      <c r="D420" s="586">
        <v>2915.06</v>
      </c>
      <c r="E420" s="537" t="str">
        <f t="shared" si="12"/>
        <v>Price Update</v>
      </c>
      <c r="F420" s="720" t="s">
        <v>1465</v>
      </c>
      <c r="G420" s="680">
        <f>C420-C420*VLOOKUP(F420,'Discount Codes'!A:E,3,FALSE)</f>
        <v>2588.8613</v>
      </c>
      <c r="H420" s="352">
        <f ca="1">IF(ISERROR(VLOOKUP($A420,'LEAF-ZE1'!$D:$E,1,FALSE)),0,1)</f>
        <v>0</v>
      </c>
      <c r="I420" s="352">
        <f ca="1">IF(ISERROR(VLOOKUP($A420,'370Z-Z34'!$D:$E,1,FALSE)),0,1)</f>
        <v>0</v>
      </c>
      <c r="J420" s="352">
        <f ca="1">IF(ISERROR(VLOOKUP($A420,'JUKE-F15'!$D:$E,1,FALSE)),0,1)</f>
        <v>0</v>
      </c>
      <c r="K420" s="352">
        <f ca="1">IF(ISERROR(VLOOKUP($A420,'JUKE-F16'!$D:$E,1,FALSE)),0,1)</f>
        <v>0</v>
      </c>
      <c r="L420" s="352">
        <f ca="1">IF(ISERROR(VLOOKUP($A420,'NAVARA DC SER 3 &amp; 4-D23'!$D:$E,1,FALSE)),0,1)</f>
        <v>0</v>
      </c>
      <c r="M420" s="352">
        <f ca="1">IF(ISERROR(VLOOKUP($A420,'NAVARA KC&amp;SC SER 3 &amp; 4-D23'!$D:$E,1,FALSE)),0,1)</f>
        <v>0</v>
      </c>
      <c r="N420" s="352">
        <f ca="1">IF(ISERROR(VLOOKUP($A420,'PATHFINDER -R52'!$D:$E,1,FALSE)),0,1)</f>
        <v>0</v>
      </c>
      <c r="O420" s="352">
        <f ca="1">IF(ISERROR(VLOOKUP($A420,'PATROL W-Y62 S4'!$D:$E,1,FALSE)),0,1)</f>
        <v>0</v>
      </c>
      <c r="P420" s="352">
        <f ca="1">IF(ISERROR(VLOOKUP($A420,'PATROL W-Y62'!$D:$E,1,FALSE)),0,1)</f>
        <v>0</v>
      </c>
      <c r="Q420" s="352">
        <f ca="1">IF(ISERROR(VLOOKUP($A420,'QASHQAI J11'!$D:$E,1,FALSE)),0,1)</f>
        <v>0</v>
      </c>
      <c r="R420" s="352">
        <f ca="1">IF(ISERROR(VLOOKUP($A420,'X-TRAIL-T32'!$D:$E,1,FALSE)),0,1)</f>
        <v>0</v>
      </c>
      <c r="S420" s="352">
        <f ca="1">IF(ISERROR(VLOOKUP($A420,'NAVARA -D23 DC'!$D:$D,1,FALSE)),0,1)</f>
        <v>1</v>
      </c>
      <c r="T420" s="352">
        <f ca="1">IF(ISERROR(VLOOKUP($A420,'NAVARA KC&amp;SC'!$D:$D,1,FALSE)),0,1)</f>
        <v>0</v>
      </c>
      <c r="U420" s="352">
        <f ca="1">IF(ISERROR(VLOOKUP($A420,'ALL-NEW Z-Z34'!$D:$D,1,FALSE)),0,1)</f>
        <v>0</v>
      </c>
      <c r="V420" s="352">
        <f>IF(ISERROR(VLOOKUP($A420,#REF!,1,FALSE)),0,1)</f>
        <v>0</v>
      </c>
      <c r="W420" s="352">
        <f>IF(ISERROR(VLOOKUP($A420,#REF!,1,FALSE)),0,1)</f>
        <v>0</v>
      </c>
      <c r="X420" s="352">
        <f>IF(ISERROR(VLOOKUP($A420,#REF!,1,FALSE)),0,1)</f>
        <v>0</v>
      </c>
      <c r="Y420" s="352">
        <f>IF(ISERROR(VLOOKUP($A420,#REF!,1,FALSE)),0,1)</f>
        <v>0</v>
      </c>
      <c r="Z420" s="139">
        <f t="shared" ca="1" si="13"/>
        <v>1</v>
      </c>
    </row>
    <row r="421" spans="1:26">
      <c r="A421" s="717" t="s">
        <v>1417</v>
      </c>
      <c r="B421" s="716" t="s">
        <v>1945</v>
      </c>
      <c r="C421" s="718">
        <v>3119.11</v>
      </c>
      <c r="D421" s="586">
        <v>2915.06</v>
      </c>
      <c r="E421" s="537" t="str">
        <f t="shared" si="12"/>
        <v>Price Update</v>
      </c>
      <c r="F421" s="720" t="s">
        <v>1465</v>
      </c>
      <c r="G421" s="680">
        <f>C421-C421*VLOOKUP(F421,'Discount Codes'!A:E,3,FALSE)</f>
        <v>2588.8613</v>
      </c>
      <c r="H421" s="352">
        <f ca="1">IF(ISERROR(VLOOKUP($A421,'LEAF-ZE1'!$D:$E,1,FALSE)),0,1)</f>
        <v>0</v>
      </c>
      <c r="I421" s="352">
        <f ca="1">IF(ISERROR(VLOOKUP($A421,'370Z-Z34'!$D:$E,1,FALSE)),0,1)</f>
        <v>0</v>
      </c>
      <c r="J421" s="352">
        <f ca="1">IF(ISERROR(VLOOKUP($A421,'JUKE-F15'!$D:$E,1,FALSE)),0,1)</f>
        <v>0</v>
      </c>
      <c r="K421" s="352">
        <f ca="1">IF(ISERROR(VLOOKUP($A421,'JUKE-F16'!$D:$E,1,FALSE)),0,1)</f>
        <v>0</v>
      </c>
      <c r="L421" s="352">
        <f ca="1">IF(ISERROR(VLOOKUP($A421,'NAVARA DC SER 3 &amp; 4-D23'!$D:$E,1,FALSE)),0,1)</f>
        <v>0</v>
      </c>
      <c r="M421" s="352">
        <f ca="1">IF(ISERROR(VLOOKUP($A421,'NAVARA KC&amp;SC SER 3 &amp; 4-D23'!$D:$E,1,FALSE)),0,1)</f>
        <v>0</v>
      </c>
      <c r="N421" s="352">
        <f ca="1">IF(ISERROR(VLOOKUP($A421,'PATHFINDER -R52'!$D:$E,1,FALSE)),0,1)</f>
        <v>0</v>
      </c>
      <c r="O421" s="352">
        <f ca="1">IF(ISERROR(VLOOKUP($A421,'PATROL W-Y62 S4'!$D:$E,1,FALSE)),0,1)</f>
        <v>0</v>
      </c>
      <c r="P421" s="352">
        <f ca="1">IF(ISERROR(VLOOKUP($A421,'PATROL W-Y62'!$D:$E,1,FALSE)),0,1)</f>
        <v>0</v>
      </c>
      <c r="Q421" s="352">
        <f ca="1">IF(ISERROR(VLOOKUP($A421,'QASHQAI J11'!$D:$E,1,FALSE)),0,1)</f>
        <v>0</v>
      </c>
      <c r="R421" s="352">
        <f ca="1">IF(ISERROR(VLOOKUP($A421,'X-TRAIL-T32'!$D:$E,1,FALSE)),0,1)</f>
        <v>0</v>
      </c>
      <c r="S421" s="352">
        <f ca="1">IF(ISERROR(VLOOKUP($A421,'NAVARA -D23 DC'!$D:$D,1,FALSE)),0,1)</f>
        <v>1</v>
      </c>
      <c r="T421" s="352">
        <f ca="1">IF(ISERROR(VLOOKUP($A421,'NAVARA KC&amp;SC'!$D:$D,1,FALSE)),0,1)</f>
        <v>0</v>
      </c>
      <c r="U421" s="352">
        <f ca="1">IF(ISERROR(VLOOKUP($A421,'ALL-NEW Z-Z34'!$D:$D,1,FALSE)),0,1)</f>
        <v>0</v>
      </c>
      <c r="V421" s="352">
        <f>IF(ISERROR(VLOOKUP($A421,#REF!,1,FALSE)),0,1)</f>
        <v>0</v>
      </c>
      <c r="W421" s="352">
        <f>IF(ISERROR(VLOOKUP($A421,#REF!,1,FALSE)),0,1)</f>
        <v>0</v>
      </c>
      <c r="X421" s="352">
        <f>IF(ISERROR(VLOOKUP($A421,#REF!,1,FALSE)),0,1)</f>
        <v>0</v>
      </c>
      <c r="Y421" s="352">
        <f>IF(ISERROR(VLOOKUP($A421,#REF!,1,FALSE)),0,1)</f>
        <v>0</v>
      </c>
      <c r="Z421" s="139">
        <f t="shared" ca="1" si="13"/>
        <v>1</v>
      </c>
    </row>
    <row r="422" spans="1:26">
      <c r="A422" s="717" t="s">
        <v>1418</v>
      </c>
      <c r="B422" s="716" t="s">
        <v>1945</v>
      </c>
      <c r="C422" s="718">
        <v>3119.11</v>
      </c>
      <c r="D422" s="586">
        <v>2915.06</v>
      </c>
      <c r="E422" s="537" t="str">
        <f t="shared" si="12"/>
        <v>Price Update</v>
      </c>
      <c r="F422" s="720" t="s">
        <v>1465</v>
      </c>
      <c r="G422" s="680">
        <f>C422-C422*VLOOKUP(F422,'Discount Codes'!A:E,3,FALSE)</f>
        <v>2588.8613</v>
      </c>
      <c r="H422" s="352">
        <f ca="1">IF(ISERROR(VLOOKUP($A422,'LEAF-ZE1'!$D:$E,1,FALSE)),0,1)</f>
        <v>0</v>
      </c>
      <c r="I422" s="352">
        <f ca="1">IF(ISERROR(VLOOKUP($A422,'370Z-Z34'!$D:$E,1,FALSE)),0,1)</f>
        <v>0</v>
      </c>
      <c r="J422" s="352">
        <f ca="1">IF(ISERROR(VLOOKUP($A422,'JUKE-F15'!$D:$E,1,FALSE)),0,1)</f>
        <v>0</v>
      </c>
      <c r="K422" s="352">
        <f ca="1">IF(ISERROR(VLOOKUP($A422,'JUKE-F16'!$D:$E,1,FALSE)),0,1)</f>
        <v>0</v>
      </c>
      <c r="L422" s="352">
        <f ca="1">IF(ISERROR(VLOOKUP($A422,'NAVARA DC SER 3 &amp; 4-D23'!$D:$E,1,FALSE)),0,1)</f>
        <v>0</v>
      </c>
      <c r="M422" s="352">
        <f ca="1">IF(ISERROR(VLOOKUP($A422,'NAVARA KC&amp;SC SER 3 &amp; 4-D23'!$D:$E,1,FALSE)),0,1)</f>
        <v>0</v>
      </c>
      <c r="N422" s="352">
        <f ca="1">IF(ISERROR(VLOOKUP($A422,'PATHFINDER -R52'!$D:$E,1,FALSE)),0,1)</f>
        <v>0</v>
      </c>
      <c r="O422" s="352">
        <f ca="1">IF(ISERROR(VLOOKUP($A422,'PATROL W-Y62 S4'!$D:$E,1,FALSE)),0,1)</f>
        <v>0</v>
      </c>
      <c r="P422" s="352">
        <f ca="1">IF(ISERROR(VLOOKUP($A422,'PATROL W-Y62'!$D:$E,1,FALSE)),0,1)</f>
        <v>0</v>
      </c>
      <c r="Q422" s="352">
        <f ca="1">IF(ISERROR(VLOOKUP($A422,'QASHQAI J11'!$D:$E,1,FALSE)),0,1)</f>
        <v>0</v>
      </c>
      <c r="R422" s="352">
        <f ca="1">IF(ISERROR(VLOOKUP($A422,'X-TRAIL-T32'!$D:$E,1,FALSE)),0,1)</f>
        <v>0</v>
      </c>
      <c r="S422" s="352">
        <f ca="1">IF(ISERROR(VLOOKUP($A422,'NAVARA -D23 DC'!$D:$D,1,FALSE)),0,1)</f>
        <v>1</v>
      </c>
      <c r="T422" s="352">
        <f ca="1">IF(ISERROR(VLOOKUP($A422,'NAVARA KC&amp;SC'!$D:$D,1,FALSE)),0,1)</f>
        <v>0</v>
      </c>
      <c r="U422" s="352">
        <f ca="1">IF(ISERROR(VLOOKUP($A422,'ALL-NEW Z-Z34'!$D:$D,1,FALSE)),0,1)</f>
        <v>0</v>
      </c>
      <c r="V422" s="352">
        <f>IF(ISERROR(VLOOKUP($A422,#REF!,1,FALSE)),0,1)</f>
        <v>0</v>
      </c>
      <c r="W422" s="352">
        <f>IF(ISERROR(VLOOKUP($A422,#REF!,1,FALSE)),0,1)</f>
        <v>0</v>
      </c>
      <c r="X422" s="352">
        <f>IF(ISERROR(VLOOKUP($A422,#REF!,1,FALSE)),0,1)</f>
        <v>0</v>
      </c>
      <c r="Y422" s="352">
        <f>IF(ISERROR(VLOOKUP($A422,#REF!,1,FALSE)),0,1)</f>
        <v>0</v>
      </c>
      <c r="Z422" s="139">
        <f t="shared" ca="1" si="13"/>
        <v>1</v>
      </c>
    </row>
    <row r="423" spans="1:26">
      <c r="A423" s="717" t="s">
        <v>1419</v>
      </c>
      <c r="B423" s="716" t="s">
        <v>1945</v>
      </c>
      <c r="C423" s="718">
        <v>3119.11</v>
      </c>
      <c r="D423" s="586">
        <v>2915.06</v>
      </c>
      <c r="E423" s="537" t="str">
        <f t="shared" si="12"/>
        <v>Price Update</v>
      </c>
      <c r="F423" s="720" t="s">
        <v>1465</v>
      </c>
      <c r="G423" s="680">
        <f>C423-C423*VLOOKUP(F423,'Discount Codes'!A:E,3,FALSE)</f>
        <v>2588.8613</v>
      </c>
      <c r="H423" s="352">
        <f ca="1">IF(ISERROR(VLOOKUP($A423,'LEAF-ZE1'!$D:$E,1,FALSE)),0,1)</f>
        <v>0</v>
      </c>
      <c r="I423" s="352">
        <f ca="1">IF(ISERROR(VLOOKUP($A423,'370Z-Z34'!$D:$E,1,FALSE)),0,1)</f>
        <v>0</v>
      </c>
      <c r="J423" s="352">
        <f ca="1">IF(ISERROR(VLOOKUP($A423,'JUKE-F15'!$D:$E,1,FALSE)),0,1)</f>
        <v>0</v>
      </c>
      <c r="K423" s="352">
        <f ca="1">IF(ISERROR(VLOOKUP($A423,'JUKE-F16'!$D:$E,1,FALSE)),0,1)</f>
        <v>0</v>
      </c>
      <c r="L423" s="352">
        <f ca="1">IF(ISERROR(VLOOKUP($A423,'NAVARA DC SER 3 &amp; 4-D23'!$D:$E,1,FALSE)),0,1)</f>
        <v>0</v>
      </c>
      <c r="M423" s="352">
        <f ca="1">IF(ISERROR(VLOOKUP($A423,'NAVARA KC&amp;SC SER 3 &amp; 4-D23'!$D:$E,1,FALSE)),0,1)</f>
        <v>0</v>
      </c>
      <c r="N423" s="352">
        <f ca="1">IF(ISERROR(VLOOKUP($A423,'PATHFINDER -R52'!$D:$E,1,FALSE)),0,1)</f>
        <v>0</v>
      </c>
      <c r="O423" s="352">
        <f ca="1">IF(ISERROR(VLOOKUP($A423,'PATROL W-Y62 S4'!$D:$E,1,FALSE)),0,1)</f>
        <v>0</v>
      </c>
      <c r="P423" s="352">
        <f ca="1">IF(ISERROR(VLOOKUP($A423,'PATROL W-Y62'!$D:$E,1,FALSE)),0,1)</f>
        <v>0</v>
      </c>
      <c r="Q423" s="352">
        <f ca="1">IF(ISERROR(VLOOKUP($A423,'QASHQAI J11'!$D:$E,1,FALSE)),0,1)</f>
        <v>0</v>
      </c>
      <c r="R423" s="352">
        <f ca="1">IF(ISERROR(VLOOKUP($A423,'X-TRAIL-T32'!$D:$E,1,FALSE)),0,1)</f>
        <v>0</v>
      </c>
      <c r="S423" s="352">
        <f ca="1">IF(ISERROR(VLOOKUP($A423,'NAVARA -D23 DC'!$D:$D,1,FALSE)),0,1)</f>
        <v>1</v>
      </c>
      <c r="T423" s="352">
        <f ca="1">IF(ISERROR(VLOOKUP($A423,'NAVARA KC&amp;SC'!$D:$D,1,FALSE)),0,1)</f>
        <v>0</v>
      </c>
      <c r="U423" s="352">
        <f ca="1">IF(ISERROR(VLOOKUP($A423,'ALL-NEW Z-Z34'!$D:$D,1,FALSE)),0,1)</f>
        <v>0</v>
      </c>
      <c r="V423" s="352">
        <f>IF(ISERROR(VLOOKUP($A423,#REF!,1,FALSE)),0,1)</f>
        <v>0</v>
      </c>
      <c r="W423" s="352">
        <f>IF(ISERROR(VLOOKUP($A423,#REF!,1,FALSE)),0,1)</f>
        <v>0</v>
      </c>
      <c r="X423" s="352">
        <f>IF(ISERROR(VLOOKUP($A423,#REF!,1,FALSE)),0,1)</f>
        <v>0</v>
      </c>
      <c r="Y423" s="352">
        <f>IF(ISERROR(VLOOKUP($A423,#REF!,1,FALSE)),0,1)</f>
        <v>0</v>
      </c>
      <c r="Z423" s="139">
        <f t="shared" ca="1" si="13"/>
        <v>1</v>
      </c>
    </row>
    <row r="424" spans="1:26">
      <c r="A424" s="717" t="s">
        <v>1420</v>
      </c>
      <c r="B424" s="716" t="s">
        <v>1945</v>
      </c>
      <c r="C424" s="718">
        <v>3119.11</v>
      </c>
      <c r="D424" s="586">
        <v>2915.06</v>
      </c>
      <c r="E424" s="537" t="str">
        <f t="shared" si="12"/>
        <v>Price Update</v>
      </c>
      <c r="F424" s="720" t="s">
        <v>1465</v>
      </c>
      <c r="G424" s="680">
        <f>C424-C424*VLOOKUP(F424,'Discount Codes'!A:E,3,FALSE)</f>
        <v>2588.8613</v>
      </c>
      <c r="H424" s="352">
        <f ca="1">IF(ISERROR(VLOOKUP($A424,'LEAF-ZE1'!$D:$E,1,FALSE)),0,1)</f>
        <v>0</v>
      </c>
      <c r="I424" s="352">
        <f ca="1">IF(ISERROR(VLOOKUP($A424,'370Z-Z34'!$D:$E,1,FALSE)),0,1)</f>
        <v>0</v>
      </c>
      <c r="J424" s="352">
        <f ca="1">IF(ISERROR(VLOOKUP($A424,'JUKE-F15'!$D:$E,1,FALSE)),0,1)</f>
        <v>0</v>
      </c>
      <c r="K424" s="352">
        <f ca="1">IF(ISERROR(VLOOKUP($A424,'JUKE-F16'!$D:$E,1,FALSE)),0,1)</f>
        <v>0</v>
      </c>
      <c r="L424" s="352">
        <f ca="1">IF(ISERROR(VLOOKUP($A424,'NAVARA DC SER 3 &amp; 4-D23'!$D:$E,1,FALSE)),0,1)</f>
        <v>0</v>
      </c>
      <c r="M424" s="352">
        <f ca="1">IF(ISERROR(VLOOKUP($A424,'NAVARA KC&amp;SC SER 3 &amp; 4-D23'!$D:$E,1,FALSE)),0,1)</f>
        <v>0</v>
      </c>
      <c r="N424" s="352">
        <f ca="1">IF(ISERROR(VLOOKUP($A424,'PATHFINDER -R52'!$D:$E,1,FALSE)),0,1)</f>
        <v>0</v>
      </c>
      <c r="O424" s="352">
        <f ca="1">IF(ISERROR(VLOOKUP($A424,'PATROL W-Y62 S4'!$D:$E,1,FALSE)),0,1)</f>
        <v>0</v>
      </c>
      <c r="P424" s="352">
        <f ca="1">IF(ISERROR(VLOOKUP($A424,'PATROL W-Y62'!$D:$E,1,FALSE)),0,1)</f>
        <v>0</v>
      </c>
      <c r="Q424" s="352">
        <f ca="1">IF(ISERROR(VLOOKUP($A424,'QASHQAI J11'!$D:$E,1,FALSE)),0,1)</f>
        <v>0</v>
      </c>
      <c r="R424" s="352">
        <f ca="1">IF(ISERROR(VLOOKUP($A424,'X-TRAIL-T32'!$D:$E,1,FALSE)),0,1)</f>
        <v>0</v>
      </c>
      <c r="S424" s="352">
        <f ca="1">IF(ISERROR(VLOOKUP($A424,'NAVARA -D23 DC'!$D:$D,1,FALSE)),0,1)</f>
        <v>1</v>
      </c>
      <c r="T424" s="352">
        <f ca="1">IF(ISERROR(VLOOKUP($A424,'NAVARA KC&amp;SC'!$D:$D,1,FALSE)),0,1)</f>
        <v>0</v>
      </c>
      <c r="U424" s="352">
        <f ca="1">IF(ISERROR(VLOOKUP($A424,'ALL-NEW Z-Z34'!$D:$D,1,FALSE)),0,1)</f>
        <v>0</v>
      </c>
      <c r="V424" s="352">
        <f>IF(ISERROR(VLOOKUP($A424,#REF!,1,FALSE)),0,1)</f>
        <v>0</v>
      </c>
      <c r="W424" s="352">
        <f>IF(ISERROR(VLOOKUP($A424,#REF!,1,FALSE)),0,1)</f>
        <v>0</v>
      </c>
      <c r="X424" s="352">
        <f>IF(ISERROR(VLOOKUP($A424,#REF!,1,FALSE)),0,1)</f>
        <v>0</v>
      </c>
      <c r="Y424" s="352">
        <f>IF(ISERROR(VLOOKUP($A424,#REF!,1,FALSE)),0,1)</f>
        <v>0</v>
      </c>
      <c r="Z424" s="139">
        <f t="shared" ca="1" si="13"/>
        <v>1</v>
      </c>
    </row>
    <row r="425" spans="1:26">
      <c r="A425" s="717" t="s">
        <v>1421</v>
      </c>
      <c r="B425" s="716" t="s">
        <v>1945</v>
      </c>
      <c r="C425" s="718">
        <v>3119.11</v>
      </c>
      <c r="D425" s="586">
        <v>2915.06</v>
      </c>
      <c r="E425" s="537" t="str">
        <f t="shared" si="12"/>
        <v>Price Update</v>
      </c>
      <c r="F425" s="720" t="s">
        <v>1465</v>
      </c>
      <c r="G425" s="680">
        <f>C425-C425*VLOOKUP(F425,'Discount Codes'!A:E,3,FALSE)</f>
        <v>2588.8613</v>
      </c>
      <c r="H425" s="352">
        <f ca="1">IF(ISERROR(VLOOKUP($A425,'LEAF-ZE1'!$D:$E,1,FALSE)),0,1)</f>
        <v>0</v>
      </c>
      <c r="I425" s="352">
        <f ca="1">IF(ISERROR(VLOOKUP($A425,'370Z-Z34'!$D:$E,1,FALSE)),0,1)</f>
        <v>0</v>
      </c>
      <c r="J425" s="352">
        <f ca="1">IF(ISERROR(VLOOKUP($A425,'JUKE-F15'!$D:$E,1,FALSE)),0,1)</f>
        <v>0</v>
      </c>
      <c r="K425" s="352">
        <f ca="1">IF(ISERROR(VLOOKUP($A425,'JUKE-F16'!$D:$E,1,FALSE)),0,1)</f>
        <v>0</v>
      </c>
      <c r="L425" s="352">
        <f ca="1">IF(ISERROR(VLOOKUP($A425,'NAVARA DC SER 3 &amp; 4-D23'!$D:$E,1,FALSE)),0,1)</f>
        <v>0</v>
      </c>
      <c r="M425" s="352">
        <f ca="1">IF(ISERROR(VLOOKUP($A425,'NAVARA KC&amp;SC SER 3 &amp; 4-D23'!$D:$E,1,FALSE)),0,1)</f>
        <v>0</v>
      </c>
      <c r="N425" s="352">
        <f ca="1">IF(ISERROR(VLOOKUP($A425,'PATHFINDER -R52'!$D:$E,1,FALSE)),0,1)</f>
        <v>0</v>
      </c>
      <c r="O425" s="352">
        <f ca="1">IF(ISERROR(VLOOKUP($A425,'PATROL W-Y62 S4'!$D:$E,1,FALSE)),0,1)</f>
        <v>0</v>
      </c>
      <c r="P425" s="352">
        <f ca="1">IF(ISERROR(VLOOKUP($A425,'PATROL W-Y62'!$D:$E,1,FALSE)),0,1)</f>
        <v>0</v>
      </c>
      <c r="Q425" s="352">
        <f ca="1">IF(ISERROR(VLOOKUP($A425,'QASHQAI J11'!$D:$E,1,FALSE)),0,1)</f>
        <v>0</v>
      </c>
      <c r="R425" s="352">
        <f ca="1">IF(ISERROR(VLOOKUP($A425,'X-TRAIL-T32'!$D:$E,1,FALSE)),0,1)</f>
        <v>0</v>
      </c>
      <c r="S425" s="352">
        <f ca="1">IF(ISERROR(VLOOKUP($A425,'NAVARA -D23 DC'!$D:$D,1,FALSE)),0,1)</f>
        <v>1</v>
      </c>
      <c r="T425" s="352">
        <f ca="1">IF(ISERROR(VLOOKUP($A425,'NAVARA KC&amp;SC'!$D:$D,1,FALSE)),0,1)</f>
        <v>0</v>
      </c>
      <c r="U425" s="352">
        <f ca="1">IF(ISERROR(VLOOKUP($A425,'ALL-NEW Z-Z34'!$D:$D,1,FALSE)),0,1)</f>
        <v>0</v>
      </c>
      <c r="V425" s="352">
        <f>IF(ISERROR(VLOOKUP($A425,#REF!,1,FALSE)),0,1)</f>
        <v>0</v>
      </c>
      <c r="W425" s="352">
        <f>IF(ISERROR(VLOOKUP($A425,#REF!,1,FALSE)),0,1)</f>
        <v>0</v>
      </c>
      <c r="X425" s="352">
        <f>IF(ISERROR(VLOOKUP($A425,#REF!,1,FALSE)),0,1)</f>
        <v>0</v>
      </c>
      <c r="Y425" s="352">
        <f>IF(ISERROR(VLOOKUP($A425,#REF!,1,FALSE)),0,1)</f>
        <v>0</v>
      </c>
      <c r="Z425" s="139">
        <f t="shared" ca="1" si="13"/>
        <v>1</v>
      </c>
    </row>
    <row r="426" spans="1:26">
      <c r="A426" s="717" t="s">
        <v>1422</v>
      </c>
      <c r="B426" s="716" t="s">
        <v>1945</v>
      </c>
      <c r="C426" s="718">
        <v>3119.11</v>
      </c>
      <c r="D426" s="586">
        <v>2915.06</v>
      </c>
      <c r="E426" s="537" t="str">
        <f t="shared" si="12"/>
        <v>Price Update</v>
      </c>
      <c r="F426" s="720" t="s">
        <v>1465</v>
      </c>
      <c r="G426" s="680">
        <f>C426-C426*VLOOKUP(F426,'Discount Codes'!A:E,3,FALSE)</f>
        <v>2588.8613</v>
      </c>
      <c r="H426" s="352">
        <f ca="1">IF(ISERROR(VLOOKUP($A426,'LEAF-ZE1'!$D:$E,1,FALSE)),0,1)</f>
        <v>0</v>
      </c>
      <c r="I426" s="352">
        <f ca="1">IF(ISERROR(VLOOKUP($A426,'370Z-Z34'!$D:$E,1,FALSE)),0,1)</f>
        <v>0</v>
      </c>
      <c r="J426" s="352">
        <f ca="1">IF(ISERROR(VLOOKUP($A426,'JUKE-F15'!$D:$E,1,FALSE)),0,1)</f>
        <v>0</v>
      </c>
      <c r="K426" s="352">
        <f ca="1">IF(ISERROR(VLOOKUP($A426,'JUKE-F16'!$D:$E,1,FALSE)),0,1)</f>
        <v>0</v>
      </c>
      <c r="L426" s="352">
        <f ca="1">IF(ISERROR(VLOOKUP($A426,'NAVARA DC SER 3 &amp; 4-D23'!$D:$E,1,FALSE)),0,1)</f>
        <v>0</v>
      </c>
      <c r="M426" s="352">
        <f ca="1">IF(ISERROR(VLOOKUP($A426,'NAVARA KC&amp;SC SER 3 &amp; 4-D23'!$D:$E,1,FALSE)),0,1)</f>
        <v>0</v>
      </c>
      <c r="N426" s="352">
        <f ca="1">IF(ISERROR(VLOOKUP($A426,'PATHFINDER -R52'!$D:$E,1,FALSE)),0,1)</f>
        <v>0</v>
      </c>
      <c r="O426" s="352">
        <f ca="1">IF(ISERROR(VLOOKUP($A426,'PATROL W-Y62 S4'!$D:$E,1,FALSE)),0,1)</f>
        <v>0</v>
      </c>
      <c r="P426" s="352">
        <f ca="1">IF(ISERROR(VLOOKUP($A426,'PATROL W-Y62'!$D:$E,1,FALSE)),0,1)</f>
        <v>0</v>
      </c>
      <c r="Q426" s="352">
        <f ca="1">IF(ISERROR(VLOOKUP($A426,'QASHQAI J11'!$D:$E,1,FALSE)),0,1)</f>
        <v>0</v>
      </c>
      <c r="R426" s="352">
        <f ca="1">IF(ISERROR(VLOOKUP($A426,'X-TRAIL-T32'!$D:$E,1,FALSE)),0,1)</f>
        <v>0</v>
      </c>
      <c r="S426" s="352">
        <f ca="1">IF(ISERROR(VLOOKUP($A426,'NAVARA -D23 DC'!$D:$D,1,FALSE)),0,1)</f>
        <v>1</v>
      </c>
      <c r="T426" s="352">
        <f ca="1">IF(ISERROR(VLOOKUP($A426,'NAVARA KC&amp;SC'!$D:$D,1,FALSE)),0,1)</f>
        <v>0</v>
      </c>
      <c r="U426" s="352">
        <f ca="1">IF(ISERROR(VLOOKUP($A426,'ALL-NEW Z-Z34'!$D:$D,1,FALSE)),0,1)</f>
        <v>0</v>
      </c>
      <c r="V426" s="352">
        <f>IF(ISERROR(VLOOKUP($A426,#REF!,1,FALSE)),0,1)</f>
        <v>0</v>
      </c>
      <c r="W426" s="352">
        <f>IF(ISERROR(VLOOKUP($A426,#REF!,1,FALSE)),0,1)</f>
        <v>0</v>
      </c>
      <c r="X426" s="352">
        <f>IF(ISERROR(VLOOKUP($A426,#REF!,1,FALSE)),0,1)</f>
        <v>0</v>
      </c>
      <c r="Y426" s="352">
        <f>IF(ISERROR(VLOOKUP($A426,#REF!,1,FALSE)),0,1)</f>
        <v>0</v>
      </c>
      <c r="Z426" s="139">
        <f t="shared" ca="1" si="13"/>
        <v>1</v>
      </c>
    </row>
    <row r="427" spans="1:26" s="3" customFormat="1">
      <c r="A427" s="717" t="s">
        <v>1431</v>
      </c>
      <c r="B427" s="716" t="s">
        <v>1946</v>
      </c>
      <c r="C427" s="718">
        <v>3444.43</v>
      </c>
      <c r="D427" s="586">
        <v>3219.09</v>
      </c>
      <c r="E427" s="537" t="str">
        <f t="shared" si="12"/>
        <v>Price Update</v>
      </c>
      <c r="F427" s="720" t="s">
        <v>1465</v>
      </c>
      <c r="G427" s="680">
        <f>C427-C427*VLOOKUP(F427,'Discount Codes'!A:E,3,FALSE)</f>
        <v>2858.8768999999998</v>
      </c>
      <c r="H427" s="352">
        <f ca="1">IF(ISERROR(VLOOKUP($A427,'LEAF-ZE1'!$D:$E,1,FALSE)),0,1)</f>
        <v>0</v>
      </c>
      <c r="I427" s="352">
        <f ca="1">IF(ISERROR(VLOOKUP($A427,'370Z-Z34'!$D:$E,1,FALSE)),0,1)</f>
        <v>0</v>
      </c>
      <c r="J427" s="352">
        <f ca="1">IF(ISERROR(VLOOKUP($A427,'JUKE-F15'!$D:$E,1,FALSE)),0,1)</f>
        <v>0</v>
      </c>
      <c r="K427" s="352">
        <f ca="1">IF(ISERROR(VLOOKUP($A427,'JUKE-F16'!$D:$E,1,FALSE)),0,1)</f>
        <v>0</v>
      </c>
      <c r="L427" s="352">
        <f ca="1">IF(ISERROR(VLOOKUP($A427,'NAVARA DC SER 3 &amp; 4-D23'!$D:$E,1,FALSE)),0,1)</f>
        <v>0</v>
      </c>
      <c r="M427" s="352">
        <f ca="1">IF(ISERROR(VLOOKUP($A427,'NAVARA KC&amp;SC SER 3 &amp; 4-D23'!$D:$E,1,FALSE)),0,1)</f>
        <v>0</v>
      </c>
      <c r="N427" s="352">
        <f ca="1">IF(ISERROR(VLOOKUP($A427,'PATHFINDER -R52'!$D:$E,1,FALSE)),0,1)</f>
        <v>0</v>
      </c>
      <c r="O427" s="352">
        <f ca="1">IF(ISERROR(VLOOKUP($A427,'PATROL W-Y62 S4'!$D:$E,1,FALSE)),0,1)</f>
        <v>0</v>
      </c>
      <c r="P427" s="352">
        <f ca="1">IF(ISERROR(VLOOKUP($A427,'PATROL W-Y62'!$D:$E,1,FALSE)),0,1)</f>
        <v>0</v>
      </c>
      <c r="Q427" s="352">
        <f ca="1">IF(ISERROR(VLOOKUP($A427,'QASHQAI J11'!$D:$E,1,FALSE)),0,1)</f>
        <v>0</v>
      </c>
      <c r="R427" s="352">
        <f ca="1">IF(ISERROR(VLOOKUP($A427,'X-TRAIL-T32'!$D:$E,1,FALSE)),0,1)</f>
        <v>0</v>
      </c>
      <c r="S427" s="352">
        <f ca="1">IF(ISERROR(VLOOKUP($A427,'NAVARA -D23 DC'!$D:$D,1,FALSE)),0,1)</f>
        <v>1</v>
      </c>
      <c r="T427" s="352">
        <f ca="1">IF(ISERROR(VLOOKUP($A427,'NAVARA KC&amp;SC'!$D:$D,1,FALSE)),0,1)</f>
        <v>0</v>
      </c>
      <c r="U427" s="352">
        <f ca="1">IF(ISERROR(VLOOKUP($A427,'ALL-NEW Z-Z34'!$D:$D,1,FALSE)),0,1)</f>
        <v>0</v>
      </c>
      <c r="V427" s="352">
        <f>IF(ISERROR(VLOOKUP($A427,#REF!,1,FALSE)),0,1)</f>
        <v>0</v>
      </c>
      <c r="W427" s="352">
        <f>IF(ISERROR(VLOOKUP($A427,#REF!,1,FALSE)),0,1)</f>
        <v>0</v>
      </c>
      <c r="X427" s="352">
        <f>IF(ISERROR(VLOOKUP($A427,#REF!,1,FALSE)),0,1)</f>
        <v>0</v>
      </c>
      <c r="Y427" s="352">
        <f>IF(ISERROR(VLOOKUP($A427,#REF!,1,FALSE)),0,1)</f>
        <v>0</v>
      </c>
      <c r="Z427" s="139">
        <f t="shared" ca="1" si="13"/>
        <v>1</v>
      </c>
    </row>
    <row r="428" spans="1:26" s="3" customFormat="1">
      <c r="A428" s="717" t="s">
        <v>1432</v>
      </c>
      <c r="B428" s="716" t="s">
        <v>1946</v>
      </c>
      <c r="C428" s="718">
        <v>3444.43</v>
      </c>
      <c r="D428" s="586">
        <v>3219.09</v>
      </c>
      <c r="E428" s="537" t="str">
        <f t="shared" si="12"/>
        <v>Price Update</v>
      </c>
      <c r="F428" s="720" t="s">
        <v>1465</v>
      </c>
      <c r="G428" s="680">
        <f>C428-C428*VLOOKUP(F428,'Discount Codes'!A:E,3,FALSE)</f>
        <v>2858.8768999999998</v>
      </c>
      <c r="H428" s="352">
        <f ca="1">IF(ISERROR(VLOOKUP($A428,'LEAF-ZE1'!$D:$E,1,FALSE)),0,1)</f>
        <v>0</v>
      </c>
      <c r="I428" s="352">
        <f ca="1">IF(ISERROR(VLOOKUP($A428,'370Z-Z34'!$D:$E,1,FALSE)),0,1)</f>
        <v>0</v>
      </c>
      <c r="J428" s="352">
        <f ca="1">IF(ISERROR(VLOOKUP($A428,'JUKE-F15'!$D:$E,1,FALSE)),0,1)</f>
        <v>0</v>
      </c>
      <c r="K428" s="352">
        <f ca="1">IF(ISERROR(VLOOKUP($A428,'JUKE-F16'!$D:$E,1,FALSE)),0,1)</f>
        <v>0</v>
      </c>
      <c r="L428" s="352">
        <f ca="1">IF(ISERROR(VLOOKUP($A428,'NAVARA DC SER 3 &amp; 4-D23'!$D:$E,1,FALSE)),0,1)</f>
        <v>0</v>
      </c>
      <c r="M428" s="352">
        <f ca="1">IF(ISERROR(VLOOKUP($A428,'NAVARA KC&amp;SC SER 3 &amp; 4-D23'!$D:$E,1,FALSE)),0,1)</f>
        <v>0</v>
      </c>
      <c r="N428" s="352">
        <f ca="1">IF(ISERROR(VLOOKUP($A428,'PATHFINDER -R52'!$D:$E,1,FALSE)),0,1)</f>
        <v>0</v>
      </c>
      <c r="O428" s="352">
        <f ca="1">IF(ISERROR(VLOOKUP($A428,'PATROL W-Y62 S4'!$D:$E,1,FALSE)),0,1)</f>
        <v>0</v>
      </c>
      <c r="P428" s="352">
        <f ca="1">IF(ISERROR(VLOOKUP($A428,'PATROL W-Y62'!$D:$E,1,FALSE)),0,1)</f>
        <v>0</v>
      </c>
      <c r="Q428" s="352">
        <f ca="1">IF(ISERROR(VLOOKUP($A428,'QASHQAI J11'!$D:$E,1,FALSE)),0,1)</f>
        <v>0</v>
      </c>
      <c r="R428" s="352">
        <f ca="1">IF(ISERROR(VLOOKUP($A428,'X-TRAIL-T32'!$D:$E,1,FALSE)),0,1)</f>
        <v>0</v>
      </c>
      <c r="S428" s="352">
        <f ca="1">IF(ISERROR(VLOOKUP($A428,'NAVARA -D23 DC'!$D:$D,1,FALSE)),0,1)</f>
        <v>1</v>
      </c>
      <c r="T428" s="352">
        <f ca="1">IF(ISERROR(VLOOKUP($A428,'NAVARA KC&amp;SC'!$D:$D,1,FALSE)),0,1)</f>
        <v>0</v>
      </c>
      <c r="U428" s="352">
        <f ca="1">IF(ISERROR(VLOOKUP($A428,'ALL-NEW Z-Z34'!$D:$D,1,FALSE)),0,1)</f>
        <v>0</v>
      </c>
      <c r="V428" s="352">
        <f>IF(ISERROR(VLOOKUP($A428,#REF!,1,FALSE)),0,1)</f>
        <v>0</v>
      </c>
      <c r="W428" s="352">
        <f>IF(ISERROR(VLOOKUP($A428,#REF!,1,FALSE)),0,1)</f>
        <v>0</v>
      </c>
      <c r="X428" s="352">
        <f>IF(ISERROR(VLOOKUP($A428,#REF!,1,FALSE)),0,1)</f>
        <v>0</v>
      </c>
      <c r="Y428" s="352">
        <f>IF(ISERROR(VLOOKUP($A428,#REF!,1,FALSE)),0,1)</f>
        <v>0</v>
      </c>
      <c r="Z428" s="139">
        <f t="shared" ca="1" si="13"/>
        <v>1</v>
      </c>
    </row>
    <row r="429" spans="1:26" s="3" customFormat="1">
      <c r="A429" s="717" t="s">
        <v>1433</v>
      </c>
      <c r="B429" s="716" t="s">
        <v>1946</v>
      </c>
      <c r="C429" s="718">
        <v>3444.43</v>
      </c>
      <c r="D429" s="586">
        <v>3219.09</v>
      </c>
      <c r="E429" s="537" t="str">
        <f t="shared" si="12"/>
        <v>Price Update</v>
      </c>
      <c r="F429" s="720" t="s">
        <v>1465</v>
      </c>
      <c r="G429" s="680">
        <f>C429-C429*VLOOKUP(F429,'Discount Codes'!A:E,3,FALSE)</f>
        <v>2858.8768999999998</v>
      </c>
      <c r="H429" s="352">
        <f ca="1">IF(ISERROR(VLOOKUP($A429,'LEAF-ZE1'!$D:$E,1,FALSE)),0,1)</f>
        <v>0</v>
      </c>
      <c r="I429" s="352">
        <f ca="1">IF(ISERROR(VLOOKUP($A429,'370Z-Z34'!$D:$E,1,FALSE)),0,1)</f>
        <v>0</v>
      </c>
      <c r="J429" s="352">
        <f ca="1">IF(ISERROR(VLOOKUP($A429,'JUKE-F15'!$D:$E,1,FALSE)),0,1)</f>
        <v>0</v>
      </c>
      <c r="K429" s="352">
        <f ca="1">IF(ISERROR(VLOOKUP($A429,'JUKE-F16'!$D:$E,1,FALSE)),0,1)</f>
        <v>0</v>
      </c>
      <c r="L429" s="352">
        <f ca="1">IF(ISERROR(VLOOKUP($A429,'NAVARA DC SER 3 &amp; 4-D23'!$D:$E,1,FALSE)),0,1)</f>
        <v>0</v>
      </c>
      <c r="M429" s="352">
        <f ca="1">IF(ISERROR(VLOOKUP($A429,'NAVARA KC&amp;SC SER 3 &amp; 4-D23'!$D:$E,1,FALSE)),0,1)</f>
        <v>0</v>
      </c>
      <c r="N429" s="352">
        <f ca="1">IF(ISERROR(VLOOKUP($A429,'PATHFINDER -R52'!$D:$E,1,FALSE)),0,1)</f>
        <v>0</v>
      </c>
      <c r="O429" s="352">
        <f ca="1">IF(ISERROR(VLOOKUP($A429,'PATROL W-Y62 S4'!$D:$E,1,FALSE)),0,1)</f>
        <v>0</v>
      </c>
      <c r="P429" s="352">
        <f ca="1">IF(ISERROR(VLOOKUP($A429,'PATROL W-Y62'!$D:$E,1,FALSE)),0,1)</f>
        <v>0</v>
      </c>
      <c r="Q429" s="352">
        <f ca="1">IF(ISERROR(VLOOKUP($A429,'QASHQAI J11'!$D:$E,1,FALSE)),0,1)</f>
        <v>0</v>
      </c>
      <c r="R429" s="352">
        <f ca="1">IF(ISERROR(VLOOKUP($A429,'X-TRAIL-T32'!$D:$E,1,FALSE)),0,1)</f>
        <v>0</v>
      </c>
      <c r="S429" s="352">
        <f ca="1">IF(ISERROR(VLOOKUP($A429,'NAVARA -D23 DC'!$D:$D,1,FALSE)),0,1)</f>
        <v>1</v>
      </c>
      <c r="T429" s="352">
        <f ca="1">IF(ISERROR(VLOOKUP($A429,'NAVARA KC&amp;SC'!$D:$D,1,FALSE)),0,1)</f>
        <v>0</v>
      </c>
      <c r="U429" s="352">
        <f ca="1">IF(ISERROR(VLOOKUP($A429,'ALL-NEW Z-Z34'!$D:$D,1,FALSE)),0,1)</f>
        <v>0</v>
      </c>
      <c r="V429" s="352">
        <f>IF(ISERROR(VLOOKUP($A429,#REF!,1,FALSE)),0,1)</f>
        <v>0</v>
      </c>
      <c r="W429" s="352">
        <f>IF(ISERROR(VLOOKUP($A429,#REF!,1,FALSE)),0,1)</f>
        <v>0</v>
      </c>
      <c r="X429" s="352">
        <f>IF(ISERROR(VLOOKUP($A429,#REF!,1,FALSE)),0,1)</f>
        <v>0</v>
      </c>
      <c r="Y429" s="352">
        <f>IF(ISERROR(VLOOKUP($A429,#REF!,1,FALSE)),0,1)</f>
        <v>0</v>
      </c>
      <c r="Z429" s="139">
        <f t="shared" ca="1" si="13"/>
        <v>1</v>
      </c>
    </row>
    <row r="430" spans="1:26" s="3" customFormat="1">
      <c r="A430" s="717" t="s">
        <v>1434</v>
      </c>
      <c r="B430" s="716" t="s">
        <v>1946</v>
      </c>
      <c r="C430" s="718">
        <v>3444.43</v>
      </c>
      <c r="D430" s="586">
        <v>3219.09</v>
      </c>
      <c r="E430" s="537" t="str">
        <f t="shared" si="12"/>
        <v>Price Update</v>
      </c>
      <c r="F430" s="720" t="s">
        <v>1465</v>
      </c>
      <c r="G430" s="680">
        <f>C430-C430*VLOOKUP(F430,'Discount Codes'!A:E,3,FALSE)</f>
        <v>2858.8768999999998</v>
      </c>
      <c r="H430" s="352">
        <f ca="1">IF(ISERROR(VLOOKUP($A430,'LEAF-ZE1'!$D:$E,1,FALSE)),0,1)</f>
        <v>0</v>
      </c>
      <c r="I430" s="352">
        <f ca="1">IF(ISERROR(VLOOKUP($A430,'370Z-Z34'!$D:$E,1,FALSE)),0,1)</f>
        <v>0</v>
      </c>
      <c r="J430" s="352">
        <f ca="1">IF(ISERROR(VLOOKUP($A430,'JUKE-F15'!$D:$E,1,FALSE)),0,1)</f>
        <v>0</v>
      </c>
      <c r="K430" s="352">
        <f ca="1">IF(ISERROR(VLOOKUP($A430,'JUKE-F16'!$D:$E,1,FALSE)),0,1)</f>
        <v>0</v>
      </c>
      <c r="L430" s="352">
        <f ca="1">IF(ISERROR(VLOOKUP($A430,'NAVARA DC SER 3 &amp; 4-D23'!$D:$E,1,FALSE)),0,1)</f>
        <v>0</v>
      </c>
      <c r="M430" s="352">
        <f ca="1">IF(ISERROR(VLOOKUP($A430,'NAVARA KC&amp;SC SER 3 &amp; 4-D23'!$D:$E,1,FALSE)),0,1)</f>
        <v>0</v>
      </c>
      <c r="N430" s="352">
        <f ca="1">IF(ISERROR(VLOOKUP($A430,'PATHFINDER -R52'!$D:$E,1,FALSE)),0,1)</f>
        <v>0</v>
      </c>
      <c r="O430" s="352">
        <f ca="1">IF(ISERROR(VLOOKUP($A430,'PATROL W-Y62 S4'!$D:$E,1,FALSE)),0,1)</f>
        <v>0</v>
      </c>
      <c r="P430" s="352">
        <f ca="1">IF(ISERROR(VLOOKUP($A430,'PATROL W-Y62'!$D:$E,1,FALSE)),0,1)</f>
        <v>0</v>
      </c>
      <c r="Q430" s="352">
        <f ca="1">IF(ISERROR(VLOOKUP($A430,'QASHQAI J11'!$D:$E,1,FALSE)),0,1)</f>
        <v>0</v>
      </c>
      <c r="R430" s="352">
        <f ca="1">IF(ISERROR(VLOOKUP($A430,'X-TRAIL-T32'!$D:$E,1,FALSE)),0,1)</f>
        <v>0</v>
      </c>
      <c r="S430" s="352">
        <f ca="1">IF(ISERROR(VLOOKUP($A430,'NAVARA -D23 DC'!$D:$D,1,FALSE)),0,1)</f>
        <v>1</v>
      </c>
      <c r="T430" s="352">
        <f ca="1">IF(ISERROR(VLOOKUP($A430,'NAVARA KC&amp;SC'!$D:$D,1,FALSE)),0,1)</f>
        <v>0</v>
      </c>
      <c r="U430" s="352">
        <f ca="1">IF(ISERROR(VLOOKUP($A430,'ALL-NEW Z-Z34'!$D:$D,1,FALSE)),0,1)</f>
        <v>0</v>
      </c>
      <c r="V430" s="352">
        <f>IF(ISERROR(VLOOKUP($A430,#REF!,1,FALSE)),0,1)</f>
        <v>0</v>
      </c>
      <c r="W430" s="352">
        <f>IF(ISERROR(VLOOKUP($A430,#REF!,1,FALSE)),0,1)</f>
        <v>0</v>
      </c>
      <c r="X430" s="352">
        <f>IF(ISERROR(VLOOKUP($A430,#REF!,1,FALSE)),0,1)</f>
        <v>0</v>
      </c>
      <c r="Y430" s="352">
        <f>IF(ISERROR(VLOOKUP($A430,#REF!,1,FALSE)),0,1)</f>
        <v>0</v>
      </c>
      <c r="Z430" s="139">
        <f t="shared" ca="1" si="13"/>
        <v>1</v>
      </c>
    </row>
    <row r="431" spans="1:26" s="3" customFormat="1">
      <c r="A431" s="717" t="s">
        <v>1435</v>
      </c>
      <c r="B431" s="716" t="s">
        <v>1946</v>
      </c>
      <c r="C431" s="718">
        <v>3444.43</v>
      </c>
      <c r="D431" s="586">
        <v>3219.09</v>
      </c>
      <c r="E431" s="537" t="str">
        <f t="shared" si="12"/>
        <v>Price Update</v>
      </c>
      <c r="F431" s="720" t="s">
        <v>1465</v>
      </c>
      <c r="G431" s="680">
        <f>C431-C431*VLOOKUP(F431,'Discount Codes'!A:E,3,FALSE)</f>
        <v>2858.8768999999998</v>
      </c>
      <c r="H431" s="352">
        <f ca="1">IF(ISERROR(VLOOKUP($A431,'LEAF-ZE1'!$D:$E,1,FALSE)),0,1)</f>
        <v>0</v>
      </c>
      <c r="I431" s="352">
        <f ca="1">IF(ISERROR(VLOOKUP($A431,'370Z-Z34'!$D:$E,1,FALSE)),0,1)</f>
        <v>0</v>
      </c>
      <c r="J431" s="352">
        <f ca="1">IF(ISERROR(VLOOKUP($A431,'JUKE-F15'!$D:$E,1,FALSE)),0,1)</f>
        <v>0</v>
      </c>
      <c r="K431" s="352">
        <f ca="1">IF(ISERROR(VLOOKUP($A431,'JUKE-F16'!$D:$E,1,FALSE)),0,1)</f>
        <v>0</v>
      </c>
      <c r="L431" s="352">
        <f ca="1">IF(ISERROR(VLOOKUP($A431,'NAVARA DC SER 3 &amp; 4-D23'!$D:$E,1,FALSE)),0,1)</f>
        <v>0</v>
      </c>
      <c r="M431" s="352">
        <f ca="1">IF(ISERROR(VLOOKUP($A431,'NAVARA KC&amp;SC SER 3 &amp; 4-D23'!$D:$E,1,FALSE)),0,1)</f>
        <v>0</v>
      </c>
      <c r="N431" s="352">
        <f ca="1">IF(ISERROR(VLOOKUP($A431,'PATHFINDER -R52'!$D:$E,1,FALSE)),0,1)</f>
        <v>0</v>
      </c>
      <c r="O431" s="352">
        <f ca="1">IF(ISERROR(VLOOKUP($A431,'PATROL W-Y62 S4'!$D:$E,1,FALSE)),0,1)</f>
        <v>0</v>
      </c>
      <c r="P431" s="352">
        <f ca="1">IF(ISERROR(VLOOKUP($A431,'PATROL W-Y62'!$D:$E,1,FALSE)),0,1)</f>
        <v>0</v>
      </c>
      <c r="Q431" s="352">
        <f ca="1">IF(ISERROR(VLOOKUP($A431,'QASHQAI J11'!$D:$E,1,FALSE)),0,1)</f>
        <v>0</v>
      </c>
      <c r="R431" s="352">
        <f ca="1">IF(ISERROR(VLOOKUP($A431,'X-TRAIL-T32'!$D:$E,1,FALSE)),0,1)</f>
        <v>0</v>
      </c>
      <c r="S431" s="352">
        <f ca="1">IF(ISERROR(VLOOKUP($A431,'NAVARA -D23 DC'!$D:$D,1,FALSE)),0,1)</f>
        <v>1</v>
      </c>
      <c r="T431" s="352">
        <f ca="1">IF(ISERROR(VLOOKUP($A431,'NAVARA KC&amp;SC'!$D:$D,1,FALSE)),0,1)</f>
        <v>0</v>
      </c>
      <c r="U431" s="352">
        <f ca="1">IF(ISERROR(VLOOKUP($A431,'ALL-NEW Z-Z34'!$D:$D,1,FALSE)),0,1)</f>
        <v>0</v>
      </c>
      <c r="V431" s="352">
        <f>IF(ISERROR(VLOOKUP($A431,#REF!,1,FALSE)),0,1)</f>
        <v>0</v>
      </c>
      <c r="W431" s="352">
        <f>IF(ISERROR(VLOOKUP($A431,#REF!,1,FALSE)),0,1)</f>
        <v>0</v>
      </c>
      <c r="X431" s="352">
        <f>IF(ISERROR(VLOOKUP($A431,#REF!,1,FALSE)),0,1)</f>
        <v>0</v>
      </c>
      <c r="Y431" s="352">
        <f>IF(ISERROR(VLOOKUP($A431,#REF!,1,FALSE)),0,1)</f>
        <v>0</v>
      </c>
      <c r="Z431" s="139">
        <f t="shared" ca="1" si="13"/>
        <v>1</v>
      </c>
    </row>
    <row r="432" spans="1:26" s="3" customFormat="1">
      <c r="A432" s="717" t="s">
        <v>1436</v>
      </c>
      <c r="B432" s="716" t="s">
        <v>1946</v>
      </c>
      <c r="C432" s="718">
        <v>3444.43</v>
      </c>
      <c r="D432" s="586">
        <v>3219.09</v>
      </c>
      <c r="E432" s="537" t="str">
        <f t="shared" si="12"/>
        <v>Price Update</v>
      </c>
      <c r="F432" s="720" t="s">
        <v>1465</v>
      </c>
      <c r="G432" s="680">
        <f>C432-C432*VLOOKUP(F432,'Discount Codes'!A:E,3,FALSE)</f>
        <v>2858.8768999999998</v>
      </c>
      <c r="H432" s="352">
        <f ca="1">IF(ISERROR(VLOOKUP($A432,'LEAF-ZE1'!$D:$E,1,FALSE)),0,1)</f>
        <v>0</v>
      </c>
      <c r="I432" s="352">
        <f ca="1">IF(ISERROR(VLOOKUP($A432,'370Z-Z34'!$D:$E,1,FALSE)),0,1)</f>
        <v>0</v>
      </c>
      <c r="J432" s="352">
        <f ca="1">IF(ISERROR(VLOOKUP($A432,'JUKE-F15'!$D:$E,1,FALSE)),0,1)</f>
        <v>0</v>
      </c>
      <c r="K432" s="352">
        <f ca="1">IF(ISERROR(VLOOKUP($A432,'JUKE-F16'!$D:$E,1,FALSE)),0,1)</f>
        <v>0</v>
      </c>
      <c r="L432" s="352">
        <f ca="1">IF(ISERROR(VLOOKUP($A432,'NAVARA DC SER 3 &amp; 4-D23'!$D:$E,1,FALSE)),0,1)</f>
        <v>0</v>
      </c>
      <c r="M432" s="352">
        <f ca="1">IF(ISERROR(VLOOKUP($A432,'NAVARA KC&amp;SC SER 3 &amp; 4-D23'!$D:$E,1,FALSE)),0,1)</f>
        <v>0</v>
      </c>
      <c r="N432" s="352">
        <f ca="1">IF(ISERROR(VLOOKUP($A432,'PATHFINDER -R52'!$D:$E,1,FALSE)),0,1)</f>
        <v>0</v>
      </c>
      <c r="O432" s="352">
        <f ca="1">IF(ISERROR(VLOOKUP($A432,'PATROL W-Y62 S4'!$D:$E,1,FALSE)),0,1)</f>
        <v>0</v>
      </c>
      <c r="P432" s="352">
        <f ca="1">IF(ISERROR(VLOOKUP($A432,'PATROL W-Y62'!$D:$E,1,FALSE)),0,1)</f>
        <v>0</v>
      </c>
      <c r="Q432" s="352">
        <f ca="1">IF(ISERROR(VLOOKUP($A432,'QASHQAI J11'!$D:$E,1,FALSE)),0,1)</f>
        <v>0</v>
      </c>
      <c r="R432" s="352">
        <f ca="1">IF(ISERROR(VLOOKUP($A432,'X-TRAIL-T32'!$D:$E,1,FALSE)),0,1)</f>
        <v>0</v>
      </c>
      <c r="S432" s="352">
        <f ca="1">IF(ISERROR(VLOOKUP($A432,'NAVARA -D23 DC'!$D:$D,1,FALSE)),0,1)</f>
        <v>1</v>
      </c>
      <c r="T432" s="352">
        <f ca="1">IF(ISERROR(VLOOKUP($A432,'NAVARA KC&amp;SC'!$D:$D,1,FALSE)),0,1)</f>
        <v>0</v>
      </c>
      <c r="U432" s="352">
        <f ca="1">IF(ISERROR(VLOOKUP($A432,'ALL-NEW Z-Z34'!$D:$D,1,FALSE)),0,1)</f>
        <v>0</v>
      </c>
      <c r="V432" s="352">
        <f>IF(ISERROR(VLOOKUP($A432,#REF!,1,FALSE)),0,1)</f>
        <v>0</v>
      </c>
      <c r="W432" s="352">
        <f>IF(ISERROR(VLOOKUP($A432,#REF!,1,FALSE)),0,1)</f>
        <v>0</v>
      </c>
      <c r="X432" s="352">
        <f>IF(ISERROR(VLOOKUP($A432,#REF!,1,FALSE)),0,1)</f>
        <v>0</v>
      </c>
      <c r="Y432" s="352">
        <f>IF(ISERROR(VLOOKUP($A432,#REF!,1,FALSE)),0,1)</f>
        <v>0</v>
      </c>
      <c r="Z432" s="139">
        <f t="shared" ca="1" si="13"/>
        <v>1</v>
      </c>
    </row>
    <row r="433" spans="1:26" s="3" customFormat="1">
      <c r="A433" s="717" t="s">
        <v>1437</v>
      </c>
      <c r="B433" s="716" t="s">
        <v>1946</v>
      </c>
      <c r="C433" s="718">
        <v>3444.43</v>
      </c>
      <c r="D433" s="586">
        <v>3219.09</v>
      </c>
      <c r="E433" s="537" t="str">
        <f t="shared" si="12"/>
        <v>Price Update</v>
      </c>
      <c r="F433" s="720" t="s">
        <v>1465</v>
      </c>
      <c r="G433" s="680">
        <f>C433-C433*VLOOKUP(F433,'Discount Codes'!A:E,3,FALSE)</f>
        <v>2858.8768999999998</v>
      </c>
      <c r="H433" s="352">
        <f ca="1">IF(ISERROR(VLOOKUP($A433,'LEAF-ZE1'!$D:$E,1,FALSE)),0,1)</f>
        <v>0</v>
      </c>
      <c r="I433" s="352">
        <f ca="1">IF(ISERROR(VLOOKUP($A433,'370Z-Z34'!$D:$E,1,FALSE)),0,1)</f>
        <v>0</v>
      </c>
      <c r="J433" s="352">
        <f ca="1">IF(ISERROR(VLOOKUP($A433,'JUKE-F15'!$D:$E,1,FALSE)),0,1)</f>
        <v>0</v>
      </c>
      <c r="K433" s="352">
        <f ca="1">IF(ISERROR(VLOOKUP($A433,'JUKE-F16'!$D:$E,1,FALSE)),0,1)</f>
        <v>0</v>
      </c>
      <c r="L433" s="352">
        <f ca="1">IF(ISERROR(VLOOKUP($A433,'NAVARA DC SER 3 &amp; 4-D23'!$D:$E,1,FALSE)),0,1)</f>
        <v>0</v>
      </c>
      <c r="M433" s="352">
        <f ca="1">IF(ISERROR(VLOOKUP($A433,'NAVARA KC&amp;SC SER 3 &amp; 4-D23'!$D:$E,1,FALSE)),0,1)</f>
        <v>0</v>
      </c>
      <c r="N433" s="352">
        <f ca="1">IF(ISERROR(VLOOKUP($A433,'PATHFINDER -R52'!$D:$E,1,FALSE)),0,1)</f>
        <v>0</v>
      </c>
      <c r="O433" s="352">
        <f ca="1">IF(ISERROR(VLOOKUP($A433,'PATROL W-Y62 S4'!$D:$E,1,FALSE)),0,1)</f>
        <v>0</v>
      </c>
      <c r="P433" s="352">
        <f ca="1">IF(ISERROR(VLOOKUP($A433,'PATROL W-Y62'!$D:$E,1,FALSE)),0,1)</f>
        <v>0</v>
      </c>
      <c r="Q433" s="352">
        <f ca="1">IF(ISERROR(VLOOKUP($A433,'QASHQAI J11'!$D:$E,1,FALSE)),0,1)</f>
        <v>0</v>
      </c>
      <c r="R433" s="352">
        <f ca="1">IF(ISERROR(VLOOKUP($A433,'X-TRAIL-T32'!$D:$E,1,FALSE)),0,1)</f>
        <v>0</v>
      </c>
      <c r="S433" s="352">
        <f ca="1">IF(ISERROR(VLOOKUP($A433,'NAVARA -D23 DC'!$D:$D,1,FALSE)),0,1)</f>
        <v>1</v>
      </c>
      <c r="T433" s="352">
        <f ca="1">IF(ISERROR(VLOOKUP($A433,'NAVARA KC&amp;SC'!$D:$D,1,FALSE)),0,1)</f>
        <v>0</v>
      </c>
      <c r="U433" s="352">
        <f ca="1">IF(ISERROR(VLOOKUP($A433,'ALL-NEW Z-Z34'!$D:$D,1,FALSE)),0,1)</f>
        <v>0</v>
      </c>
      <c r="V433" s="352">
        <f>IF(ISERROR(VLOOKUP($A433,#REF!,1,FALSE)),0,1)</f>
        <v>0</v>
      </c>
      <c r="W433" s="352">
        <f>IF(ISERROR(VLOOKUP($A433,#REF!,1,FALSE)),0,1)</f>
        <v>0</v>
      </c>
      <c r="X433" s="352">
        <f>IF(ISERROR(VLOOKUP($A433,#REF!,1,FALSE)),0,1)</f>
        <v>0</v>
      </c>
      <c r="Y433" s="352">
        <f>IF(ISERROR(VLOOKUP($A433,#REF!,1,FALSE)),0,1)</f>
        <v>0</v>
      </c>
      <c r="Z433" s="139">
        <f t="shared" ca="1" si="13"/>
        <v>1</v>
      </c>
    </row>
    <row r="434" spans="1:26" s="3" customFormat="1">
      <c r="A434" s="717" t="s">
        <v>1438</v>
      </c>
      <c r="B434" s="716" t="s">
        <v>1946</v>
      </c>
      <c r="C434" s="718">
        <v>3444.43</v>
      </c>
      <c r="D434" s="586">
        <v>3219.09</v>
      </c>
      <c r="E434" s="537" t="str">
        <f t="shared" si="12"/>
        <v>Price Update</v>
      </c>
      <c r="F434" s="720" t="s">
        <v>1465</v>
      </c>
      <c r="G434" s="680">
        <f>C434-C434*VLOOKUP(F434,'Discount Codes'!A:E,3,FALSE)</f>
        <v>2858.8768999999998</v>
      </c>
      <c r="H434" s="352">
        <f ca="1">IF(ISERROR(VLOOKUP($A434,'LEAF-ZE1'!$D:$E,1,FALSE)),0,1)</f>
        <v>0</v>
      </c>
      <c r="I434" s="352">
        <f ca="1">IF(ISERROR(VLOOKUP($A434,'370Z-Z34'!$D:$E,1,FALSE)),0,1)</f>
        <v>0</v>
      </c>
      <c r="J434" s="352">
        <f ca="1">IF(ISERROR(VLOOKUP($A434,'JUKE-F15'!$D:$E,1,FALSE)),0,1)</f>
        <v>0</v>
      </c>
      <c r="K434" s="352">
        <f ca="1">IF(ISERROR(VLOOKUP($A434,'JUKE-F16'!$D:$E,1,FALSE)),0,1)</f>
        <v>0</v>
      </c>
      <c r="L434" s="352">
        <f ca="1">IF(ISERROR(VLOOKUP($A434,'NAVARA DC SER 3 &amp; 4-D23'!$D:$E,1,FALSE)),0,1)</f>
        <v>0</v>
      </c>
      <c r="M434" s="352">
        <f ca="1">IF(ISERROR(VLOOKUP($A434,'NAVARA KC&amp;SC SER 3 &amp; 4-D23'!$D:$E,1,FALSE)),0,1)</f>
        <v>0</v>
      </c>
      <c r="N434" s="352">
        <f ca="1">IF(ISERROR(VLOOKUP($A434,'PATHFINDER -R52'!$D:$E,1,FALSE)),0,1)</f>
        <v>0</v>
      </c>
      <c r="O434" s="352">
        <f ca="1">IF(ISERROR(VLOOKUP($A434,'PATROL W-Y62 S4'!$D:$E,1,FALSE)),0,1)</f>
        <v>0</v>
      </c>
      <c r="P434" s="352">
        <f ca="1">IF(ISERROR(VLOOKUP($A434,'PATROL W-Y62'!$D:$E,1,FALSE)),0,1)</f>
        <v>0</v>
      </c>
      <c r="Q434" s="352">
        <f ca="1">IF(ISERROR(VLOOKUP($A434,'QASHQAI J11'!$D:$E,1,FALSE)),0,1)</f>
        <v>0</v>
      </c>
      <c r="R434" s="352">
        <f ca="1">IF(ISERROR(VLOOKUP($A434,'X-TRAIL-T32'!$D:$E,1,FALSE)),0,1)</f>
        <v>0</v>
      </c>
      <c r="S434" s="352">
        <f ca="1">IF(ISERROR(VLOOKUP($A434,'NAVARA -D23 DC'!$D:$D,1,FALSE)),0,1)</f>
        <v>1</v>
      </c>
      <c r="T434" s="352">
        <f ca="1">IF(ISERROR(VLOOKUP($A434,'NAVARA KC&amp;SC'!$D:$D,1,FALSE)),0,1)</f>
        <v>0</v>
      </c>
      <c r="U434" s="352">
        <f ca="1">IF(ISERROR(VLOOKUP($A434,'ALL-NEW Z-Z34'!$D:$D,1,FALSE)),0,1)</f>
        <v>0</v>
      </c>
      <c r="V434" s="352">
        <f>IF(ISERROR(VLOOKUP($A434,#REF!,1,FALSE)),0,1)</f>
        <v>0</v>
      </c>
      <c r="W434" s="352">
        <f>IF(ISERROR(VLOOKUP($A434,#REF!,1,FALSE)),0,1)</f>
        <v>0</v>
      </c>
      <c r="X434" s="352">
        <f>IF(ISERROR(VLOOKUP($A434,#REF!,1,FALSE)),0,1)</f>
        <v>0</v>
      </c>
      <c r="Y434" s="352">
        <f>IF(ISERROR(VLOOKUP($A434,#REF!,1,FALSE)),0,1)</f>
        <v>0</v>
      </c>
      <c r="Z434" s="139">
        <f t="shared" ca="1" si="13"/>
        <v>1</v>
      </c>
    </row>
    <row r="435" spans="1:26" s="3" customFormat="1">
      <c r="A435" s="717" t="s">
        <v>1440</v>
      </c>
      <c r="B435" s="716" t="s">
        <v>1947</v>
      </c>
      <c r="C435" s="718">
        <v>1281.68</v>
      </c>
      <c r="D435" s="586">
        <v>1281.68</v>
      </c>
      <c r="E435" s="537" t="str">
        <f t="shared" si="12"/>
        <v/>
      </c>
      <c r="F435" s="720" t="s">
        <v>1465</v>
      </c>
      <c r="G435" s="680">
        <f>C435-C435*VLOOKUP(F435,'Discount Codes'!A:E,3,FALSE)</f>
        <v>1063.7944</v>
      </c>
      <c r="H435" s="352">
        <f ca="1">IF(ISERROR(VLOOKUP($A435,'LEAF-ZE1'!$D:$E,1,FALSE)),0,1)</f>
        <v>0</v>
      </c>
      <c r="I435" s="352">
        <f ca="1">IF(ISERROR(VLOOKUP($A435,'370Z-Z34'!$D:$E,1,FALSE)),0,1)</f>
        <v>0</v>
      </c>
      <c r="J435" s="352">
        <f ca="1">IF(ISERROR(VLOOKUP($A435,'JUKE-F15'!$D:$E,1,FALSE)),0,1)</f>
        <v>0</v>
      </c>
      <c r="K435" s="352">
        <f ca="1">IF(ISERROR(VLOOKUP($A435,'JUKE-F16'!$D:$E,1,FALSE)),0,1)</f>
        <v>0</v>
      </c>
      <c r="L435" s="352">
        <f ca="1">IF(ISERROR(VLOOKUP($A435,'NAVARA DC SER 3 &amp; 4-D23'!$D:$E,1,FALSE)),0,1)</f>
        <v>0</v>
      </c>
      <c r="M435" s="352">
        <f ca="1">IF(ISERROR(VLOOKUP($A435,'NAVARA KC&amp;SC SER 3 &amp; 4-D23'!$D:$E,1,FALSE)),0,1)</f>
        <v>0</v>
      </c>
      <c r="N435" s="352">
        <f ca="1">IF(ISERROR(VLOOKUP($A435,'PATHFINDER -R52'!$D:$E,1,FALSE)),0,1)</f>
        <v>0</v>
      </c>
      <c r="O435" s="352">
        <f ca="1">IF(ISERROR(VLOOKUP($A435,'PATROL W-Y62 S4'!$D:$E,1,FALSE)),0,1)</f>
        <v>0</v>
      </c>
      <c r="P435" s="352">
        <f ca="1">IF(ISERROR(VLOOKUP($A435,'PATROL W-Y62'!$D:$E,1,FALSE)),0,1)</f>
        <v>0</v>
      </c>
      <c r="Q435" s="352">
        <f ca="1">IF(ISERROR(VLOOKUP($A435,'QASHQAI J11'!$D:$E,1,FALSE)),0,1)</f>
        <v>0</v>
      </c>
      <c r="R435" s="352">
        <f ca="1">IF(ISERROR(VLOOKUP($A435,'X-TRAIL-T32'!$D:$E,1,FALSE)),0,1)</f>
        <v>0</v>
      </c>
      <c r="S435" s="352">
        <f ca="1">IF(ISERROR(VLOOKUP($A435,'NAVARA -D23 DC'!$D:$D,1,FALSE)),0,1)</f>
        <v>1</v>
      </c>
      <c r="T435" s="352">
        <f ca="1">IF(ISERROR(VLOOKUP($A435,'NAVARA KC&amp;SC'!$D:$D,1,FALSE)),0,1)</f>
        <v>0</v>
      </c>
      <c r="U435" s="352">
        <f ca="1">IF(ISERROR(VLOOKUP($A435,'ALL-NEW Z-Z34'!$D:$D,1,FALSE)),0,1)</f>
        <v>0</v>
      </c>
      <c r="V435" s="352">
        <f>IF(ISERROR(VLOOKUP($A435,#REF!,1,FALSE)),0,1)</f>
        <v>0</v>
      </c>
      <c r="W435" s="352">
        <f>IF(ISERROR(VLOOKUP($A435,#REF!,1,FALSE)),0,1)</f>
        <v>0</v>
      </c>
      <c r="X435" s="352">
        <f>IF(ISERROR(VLOOKUP($A435,#REF!,1,FALSE)),0,1)</f>
        <v>0</v>
      </c>
      <c r="Y435" s="352">
        <f>IF(ISERROR(VLOOKUP($A435,#REF!,1,FALSE)),0,1)</f>
        <v>0</v>
      </c>
      <c r="Z435" s="139">
        <f t="shared" ca="1" si="13"/>
        <v>1</v>
      </c>
    </row>
    <row r="436" spans="1:26" s="3" customFormat="1">
      <c r="A436" s="717" t="s">
        <v>1353</v>
      </c>
      <c r="B436" s="716" t="s">
        <v>1948</v>
      </c>
      <c r="C436" s="718">
        <v>1138.04</v>
      </c>
      <c r="D436" s="586">
        <v>1138.04</v>
      </c>
      <c r="E436" s="537" t="str">
        <f t="shared" si="12"/>
        <v/>
      </c>
      <c r="F436" s="720" t="s">
        <v>1465</v>
      </c>
      <c r="G436" s="680">
        <f>C436-C436*VLOOKUP(F436,'Discount Codes'!A:E,3,FALSE)</f>
        <v>944.57319999999993</v>
      </c>
      <c r="H436" s="352">
        <f ca="1">IF(ISERROR(VLOOKUP($A436,'LEAF-ZE1'!$D:$E,1,FALSE)),0,1)</f>
        <v>0</v>
      </c>
      <c r="I436" s="352">
        <f ca="1">IF(ISERROR(VLOOKUP($A436,'370Z-Z34'!$D:$E,1,FALSE)),0,1)</f>
        <v>0</v>
      </c>
      <c r="J436" s="352">
        <f ca="1">IF(ISERROR(VLOOKUP($A436,'JUKE-F15'!$D:$E,1,FALSE)),0,1)</f>
        <v>0</v>
      </c>
      <c r="K436" s="352">
        <f ca="1">IF(ISERROR(VLOOKUP($A436,'JUKE-F16'!$D:$E,1,FALSE)),0,1)</f>
        <v>0</v>
      </c>
      <c r="L436" s="352">
        <f ca="1">IF(ISERROR(VLOOKUP($A436,'NAVARA DC SER 3 &amp; 4-D23'!$D:$E,1,FALSE)),0,1)</f>
        <v>0</v>
      </c>
      <c r="M436" s="352">
        <f ca="1">IF(ISERROR(VLOOKUP($A436,'NAVARA KC&amp;SC SER 3 &amp; 4-D23'!$D:$E,1,FALSE)),0,1)</f>
        <v>0</v>
      </c>
      <c r="N436" s="352">
        <f ca="1">IF(ISERROR(VLOOKUP($A436,'PATHFINDER -R52'!$D:$E,1,FALSE)),0,1)</f>
        <v>0</v>
      </c>
      <c r="O436" s="352">
        <f ca="1">IF(ISERROR(VLOOKUP($A436,'PATROL W-Y62 S4'!$D:$E,1,FALSE)),0,1)</f>
        <v>0</v>
      </c>
      <c r="P436" s="352">
        <f ca="1">IF(ISERROR(VLOOKUP($A436,'PATROL W-Y62'!$D:$E,1,FALSE)),0,1)</f>
        <v>0</v>
      </c>
      <c r="Q436" s="352">
        <f ca="1">IF(ISERROR(VLOOKUP($A436,'QASHQAI J11'!$D:$E,1,FALSE)),0,1)</f>
        <v>0</v>
      </c>
      <c r="R436" s="352">
        <f ca="1">IF(ISERROR(VLOOKUP($A436,'X-TRAIL-T32'!$D:$E,1,FALSE)),0,1)</f>
        <v>0</v>
      </c>
      <c r="S436" s="352">
        <f ca="1">IF(ISERROR(VLOOKUP($A436,'NAVARA -D23 DC'!$D:$D,1,FALSE)),0,1)</f>
        <v>1</v>
      </c>
      <c r="T436" s="352">
        <f ca="1">IF(ISERROR(VLOOKUP($A436,'NAVARA KC&amp;SC'!$D:$D,1,FALSE)),0,1)</f>
        <v>1</v>
      </c>
      <c r="U436" s="352">
        <f ca="1">IF(ISERROR(VLOOKUP($A436,'ALL-NEW Z-Z34'!$D:$D,1,FALSE)),0,1)</f>
        <v>0</v>
      </c>
      <c r="V436" s="352">
        <f>IF(ISERROR(VLOOKUP($A436,#REF!,1,FALSE)),0,1)</f>
        <v>0</v>
      </c>
      <c r="W436" s="352">
        <f>IF(ISERROR(VLOOKUP($A436,#REF!,1,FALSE)),0,1)</f>
        <v>0</v>
      </c>
      <c r="X436" s="352">
        <f>IF(ISERROR(VLOOKUP($A436,#REF!,1,FALSE)),0,1)</f>
        <v>0</v>
      </c>
      <c r="Y436" s="352">
        <f>IF(ISERROR(VLOOKUP($A436,#REF!,1,FALSE)),0,1)</f>
        <v>0</v>
      </c>
      <c r="Z436" s="139">
        <f t="shared" ca="1" si="13"/>
        <v>2</v>
      </c>
    </row>
    <row r="437" spans="1:26">
      <c r="A437" s="717" t="s">
        <v>1443</v>
      </c>
      <c r="B437" s="716" t="s">
        <v>1949</v>
      </c>
      <c r="C437" s="718">
        <v>4357.3999999999996</v>
      </c>
      <c r="D437" s="586">
        <v>4072.34</v>
      </c>
      <c r="E437" s="537" t="str">
        <f t="shared" si="12"/>
        <v>Price Update</v>
      </c>
      <c r="F437" s="720" t="s">
        <v>1471</v>
      </c>
      <c r="G437" s="680">
        <f>C437-C437*VLOOKUP(F437,'Discount Codes'!A:E,3,FALSE)</f>
        <v>4139.53</v>
      </c>
      <c r="H437" s="352">
        <f ca="1">IF(ISERROR(VLOOKUP($A437,'LEAF-ZE1'!$D:$E,1,FALSE)),0,1)</f>
        <v>0</v>
      </c>
      <c r="I437" s="352">
        <f ca="1">IF(ISERROR(VLOOKUP($A437,'370Z-Z34'!$D:$E,1,FALSE)),0,1)</f>
        <v>0</v>
      </c>
      <c r="J437" s="352">
        <f ca="1">IF(ISERROR(VLOOKUP($A437,'JUKE-F15'!$D:$E,1,FALSE)),0,1)</f>
        <v>0</v>
      </c>
      <c r="K437" s="352">
        <f ca="1">IF(ISERROR(VLOOKUP($A437,'JUKE-F16'!$D:$E,1,FALSE)),0,1)</f>
        <v>0</v>
      </c>
      <c r="L437" s="352">
        <f ca="1">IF(ISERROR(VLOOKUP($A437,'NAVARA DC SER 3 &amp; 4-D23'!$D:$E,1,FALSE)),0,1)</f>
        <v>0</v>
      </c>
      <c r="M437" s="352">
        <f ca="1">IF(ISERROR(VLOOKUP($A437,'NAVARA KC&amp;SC SER 3 &amp; 4-D23'!$D:$E,1,FALSE)),0,1)</f>
        <v>0</v>
      </c>
      <c r="N437" s="352">
        <f ca="1">IF(ISERROR(VLOOKUP($A437,'PATHFINDER -R52'!$D:$E,1,FALSE)),0,1)</f>
        <v>0</v>
      </c>
      <c r="O437" s="352">
        <f ca="1">IF(ISERROR(VLOOKUP($A437,'PATROL W-Y62 S4'!$D:$E,1,FALSE)),0,1)</f>
        <v>0</v>
      </c>
      <c r="P437" s="352">
        <f ca="1">IF(ISERROR(VLOOKUP($A437,'PATROL W-Y62'!$D:$E,1,FALSE)),0,1)</f>
        <v>0</v>
      </c>
      <c r="Q437" s="352">
        <f ca="1">IF(ISERROR(VLOOKUP($A437,'QASHQAI J11'!$D:$E,1,FALSE)),0,1)</f>
        <v>0</v>
      </c>
      <c r="R437" s="352">
        <f ca="1">IF(ISERROR(VLOOKUP($A437,'X-TRAIL-T32'!$D:$E,1,FALSE)),0,1)</f>
        <v>0</v>
      </c>
      <c r="S437" s="352">
        <f ca="1">IF(ISERROR(VLOOKUP($A437,'NAVARA -D23 DC'!$D:$D,1,FALSE)),0,1)</f>
        <v>1</v>
      </c>
      <c r="T437" s="352">
        <f ca="1">IF(ISERROR(VLOOKUP($A437,'NAVARA KC&amp;SC'!$D:$D,1,FALSE)),0,1)</f>
        <v>0</v>
      </c>
      <c r="U437" s="352">
        <f ca="1">IF(ISERROR(VLOOKUP($A437,'ALL-NEW Z-Z34'!$D:$D,1,FALSE)),0,1)</f>
        <v>0</v>
      </c>
      <c r="V437" s="352">
        <f>IF(ISERROR(VLOOKUP($A437,#REF!,1,FALSE)),0,1)</f>
        <v>0</v>
      </c>
      <c r="W437" s="352">
        <f>IF(ISERROR(VLOOKUP($A437,#REF!,1,FALSE)),0,1)</f>
        <v>0</v>
      </c>
      <c r="X437" s="352">
        <f>IF(ISERROR(VLOOKUP($A437,#REF!,1,FALSE)),0,1)</f>
        <v>0</v>
      </c>
      <c r="Y437" s="352">
        <f>IF(ISERROR(VLOOKUP($A437,#REF!,1,FALSE)),0,1)</f>
        <v>0</v>
      </c>
      <c r="Z437" s="139">
        <f t="shared" ca="1" si="13"/>
        <v>1</v>
      </c>
    </row>
    <row r="438" spans="1:26">
      <c r="A438" s="717" t="s">
        <v>1444</v>
      </c>
      <c r="B438" s="716" t="s">
        <v>1949</v>
      </c>
      <c r="C438" s="718">
        <v>4357.3999999999996</v>
      </c>
      <c r="D438" s="586">
        <v>4072.34</v>
      </c>
      <c r="E438" s="537" t="str">
        <f t="shared" si="12"/>
        <v>Price Update</v>
      </c>
      <c r="F438" s="720" t="s">
        <v>1471</v>
      </c>
      <c r="G438" s="680">
        <f>C438-C438*VLOOKUP(F438,'Discount Codes'!A:E,3,FALSE)</f>
        <v>4139.53</v>
      </c>
      <c r="H438" s="352">
        <f ca="1">IF(ISERROR(VLOOKUP($A438,'LEAF-ZE1'!$D:$E,1,FALSE)),0,1)</f>
        <v>0</v>
      </c>
      <c r="I438" s="352">
        <f ca="1">IF(ISERROR(VLOOKUP($A438,'370Z-Z34'!$D:$E,1,FALSE)),0,1)</f>
        <v>0</v>
      </c>
      <c r="J438" s="352">
        <f ca="1">IF(ISERROR(VLOOKUP($A438,'JUKE-F15'!$D:$E,1,FALSE)),0,1)</f>
        <v>0</v>
      </c>
      <c r="K438" s="352">
        <f ca="1">IF(ISERROR(VLOOKUP($A438,'JUKE-F16'!$D:$E,1,FALSE)),0,1)</f>
        <v>0</v>
      </c>
      <c r="L438" s="352">
        <f ca="1">IF(ISERROR(VLOOKUP($A438,'NAVARA DC SER 3 &amp; 4-D23'!$D:$E,1,FALSE)),0,1)</f>
        <v>0</v>
      </c>
      <c r="M438" s="352">
        <f ca="1">IF(ISERROR(VLOOKUP($A438,'NAVARA KC&amp;SC SER 3 &amp; 4-D23'!$D:$E,1,FALSE)),0,1)</f>
        <v>0</v>
      </c>
      <c r="N438" s="352">
        <f ca="1">IF(ISERROR(VLOOKUP($A438,'PATHFINDER -R52'!$D:$E,1,FALSE)),0,1)</f>
        <v>0</v>
      </c>
      <c r="O438" s="352">
        <f ca="1">IF(ISERROR(VLOOKUP($A438,'PATROL W-Y62 S4'!$D:$E,1,FALSE)),0,1)</f>
        <v>0</v>
      </c>
      <c r="P438" s="352">
        <f ca="1">IF(ISERROR(VLOOKUP($A438,'PATROL W-Y62'!$D:$E,1,FALSE)),0,1)</f>
        <v>0</v>
      </c>
      <c r="Q438" s="352">
        <f ca="1">IF(ISERROR(VLOOKUP($A438,'QASHQAI J11'!$D:$E,1,FALSE)),0,1)</f>
        <v>0</v>
      </c>
      <c r="R438" s="352">
        <f ca="1">IF(ISERROR(VLOOKUP($A438,'X-TRAIL-T32'!$D:$E,1,FALSE)),0,1)</f>
        <v>0</v>
      </c>
      <c r="S438" s="352">
        <f ca="1">IF(ISERROR(VLOOKUP($A438,'NAVARA -D23 DC'!$D:$D,1,FALSE)),0,1)</f>
        <v>1</v>
      </c>
      <c r="T438" s="352">
        <f ca="1">IF(ISERROR(VLOOKUP($A438,'NAVARA KC&amp;SC'!$D:$D,1,FALSE)),0,1)</f>
        <v>0</v>
      </c>
      <c r="U438" s="352">
        <f ca="1">IF(ISERROR(VLOOKUP($A438,'ALL-NEW Z-Z34'!$D:$D,1,FALSE)),0,1)</f>
        <v>0</v>
      </c>
      <c r="V438" s="352">
        <f>IF(ISERROR(VLOOKUP($A438,#REF!,1,FALSE)),0,1)</f>
        <v>0</v>
      </c>
      <c r="W438" s="352">
        <f>IF(ISERROR(VLOOKUP($A438,#REF!,1,FALSE)),0,1)</f>
        <v>0</v>
      </c>
      <c r="X438" s="352">
        <f>IF(ISERROR(VLOOKUP($A438,#REF!,1,FALSE)),0,1)</f>
        <v>0</v>
      </c>
      <c r="Y438" s="352">
        <f>IF(ISERROR(VLOOKUP($A438,#REF!,1,FALSE)),0,1)</f>
        <v>0</v>
      </c>
      <c r="Z438" s="139">
        <f t="shared" ca="1" si="13"/>
        <v>1</v>
      </c>
    </row>
    <row r="439" spans="1:26">
      <c r="A439" s="717" t="s">
        <v>1445</v>
      </c>
      <c r="B439" s="716" t="s">
        <v>1949</v>
      </c>
      <c r="C439" s="718">
        <v>4357.3999999999996</v>
      </c>
      <c r="D439" s="586">
        <v>4072.34</v>
      </c>
      <c r="E439" s="537" t="str">
        <f t="shared" si="12"/>
        <v>Price Update</v>
      </c>
      <c r="F439" s="720" t="s">
        <v>1471</v>
      </c>
      <c r="G439" s="680">
        <f>C439-C439*VLOOKUP(F439,'Discount Codes'!A:E,3,FALSE)</f>
        <v>4139.53</v>
      </c>
      <c r="H439" s="352">
        <f ca="1">IF(ISERROR(VLOOKUP($A439,'LEAF-ZE1'!$D:$E,1,FALSE)),0,1)</f>
        <v>0</v>
      </c>
      <c r="I439" s="352">
        <f ca="1">IF(ISERROR(VLOOKUP($A439,'370Z-Z34'!$D:$E,1,FALSE)),0,1)</f>
        <v>0</v>
      </c>
      <c r="J439" s="352">
        <f ca="1">IF(ISERROR(VLOOKUP($A439,'JUKE-F15'!$D:$E,1,FALSE)),0,1)</f>
        <v>0</v>
      </c>
      <c r="K439" s="352">
        <f ca="1">IF(ISERROR(VLOOKUP($A439,'JUKE-F16'!$D:$E,1,FALSE)),0,1)</f>
        <v>0</v>
      </c>
      <c r="L439" s="352">
        <f ca="1">IF(ISERROR(VLOOKUP($A439,'NAVARA DC SER 3 &amp; 4-D23'!$D:$E,1,FALSE)),0,1)</f>
        <v>0</v>
      </c>
      <c r="M439" s="352">
        <f ca="1">IF(ISERROR(VLOOKUP($A439,'NAVARA KC&amp;SC SER 3 &amp; 4-D23'!$D:$E,1,FALSE)),0,1)</f>
        <v>0</v>
      </c>
      <c r="N439" s="352">
        <f ca="1">IF(ISERROR(VLOOKUP($A439,'PATHFINDER -R52'!$D:$E,1,FALSE)),0,1)</f>
        <v>0</v>
      </c>
      <c r="O439" s="352">
        <f ca="1">IF(ISERROR(VLOOKUP($A439,'PATROL W-Y62 S4'!$D:$E,1,FALSE)),0,1)</f>
        <v>0</v>
      </c>
      <c r="P439" s="352">
        <f ca="1">IF(ISERROR(VLOOKUP($A439,'PATROL W-Y62'!$D:$E,1,FALSE)),0,1)</f>
        <v>0</v>
      </c>
      <c r="Q439" s="352">
        <f ca="1">IF(ISERROR(VLOOKUP($A439,'QASHQAI J11'!$D:$E,1,FALSE)),0,1)</f>
        <v>0</v>
      </c>
      <c r="R439" s="352">
        <f ca="1">IF(ISERROR(VLOOKUP($A439,'X-TRAIL-T32'!$D:$E,1,FALSE)),0,1)</f>
        <v>0</v>
      </c>
      <c r="S439" s="352">
        <f ca="1">IF(ISERROR(VLOOKUP($A439,'NAVARA -D23 DC'!$D:$D,1,FALSE)),0,1)</f>
        <v>1</v>
      </c>
      <c r="T439" s="352">
        <f ca="1">IF(ISERROR(VLOOKUP($A439,'NAVARA KC&amp;SC'!$D:$D,1,FALSE)),0,1)</f>
        <v>0</v>
      </c>
      <c r="U439" s="352">
        <f ca="1">IF(ISERROR(VLOOKUP($A439,'ALL-NEW Z-Z34'!$D:$D,1,FALSE)),0,1)</f>
        <v>0</v>
      </c>
      <c r="V439" s="352">
        <f>IF(ISERROR(VLOOKUP($A439,#REF!,1,FALSE)),0,1)</f>
        <v>0</v>
      </c>
      <c r="W439" s="352">
        <f>IF(ISERROR(VLOOKUP($A439,#REF!,1,FALSE)),0,1)</f>
        <v>0</v>
      </c>
      <c r="X439" s="352">
        <f>IF(ISERROR(VLOOKUP($A439,#REF!,1,FALSE)),0,1)</f>
        <v>0</v>
      </c>
      <c r="Y439" s="352">
        <f>IF(ISERROR(VLOOKUP($A439,#REF!,1,FALSE)),0,1)</f>
        <v>0</v>
      </c>
      <c r="Z439" s="139">
        <f t="shared" ca="1" si="13"/>
        <v>1</v>
      </c>
    </row>
    <row r="440" spans="1:26">
      <c r="A440" s="717" t="s">
        <v>1446</v>
      </c>
      <c r="B440" s="716" t="s">
        <v>1949</v>
      </c>
      <c r="C440" s="718">
        <v>4357.3999999999996</v>
      </c>
      <c r="D440" s="586">
        <v>4072.34</v>
      </c>
      <c r="E440" s="537" t="str">
        <f t="shared" si="12"/>
        <v>Price Update</v>
      </c>
      <c r="F440" s="720" t="s">
        <v>1471</v>
      </c>
      <c r="G440" s="680">
        <f>C440-C440*VLOOKUP(F440,'Discount Codes'!A:E,3,FALSE)</f>
        <v>4139.53</v>
      </c>
      <c r="H440" s="352">
        <f ca="1">IF(ISERROR(VLOOKUP($A440,'LEAF-ZE1'!$D:$E,1,FALSE)),0,1)</f>
        <v>0</v>
      </c>
      <c r="I440" s="352">
        <f ca="1">IF(ISERROR(VLOOKUP($A440,'370Z-Z34'!$D:$E,1,FALSE)),0,1)</f>
        <v>0</v>
      </c>
      <c r="J440" s="352">
        <f ca="1">IF(ISERROR(VLOOKUP($A440,'JUKE-F15'!$D:$E,1,FALSE)),0,1)</f>
        <v>0</v>
      </c>
      <c r="K440" s="352">
        <f ca="1">IF(ISERROR(VLOOKUP($A440,'JUKE-F16'!$D:$E,1,FALSE)),0,1)</f>
        <v>0</v>
      </c>
      <c r="L440" s="352">
        <f ca="1">IF(ISERROR(VLOOKUP($A440,'NAVARA DC SER 3 &amp; 4-D23'!$D:$E,1,FALSE)),0,1)</f>
        <v>0</v>
      </c>
      <c r="M440" s="352">
        <f ca="1">IF(ISERROR(VLOOKUP($A440,'NAVARA KC&amp;SC SER 3 &amp; 4-D23'!$D:$E,1,FALSE)),0,1)</f>
        <v>0</v>
      </c>
      <c r="N440" s="352">
        <f ca="1">IF(ISERROR(VLOOKUP($A440,'PATHFINDER -R52'!$D:$E,1,FALSE)),0,1)</f>
        <v>0</v>
      </c>
      <c r="O440" s="352">
        <f ca="1">IF(ISERROR(VLOOKUP($A440,'PATROL W-Y62 S4'!$D:$E,1,FALSE)),0,1)</f>
        <v>0</v>
      </c>
      <c r="P440" s="352">
        <f ca="1">IF(ISERROR(VLOOKUP($A440,'PATROL W-Y62'!$D:$E,1,FALSE)),0,1)</f>
        <v>0</v>
      </c>
      <c r="Q440" s="352">
        <f ca="1">IF(ISERROR(VLOOKUP($A440,'QASHQAI J11'!$D:$E,1,FALSE)),0,1)</f>
        <v>0</v>
      </c>
      <c r="R440" s="352">
        <f ca="1">IF(ISERROR(VLOOKUP($A440,'X-TRAIL-T32'!$D:$E,1,FALSE)),0,1)</f>
        <v>0</v>
      </c>
      <c r="S440" s="352">
        <f ca="1">IF(ISERROR(VLOOKUP($A440,'NAVARA -D23 DC'!$D:$D,1,FALSE)),0,1)</f>
        <v>1</v>
      </c>
      <c r="T440" s="352">
        <f ca="1">IF(ISERROR(VLOOKUP($A440,'NAVARA KC&amp;SC'!$D:$D,1,FALSE)),0,1)</f>
        <v>0</v>
      </c>
      <c r="U440" s="352">
        <f ca="1">IF(ISERROR(VLOOKUP($A440,'ALL-NEW Z-Z34'!$D:$D,1,FALSE)),0,1)</f>
        <v>0</v>
      </c>
      <c r="V440" s="352">
        <f>IF(ISERROR(VLOOKUP($A440,#REF!,1,FALSE)),0,1)</f>
        <v>0</v>
      </c>
      <c r="W440" s="352">
        <f>IF(ISERROR(VLOOKUP($A440,#REF!,1,FALSE)),0,1)</f>
        <v>0</v>
      </c>
      <c r="X440" s="352">
        <f>IF(ISERROR(VLOOKUP($A440,#REF!,1,FALSE)),0,1)</f>
        <v>0</v>
      </c>
      <c r="Y440" s="352">
        <f>IF(ISERROR(VLOOKUP($A440,#REF!,1,FALSE)),0,1)</f>
        <v>0</v>
      </c>
      <c r="Z440" s="139">
        <f t="shared" ca="1" si="13"/>
        <v>1</v>
      </c>
    </row>
    <row r="441" spans="1:26">
      <c r="A441" s="717" t="s">
        <v>1447</v>
      </c>
      <c r="B441" s="716" t="s">
        <v>1949</v>
      </c>
      <c r="C441" s="718">
        <v>4357.3999999999996</v>
      </c>
      <c r="D441" s="586">
        <v>4072.34</v>
      </c>
      <c r="E441" s="537" t="str">
        <f t="shared" si="12"/>
        <v>Price Update</v>
      </c>
      <c r="F441" s="720" t="s">
        <v>1471</v>
      </c>
      <c r="G441" s="680">
        <f>C441-C441*VLOOKUP(F441,'Discount Codes'!A:E,3,FALSE)</f>
        <v>4139.53</v>
      </c>
      <c r="H441" s="352">
        <f ca="1">IF(ISERROR(VLOOKUP($A441,'LEAF-ZE1'!$D:$E,1,FALSE)),0,1)</f>
        <v>0</v>
      </c>
      <c r="I441" s="352">
        <f ca="1">IF(ISERROR(VLOOKUP($A441,'370Z-Z34'!$D:$E,1,FALSE)),0,1)</f>
        <v>0</v>
      </c>
      <c r="J441" s="352">
        <f ca="1">IF(ISERROR(VLOOKUP($A441,'JUKE-F15'!$D:$E,1,FALSE)),0,1)</f>
        <v>0</v>
      </c>
      <c r="K441" s="352">
        <f ca="1">IF(ISERROR(VLOOKUP($A441,'JUKE-F16'!$D:$E,1,FALSE)),0,1)</f>
        <v>0</v>
      </c>
      <c r="L441" s="352">
        <f ca="1">IF(ISERROR(VLOOKUP($A441,'NAVARA DC SER 3 &amp; 4-D23'!$D:$E,1,FALSE)),0,1)</f>
        <v>0</v>
      </c>
      <c r="M441" s="352">
        <f ca="1">IF(ISERROR(VLOOKUP($A441,'NAVARA KC&amp;SC SER 3 &amp; 4-D23'!$D:$E,1,FALSE)),0,1)</f>
        <v>0</v>
      </c>
      <c r="N441" s="352">
        <f ca="1">IF(ISERROR(VLOOKUP($A441,'PATHFINDER -R52'!$D:$E,1,FALSE)),0,1)</f>
        <v>0</v>
      </c>
      <c r="O441" s="352">
        <f ca="1">IF(ISERROR(VLOOKUP($A441,'PATROL W-Y62 S4'!$D:$E,1,FALSE)),0,1)</f>
        <v>0</v>
      </c>
      <c r="P441" s="352">
        <f ca="1">IF(ISERROR(VLOOKUP($A441,'PATROL W-Y62'!$D:$E,1,FALSE)),0,1)</f>
        <v>0</v>
      </c>
      <c r="Q441" s="352">
        <f ca="1">IF(ISERROR(VLOOKUP($A441,'QASHQAI J11'!$D:$E,1,FALSE)),0,1)</f>
        <v>0</v>
      </c>
      <c r="R441" s="352">
        <f ca="1">IF(ISERROR(VLOOKUP($A441,'X-TRAIL-T32'!$D:$E,1,FALSE)),0,1)</f>
        <v>0</v>
      </c>
      <c r="S441" s="352">
        <f ca="1">IF(ISERROR(VLOOKUP($A441,'NAVARA -D23 DC'!$D:$D,1,FALSE)),0,1)</f>
        <v>1</v>
      </c>
      <c r="T441" s="352">
        <f ca="1">IF(ISERROR(VLOOKUP($A441,'NAVARA KC&amp;SC'!$D:$D,1,FALSE)),0,1)</f>
        <v>0</v>
      </c>
      <c r="U441" s="352">
        <f ca="1">IF(ISERROR(VLOOKUP($A441,'ALL-NEW Z-Z34'!$D:$D,1,FALSE)),0,1)</f>
        <v>0</v>
      </c>
      <c r="V441" s="352">
        <f>IF(ISERROR(VLOOKUP($A441,#REF!,1,FALSE)),0,1)</f>
        <v>0</v>
      </c>
      <c r="W441" s="352">
        <f>IF(ISERROR(VLOOKUP($A441,#REF!,1,FALSE)),0,1)</f>
        <v>0</v>
      </c>
      <c r="X441" s="352">
        <f>IF(ISERROR(VLOOKUP($A441,#REF!,1,FALSE)),0,1)</f>
        <v>0</v>
      </c>
      <c r="Y441" s="352">
        <f>IF(ISERROR(VLOOKUP($A441,#REF!,1,FALSE)),0,1)</f>
        <v>0</v>
      </c>
      <c r="Z441" s="139">
        <f t="shared" ca="1" si="13"/>
        <v>1</v>
      </c>
    </row>
    <row r="442" spans="1:26">
      <c r="A442" s="717" t="s">
        <v>1448</v>
      </c>
      <c r="B442" s="716" t="s">
        <v>1949</v>
      </c>
      <c r="C442" s="718">
        <v>4357.3999999999996</v>
      </c>
      <c r="D442" s="586">
        <v>4072.34</v>
      </c>
      <c r="E442" s="537" t="str">
        <f t="shared" si="12"/>
        <v>Price Update</v>
      </c>
      <c r="F442" s="720" t="s">
        <v>1471</v>
      </c>
      <c r="G442" s="680">
        <f>C442-C442*VLOOKUP(F442,'Discount Codes'!A:E,3,FALSE)</f>
        <v>4139.53</v>
      </c>
      <c r="H442" s="352">
        <f ca="1">IF(ISERROR(VLOOKUP($A442,'LEAF-ZE1'!$D:$E,1,FALSE)),0,1)</f>
        <v>0</v>
      </c>
      <c r="I442" s="352">
        <f ca="1">IF(ISERROR(VLOOKUP($A442,'370Z-Z34'!$D:$E,1,FALSE)),0,1)</f>
        <v>0</v>
      </c>
      <c r="J442" s="352">
        <f ca="1">IF(ISERROR(VLOOKUP($A442,'JUKE-F15'!$D:$E,1,FALSE)),0,1)</f>
        <v>0</v>
      </c>
      <c r="K442" s="352">
        <f ca="1">IF(ISERROR(VLOOKUP($A442,'JUKE-F16'!$D:$E,1,FALSE)),0,1)</f>
        <v>0</v>
      </c>
      <c r="L442" s="352">
        <f ca="1">IF(ISERROR(VLOOKUP($A442,'NAVARA DC SER 3 &amp; 4-D23'!$D:$E,1,FALSE)),0,1)</f>
        <v>0</v>
      </c>
      <c r="M442" s="352">
        <f ca="1">IF(ISERROR(VLOOKUP($A442,'NAVARA KC&amp;SC SER 3 &amp; 4-D23'!$D:$E,1,FALSE)),0,1)</f>
        <v>0</v>
      </c>
      <c r="N442" s="352">
        <f ca="1">IF(ISERROR(VLOOKUP($A442,'PATHFINDER -R52'!$D:$E,1,FALSE)),0,1)</f>
        <v>0</v>
      </c>
      <c r="O442" s="352">
        <f ca="1">IF(ISERROR(VLOOKUP($A442,'PATROL W-Y62 S4'!$D:$E,1,FALSE)),0,1)</f>
        <v>0</v>
      </c>
      <c r="P442" s="352">
        <f ca="1">IF(ISERROR(VLOOKUP($A442,'PATROL W-Y62'!$D:$E,1,FALSE)),0,1)</f>
        <v>0</v>
      </c>
      <c r="Q442" s="352">
        <f ca="1">IF(ISERROR(VLOOKUP($A442,'QASHQAI J11'!$D:$E,1,FALSE)),0,1)</f>
        <v>0</v>
      </c>
      <c r="R442" s="352">
        <f ca="1">IF(ISERROR(VLOOKUP($A442,'X-TRAIL-T32'!$D:$E,1,FALSE)),0,1)</f>
        <v>0</v>
      </c>
      <c r="S442" s="352">
        <f ca="1">IF(ISERROR(VLOOKUP($A442,'NAVARA -D23 DC'!$D:$D,1,FALSE)),0,1)</f>
        <v>1</v>
      </c>
      <c r="T442" s="352">
        <f ca="1">IF(ISERROR(VLOOKUP($A442,'NAVARA KC&amp;SC'!$D:$D,1,FALSE)),0,1)</f>
        <v>0</v>
      </c>
      <c r="U442" s="352">
        <f ca="1">IF(ISERROR(VLOOKUP($A442,'ALL-NEW Z-Z34'!$D:$D,1,FALSE)),0,1)</f>
        <v>0</v>
      </c>
      <c r="V442" s="352">
        <f>IF(ISERROR(VLOOKUP($A442,#REF!,1,FALSE)),0,1)</f>
        <v>0</v>
      </c>
      <c r="W442" s="352">
        <f>IF(ISERROR(VLOOKUP($A442,#REF!,1,FALSE)),0,1)</f>
        <v>0</v>
      </c>
      <c r="X442" s="352">
        <f>IF(ISERROR(VLOOKUP($A442,#REF!,1,FALSE)),0,1)</f>
        <v>0</v>
      </c>
      <c r="Y442" s="352">
        <f>IF(ISERROR(VLOOKUP($A442,#REF!,1,FALSE)),0,1)</f>
        <v>0</v>
      </c>
      <c r="Z442" s="139">
        <f t="shared" ca="1" si="13"/>
        <v>1</v>
      </c>
    </row>
    <row r="443" spans="1:26">
      <c r="A443" s="717" t="s">
        <v>1449</v>
      </c>
      <c r="B443" s="716" t="s">
        <v>1949</v>
      </c>
      <c r="C443" s="718">
        <v>4357.3999999999996</v>
      </c>
      <c r="D443" s="586">
        <v>4072.34</v>
      </c>
      <c r="E443" s="537" t="str">
        <f t="shared" si="12"/>
        <v>Price Update</v>
      </c>
      <c r="F443" s="720" t="s">
        <v>1471</v>
      </c>
      <c r="G443" s="680">
        <f>C443-C443*VLOOKUP(F443,'Discount Codes'!A:E,3,FALSE)</f>
        <v>4139.53</v>
      </c>
      <c r="H443" s="352">
        <f ca="1">IF(ISERROR(VLOOKUP($A443,'LEAF-ZE1'!$D:$E,1,FALSE)),0,1)</f>
        <v>0</v>
      </c>
      <c r="I443" s="352">
        <f ca="1">IF(ISERROR(VLOOKUP($A443,'370Z-Z34'!$D:$E,1,FALSE)),0,1)</f>
        <v>0</v>
      </c>
      <c r="J443" s="352">
        <f ca="1">IF(ISERROR(VLOOKUP($A443,'JUKE-F15'!$D:$E,1,FALSE)),0,1)</f>
        <v>0</v>
      </c>
      <c r="K443" s="352">
        <f ca="1">IF(ISERROR(VLOOKUP($A443,'JUKE-F16'!$D:$E,1,FALSE)),0,1)</f>
        <v>0</v>
      </c>
      <c r="L443" s="352">
        <f ca="1">IF(ISERROR(VLOOKUP($A443,'NAVARA DC SER 3 &amp; 4-D23'!$D:$E,1,FALSE)),0,1)</f>
        <v>0</v>
      </c>
      <c r="M443" s="352">
        <f ca="1">IF(ISERROR(VLOOKUP($A443,'NAVARA KC&amp;SC SER 3 &amp; 4-D23'!$D:$E,1,FALSE)),0,1)</f>
        <v>0</v>
      </c>
      <c r="N443" s="352">
        <f ca="1">IF(ISERROR(VLOOKUP($A443,'PATHFINDER -R52'!$D:$E,1,FALSE)),0,1)</f>
        <v>0</v>
      </c>
      <c r="O443" s="352">
        <f ca="1">IF(ISERROR(VLOOKUP($A443,'PATROL W-Y62 S4'!$D:$E,1,FALSE)),0,1)</f>
        <v>0</v>
      </c>
      <c r="P443" s="352">
        <f ca="1">IF(ISERROR(VLOOKUP($A443,'PATROL W-Y62'!$D:$E,1,FALSE)),0,1)</f>
        <v>0</v>
      </c>
      <c r="Q443" s="352">
        <f ca="1">IF(ISERROR(VLOOKUP($A443,'QASHQAI J11'!$D:$E,1,FALSE)),0,1)</f>
        <v>0</v>
      </c>
      <c r="R443" s="352">
        <f ca="1">IF(ISERROR(VLOOKUP($A443,'X-TRAIL-T32'!$D:$E,1,FALSE)),0,1)</f>
        <v>0</v>
      </c>
      <c r="S443" s="352">
        <f ca="1">IF(ISERROR(VLOOKUP($A443,'NAVARA -D23 DC'!$D:$D,1,FALSE)),0,1)</f>
        <v>1</v>
      </c>
      <c r="T443" s="352">
        <f ca="1">IF(ISERROR(VLOOKUP($A443,'NAVARA KC&amp;SC'!$D:$D,1,FALSE)),0,1)</f>
        <v>0</v>
      </c>
      <c r="U443" s="352">
        <f ca="1">IF(ISERROR(VLOOKUP($A443,'ALL-NEW Z-Z34'!$D:$D,1,FALSE)),0,1)</f>
        <v>0</v>
      </c>
      <c r="V443" s="352">
        <f>IF(ISERROR(VLOOKUP($A443,#REF!,1,FALSE)),0,1)</f>
        <v>0</v>
      </c>
      <c r="W443" s="352">
        <f>IF(ISERROR(VLOOKUP($A443,#REF!,1,FALSE)),0,1)</f>
        <v>0</v>
      </c>
      <c r="X443" s="352">
        <f>IF(ISERROR(VLOOKUP($A443,#REF!,1,FALSE)),0,1)</f>
        <v>0</v>
      </c>
      <c r="Y443" s="352">
        <f>IF(ISERROR(VLOOKUP($A443,#REF!,1,FALSE)),0,1)</f>
        <v>0</v>
      </c>
      <c r="Z443" s="139">
        <f t="shared" ca="1" si="13"/>
        <v>1</v>
      </c>
    </row>
    <row r="444" spans="1:26">
      <c r="A444" s="717" t="s">
        <v>1450</v>
      </c>
      <c r="B444" s="716" t="s">
        <v>1949</v>
      </c>
      <c r="C444" s="718">
        <v>4357.3999999999996</v>
      </c>
      <c r="D444" s="586">
        <v>4072.34</v>
      </c>
      <c r="E444" s="537" t="str">
        <f t="shared" si="12"/>
        <v>Price Update</v>
      </c>
      <c r="F444" s="720" t="s">
        <v>1471</v>
      </c>
      <c r="G444" s="680">
        <f>C444-C444*VLOOKUP(F444,'Discount Codes'!A:E,3,FALSE)</f>
        <v>4139.53</v>
      </c>
      <c r="H444" s="352">
        <f ca="1">IF(ISERROR(VLOOKUP($A444,'LEAF-ZE1'!$D:$E,1,FALSE)),0,1)</f>
        <v>0</v>
      </c>
      <c r="I444" s="352">
        <f ca="1">IF(ISERROR(VLOOKUP($A444,'370Z-Z34'!$D:$E,1,FALSE)),0,1)</f>
        <v>0</v>
      </c>
      <c r="J444" s="352">
        <f ca="1">IF(ISERROR(VLOOKUP($A444,'JUKE-F15'!$D:$E,1,FALSE)),0,1)</f>
        <v>0</v>
      </c>
      <c r="K444" s="352">
        <f ca="1">IF(ISERROR(VLOOKUP($A444,'JUKE-F16'!$D:$E,1,FALSE)),0,1)</f>
        <v>0</v>
      </c>
      <c r="L444" s="352">
        <f ca="1">IF(ISERROR(VLOOKUP($A444,'NAVARA DC SER 3 &amp; 4-D23'!$D:$E,1,FALSE)),0,1)</f>
        <v>0</v>
      </c>
      <c r="M444" s="352">
        <f ca="1">IF(ISERROR(VLOOKUP($A444,'NAVARA KC&amp;SC SER 3 &amp; 4-D23'!$D:$E,1,FALSE)),0,1)</f>
        <v>0</v>
      </c>
      <c r="N444" s="352">
        <f ca="1">IF(ISERROR(VLOOKUP($A444,'PATHFINDER -R52'!$D:$E,1,FALSE)),0,1)</f>
        <v>0</v>
      </c>
      <c r="O444" s="352">
        <f ca="1">IF(ISERROR(VLOOKUP($A444,'PATROL W-Y62 S4'!$D:$E,1,FALSE)),0,1)</f>
        <v>0</v>
      </c>
      <c r="P444" s="352">
        <f ca="1">IF(ISERROR(VLOOKUP($A444,'PATROL W-Y62'!$D:$E,1,FALSE)),0,1)</f>
        <v>0</v>
      </c>
      <c r="Q444" s="352">
        <f ca="1">IF(ISERROR(VLOOKUP($A444,'QASHQAI J11'!$D:$E,1,FALSE)),0,1)</f>
        <v>0</v>
      </c>
      <c r="R444" s="352">
        <f ca="1">IF(ISERROR(VLOOKUP($A444,'X-TRAIL-T32'!$D:$E,1,FALSE)),0,1)</f>
        <v>0</v>
      </c>
      <c r="S444" s="352">
        <f ca="1">IF(ISERROR(VLOOKUP($A444,'NAVARA -D23 DC'!$D:$D,1,FALSE)),0,1)</f>
        <v>1</v>
      </c>
      <c r="T444" s="352">
        <f ca="1">IF(ISERROR(VLOOKUP($A444,'NAVARA KC&amp;SC'!$D:$D,1,FALSE)),0,1)</f>
        <v>0</v>
      </c>
      <c r="U444" s="352">
        <f ca="1">IF(ISERROR(VLOOKUP($A444,'ALL-NEW Z-Z34'!$D:$D,1,FALSE)),0,1)</f>
        <v>0</v>
      </c>
      <c r="V444" s="352">
        <f>IF(ISERROR(VLOOKUP($A444,#REF!,1,FALSE)),0,1)</f>
        <v>0</v>
      </c>
      <c r="W444" s="352">
        <f>IF(ISERROR(VLOOKUP($A444,#REF!,1,FALSE)),0,1)</f>
        <v>0</v>
      </c>
      <c r="X444" s="352">
        <f>IF(ISERROR(VLOOKUP($A444,#REF!,1,FALSE)),0,1)</f>
        <v>0</v>
      </c>
      <c r="Y444" s="352">
        <f>IF(ISERROR(VLOOKUP($A444,#REF!,1,FALSE)),0,1)</f>
        <v>0</v>
      </c>
      <c r="Z444" s="139">
        <f t="shared" ca="1" si="13"/>
        <v>1</v>
      </c>
    </row>
    <row r="445" spans="1:26">
      <c r="A445" s="717" t="s">
        <v>1451</v>
      </c>
      <c r="B445" s="716" t="s">
        <v>1950</v>
      </c>
      <c r="C445" s="718">
        <v>4205.24</v>
      </c>
      <c r="D445" s="586">
        <v>3930.13</v>
      </c>
      <c r="E445" s="537" t="str">
        <f t="shared" si="12"/>
        <v>Price Update</v>
      </c>
      <c r="F445" s="720" t="s">
        <v>1471</v>
      </c>
      <c r="G445" s="680">
        <f>C445-C445*VLOOKUP(F445,'Discount Codes'!A:E,3,FALSE)</f>
        <v>3994.9779999999996</v>
      </c>
      <c r="H445" s="352">
        <f ca="1">IF(ISERROR(VLOOKUP($A445,'LEAF-ZE1'!$D:$E,1,FALSE)),0,1)</f>
        <v>0</v>
      </c>
      <c r="I445" s="352">
        <f ca="1">IF(ISERROR(VLOOKUP($A445,'370Z-Z34'!$D:$E,1,FALSE)),0,1)</f>
        <v>0</v>
      </c>
      <c r="J445" s="352">
        <f ca="1">IF(ISERROR(VLOOKUP($A445,'JUKE-F15'!$D:$E,1,FALSE)),0,1)</f>
        <v>0</v>
      </c>
      <c r="K445" s="352">
        <f ca="1">IF(ISERROR(VLOOKUP($A445,'JUKE-F16'!$D:$E,1,FALSE)),0,1)</f>
        <v>0</v>
      </c>
      <c r="L445" s="352">
        <f ca="1">IF(ISERROR(VLOOKUP($A445,'NAVARA DC SER 3 &amp; 4-D23'!$D:$E,1,FALSE)),0,1)</f>
        <v>0</v>
      </c>
      <c r="M445" s="352">
        <f ca="1">IF(ISERROR(VLOOKUP($A445,'NAVARA KC&amp;SC SER 3 &amp; 4-D23'!$D:$E,1,FALSE)),0,1)</f>
        <v>0</v>
      </c>
      <c r="N445" s="352">
        <f ca="1">IF(ISERROR(VLOOKUP($A445,'PATHFINDER -R52'!$D:$E,1,FALSE)),0,1)</f>
        <v>0</v>
      </c>
      <c r="O445" s="352">
        <f ca="1">IF(ISERROR(VLOOKUP($A445,'PATROL W-Y62 S4'!$D:$E,1,FALSE)),0,1)</f>
        <v>0</v>
      </c>
      <c r="P445" s="352">
        <f ca="1">IF(ISERROR(VLOOKUP($A445,'PATROL W-Y62'!$D:$E,1,FALSE)),0,1)</f>
        <v>0</v>
      </c>
      <c r="Q445" s="352">
        <f ca="1">IF(ISERROR(VLOOKUP($A445,'QASHQAI J11'!$D:$E,1,FALSE)),0,1)</f>
        <v>0</v>
      </c>
      <c r="R445" s="352">
        <f ca="1">IF(ISERROR(VLOOKUP($A445,'X-TRAIL-T32'!$D:$E,1,FALSE)),0,1)</f>
        <v>0</v>
      </c>
      <c r="S445" s="352">
        <f ca="1">IF(ISERROR(VLOOKUP($A445,'NAVARA -D23 DC'!$D:$D,1,FALSE)),0,1)</f>
        <v>1</v>
      </c>
      <c r="T445" s="352">
        <f ca="1">IF(ISERROR(VLOOKUP($A445,'NAVARA KC&amp;SC'!$D:$D,1,FALSE)),0,1)</f>
        <v>0</v>
      </c>
      <c r="U445" s="352">
        <f ca="1">IF(ISERROR(VLOOKUP($A445,'ALL-NEW Z-Z34'!$D:$D,1,FALSE)),0,1)</f>
        <v>0</v>
      </c>
      <c r="V445" s="352">
        <f>IF(ISERROR(VLOOKUP($A445,#REF!,1,FALSE)),0,1)</f>
        <v>0</v>
      </c>
      <c r="W445" s="352">
        <f>IF(ISERROR(VLOOKUP($A445,#REF!,1,FALSE)),0,1)</f>
        <v>0</v>
      </c>
      <c r="X445" s="352">
        <f>IF(ISERROR(VLOOKUP($A445,#REF!,1,FALSE)),0,1)</f>
        <v>0</v>
      </c>
      <c r="Y445" s="352">
        <f>IF(ISERROR(VLOOKUP($A445,#REF!,1,FALSE)),0,1)</f>
        <v>0</v>
      </c>
      <c r="Z445" s="139">
        <f t="shared" ca="1" si="13"/>
        <v>1</v>
      </c>
    </row>
    <row r="446" spans="1:26">
      <c r="A446" s="717" t="s">
        <v>1452</v>
      </c>
      <c r="B446" s="716" t="s">
        <v>1950</v>
      </c>
      <c r="C446" s="718">
        <v>4205.24</v>
      </c>
      <c r="D446" s="586">
        <v>3930.13</v>
      </c>
      <c r="E446" s="537" t="str">
        <f t="shared" si="12"/>
        <v>Price Update</v>
      </c>
      <c r="F446" s="720" t="s">
        <v>1471</v>
      </c>
      <c r="G446" s="680">
        <f>C446-C446*VLOOKUP(F446,'Discount Codes'!A:E,3,FALSE)</f>
        <v>3994.9779999999996</v>
      </c>
      <c r="H446" s="352">
        <f ca="1">IF(ISERROR(VLOOKUP($A446,'LEAF-ZE1'!$D:$E,1,FALSE)),0,1)</f>
        <v>0</v>
      </c>
      <c r="I446" s="352">
        <f ca="1">IF(ISERROR(VLOOKUP($A446,'370Z-Z34'!$D:$E,1,FALSE)),0,1)</f>
        <v>0</v>
      </c>
      <c r="J446" s="352">
        <f ca="1">IF(ISERROR(VLOOKUP($A446,'JUKE-F15'!$D:$E,1,FALSE)),0,1)</f>
        <v>0</v>
      </c>
      <c r="K446" s="352">
        <f ca="1">IF(ISERROR(VLOOKUP($A446,'JUKE-F16'!$D:$E,1,FALSE)),0,1)</f>
        <v>0</v>
      </c>
      <c r="L446" s="352">
        <f ca="1">IF(ISERROR(VLOOKUP($A446,'NAVARA DC SER 3 &amp; 4-D23'!$D:$E,1,FALSE)),0,1)</f>
        <v>0</v>
      </c>
      <c r="M446" s="352">
        <f ca="1">IF(ISERROR(VLOOKUP($A446,'NAVARA KC&amp;SC SER 3 &amp; 4-D23'!$D:$E,1,FALSE)),0,1)</f>
        <v>0</v>
      </c>
      <c r="N446" s="352">
        <f ca="1">IF(ISERROR(VLOOKUP($A446,'PATHFINDER -R52'!$D:$E,1,FALSE)),0,1)</f>
        <v>0</v>
      </c>
      <c r="O446" s="352">
        <f ca="1">IF(ISERROR(VLOOKUP($A446,'PATROL W-Y62 S4'!$D:$E,1,FALSE)),0,1)</f>
        <v>0</v>
      </c>
      <c r="P446" s="352">
        <f ca="1">IF(ISERROR(VLOOKUP($A446,'PATROL W-Y62'!$D:$E,1,FALSE)),0,1)</f>
        <v>0</v>
      </c>
      <c r="Q446" s="352">
        <f ca="1">IF(ISERROR(VLOOKUP($A446,'QASHQAI J11'!$D:$E,1,FALSE)),0,1)</f>
        <v>0</v>
      </c>
      <c r="R446" s="352">
        <f ca="1">IF(ISERROR(VLOOKUP($A446,'X-TRAIL-T32'!$D:$E,1,FALSE)),0,1)</f>
        <v>0</v>
      </c>
      <c r="S446" s="352">
        <f ca="1">IF(ISERROR(VLOOKUP($A446,'NAVARA -D23 DC'!$D:$D,1,FALSE)),0,1)</f>
        <v>1</v>
      </c>
      <c r="T446" s="352">
        <f ca="1">IF(ISERROR(VLOOKUP($A446,'NAVARA KC&amp;SC'!$D:$D,1,FALSE)),0,1)</f>
        <v>0</v>
      </c>
      <c r="U446" s="352">
        <f ca="1">IF(ISERROR(VLOOKUP($A446,'ALL-NEW Z-Z34'!$D:$D,1,FALSE)),0,1)</f>
        <v>0</v>
      </c>
      <c r="V446" s="352">
        <f>IF(ISERROR(VLOOKUP($A446,#REF!,1,FALSE)),0,1)</f>
        <v>0</v>
      </c>
      <c r="W446" s="352">
        <f>IF(ISERROR(VLOOKUP($A446,#REF!,1,FALSE)),0,1)</f>
        <v>0</v>
      </c>
      <c r="X446" s="352">
        <f>IF(ISERROR(VLOOKUP($A446,#REF!,1,FALSE)),0,1)</f>
        <v>0</v>
      </c>
      <c r="Y446" s="352">
        <f>IF(ISERROR(VLOOKUP($A446,#REF!,1,FALSE)),0,1)</f>
        <v>0</v>
      </c>
      <c r="Z446" s="139">
        <f t="shared" ca="1" si="13"/>
        <v>1</v>
      </c>
    </row>
    <row r="447" spans="1:26">
      <c r="A447" s="717" t="s">
        <v>1453</v>
      </c>
      <c r="B447" s="716" t="s">
        <v>1950</v>
      </c>
      <c r="C447" s="718">
        <v>4205.24</v>
      </c>
      <c r="D447" s="586">
        <v>3930.13</v>
      </c>
      <c r="E447" s="537" t="str">
        <f t="shared" si="12"/>
        <v>Price Update</v>
      </c>
      <c r="F447" s="720" t="s">
        <v>1471</v>
      </c>
      <c r="G447" s="680">
        <f>C447-C447*VLOOKUP(F447,'Discount Codes'!A:E,3,FALSE)</f>
        <v>3994.9779999999996</v>
      </c>
      <c r="H447" s="352">
        <f ca="1">IF(ISERROR(VLOOKUP($A447,'LEAF-ZE1'!$D:$E,1,FALSE)),0,1)</f>
        <v>0</v>
      </c>
      <c r="I447" s="352">
        <f ca="1">IF(ISERROR(VLOOKUP($A447,'370Z-Z34'!$D:$E,1,FALSE)),0,1)</f>
        <v>0</v>
      </c>
      <c r="J447" s="352">
        <f ca="1">IF(ISERROR(VLOOKUP($A447,'JUKE-F15'!$D:$E,1,FALSE)),0,1)</f>
        <v>0</v>
      </c>
      <c r="K447" s="352">
        <f ca="1">IF(ISERROR(VLOOKUP($A447,'JUKE-F16'!$D:$E,1,FALSE)),0,1)</f>
        <v>0</v>
      </c>
      <c r="L447" s="352">
        <f ca="1">IF(ISERROR(VLOOKUP($A447,'NAVARA DC SER 3 &amp; 4-D23'!$D:$E,1,FALSE)),0,1)</f>
        <v>0</v>
      </c>
      <c r="M447" s="352">
        <f ca="1">IF(ISERROR(VLOOKUP($A447,'NAVARA KC&amp;SC SER 3 &amp; 4-D23'!$D:$E,1,FALSE)),0,1)</f>
        <v>0</v>
      </c>
      <c r="N447" s="352">
        <f ca="1">IF(ISERROR(VLOOKUP($A447,'PATHFINDER -R52'!$D:$E,1,FALSE)),0,1)</f>
        <v>0</v>
      </c>
      <c r="O447" s="352">
        <f ca="1">IF(ISERROR(VLOOKUP($A447,'PATROL W-Y62 S4'!$D:$E,1,FALSE)),0,1)</f>
        <v>0</v>
      </c>
      <c r="P447" s="352">
        <f ca="1">IF(ISERROR(VLOOKUP($A447,'PATROL W-Y62'!$D:$E,1,FALSE)),0,1)</f>
        <v>0</v>
      </c>
      <c r="Q447" s="352">
        <f ca="1">IF(ISERROR(VLOOKUP($A447,'QASHQAI J11'!$D:$E,1,FALSE)),0,1)</f>
        <v>0</v>
      </c>
      <c r="R447" s="352">
        <f ca="1">IF(ISERROR(VLOOKUP($A447,'X-TRAIL-T32'!$D:$E,1,FALSE)),0,1)</f>
        <v>0</v>
      </c>
      <c r="S447" s="352">
        <f ca="1">IF(ISERROR(VLOOKUP($A447,'NAVARA -D23 DC'!$D:$D,1,FALSE)),0,1)</f>
        <v>1</v>
      </c>
      <c r="T447" s="352">
        <f ca="1">IF(ISERROR(VLOOKUP($A447,'NAVARA KC&amp;SC'!$D:$D,1,FALSE)),0,1)</f>
        <v>0</v>
      </c>
      <c r="U447" s="352">
        <f ca="1">IF(ISERROR(VLOOKUP($A447,'ALL-NEW Z-Z34'!$D:$D,1,FALSE)),0,1)</f>
        <v>0</v>
      </c>
      <c r="V447" s="352">
        <f>IF(ISERROR(VLOOKUP($A447,#REF!,1,FALSE)),0,1)</f>
        <v>0</v>
      </c>
      <c r="W447" s="352">
        <f>IF(ISERROR(VLOOKUP($A447,#REF!,1,FALSE)),0,1)</f>
        <v>0</v>
      </c>
      <c r="X447" s="352">
        <f>IF(ISERROR(VLOOKUP($A447,#REF!,1,FALSE)),0,1)</f>
        <v>0</v>
      </c>
      <c r="Y447" s="352">
        <f>IF(ISERROR(VLOOKUP($A447,#REF!,1,FALSE)),0,1)</f>
        <v>0</v>
      </c>
      <c r="Z447" s="139">
        <f t="shared" ca="1" si="13"/>
        <v>1</v>
      </c>
    </row>
    <row r="448" spans="1:26">
      <c r="A448" s="717" t="s">
        <v>1454</v>
      </c>
      <c r="B448" s="716" t="s">
        <v>1950</v>
      </c>
      <c r="C448" s="718">
        <v>4205.24</v>
      </c>
      <c r="D448" s="586">
        <v>3930.13</v>
      </c>
      <c r="E448" s="537" t="str">
        <f t="shared" si="12"/>
        <v>Price Update</v>
      </c>
      <c r="F448" s="720" t="s">
        <v>1471</v>
      </c>
      <c r="G448" s="680">
        <f>C448-C448*VLOOKUP(F448,'Discount Codes'!A:E,3,FALSE)</f>
        <v>3994.9779999999996</v>
      </c>
      <c r="H448" s="352">
        <f ca="1">IF(ISERROR(VLOOKUP($A448,'LEAF-ZE1'!$D:$E,1,FALSE)),0,1)</f>
        <v>0</v>
      </c>
      <c r="I448" s="352">
        <f ca="1">IF(ISERROR(VLOOKUP($A448,'370Z-Z34'!$D:$E,1,FALSE)),0,1)</f>
        <v>0</v>
      </c>
      <c r="J448" s="352">
        <f ca="1">IF(ISERROR(VLOOKUP($A448,'JUKE-F15'!$D:$E,1,FALSE)),0,1)</f>
        <v>0</v>
      </c>
      <c r="K448" s="352">
        <f ca="1">IF(ISERROR(VLOOKUP($A448,'JUKE-F16'!$D:$E,1,FALSE)),0,1)</f>
        <v>0</v>
      </c>
      <c r="L448" s="352">
        <f ca="1">IF(ISERROR(VLOOKUP($A448,'NAVARA DC SER 3 &amp; 4-D23'!$D:$E,1,FALSE)),0,1)</f>
        <v>0</v>
      </c>
      <c r="M448" s="352">
        <f ca="1">IF(ISERROR(VLOOKUP($A448,'NAVARA KC&amp;SC SER 3 &amp; 4-D23'!$D:$E,1,FALSE)),0,1)</f>
        <v>0</v>
      </c>
      <c r="N448" s="352">
        <f ca="1">IF(ISERROR(VLOOKUP($A448,'PATHFINDER -R52'!$D:$E,1,FALSE)),0,1)</f>
        <v>0</v>
      </c>
      <c r="O448" s="352">
        <f ca="1">IF(ISERROR(VLOOKUP($A448,'PATROL W-Y62 S4'!$D:$E,1,FALSE)),0,1)</f>
        <v>0</v>
      </c>
      <c r="P448" s="352">
        <f ca="1">IF(ISERROR(VLOOKUP($A448,'PATROL W-Y62'!$D:$E,1,FALSE)),0,1)</f>
        <v>0</v>
      </c>
      <c r="Q448" s="352">
        <f ca="1">IF(ISERROR(VLOOKUP($A448,'QASHQAI J11'!$D:$E,1,FALSE)),0,1)</f>
        <v>0</v>
      </c>
      <c r="R448" s="352">
        <f ca="1">IF(ISERROR(VLOOKUP($A448,'X-TRAIL-T32'!$D:$E,1,FALSE)),0,1)</f>
        <v>0</v>
      </c>
      <c r="S448" s="352">
        <f ca="1">IF(ISERROR(VLOOKUP($A448,'NAVARA -D23 DC'!$D:$D,1,FALSE)),0,1)</f>
        <v>1</v>
      </c>
      <c r="T448" s="352">
        <f ca="1">IF(ISERROR(VLOOKUP($A448,'NAVARA KC&amp;SC'!$D:$D,1,FALSE)),0,1)</f>
        <v>0</v>
      </c>
      <c r="U448" s="352">
        <f ca="1">IF(ISERROR(VLOOKUP($A448,'ALL-NEW Z-Z34'!$D:$D,1,FALSE)),0,1)</f>
        <v>0</v>
      </c>
      <c r="V448" s="352">
        <f>IF(ISERROR(VLOOKUP($A448,#REF!,1,FALSE)),0,1)</f>
        <v>0</v>
      </c>
      <c r="W448" s="352">
        <f>IF(ISERROR(VLOOKUP($A448,#REF!,1,FALSE)),0,1)</f>
        <v>0</v>
      </c>
      <c r="X448" s="352">
        <f>IF(ISERROR(VLOOKUP($A448,#REF!,1,FALSE)),0,1)</f>
        <v>0</v>
      </c>
      <c r="Y448" s="352">
        <f>IF(ISERROR(VLOOKUP($A448,#REF!,1,FALSE)),0,1)</f>
        <v>0</v>
      </c>
      <c r="Z448" s="139">
        <f t="shared" ca="1" si="13"/>
        <v>1</v>
      </c>
    </row>
    <row r="449" spans="1:26">
      <c r="A449" s="717" t="s">
        <v>1455</v>
      </c>
      <c r="B449" s="716" t="s">
        <v>1950</v>
      </c>
      <c r="C449" s="718">
        <v>4205.24</v>
      </c>
      <c r="D449" s="586">
        <v>3930.13</v>
      </c>
      <c r="E449" s="537" t="str">
        <f t="shared" si="12"/>
        <v>Price Update</v>
      </c>
      <c r="F449" s="720" t="s">
        <v>1471</v>
      </c>
      <c r="G449" s="680">
        <f>C449-C449*VLOOKUP(F449,'Discount Codes'!A:E,3,FALSE)</f>
        <v>3994.9779999999996</v>
      </c>
      <c r="H449" s="352">
        <f ca="1">IF(ISERROR(VLOOKUP($A449,'LEAF-ZE1'!$D:$E,1,FALSE)),0,1)</f>
        <v>0</v>
      </c>
      <c r="I449" s="352">
        <f ca="1">IF(ISERROR(VLOOKUP($A449,'370Z-Z34'!$D:$E,1,FALSE)),0,1)</f>
        <v>0</v>
      </c>
      <c r="J449" s="352">
        <f ca="1">IF(ISERROR(VLOOKUP($A449,'JUKE-F15'!$D:$E,1,FALSE)),0,1)</f>
        <v>0</v>
      </c>
      <c r="K449" s="352">
        <f ca="1">IF(ISERROR(VLOOKUP($A449,'JUKE-F16'!$D:$E,1,FALSE)),0,1)</f>
        <v>0</v>
      </c>
      <c r="L449" s="352">
        <f ca="1">IF(ISERROR(VLOOKUP($A449,'NAVARA DC SER 3 &amp; 4-D23'!$D:$E,1,FALSE)),0,1)</f>
        <v>0</v>
      </c>
      <c r="M449" s="352">
        <f ca="1">IF(ISERROR(VLOOKUP($A449,'NAVARA KC&amp;SC SER 3 &amp; 4-D23'!$D:$E,1,FALSE)),0,1)</f>
        <v>0</v>
      </c>
      <c r="N449" s="352">
        <f ca="1">IF(ISERROR(VLOOKUP($A449,'PATHFINDER -R52'!$D:$E,1,FALSE)),0,1)</f>
        <v>0</v>
      </c>
      <c r="O449" s="352">
        <f ca="1">IF(ISERROR(VLOOKUP($A449,'PATROL W-Y62 S4'!$D:$E,1,FALSE)),0,1)</f>
        <v>0</v>
      </c>
      <c r="P449" s="352">
        <f ca="1">IF(ISERROR(VLOOKUP($A449,'PATROL W-Y62'!$D:$E,1,FALSE)),0,1)</f>
        <v>0</v>
      </c>
      <c r="Q449" s="352">
        <f ca="1">IF(ISERROR(VLOOKUP($A449,'QASHQAI J11'!$D:$E,1,FALSE)),0,1)</f>
        <v>0</v>
      </c>
      <c r="R449" s="352">
        <f ca="1">IF(ISERROR(VLOOKUP($A449,'X-TRAIL-T32'!$D:$E,1,FALSE)),0,1)</f>
        <v>0</v>
      </c>
      <c r="S449" s="352">
        <f ca="1">IF(ISERROR(VLOOKUP($A449,'NAVARA -D23 DC'!$D:$D,1,FALSE)),0,1)</f>
        <v>1</v>
      </c>
      <c r="T449" s="352">
        <f ca="1">IF(ISERROR(VLOOKUP($A449,'NAVARA KC&amp;SC'!$D:$D,1,FALSE)),0,1)</f>
        <v>0</v>
      </c>
      <c r="U449" s="352">
        <f ca="1">IF(ISERROR(VLOOKUP($A449,'ALL-NEW Z-Z34'!$D:$D,1,FALSE)),0,1)</f>
        <v>0</v>
      </c>
      <c r="V449" s="352">
        <f>IF(ISERROR(VLOOKUP($A449,#REF!,1,FALSE)),0,1)</f>
        <v>0</v>
      </c>
      <c r="W449" s="352">
        <f>IF(ISERROR(VLOOKUP($A449,#REF!,1,FALSE)),0,1)</f>
        <v>0</v>
      </c>
      <c r="X449" s="352">
        <f>IF(ISERROR(VLOOKUP($A449,#REF!,1,FALSE)),0,1)</f>
        <v>0</v>
      </c>
      <c r="Y449" s="352">
        <f>IF(ISERROR(VLOOKUP($A449,#REF!,1,FALSE)),0,1)</f>
        <v>0</v>
      </c>
      <c r="Z449" s="139">
        <f t="shared" ca="1" si="13"/>
        <v>1</v>
      </c>
    </row>
    <row r="450" spans="1:26">
      <c r="A450" s="717" t="s">
        <v>1456</v>
      </c>
      <c r="B450" s="716" t="s">
        <v>1950</v>
      </c>
      <c r="C450" s="718">
        <v>4205.24</v>
      </c>
      <c r="D450" s="586">
        <v>3930.13</v>
      </c>
      <c r="E450" s="537" t="str">
        <f t="shared" si="12"/>
        <v>Price Update</v>
      </c>
      <c r="F450" s="720" t="s">
        <v>1471</v>
      </c>
      <c r="G450" s="680">
        <f>C450-C450*VLOOKUP(F450,'Discount Codes'!A:E,3,FALSE)</f>
        <v>3994.9779999999996</v>
      </c>
      <c r="H450" s="352">
        <f ca="1">IF(ISERROR(VLOOKUP($A450,'LEAF-ZE1'!$D:$E,1,FALSE)),0,1)</f>
        <v>0</v>
      </c>
      <c r="I450" s="352">
        <f ca="1">IF(ISERROR(VLOOKUP($A450,'370Z-Z34'!$D:$E,1,FALSE)),0,1)</f>
        <v>0</v>
      </c>
      <c r="J450" s="352">
        <f ca="1">IF(ISERROR(VLOOKUP($A450,'JUKE-F15'!$D:$E,1,FALSE)),0,1)</f>
        <v>0</v>
      </c>
      <c r="K450" s="352">
        <f ca="1">IF(ISERROR(VLOOKUP($A450,'JUKE-F16'!$D:$E,1,FALSE)),0,1)</f>
        <v>0</v>
      </c>
      <c r="L450" s="352">
        <f ca="1">IF(ISERROR(VLOOKUP($A450,'NAVARA DC SER 3 &amp; 4-D23'!$D:$E,1,FALSE)),0,1)</f>
        <v>0</v>
      </c>
      <c r="M450" s="352">
        <f ca="1">IF(ISERROR(VLOOKUP($A450,'NAVARA KC&amp;SC SER 3 &amp; 4-D23'!$D:$E,1,FALSE)),0,1)</f>
        <v>0</v>
      </c>
      <c r="N450" s="352">
        <f ca="1">IF(ISERROR(VLOOKUP($A450,'PATHFINDER -R52'!$D:$E,1,FALSE)),0,1)</f>
        <v>0</v>
      </c>
      <c r="O450" s="352">
        <f ca="1">IF(ISERROR(VLOOKUP($A450,'PATROL W-Y62 S4'!$D:$E,1,FALSE)),0,1)</f>
        <v>0</v>
      </c>
      <c r="P450" s="352">
        <f ca="1">IF(ISERROR(VLOOKUP($A450,'PATROL W-Y62'!$D:$E,1,FALSE)),0,1)</f>
        <v>0</v>
      </c>
      <c r="Q450" s="352">
        <f ca="1">IF(ISERROR(VLOOKUP($A450,'QASHQAI J11'!$D:$E,1,FALSE)),0,1)</f>
        <v>0</v>
      </c>
      <c r="R450" s="352">
        <f ca="1">IF(ISERROR(VLOOKUP($A450,'X-TRAIL-T32'!$D:$E,1,FALSE)),0,1)</f>
        <v>0</v>
      </c>
      <c r="S450" s="352">
        <f ca="1">IF(ISERROR(VLOOKUP($A450,'NAVARA -D23 DC'!$D:$D,1,FALSE)),0,1)</f>
        <v>1</v>
      </c>
      <c r="T450" s="352">
        <f ca="1">IF(ISERROR(VLOOKUP($A450,'NAVARA KC&amp;SC'!$D:$D,1,FALSE)),0,1)</f>
        <v>0</v>
      </c>
      <c r="U450" s="352">
        <f ca="1">IF(ISERROR(VLOOKUP($A450,'ALL-NEW Z-Z34'!$D:$D,1,FALSE)),0,1)</f>
        <v>0</v>
      </c>
      <c r="V450" s="352">
        <f>IF(ISERROR(VLOOKUP($A450,#REF!,1,FALSE)),0,1)</f>
        <v>0</v>
      </c>
      <c r="W450" s="352">
        <f>IF(ISERROR(VLOOKUP($A450,#REF!,1,FALSE)),0,1)</f>
        <v>0</v>
      </c>
      <c r="X450" s="352">
        <f>IF(ISERROR(VLOOKUP($A450,#REF!,1,FALSE)),0,1)</f>
        <v>0</v>
      </c>
      <c r="Y450" s="352">
        <f>IF(ISERROR(VLOOKUP($A450,#REF!,1,FALSE)),0,1)</f>
        <v>0</v>
      </c>
      <c r="Z450" s="139">
        <f t="shared" ca="1" si="13"/>
        <v>1</v>
      </c>
    </row>
    <row r="451" spans="1:26">
      <c r="A451" s="717" t="s">
        <v>1457</v>
      </c>
      <c r="B451" s="716" t="s">
        <v>1950</v>
      </c>
      <c r="C451" s="718">
        <v>4205.24</v>
      </c>
      <c r="D451" s="586">
        <v>3930.13</v>
      </c>
      <c r="E451" s="537" t="str">
        <f t="shared" ref="E451:E514" si="14">IF(D451=C451,"","Price Update")</f>
        <v>Price Update</v>
      </c>
      <c r="F451" s="720" t="s">
        <v>1471</v>
      </c>
      <c r="G451" s="680">
        <f>C451-C451*VLOOKUP(F451,'Discount Codes'!A:E,3,FALSE)</f>
        <v>3994.9779999999996</v>
      </c>
      <c r="H451" s="352">
        <f ca="1">IF(ISERROR(VLOOKUP($A451,'LEAF-ZE1'!$D:$E,1,FALSE)),0,1)</f>
        <v>0</v>
      </c>
      <c r="I451" s="352">
        <f ca="1">IF(ISERROR(VLOOKUP($A451,'370Z-Z34'!$D:$E,1,FALSE)),0,1)</f>
        <v>0</v>
      </c>
      <c r="J451" s="352">
        <f ca="1">IF(ISERROR(VLOOKUP($A451,'JUKE-F15'!$D:$E,1,FALSE)),0,1)</f>
        <v>0</v>
      </c>
      <c r="K451" s="352">
        <f ca="1">IF(ISERROR(VLOOKUP($A451,'JUKE-F16'!$D:$E,1,FALSE)),0,1)</f>
        <v>0</v>
      </c>
      <c r="L451" s="352">
        <f ca="1">IF(ISERROR(VLOOKUP($A451,'NAVARA DC SER 3 &amp; 4-D23'!$D:$E,1,FALSE)),0,1)</f>
        <v>0</v>
      </c>
      <c r="M451" s="352">
        <f ca="1">IF(ISERROR(VLOOKUP($A451,'NAVARA KC&amp;SC SER 3 &amp; 4-D23'!$D:$E,1,FALSE)),0,1)</f>
        <v>0</v>
      </c>
      <c r="N451" s="352">
        <f ca="1">IF(ISERROR(VLOOKUP($A451,'PATHFINDER -R52'!$D:$E,1,FALSE)),0,1)</f>
        <v>0</v>
      </c>
      <c r="O451" s="352">
        <f ca="1">IF(ISERROR(VLOOKUP($A451,'PATROL W-Y62 S4'!$D:$E,1,FALSE)),0,1)</f>
        <v>0</v>
      </c>
      <c r="P451" s="352">
        <f ca="1">IF(ISERROR(VLOOKUP($A451,'PATROL W-Y62'!$D:$E,1,FALSE)),0,1)</f>
        <v>0</v>
      </c>
      <c r="Q451" s="352">
        <f ca="1">IF(ISERROR(VLOOKUP($A451,'QASHQAI J11'!$D:$E,1,FALSE)),0,1)</f>
        <v>0</v>
      </c>
      <c r="R451" s="352">
        <f ca="1">IF(ISERROR(VLOOKUP($A451,'X-TRAIL-T32'!$D:$E,1,FALSE)),0,1)</f>
        <v>0</v>
      </c>
      <c r="S451" s="352">
        <f ca="1">IF(ISERROR(VLOOKUP($A451,'NAVARA -D23 DC'!$D:$D,1,FALSE)),0,1)</f>
        <v>1</v>
      </c>
      <c r="T451" s="352">
        <f ca="1">IF(ISERROR(VLOOKUP($A451,'NAVARA KC&amp;SC'!$D:$D,1,FALSE)),0,1)</f>
        <v>0</v>
      </c>
      <c r="U451" s="352">
        <f ca="1">IF(ISERROR(VLOOKUP($A451,'ALL-NEW Z-Z34'!$D:$D,1,FALSE)),0,1)</f>
        <v>0</v>
      </c>
      <c r="V451" s="352">
        <f>IF(ISERROR(VLOOKUP($A451,#REF!,1,FALSE)),0,1)</f>
        <v>0</v>
      </c>
      <c r="W451" s="352">
        <f>IF(ISERROR(VLOOKUP($A451,#REF!,1,FALSE)),0,1)</f>
        <v>0</v>
      </c>
      <c r="X451" s="352">
        <f>IF(ISERROR(VLOOKUP($A451,#REF!,1,FALSE)),0,1)</f>
        <v>0</v>
      </c>
      <c r="Y451" s="352">
        <f>IF(ISERROR(VLOOKUP($A451,#REF!,1,FALSE)),0,1)</f>
        <v>0</v>
      </c>
      <c r="Z451" s="139">
        <f t="shared" ref="Z451:Z514" ca="1" si="15">COUNTIF(H451:Y451,"&gt;0")</f>
        <v>1</v>
      </c>
    </row>
    <row r="452" spans="1:26">
      <c r="A452" s="717" t="s">
        <v>1458</v>
      </c>
      <c r="B452" s="716" t="s">
        <v>1950</v>
      </c>
      <c r="C452" s="718">
        <v>4205.24</v>
      </c>
      <c r="D452" s="586">
        <v>3930.13</v>
      </c>
      <c r="E452" s="537" t="str">
        <f t="shared" si="14"/>
        <v>Price Update</v>
      </c>
      <c r="F452" s="720" t="s">
        <v>1471</v>
      </c>
      <c r="G452" s="680">
        <f>C452-C452*VLOOKUP(F452,'Discount Codes'!A:E,3,FALSE)</f>
        <v>3994.9779999999996</v>
      </c>
      <c r="H452" s="352">
        <f ca="1">IF(ISERROR(VLOOKUP($A452,'LEAF-ZE1'!$D:$E,1,FALSE)),0,1)</f>
        <v>0</v>
      </c>
      <c r="I452" s="352">
        <f ca="1">IF(ISERROR(VLOOKUP($A452,'370Z-Z34'!$D:$E,1,FALSE)),0,1)</f>
        <v>0</v>
      </c>
      <c r="J452" s="352">
        <f ca="1">IF(ISERROR(VLOOKUP($A452,'JUKE-F15'!$D:$E,1,FALSE)),0,1)</f>
        <v>0</v>
      </c>
      <c r="K452" s="352">
        <f ca="1">IF(ISERROR(VLOOKUP($A452,'JUKE-F16'!$D:$E,1,FALSE)),0,1)</f>
        <v>0</v>
      </c>
      <c r="L452" s="352">
        <f ca="1">IF(ISERROR(VLOOKUP($A452,'NAVARA DC SER 3 &amp; 4-D23'!$D:$E,1,FALSE)),0,1)</f>
        <v>0</v>
      </c>
      <c r="M452" s="352">
        <f ca="1">IF(ISERROR(VLOOKUP($A452,'NAVARA KC&amp;SC SER 3 &amp; 4-D23'!$D:$E,1,FALSE)),0,1)</f>
        <v>0</v>
      </c>
      <c r="N452" s="352">
        <f ca="1">IF(ISERROR(VLOOKUP($A452,'PATHFINDER -R52'!$D:$E,1,FALSE)),0,1)</f>
        <v>0</v>
      </c>
      <c r="O452" s="352">
        <f ca="1">IF(ISERROR(VLOOKUP($A452,'PATROL W-Y62 S4'!$D:$E,1,FALSE)),0,1)</f>
        <v>0</v>
      </c>
      <c r="P452" s="352">
        <f ca="1">IF(ISERROR(VLOOKUP($A452,'PATROL W-Y62'!$D:$E,1,FALSE)),0,1)</f>
        <v>0</v>
      </c>
      <c r="Q452" s="352">
        <f ca="1">IF(ISERROR(VLOOKUP($A452,'QASHQAI J11'!$D:$E,1,FALSE)),0,1)</f>
        <v>0</v>
      </c>
      <c r="R452" s="352">
        <f ca="1">IF(ISERROR(VLOOKUP($A452,'X-TRAIL-T32'!$D:$E,1,FALSE)),0,1)</f>
        <v>0</v>
      </c>
      <c r="S452" s="352">
        <f ca="1">IF(ISERROR(VLOOKUP($A452,'NAVARA -D23 DC'!$D:$D,1,FALSE)),0,1)</f>
        <v>1</v>
      </c>
      <c r="T452" s="352">
        <f ca="1">IF(ISERROR(VLOOKUP($A452,'NAVARA KC&amp;SC'!$D:$D,1,FALSE)),0,1)</f>
        <v>0</v>
      </c>
      <c r="U452" s="352">
        <f ca="1">IF(ISERROR(VLOOKUP($A452,'ALL-NEW Z-Z34'!$D:$D,1,FALSE)),0,1)</f>
        <v>0</v>
      </c>
      <c r="V452" s="352">
        <f>IF(ISERROR(VLOOKUP($A452,#REF!,1,FALSE)),0,1)</f>
        <v>0</v>
      </c>
      <c r="W452" s="352">
        <f>IF(ISERROR(VLOOKUP($A452,#REF!,1,FALSE)),0,1)</f>
        <v>0</v>
      </c>
      <c r="X452" s="352">
        <f>IF(ISERROR(VLOOKUP($A452,#REF!,1,FALSE)),0,1)</f>
        <v>0</v>
      </c>
      <c r="Y452" s="352">
        <f>IF(ISERROR(VLOOKUP($A452,#REF!,1,FALSE)),0,1)</f>
        <v>0</v>
      </c>
      <c r="Z452" s="139">
        <f t="shared" ca="1" si="15"/>
        <v>1</v>
      </c>
    </row>
    <row r="453" spans="1:26" s="3" customFormat="1">
      <c r="A453" s="717" t="s">
        <v>1354</v>
      </c>
      <c r="B453" s="716" t="s">
        <v>1951</v>
      </c>
      <c r="C453" s="718">
        <v>1208.6600000000001</v>
      </c>
      <c r="D453" s="586">
        <v>1208.6600000000001</v>
      </c>
      <c r="E453" s="537" t="str">
        <f t="shared" si="14"/>
        <v/>
      </c>
      <c r="F453" s="720" t="s">
        <v>1465</v>
      </c>
      <c r="G453" s="680">
        <f>C453-C453*VLOOKUP(F453,'Discount Codes'!A:E,3,FALSE)</f>
        <v>1003.1878</v>
      </c>
      <c r="H453" s="352">
        <f ca="1">IF(ISERROR(VLOOKUP($A453,'LEAF-ZE1'!$D:$E,1,FALSE)),0,1)</f>
        <v>0</v>
      </c>
      <c r="I453" s="352">
        <f ca="1">IF(ISERROR(VLOOKUP($A453,'370Z-Z34'!$D:$E,1,FALSE)),0,1)</f>
        <v>0</v>
      </c>
      <c r="J453" s="352">
        <f ca="1">IF(ISERROR(VLOOKUP($A453,'JUKE-F15'!$D:$E,1,FALSE)),0,1)</f>
        <v>0</v>
      </c>
      <c r="K453" s="352">
        <f ca="1">IF(ISERROR(VLOOKUP($A453,'JUKE-F16'!$D:$E,1,FALSE)),0,1)</f>
        <v>0</v>
      </c>
      <c r="L453" s="352">
        <f ca="1">IF(ISERROR(VLOOKUP($A453,'NAVARA DC SER 3 &amp; 4-D23'!$D:$E,1,FALSE)),0,1)</f>
        <v>0</v>
      </c>
      <c r="M453" s="352">
        <f ca="1">IF(ISERROR(VLOOKUP($A453,'NAVARA KC&amp;SC SER 3 &amp; 4-D23'!$D:$E,1,FALSE)),0,1)</f>
        <v>0</v>
      </c>
      <c r="N453" s="352">
        <f ca="1">IF(ISERROR(VLOOKUP($A453,'PATHFINDER -R52'!$D:$E,1,FALSE)),0,1)</f>
        <v>0</v>
      </c>
      <c r="O453" s="352">
        <f ca="1">IF(ISERROR(VLOOKUP($A453,'PATROL W-Y62 S4'!$D:$E,1,FALSE)),0,1)</f>
        <v>0</v>
      </c>
      <c r="P453" s="352">
        <f ca="1">IF(ISERROR(VLOOKUP($A453,'PATROL W-Y62'!$D:$E,1,FALSE)),0,1)</f>
        <v>0</v>
      </c>
      <c r="Q453" s="352">
        <f ca="1">IF(ISERROR(VLOOKUP($A453,'QASHQAI J11'!$D:$E,1,FALSE)),0,1)</f>
        <v>0</v>
      </c>
      <c r="R453" s="352">
        <f ca="1">IF(ISERROR(VLOOKUP($A453,'X-TRAIL-T32'!$D:$E,1,FALSE)),0,1)</f>
        <v>0</v>
      </c>
      <c r="S453" s="352">
        <f ca="1">IF(ISERROR(VLOOKUP($A453,'NAVARA -D23 DC'!$D:$D,1,FALSE)),0,1)</f>
        <v>1</v>
      </c>
      <c r="T453" s="352">
        <f ca="1">IF(ISERROR(VLOOKUP($A453,'NAVARA KC&amp;SC'!$D:$D,1,FALSE)),0,1)</f>
        <v>1</v>
      </c>
      <c r="U453" s="352">
        <f ca="1">IF(ISERROR(VLOOKUP($A453,'ALL-NEW Z-Z34'!$D:$D,1,FALSE)),0,1)</f>
        <v>0</v>
      </c>
      <c r="V453" s="352">
        <f>IF(ISERROR(VLOOKUP($A453,#REF!,1,FALSE)),0,1)</f>
        <v>0</v>
      </c>
      <c r="W453" s="352">
        <f>IF(ISERROR(VLOOKUP($A453,#REF!,1,FALSE)),0,1)</f>
        <v>0</v>
      </c>
      <c r="X453" s="352">
        <f>IF(ISERROR(VLOOKUP($A453,#REF!,1,FALSE)),0,1)</f>
        <v>0</v>
      </c>
      <c r="Y453" s="352">
        <f>IF(ISERROR(VLOOKUP($A453,#REF!,1,FALSE)),0,1)</f>
        <v>0</v>
      </c>
      <c r="Z453" s="139">
        <f t="shared" ca="1" si="15"/>
        <v>2</v>
      </c>
    </row>
    <row r="454" spans="1:26" s="3" customFormat="1">
      <c r="A454" s="717" t="s">
        <v>1480</v>
      </c>
      <c r="B454" s="716" t="s">
        <v>1952</v>
      </c>
      <c r="C454" s="718">
        <v>963.85</v>
      </c>
      <c r="D454" s="586">
        <v>963.85</v>
      </c>
      <c r="E454" s="537" t="str">
        <f t="shared" si="14"/>
        <v/>
      </c>
      <c r="F454" s="720" t="s">
        <v>1472</v>
      </c>
      <c r="G454" s="680">
        <f>C454-C454*VLOOKUP(F454,'Discount Codes'!A:E,3,FALSE)</f>
        <v>867.46500000000003</v>
      </c>
      <c r="H454" s="352">
        <f ca="1">IF(ISERROR(VLOOKUP($A454,'LEAF-ZE1'!$D:$E,1,FALSE)),0,1)</f>
        <v>0</v>
      </c>
      <c r="I454" s="352">
        <f ca="1">IF(ISERROR(VLOOKUP($A454,'370Z-Z34'!$D:$E,1,FALSE)),0,1)</f>
        <v>0</v>
      </c>
      <c r="J454" s="352">
        <f ca="1">IF(ISERROR(VLOOKUP($A454,'JUKE-F15'!$D:$E,1,FALSE)),0,1)</f>
        <v>0</v>
      </c>
      <c r="K454" s="352">
        <f ca="1">IF(ISERROR(VLOOKUP($A454,'JUKE-F16'!$D:$E,1,FALSE)),0,1)</f>
        <v>0</v>
      </c>
      <c r="L454" s="352">
        <f ca="1">IF(ISERROR(VLOOKUP($A454,'NAVARA DC SER 3 &amp; 4-D23'!$D:$E,1,FALSE)),0,1)</f>
        <v>0</v>
      </c>
      <c r="M454" s="352">
        <f ca="1">IF(ISERROR(VLOOKUP($A454,'NAVARA KC&amp;SC SER 3 &amp; 4-D23'!$D:$E,1,FALSE)),0,1)</f>
        <v>0</v>
      </c>
      <c r="N454" s="352">
        <f ca="1">IF(ISERROR(VLOOKUP($A454,'PATHFINDER -R52'!$D:$E,1,FALSE)),0,1)</f>
        <v>0</v>
      </c>
      <c r="O454" s="352">
        <f ca="1">IF(ISERROR(VLOOKUP($A454,'PATROL W-Y62 S4'!$D:$E,1,FALSE)),0,1)</f>
        <v>0</v>
      </c>
      <c r="P454" s="352">
        <f ca="1">IF(ISERROR(VLOOKUP($A454,'PATROL W-Y62'!$D:$E,1,FALSE)),0,1)</f>
        <v>0</v>
      </c>
      <c r="Q454" s="352">
        <f ca="1">IF(ISERROR(VLOOKUP($A454,'QASHQAI J11'!$D:$E,1,FALSE)),0,1)</f>
        <v>0</v>
      </c>
      <c r="R454" s="352">
        <f ca="1">IF(ISERROR(VLOOKUP($A454,'X-TRAIL-T32'!$D:$E,1,FALSE)),0,1)</f>
        <v>0</v>
      </c>
      <c r="S454" s="352">
        <f ca="1">IF(ISERROR(VLOOKUP($A454,'NAVARA -D23 DC'!$D:$D,1,FALSE)),0,1)</f>
        <v>1</v>
      </c>
      <c r="T454" s="352">
        <f ca="1">IF(ISERROR(VLOOKUP($A454,'NAVARA KC&amp;SC'!$D:$D,1,FALSE)),0,1)</f>
        <v>1</v>
      </c>
      <c r="U454" s="352">
        <f ca="1">IF(ISERROR(VLOOKUP($A454,'ALL-NEW Z-Z34'!$D:$D,1,FALSE)),0,1)</f>
        <v>0</v>
      </c>
      <c r="V454" s="352">
        <f>IF(ISERROR(VLOOKUP($A454,#REF!,1,FALSE)),0,1)</f>
        <v>0</v>
      </c>
      <c r="W454" s="352">
        <f>IF(ISERROR(VLOOKUP($A454,#REF!,1,FALSE)),0,1)</f>
        <v>0</v>
      </c>
      <c r="X454" s="352">
        <f>IF(ISERROR(VLOOKUP($A454,#REF!,1,FALSE)),0,1)</f>
        <v>0</v>
      </c>
      <c r="Y454" s="352">
        <f>IF(ISERROR(VLOOKUP($A454,#REF!,1,FALSE)),0,1)</f>
        <v>0</v>
      </c>
      <c r="Z454" s="139">
        <f t="shared" ca="1" si="15"/>
        <v>2</v>
      </c>
    </row>
    <row r="455" spans="1:26" s="3" customFormat="1">
      <c r="A455" s="717" t="s">
        <v>1481</v>
      </c>
      <c r="B455" s="716" t="s">
        <v>1953</v>
      </c>
      <c r="C455" s="718">
        <v>963.85</v>
      </c>
      <c r="D455" s="586">
        <v>963.85</v>
      </c>
      <c r="E455" s="537" t="str">
        <f t="shared" si="14"/>
        <v/>
      </c>
      <c r="F455" s="720" t="s">
        <v>1472</v>
      </c>
      <c r="G455" s="680">
        <f>C455-C455*VLOOKUP(F455,'Discount Codes'!A:E,3,FALSE)</f>
        <v>867.46500000000003</v>
      </c>
      <c r="H455" s="352">
        <f ca="1">IF(ISERROR(VLOOKUP($A455,'LEAF-ZE1'!$D:$E,1,FALSE)),0,1)</f>
        <v>0</v>
      </c>
      <c r="I455" s="352">
        <f ca="1">IF(ISERROR(VLOOKUP($A455,'370Z-Z34'!$D:$E,1,FALSE)),0,1)</f>
        <v>0</v>
      </c>
      <c r="J455" s="352">
        <f ca="1">IF(ISERROR(VLOOKUP($A455,'JUKE-F15'!$D:$E,1,FALSE)),0,1)</f>
        <v>0</v>
      </c>
      <c r="K455" s="352">
        <f ca="1">IF(ISERROR(VLOOKUP($A455,'JUKE-F16'!$D:$E,1,FALSE)),0,1)</f>
        <v>0</v>
      </c>
      <c r="L455" s="352">
        <f ca="1">IF(ISERROR(VLOOKUP($A455,'NAVARA DC SER 3 &amp; 4-D23'!$D:$E,1,FALSE)),0,1)</f>
        <v>0</v>
      </c>
      <c r="M455" s="352">
        <f ca="1">IF(ISERROR(VLOOKUP($A455,'NAVARA KC&amp;SC SER 3 &amp; 4-D23'!$D:$E,1,FALSE)),0,1)</f>
        <v>0</v>
      </c>
      <c r="N455" s="352">
        <f ca="1">IF(ISERROR(VLOOKUP($A455,'PATHFINDER -R52'!$D:$E,1,FALSE)),0,1)</f>
        <v>0</v>
      </c>
      <c r="O455" s="352">
        <f ca="1">IF(ISERROR(VLOOKUP($A455,'PATROL W-Y62 S4'!$D:$E,1,FALSE)),0,1)</f>
        <v>0</v>
      </c>
      <c r="P455" s="352">
        <f ca="1">IF(ISERROR(VLOOKUP($A455,'PATROL W-Y62'!$D:$E,1,FALSE)),0,1)</f>
        <v>0</v>
      </c>
      <c r="Q455" s="352">
        <f ca="1">IF(ISERROR(VLOOKUP($A455,'QASHQAI J11'!$D:$E,1,FALSE)),0,1)</f>
        <v>0</v>
      </c>
      <c r="R455" s="352">
        <f ca="1">IF(ISERROR(VLOOKUP($A455,'X-TRAIL-T32'!$D:$E,1,FALSE)),0,1)</f>
        <v>0</v>
      </c>
      <c r="S455" s="352">
        <f ca="1">IF(ISERROR(VLOOKUP($A455,'NAVARA -D23 DC'!$D:$D,1,FALSE)),0,1)</f>
        <v>1</v>
      </c>
      <c r="T455" s="352">
        <f ca="1">IF(ISERROR(VLOOKUP($A455,'NAVARA KC&amp;SC'!$D:$D,1,FALSE)),0,1)</f>
        <v>1</v>
      </c>
      <c r="U455" s="352">
        <f ca="1">IF(ISERROR(VLOOKUP($A455,'ALL-NEW Z-Z34'!$D:$D,1,FALSE)),0,1)</f>
        <v>0</v>
      </c>
      <c r="V455" s="352">
        <f>IF(ISERROR(VLOOKUP($A455,#REF!,1,FALSE)),0,1)</f>
        <v>0</v>
      </c>
      <c r="W455" s="352">
        <f>IF(ISERROR(VLOOKUP($A455,#REF!,1,FALSE)),0,1)</f>
        <v>0</v>
      </c>
      <c r="X455" s="352">
        <f>IF(ISERROR(VLOOKUP($A455,#REF!,1,FALSE)),0,1)</f>
        <v>0</v>
      </c>
      <c r="Y455" s="352">
        <f>IF(ISERROR(VLOOKUP($A455,#REF!,1,FALSE)),0,1)</f>
        <v>0</v>
      </c>
      <c r="Z455" s="139">
        <f t="shared" ca="1" si="15"/>
        <v>2</v>
      </c>
    </row>
    <row r="456" spans="1:26" s="3" customFormat="1">
      <c r="A456" s="717" t="s">
        <v>1487</v>
      </c>
      <c r="B456" s="716" t="s">
        <v>1954</v>
      </c>
      <c r="C456" s="718">
        <v>53.76</v>
      </c>
      <c r="D456" s="586">
        <v>53.76</v>
      </c>
      <c r="E456" s="537" t="str">
        <f t="shared" si="14"/>
        <v/>
      </c>
      <c r="F456" s="720" t="s">
        <v>1465</v>
      </c>
      <c r="G456" s="680">
        <f>C456-C456*VLOOKUP(F456,'Discount Codes'!A:E,3,FALSE)</f>
        <v>44.620799999999996</v>
      </c>
      <c r="H456" s="352">
        <f ca="1">IF(ISERROR(VLOOKUP($A456,'LEAF-ZE1'!$D:$E,1,FALSE)),0,1)</f>
        <v>0</v>
      </c>
      <c r="I456" s="352">
        <f ca="1">IF(ISERROR(VLOOKUP($A456,'370Z-Z34'!$D:$E,1,FALSE)),0,1)</f>
        <v>0</v>
      </c>
      <c r="J456" s="352">
        <f ca="1">IF(ISERROR(VLOOKUP($A456,'JUKE-F15'!$D:$E,1,FALSE)),0,1)</f>
        <v>0</v>
      </c>
      <c r="K456" s="352">
        <f ca="1">IF(ISERROR(VLOOKUP($A456,'JUKE-F16'!$D:$E,1,FALSE)),0,1)</f>
        <v>0</v>
      </c>
      <c r="L456" s="352">
        <f ca="1">IF(ISERROR(VLOOKUP($A456,'NAVARA DC SER 3 &amp; 4-D23'!$D:$E,1,FALSE)),0,1)</f>
        <v>0</v>
      </c>
      <c r="M456" s="352">
        <f ca="1">IF(ISERROR(VLOOKUP($A456,'NAVARA KC&amp;SC SER 3 &amp; 4-D23'!$D:$E,1,FALSE)),0,1)</f>
        <v>0</v>
      </c>
      <c r="N456" s="352">
        <f ca="1">IF(ISERROR(VLOOKUP($A456,'PATHFINDER -R52'!$D:$E,1,FALSE)),0,1)</f>
        <v>0</v>
      </c>
      <c r="O456" s="352">
        <f ca="1">IF(ISERROR(VLOOKUP($A456,'PATROL W-Y62 S4'!$D:$E,1,FALSE)),0,1)</f>
        <v>0</v>
      </c>
      <c r="P456" s="352">
        <f ca="1">IF(ISERROR(VLOOKUP($A456,'PATROL W-Y62'!$D:$E,1,FALSE)),0,1)</f>
        <v>0</v>
      </c>
      <c r="Q456" s="352">
        <f ca="1">IF(ISERROR(VLOOKUP($A456,'QASHQAI J11'!$D:$E,1,FALSE)),0,1)</f>
        <v>0</v>
      </c>
      <c r="R456" s="352">
        <f ca="1">IF(ISERROR(VLOOKUP($A456,'X-TRAIL-T32'!$D:$E,1,FALSE)),0,1)</f>
        <v>0</v>
      </c>
      <c r="S456" s="352">
        <f ca="1">IF(ISERROR(VLOOKUP($A456,'NAVARA -D23 DC'!$D:$D,1,FALSE)),0,1)</f>
        <v>0</v>
      </c>
      <c r="T456" s="352">
        <f ca="1">IF(ISERROR(VLOOKUP($A456,'NAVARA KC&amp;SC'!$D:$D,1,FALSE)),0,1)</f>
        <v>0</v>
      </c>
      <c r="U456" s="352">
        <f ca="1">IF(ISERROR(VLOOKUP($A456,'ALL-NEW Z-Z34'!$D:$D,1,FALSE)),0,1)</f>
        <v>0</v>
      </c>
      <c r="V456" s="352">
        <f>IF(ISERROR(VLOOKUP($A456,#REF!,1,FALSE)),0,1)</f>
        <v>0</v>
      </c>
      <c r="W456" s="352">
        <f>IF(ISERROR(VLOOKUP($A456,#REF!,1,FALSE)),0,1)</f>
        <v>0</v>
      </c>
      <c r="X456" s="352">
        <f>IF(ISERROR(VLOOKUP($A456,#REF!,1,FALSE)),0,1)</f>
        <v>0</v>
      </c>
      <c r="Y456" s="352">
        <f>IF(ISERROR(VLOOKUP($A456,#REF!,1,FALSE)),0,1)</f>
        <v>0</v>
      </c>
      <c r="Z456" s="139">
        <f t="shared" ca="1" si="15"/>
        <v>0</v>
      </c>
    </row>
    <row r="457" spans="1:26" s="3" customFormat="1">
      <c r="A457" s="717" t="s">
        <v>1488</v>
      </c>
      <c r="B457" s="716" t="s">
        <v>1955</v>
      </c>
      <c r="C457" s="718">
        <v>60.85</v>
      </c>
      <c r="D457" s="586">
        <v>60.85</v>
      </c>
      <c r="E457" s="537" t="str">
        <f t="shared" si="14"/>
        <v/>
      </c>
      <c r="F457" s="720" t="s">
        <v>1468</v>
      </c>
      <c r="G457" s="680">
        <f>C457-C457*VLOOKUP(F457,'Discount Codes'!A:E,3,FALSE)</f>
        <v>53.243749999999999</v>
      </c>
      <c r="H457" s="352">
        <f ca="1">IF(ISERROR(VLOOKUP($A457,'LEAF-ZE1'!$D:$E,1,FALSE)),0,1)</f>
        <v>0</v>
      </c>
      <c r="I457" s="352">
        <f ca="1">IF(ISERROR(VLOOKUP($A457,'370Z-Z34'!$D:$E,1,FALSE)),0,1)</f>
        <v>0</v>
      </c>
      <c r="J457" s="352">
        <f ca="1">IF(ISERROR(VLOOKUP($A457,'JUKE-F15'!$D:$E,1,FALSE)),0,1)</f>
        <v>0</v>
      </c>
      <c r="K457" s="352">
        <f ca="1">IF(ISERROR(VLOOKUP($A457,'JUKE-F16'!$D:$E,1,FALSE)),0,1)</f>
        <v>0</v>
      </c>
      <c r="L457" s="352">
        <f ca="1">IF(ISERROR(VLOOKUP($A457,'NAVARA DC SER 3 &amp; 4-D23'!$D:$E,1,FALSE)),0,1)</f>
        <v>0</v>
      </c>
      <c r="M457" s="352">
        <f ca="1">IF(ISERROR(VLOOKUP($A457,'NAVARA KC&amp;SC SER 3 &amp; 4-D23'!$D:$E,1,FALSE)),0,1)</f>
        <v>0</v>
      </c>
      <c r="N457" s="352">
        <f ca="1">IF(ISERROR(VLOOKUP($A457,'PATHFINDER -R52'!$D:$E,1,FALSE)),0,1)</f>
        <v>0</v>
      </c>
      <c r="O457" s="352">
        <f ca="1">IF(ISERROR(VLOOKUP($A457,'PATROL W-Y62 S4'!$D:$E,1,FALSE)),0,1)</f>
        <v>0</v>
      </c>
      <c r="P457" s="352">
        <f ca="1">IF(ISERROR(VLOOKUP($A457,'PATROL W-Y62'!$D:$E,1,FALSE)),0,1)</f>
        <v>0</v>
      </c>
      <c r="Q457" s="352">
        <f ca="1">IF(ISERROR(VLOOKUP($A457,'QASHQAI J11'!$D:$E,1,FALSE)),0,1)</f>
        <v>0</v>
      </c>
      <c r="R457" s="352">
        <f ca="1">IF(ISERROR(VLOOKUP($A457,'X-TRAIL-T32'!$D:$E,1,FALSE)),0,1)</f>
        <v>0</v>
      </c>
      <c r="S457" s="352">
        <f ca="1">IF(ISERROR(VLOOKUP($A457,'NAVARA -D23 DC'!$D:$D,1,FALSE)),0,1)</f>
        <v>0</v>
      </c>
      <c r="T457" s="352">
        <f ca="1">IF(ISERROR(VLOOKUP($A457,'NAVARA KC&amp;SC'!$D:$D,1,FALSE)),0,1)</f>
        <v>0</v>
      </c>
      <c r="U457" s="352">
        <f ca="1">IF(ISERROR(VLOOKUP($A457,'ALL-NEW Z-Z34'!$D:$D,1,FALSE)),0,1)</f>
        <v>0</v>
      </c>
      <c r="V457" s="352">
        <f>IF(ISERROR(VLOOKUP($A457,#REF!,1,FALSE)),0,1)</f>
        <v>0</v>
      </c>
      <c r="W457" s="352">
        <f>IF(ISERROR(VLOOKUP($A457,#REF!,1,FALSE)),0,1)</f>
        <v>0</v>
      </c>
      <c r="X457" s="352">
        <f>IF(ISERROR(VLOOKUP($A457,#REF!,1,FALSE)),0,1)</f>
        <v>0</v>
      </c>
      <c r="Y457" s="352">
        <f>IF(ISERROR(VLOOKUP($A457,#REF!,1,FALSE)),0,1)</f>
        <v>0</v>
      </c>
      <c r="Z457" s="139">
        <f t="shared" ca="1" si="15"/>
        <v>0</v>
      </c>
    </row>
    <row r="458" spans="1:26" s="3" customFormat="1">
      <c r="A458" s="717" t="s">
        <v>1489</v>
      </c>
      <c r="B458" s="716" t="s">
        <v>1956</v>
      </c>
      <c r="C458" s="718">
        <v>7.66</v>
      </c>
      <c r="D458" s="586">
        <v>7.66</v>
      </c>
      <c r="E458" s="537" t="str">
        <f t="shared" si="14"/>
        <v/>
      </c>
      <c r="F458" s="720" t="s">
        <v>1468</v>
      </c>
      <c r="G458" s="680">
        <f>C458-C458*VLOOKUP(F458,'Discount Codes'!A:E,3,FALSE)</f>
        <v>6.7025000000000006</v>
      </c>
      <c r="H458" s="352">
        <f ca="1">IF(ISERROR(VLOOKUP($A458,'LEAF-ZE1'!$D:$E,1,FALSE)),0,1)</f>
        <v>0</v>
      </c>
      <c r="I458" s="352">
        <f ca="1">IF(ISERROR(VLOOKUP($A458,'370Z-Z34'!$D:$E,1,FALSE)),0,1)</f>
        <v>0</v>
      </c>
      <c r="J458" s="352">
        <f ca="1">IF(ISERROR(VLOOKUP($A458,'JUKE-F15'!$D:$E,1,FALSE)),0,1)</f>
        <v>0</v>
      </c>
      <c r="K458" s="352">
        <f ca="1">IF(ISERROR(VLOOKUP($A458,'JUKE-F16'!$D:$E,1,FALSE)),0,1)</f>
        <v>0</v>
      </c>
      <c r="L458" s="352">
        <f ca="1">IF(ISERROR(VLOOKUP($A458,'NAVARA DC SER 3 &amp; 4-D23'!$D:$E,1,FALSE)),0,1)</f>
        <v>0</v>
      </c>
      <c r="M458" s="352">
        <f ca="1">IF(ISERROR(VLOOKUP($A458,'NAVARA KC&amp;SC SER 3 &amp; 4-D23'!$D:$E,1,FALSE)),0,1)</f>
        <v>0</v>
      </c>
      <c r="N458" s="352">
        <f ca="1">IF(ISERROR(VLOOKUP($A458,'PATHFINDER -R52'!$D:$E,1,FALSE)),0,1)</f>
        <v>0</v>
      </c>
      <c r="O458" s="352">
        <f ca="1">IF(ISERROR(VLOOKUP($A458,'PATROL W-Y62 S4'!$D:$E,1,FALSE)),0,1)</f>
        <v>0</v>
      </c>
      <c r="P458" s="352">
        <f ca="1">IF(ISERROR(VLOOKUP($A458,'PATROL W-Y62'!$D:$E,1,FALSE)),0,1)</f>
        <v>0</v>
      </c>
      <c r="Q458" s="352">
        <f ca="1">IF(ISERROR(VLOOKUP($A458,'QASHQAI J11'!$D:$E,1,FALSE)),0,1)</f>
        <v>0</v>
      </c>
      <c r="R458" s="352">
        <f ca="1">IF(ISERROR(VLOOKUP($A458,'X-TRAIL-T32'!$D:$E,1,FALSE)),0,1)</f>
        <v>0</v>
      </c>
      <c r="S458" s="352">
        <f ca="1">IF(ISERROR(VLOOKUP($A458,'NAVARA -D23 DC'!$D:$D,1,FALSE)),0,1)</f>
        <v>0</v>
      </c>
      <c r="T458" s="352">
        <f ca="1">IF(ISERROR(VLOOKUP($A458,'NAVARA KC&amp;SC'!$D:$D,1,FALSE)),0,1)</f>
        <v>0</v>
      </c>
      <c r="U458" s="352">
        <f ca="1">IF(ISERROR(VLOOKUP($A458,'ALL-NEW Z-Z34'!$D:$D,1,FALSE)),0,1)</f>
        <v>0</v>
      </c>
      <c r="V458" s="352">
        <f>IF(ISERROR(VLOOKUP($A458,#REF!,1,FALSE)),0,1)</f>
        <v>0</v>
      </c>
      <c r="W458" s="352">
        <f>IF(ISERROR(VLOOKUP($A458,#REF!,1,FALSE)),0,1)</f>
        <v>0</v>
      </c>
      <c r="X458" s="352">
        <f>IF(ISERROR(VLOOKUP($A458,#REF!,1,FALSE)),0,1)</f>
        <v>0</v>
      </c>
      <c r="Y458" s="352">
        <f>IF(ISERROR(VLOOKUP($A458,#REF!,1,FALSE)),0,1)</f>
        <v>0</v>
      </c>
      <c r="Z458" s="139">
        <f t="shared" ca="1" si="15"/>
        <v>0</v>
      </c>
    </row>
    <row r="459" spans="1:26" s="3" customFormat="1">
      <c r="A459" s="717" t="s">
        <v>1495</v>
      </c>
      <c r="B459" s="716" t="s">
        <v>1957</v>
      </c>
      <c r="C459" s="718">
        <v>19.93</v>
      </c>
      <c r="D459" s="586">
        <v>19.93</v>
      </c>
      <c r="E459" s="537" t="str">
        <f t="shared" si="14"/>
        <v/>
      </c>
      <c r="F459" s="720" t="s">
        <v>1468</v>
      </c>
      <c r="G459" s="680">
        <f>C459-C459*VLOOKUP(F459,'Discount Codes'!A:E,3,FALSE)</f>
        <v>17.438749999999999</v>
      </c>
      <c r="H459" s="352">
        <f ca="1">IF(ISERROR(VLOOKUP($A459,'LEAF-ZE1'!$D:$E,1,FALSE)),0,1)</f>
        <v>0</v>
      </c>
      <c r="I459" s="352">
        <f ca="1">IF(ISERROR(VLOOKUP($A459,'370Z-Z34'!$D:$E,1,FALSE)),0,1)</f>
        <v>0</v>
      </c>
      <c r="J459" s="352">
        <f ca="1">IF(ISERROR(VLOOKUP($A459,'JUKE-F15'!$D:$E,1,FALSE)),0,1)</f>
        <v>0</v>
      </c>
      <c r="K459" s="352">
        <f ca="1">IF(ISERROR(VLOOKUP($A459,'JUKE-F16'!$D:$E,1,FALSE)),0,1)</f>
        <v>0</v>
      </c>
      <c r="L459" s="352">
        <f ca="1">IF(ISERROR(VLOOKUP($A459,'NAVARA DC SER 3 &amp; 4-D23'!$D:$E,1,FALSE)),0,1)</f>
        <v>0</v>
      </c>
      <c r="M459" s="352">
        <f ca="1">IF(ISERROR(VLOOKUP($A459,'NAVARA KC&amp;SC SER 3 &amp; 4-D23'!$D:$E,1,FALSE)),0,1)</f>
        <v>0</v>
      </c>
      <c r="N459" s="352">
        <f ca="1">IF(ISERROR(VLOOKUP($A459,'PATHFINDER -R52'!$D:$E,1,FALSE)),0,1)</f>
        <v>0</v>
      </c>
      <c r="O459" s="352">
        <f ca="1">IF(ISERROR(VLOOKUP($A459,'PATROL W-Y62 S4'!$D:$E,1,FALSE)),0,1)</f>
        <v>0</v>
      </c>
      <c r="P459" s="352">
        <f ca="1">IF(ISERROR(VLOOKUP($A459,'PATROL W-Y62'!$D:$E,1,FALSE)),0,1)</f>
        <v>0</v>
      </c>
      <c r="Q459" s="352">
        <f ca="1">IF(ISERROR(VLOOKUP($A459,'QASHQAI J11'!$D:$E,1,FALSE)),0,1)</f>
        <v>0</v>
      </c>
      <c r="R459" s="352">
        <f ca="1">IF(ISERROR(VLOOKUP($A459,'X-TRAIL-T32'!$D:$E,1,FALSE)),0,1)</f>
        <v>0</v>
      </c>
      <c r="S459" s="352">
        <f ca="1">IF(ISERROR(VLOOKUP($A459,'NAVARA -D23 DC'!$D:$D,1,FALSE)),0,1)</f>
        <v>0</v>
      </c>
      <c r="T459" s="352">
        <f ca="1">IF(ISERROR(VLOOKUP($A459,'NAVARA KC&amp;SC'!$D:$D,1,FALSE)),0,1)</f>
        <v>0</v>
      </c>
      <c r="U459" s="352">
        <f ca="1">IF(ISERROR(VLOOKUP($A459,'ALL-NEW Z-Z34'!$D:$D,1,FALSE)),0,1)</f>
        <v>0</v>
      </c>
      <c r="V459" s="352">
        <f>IF(ISERROR(VLOOKUP($A459,#REF!,1,FALSE)),0,1)</f>
        <v>0</v>
      </c>
      <c r="W459" s="352">
        <f>IF(ISERROR(VLOOKUP($A459,#REF!,1,FALSE)),0,1)</f>
        <v>0</v>
      </c>
      <c r="X459" s="352">
        <f>IF(ISERROR(VLOOKUP($A459,#REF!,1,FALSE)),0,1)</f>
        <v>0</v>
      </c>
      <c r="Y459" s="352">
        <f>IF(ISERROR(VLOOKUP($A459,#REF!,1,FALSE)),0,1)</f>
        <v>0</v>
      </c>
      <c r="Z459" s="139">
        <f t="shared" ca="1" si="15"/>
        <v>0</v>
      </c>
    </row>
    <row r="460" spans="1:26" s="3" customFormat="1">
      <c r="A460" s="717" t="s">
        <v>1497</v>
      </c>
      <c r="B460" s="716" t="s">
        <v>1958</v>
      </c>
      <c r="C460" s="718">
        <v>33.020000000000003</v>
      </c>
      <c r="D460" s="586">
        <v>33.020000000000003</v>
      </c>
      <c r="E460" s="537" t="str">
        <f t="shared" si="14"/>
        <v/>
      </c>
      <c r="F460" s="720" t="s">
        <v>1468</v>
      </c>
      <c r="G460" s="680">
        <f>C460-C460*VLOOKUP(F460,'Discount Codes'!A:E,3,FALSE)</f>
        <v>28.892500000000002</v>
      </c>
      <c r="H460" s="352">
        <f ca="1">IF(ISERROR(VLOOKUP($A460,'LEAF-ZE1'!$D:$E,1,FALSE)),0,1)</f>
        <v>0</v>
      </c>
      <c r="I460" s="352">
        <f ca="1">IF(ISERROR(VLOOKUP($A460,'370Z-Z34'!$D:$E,1,FALSE)),0,1)</f>
        <v>0</v>
      </c>
      <c r="J460" s="352">
        <f ca="1">IF(ISERROR(VLOOKUP($A460,'JUKE-F15'!$D:$E,1,FALSE)),0,1)</f>
        <v>0</v>
      </c>
      <c r="K460" s="352">
        <f ca="1">IF(ISERROR(VLOOKUP($A460,'JUKE-F16'!$D:$E,1,FALSE)),0,1)</f>
        <v>0</v>
      </c>
      <c r="L460" s="352">
        <f ca="1">IF(ISERROR(VLOOKUP($A460,'NAVARA DC SER 3 &amp; 4-D23'!$D:$E,1,FALSE)),0,1)</f>
        <v>0</v>
      </c>
      <c r="M460" s="352">
        <f ca="1">IF(ISERROR(VLOOKUP($A460,'NAVARA KC&amp;SC SER 3 &amp; 4-D23'!$D:$E,1,FALSE)),0,1)</f>
        <v>0</v>
      </c>
      <c r="N460" s="352">
        <f ca="1">IF(ISERROR(VLOOKUP($A460,'PATHFINDER -R52'!$D:$E,1,FALSE)),0,1)</f>
        <v>0</v>
      </c>
      <c r="O460" s="352">
        <f ca="1">IF(ISERROR(VLOOKUP($A460,'PATROL W-Y62 S4'!$D:$E,1,FALSE)),0,1)</f>
        <v>0</v>
      </c>
      <c r="P460" s="352">
        <f ca="1">IF(ISERROR(VLOOKUP($A460,'PATROL W-Y62'!$D:$E,1,FALSE)),0,1)</f>
        <v>0</v>
      </c>
      <c r="Q460" s="352">
        <f ca="1">IF(ISERROR(VLOOKUP($A460,'QASHQAI J11'!$D:$E,1,FALSE)),0,1)</f>
        <v>0</v>
      </c>
      <c r="R460" s="352">
        <f ca="1">IF(ISERROR(VLOOKUP($A460,'X-TRAIL-T32'!$D:$E,1,FALSE)),0,1)</f>
        <v>0</v>
      </c>
      <c r="S460" s="352">
        <f ca="1">IF(ISERROR(VLOOKUP($A460,'NAVARA -D23 DC'!$D:$D,1,FALSE)),0,1)</f>
        <v>0</v>
      </c>
      <c r="T460" s="352">
        <f ca="1">IF(ISERROR(VLOOKUP($A460,'NAVARA KC&amp;SC'!$D:$D,1,FALSE)),0,1)</f>
        <v>0</v>
      </c>
      <c r="U460" s="352">
        <f ca="1">IF(ISERROR(VLOOKUP($A460,'ALL-NEW Z-Z34'!$D:$D,1,FALSE)),0,1)</f>
        <v>0</v>
      </c>
      <c r="V460" s="352">
        <f>IF(ISERROR(VLOOKUP($A460,#REF!,1,FALSE)),0,1)</f>
        <v>0</v>
      </c>
      <c r="W460" s="352">
        <f>IF(ISERROR(VLOOKUP($A460,#REF!,1,FALSE)),0,1)</f>
        <v>0</v>
      </c>
      <c r="X460" s="352">
        <f>IF(ISERROR(VLOOKUP($A460,#REF!,1,FALSE)),0,1)</f>
        <v>0</v>
      </c>
      <c r="Y460" s="352">
        <f>IF(ISERROR(VLOOKUP($A460,#REF!,1,FALSE)),0,1)</f>
        <v>0</v>
      </c>
      <c r="Z460" s="139">
        <f t="shared" ca="1" si="15"/>
        <v>0</v>
      </c>
    </row>
    <row r="461" spans="1:26" s="3" customFormat="1">
      <c r="A461" s="717" t="s">
        <v>1498</v>
      </c>
      <c r="B461" s="716" t="s">
        <v>1959</v>
      </c>
      <c r="C461" s="718">
        <v>10.72</v>
      </c>
      <c r="D461" s="586">
        <v>10.72</v>
      </c>
      <c r="E461" s="537" t="str">
        <f t="shared" si="14"/>
        <v/>
      </c>
      <c r="F461" s="720" t="s">
        <v>1468</v>
      </c>
      <c r="G461" s="680">
        <f>C461-C461*VLOOKUP(F461,'Discount Codes'!A:E,3,FALSE)</f>
        <v>9.3800000000000008</v>
      </c>
      <c r="H461" s="352">
        <f ca="1">IF(ISERROR(VLOOKUP($A461,'LEAF-ZE1'!$D:$E,1,FALSE)),0,1)</f>
        <v>0</v>
      </c>
      <c r="I461" s="352">
        <f ca="1">IF(ISERROR(VLOOKUP($A461,'370Z-Z34'!$D:$E,1,FALSE)),0,1)</f>
        <v>0</v>
      </c>
      <c r="J461" s="352">
        <f ca="1">IF(ISERROR(VLOOKUP($A461,'JUKE-F15'!$D:$E,1,FALSE)),0,1)</f>
        <v>0</v>
      </c>
      <c r="K461" s="352">
        <f ca="1">IF(ISERROR(VLOOKUP($A461,'JUKE-F16'!$D:$E,1,FALSE)),0,1)</f>
        <v>0</v>
      </c>
      <c r="L461" s="352">
        <f ca="1">IF(ISERROR(VLOOKUP($A461,'NAVARA DC SER 3 &amp; 4-D23'!$D:$E,1,FALSE)),0,1)</f>
        <v>0</v>
      </c>
      <c r="M461" s="352">
        <f ca="1">IF(ISERROR(VLOOKUP($A461,'NAVARA KC&amp;SC SER 3 &amp; 4-D23'!$D:$E,1,FALSE)),0,1)</f>
        <v>0</v>
      </c>
      <c r="N461" s="352">
        <f ca="1">IF(ISERROR(VLOOKUP($A461,'PATHFINDER -R52'!$D:$E,1,FALSE)),0,1)</f>
        <v>0</v>
      </c>
      <c r="O461" s="352">
        <f ca="1">IF(ISERROR(VLOOKUP($A461,'PATROL W-Y62 S4'!$D:$E,1,FALSE)),0,1)</f>
        <v>0</v>
      </c>
      <c r="P461" s="352">
        <f ca="1">IF(ISERROR(VLOOKUP($A461,'PATROL W-Y62'!$D:$E,1,FALSE)),0,1)</f>
        <v>0</v>
      </c>
      <c r="Q461" s="352">
        <f ca="1">IF(ISERROR(VLOOKUP($A461,'QASHQAI J11'!$D:$E,1,FALSE)),0,1)</f>
        <v>0</v>
      </c>
      <c r="R461" s="352">
        <f ca="1">IF(ISERROR(VLOOKUP($A461,'X-TRAIL-T32'!$D:$E,1,FALSE)),0,1)</f>
        <v>0</v>
      </c>
      <c r="S461" s="352">
        <f ca="1">IF(ISERROR(VLOOKUP($A461,'NAVARA -D23 DC'!$D:$D,1,FALSE)),0,1)</f>
        <v>0</v>
      </c>
      <c r="T461" s="352">
        <f ca="1">IF(ISERROR(VLOOKUP($A461,'NAVARA KC&amp;SC'!$D:$D,1,FALSE)),0,1)</f>
        <v>0</v>
      </c>
      <c r="U461" s="352">
        <f ca="1">IF(ISERROR(VLOOKUP($A461,'ALL-NEW Z-Z34'!$D:$D,1,FALSE)),0,1)</f>
        <v>0</v>
      </c>
      <c r="V461" s="352">
        <f>IF(ISERROR(VLOOKUP($A461,#REF!,1,FALSE)),0,1)</f>
        <v>0</v>
      </c>
      <c r="W461" s="352">
        <f>IF(ISERROR(VLOOKUP($A461,#REF!,1,FALSE)),0,1)</f>
        <v>0</v>
      </c>
      <c r="X461" s="352">
        <f>IF(ISERROR(VLOOKUP($A461,#REF!,1,FALSE)),0,1)</f>
        <v>0</v>
      </c>
      <c r="Y461" s="352">
        <f>IF(ISERROR(VLOOKUP($A461,#REF!,1,FALSE)),0,1)</f>
        <v>0</v>
      </c>
      <c r="Z461" s="139">
        <f t="shared" ca="1" si="15"/>
        <v>0</v>
      </c>
    </row>
    <row r="462" spans="1:26" s="3" customFormat="1">
      <c r="A462" s="717" t="s">
        <v>1500</v>
      </c>
      <c r="B462" s="716" t="s">
        <v>1960</v>
      </c>
      <c r="C462" s="718">
        <v>19.7</v>
      </c>
      <c r="D462" s="586">
        <v>19.7</v>
      </c>
      <c r="E462" s="537" t="str">
        <f t="shared" si="14"/>
        <v/>
      </c>
      <c r="F462" s="720" t="s">
        <v>1468</v>
      </c>
      <c r="G462" s="680">
        <f>C462-C462*VLOOKUP(F462,'Discount Codes'!A:E,3,FALSE)</f>
        <v>17.237500000000001</v>
      </c>
      <c r="H462" s="352">
        <f ca="1">IF(ISERROR(VLOOKUP($A462,'LEAF-ZE1'!$D:$E,1,FALSE)),0,1)</f>
        <v>0</v>
      </c>
      <c r="I462" s="352">
        <f ca="1">IF(ISERROR(VLOOKUP($A462,'370Z-Z34'!$D:$E,1,FALSE)),0,1)</f>
        <v>0</v>
      </c>
      <c r="J462" s="352">
        <f ca="1">IF(ISERROR(VLOOKUP($A462,'JUKE-F15'!$D:$E,1,FALSE)),0,1)</f>
        <v>0</v>
      </c>
      <c r="K462" s="352">
        <f ca="1">IF(ISERROR(VLOOKUP($A462,'JUKE-F16'!$D:$E,1,FALSE)),0,1)</f>
        <v>0</v>
      </c>
      <c r="L462" s="352">
        <f ca="1">IF(ISERROR(VLOOKUP($A462,'NAVARA DC SER 3 &amp; 4-D23'!$D:$E,1,FALSE)),0,1)</f>
        <v>0</v>
      </c>
      <c r="M462" s="352">
        <f ca="1">IF(ISERROR(VLOOKUP($A462,'NAVARA KC&amp;SC SER 3 &amp; 4-D23'!$D:$E,1,FALSE)),0,1)</f>
        <v>0</v>
      </c>
      <c r="N462" s="352">
        <f ca="1">IF(ISERROR(VLOOKUP($A462,'PATHFINDER -R52'!$D:$E,1,FALSE)),0,1)</f>
        <v>0</v>
      </c>
      <c r="O462" s="352">
        <f ca="1">IF(ISERROR(VLOOKUP($A462,'PATROL W-Y62 S4'!$D:$E,1,FALSE)),0,1)</f>
        <v>0</v>
      </c>
      <c r="P462" s="352">
        <f ca="1">IF(ISERROR(VLOOKUP($A462,'PATROL W-Y62'!$D:$E,1,FALSE)),0,1)</f>
        <v>0</v>
      </c>
      <c r="Q462" s="352">
        <f ca="1">IF(ISERROR(VLOOKUP($A462,'QASHQAI J11'!$D:$E,1,FALSE)),0,1)</f>
        <v>0</v>
      </c>
      <c r="R462" s="352">
        <f ca="1">IF(ISERROR(VLOOKUP($A462,'X-TRAIL-T32'!$D:$E,1,FALSE)),0,1)</f>
        <v>0</v>
      </c>
      <c r="S462" s="352">
        <f ca="1">IF(ISERROR(VLOOKUP($A462,'NAVARA -D23 DC'!$D:$D,1,FALSE)),0,1)</f>
        <v>0</v>
      </c>
      <c r="T462" s="352">
        <f ca="1">IF(ISERROR(VLOOKUP($A462,'NAVARA KC&amp;SC'!$D:$D,1,FALSE)),0,1)</f>
        <v>0</v>
      </c>
      <c r="U462" s="352">
        <f ca="1">IF(ISERROR(VLOOKUP($A462,'ALL-NEW Z-Z34'!$D:$D,1,FALSE)),0,1)</f>
        <v>0</v>
      </c>
      <c r="V462" s="352">
        <f>IF(ISERROR(VLOOKUP($A462,#REF!,1,FALSE)),0,1)</f>
        <v>0</v>
      </c>
      <c r="W462" s="352">
        <f>IF(ISERROR(VLOOKUP($A462,#REF!,1,FALSE)),0,1)</f>
        <v>0</v>
      </c>
      <c r="X462" s="352">
        <f>IF(ISERROR(VLOOKUP($A462,#REF!,1,FALSE)),0,1)</f>
        <v>0</v>
      </c>
      <c r="Y462" s="352">
        <f>IF(ISERROR(VLOOKUP($A462,#REF!,1,FALSE)),0,1)</f>
        <v>0</v>
      </c>
      <c r="Z462" s="139">
        <f t="shared" ca="1" si="15"/>
        <v>0</v>
      </c>
    </row>
    <row r="463" spans="1:26" s="3" customFormat="1">
      <c r="A463" s="717" t="s">
        <v>1502</v>
      </c>
      <c r="B463" s="716" t="s">
        <v>1961</v>
      </c>
      <c r="C463" s="718">
        <v>9.14</v>
      </c>
      <c r="D463" s="586">
        <v>9.14</v>
      </c>
      <c r="E463" s="537" t="str">
        <f t="shared" si="14"/>
        <v/>
      </c>
      <c r="F463" s="720" t="s">
        <v>1466</v>
      </c>
      <c r="G463" s="680">
        <f>C463-C463*VLOOKUP(F463,'Discount Codes'!A:E,3,FALSE)</f>
        <v>7.5861999999999998</v>
      </c>
      <c r="H463" s="352">
        <f ca="1">IF(ISERROR(VLOOKUP($A463,'LEAF-ZE1'!$D:$E,1,FALSE)),0,1)</f>
        <v>0</v>
      </c>
      <c r="I463" s="352">
        <f ca="1">IF(ISERROR(VLOOKUP($A463,'370Z-Z34'!$D:$E,1,FALSE)),0,1)</f>
        <v>0</v>
      </c>
      <c r="J463" s="352">
        <f ca="1">IF(ISERROR(VLOOKUP($A463,'JUKE-F15'!$D:$E,1,FALSE)),0,1)</f>
        <v>0</v>
      </c>
      <c r="K463" s="352">
        <f ca="1">IF(ISERROR(VLOOKUP($A463,'JUKE-F16'!$D:$E,1,FALSE)),0,1)</f>
        <v>0</v>
      </c>
      <c r="L463" s="352">
        <f ca="1">IF(ISERROR(VLOOKUP($A463,'NAVARA DC SER 3 &amp; 4-D23'!$D:$E,1,FALSE)),0,1)</f>
        <v>0</v>
      </c>
      <c r="M463" s="352">
        <f ca="1">IF(ISERROR(VLOOKUP($A463,'NAVARA KC&amp;SC SER 3 &amp; 4-D23'!$D:$E,1,FALSE)),0,1)</f>
        <v>0</v>
      </c>
      <c r="N463" s="352">
        <f ca="1">IF(ISERROR(VLOOKUP($A463,'PATHFINDER -R52'!$D:$E,1,FALSE)),0,1)</f>
        <v>0</v>
      </c>
      <c r="O463" s="352">
        <f ca="1">IF(ISERROR(VLOOKUP($A463,'PATROL W-Y62 S4'!$D:$E,1,FALSE)),0,1)</f>
        <v>0</v>
      </c>
      <c r="P463" s="352">
        <f ca="1">IF(ISERROR(VLOOKUP($A463,'PATROL W-Y62'!$D:$E,1,FALSE)),0,1)</f>
        <v>0</v>
      </c>
      <c r="Q463" s="352">
        <f ca="1">IF(ISERROR(VLOOKUP($A463,'QASHQAI J11'!$D:$E,1,FALSE)),0,1)</f>
        <v>0</v>
      </c>
      <c r="R463" s="352">
        <f ca="1">IF(ISERROR(VLOOKUP($A463,'X-TRAIL-T32'!$D:$E,1,FALSE)),0,1)</f>
        <v>0</v>
      </c>
      <c r="S463" s="352">
        <f ca="1">IF(ISERROR(VLOOKUP($A463,'NAVARA -D23 DC'!$D:$D,1,FALSE)),0,1)</f>
        <v>0</v>
      </c>
      <c r="T463" s="352">
        <f ca="1">IF(ISERROR(VLOOKUP($A463,'NAVARA KC&amp;SC'!$D:$D,1,FALSE)),0,1)</f>
        <v>0</v>
      </c>
      <c r="U463" s="352">
        <f ca="1">IF(ISERROR(VLOOKUP($A463,'ALL-NEW Z-Z34'!$D:$D,1,FALSE)),0,1)</f>
        <v>0</v>
      </c>
      <c r="V463" s="352">
        <f>IF(ISERROR(VLOOKUP($A463,#REF!,1,FALSE)),0,1)</f>
        <v>0</v>
      </c>
      <c r="W463" s="352">
        <f>IF(ISERROR(VLOOKUP($A463,#REF!,1,FALSE)),0,1)</f>
        <v>0</v>
      </c>
      <c r="X463" s="352">
        <f>IF(ISERROR(VLOOKUP($A463,#REF!,1,FALSE)),0,1)</f>
        <v>0</v>
      </c>
      <c r="Y463" s="352">
        <f>IF(ISERROR(VLOOKUP($A463,#REF!,1,FALSE)),0,1)</f>
        <v>0</v>
      </c>
      <c r="Z463" s="139">
        <f t="shared" ca="1" si="15"/>
        <v>0</v>
      </c>
    </row>
    <row r="464" spans="1:26" s="3" customFormat="1">
      <c r="A464" s="717" t="s">
        <v>1506</v>
      </c>
      <c r="B464" s="716" t="s">
        <v>1962</v>
      </c>
      <c r="C464" s="718">
        <v>18.399999999999999</v>
      </c>
      <c r="D464" s="586">
        <v>18.399999999999999</v>
      </c>
      <c r="E464" s="537" t="str">
        <f t="shared" si="14"/>
        <v/>
      </c>
      <c r="F464" s="720" t="s">
        <v>1468</v>
      </c>
      <c r="G464" s="680">
        <f>C464-C464*VLOOKUP(F464,'Discount Codes'!A:E,3,FALSE)</f>
        <v>16.099999999999998</v>
      </c>
      <c r="H464" s="352">
        <f ca="1">IF(ISERROR(VLOOKUP($A464,'LEAF-ZE1'!$D:$E,1,FALSE)),0,1)</f>
        <v>0</v>
      </c>
      <c r="I464" s="352">
        <f ca="1">IF(ISERROR(VLOOKUP($A464,'370Z-Z34'!$D:$E,1,FALSE)),0,1)</f>
        <v>0</v>
      </c>
      <c r="J464" s="352">
        <f ca="1">IF(ISERROR(VLOOKUP($A464,'JUKE-F15'!$D:$E,1,FALSE)),0,1)</f>
        <v>0</v>
      </c>
      <c r="K464" s="352">
        <f ca="1">IF(ISERROR(VLOOKUP($A464,'JUKE-F16'!$D:$E,1,FALSE)),0,1)</f>
        <v>0</v>
      </c>
      <c r="L464" s="352">
        <f ca="1">IF(ISERROR(VLOOKUP($A464,'NAVARA DC SER 3 &amp; 4-D23'!$D:$E,1,FALSE)),0,1)</f>
        <v>0</v>
      </c>
      <c r="M464" s="352">
        <f ca="1">IF(ISERROR(VLOOKUP($A464,'NAVARA KC&amp;SC SER 3 &amp; 4-D23'!$D:$E,1,FALSE)),0,1)</f>
        <v>0</v>
      </c>
      <c r="N464" s="352">
        <f ca="1">IF(ISERROR(VLOOKUP($A464,'PATHFINDER -R52'!$D:$E,1,FALSE)),0,1)</f>
        <v>0</v>
      </c>
      <c r="O464" s="352">
        <f ca="1">IF(ISERROR(VLOOKUP($A464,'PATROL W-Y62 S4'!$D:$E,1,FALSE)),0,1)</f>
        <v>0</v>
      </c>
      <c r="P464" s="352">
        <f ca="1">IF(ISERROR(VLOOKUP($A464,'PATROL W-Y62'!$D:$E,1,FALSE)),0,1)</f>
        <v>0</v>
      </c>
      <c r="Q464" s="352">
        <f ca="1">IF(ISERROR(VLOOKUP($A464,'QASHQAI J11'!$D:$E,1,FALSE)),0,1)</f>
        <v>0</v>
      </c>
      <c r="R464" s="352">
        <f ca="1">IF(ISERROR(VLOOKUP($A464,'X-TRAIL-T32'!$D:$E,1,FALSE)),0,1)</f>
        <v>0</v>
      </c>
      <c r="S464" s="352">
        <f ca="1">IF(ISERROR(VLOOKUP($A464,'NAVARA -D23 DC'!$D:$D,1,FALSE)),0,1)</f>
        <v>0</v>
      </c>
      <c r="T464" s="352">
        <f ca="1">IF(ISERROR(VLOOKUP($A464,'NAVARA KC&amp;SC'!$D:$D,1,FALSE)),0,1)</f>
        <v>0</v>
      </c>
      <c r="U464" s="352">
        <f ca="1">IF(ISERROR(VLOOKUP($A464,'ALL-NEW Z-Z34'!$D:$D,1,FALSE)),0,1)</f>
        <v>0</v>
      </c>
      <c r="V464" s="352">
        <f>IF(ISERROR(VLOOKUP($A464,#REF!,1,FALSE)),0,1)</f>
        <v>0</v>
      </c>
      <c r="W464" s="352">
        <f>IF(ISERROR(VLOOKUP($A464,#REF!,1,FALSE)),0,1)</f>
        <v>0</v>
      </c>
      <c r="X464" s="352">
        <f>IF(ISERROR(VLOOKUP($A464,#REF!,1,FALSE)),0,1)</f>
        <v>0</v>
      </c>
      <c r="Y464" s="352">
        <f>IF(ISERROR(VLOOKUP($A464,#REF!,1,FALSE)),0,1)</f>
        <v>0</v>
      </c>
      <c r="Z464" s="139">
        <f t="shared" ca="1" si="15"/>
        <v>0</v>
      </c>
    </row>
    <row r="465" spans="1:26" s="3" customFormat="1">
      <c r="A465" s="717" t="s">
        <v>1505</v>
      </c>
      <c r="B465" s="716" t="s">
        <v>1963</v>
      </c>
      <c r="C465" s="718">
        <v>22.78</v>
      </c>
      <c r="D465" s="586">
        <v>22.78</v>
      </c>
      <c r="E465" s="537" t="str">
        <f t="shared" si="14"/>
        <v/>
      </c>
      <c r="F465" s="720" t="s">
        <v>1468</v>
      </c>
      <c r="G465" s="680">
        <f>C465-C465*VLOOKUP(F465,'Discount Codes'!A:E,3,FALSE)</f>
        <v>19.932500000000001</v>
      </c>
      <c r="H465" s="352">
        <f ca="1">IF(ISERROR(VLOOKUP($A465,'LEAF-ZE1'!$D:$E,1,FALSE)),0,1)</f>
        <v>0</v>
      </c>
      <c r="I465" s="352">
        <f ca="1">IF(ISERROR(VLOOKUP($A465,'370Z-Z34'!$D:$E,1,FALSE)),0,1)</f>
        <v>0</v>
      </c>
      <c r="J465" s="352">
        <f ca="1">IF(ISERROR(VLOOKUP($A465,'JUKE-F15'!$D:$E,1,FALSE)),0,1)</f>
        <v>0</v>
      </c>
      <c r="K465" s="352">
        <f ca="1">IF(ISERROR(VLOOKUP($A465,'JUKE-F16'!$D:$E,1,FALSE)),0,1)</f>
        <v>0</v>
      </c>
      <c r="L465" s="352">
        <f ca="1">IF(ISERROR(VLOOKUP($A465,'NAVARA DC SER 3 &amp; 4-D23'!$D:$E,1,FALSE)),0,1)</f>
        <v>0</v>
      </c>
      <c r="M465" s="352">
        <f ca="1">IF(ISERROR(VLOOKUP($A465,'NAVARA KC&amp;SC SER 3 &amp; 4-D23'!$D:$E,1,FALSE)),0,1)</f>
        <v>0</v>
      </c>
      <c r="N465" s="352">
        <f ca="1">IF(ISERROR(VLOOKUP($A465,'PATHFINDER -R52'!$D:$E,1,FALSE)),0,1)</f>
        <v>0</v>
      </c>
      <c r="O465" s="352">
        <f ca="1">IF(ISERROR(VLOOKUP($A465,'PATROL W-Y62 S4'!$D:$E,1,FALSE)),0,1)</f>
        <v>0</v>
      </c>
      <c r="P465" s="352">
        <f ca="1">IF(ISERROR(VLOOKUP($A465,'PATROL W-Y62'!$D:$E,1,FALSE)),0,1)</f>
        <v>0</v>
      </c>
      <c r="Q465" s="352">
        <f ca="1">IF(ISERROR(VLOOKUP($A465,'QASHQAI J11'!$D:$E,1,FALSE)),0,1)</f>
        <v>0</v>
      </c>
      <c r="R465" s="352">
        <f ca="1">IF(ISERROR(VLOOKUP($A465,'X-TRAIL-T32'!$D:$E,1,FALSE)),0,1)</f>
        <v>0</v>
      </c>
      <c r="S465" s="352">
        <f ca="1">IF(ISERROR(VLOOKUP($A465,'NAVARA -D23 DC'!$D:$D,1,FALSE)),0,1)</f>
        <v>0</v>
      </c>
      <c r="T465" s="352">
        <f ca="1">IF(ISERROR(VLOOKUP($A465,'NAVARA KC&amp;SC'!$D:$D,1,FALSE)),0,1)</f>
        <v>0</v>
      </c>
      <c r="U465" s="352">
        <f ca="1">IF(ISERROR(VLOOKUP($A465,'ALL-NEW Z-Z34'!$D:$D,1,FALSE)),0,1)</f>
        <v>0</v>
      </c>
      <c r="V465" s="352">
        <f>IF(ISERROR(VLOOKUP($A465,#REF!,1,FALSE)),0,1)</f>
        <v>0</v>
      </c>
      <c r="W465" s="352">
        <f>IF(ISERROR(VLOOKUP($A465,#REF!,1,FALSE)),0,1)</f>
        <v>0</v>
      </c>
      <c r="X465" s="352">
        <f>IF(ISERROR(VLOOKUP($A465,#REF!,1,FALSE)),0,1)</f>
        <v>0</v>
      </c>
      <c r="Y465" s="352">
        <f>IF(ISERROR(VLOOKUP($A465,#REF!,1,FALSE)),0,1)</f>
        <v>0</v>
      </c>
      <c r="Z465" s="139">
        <f t="shared" ca="1" si="15"/>
        <v>0</v>
      </c>
    </row>
    <row r="466" spans="1:26" s="3" customFormat="1">
      <c r="A466" s="717" t="s">
        <v>1514</v>
      </c>
      <c r="B466" s="716" t="s">
        <v>1964</v>
      </c>
      <c r="C466" s="718">
        <v>1028.4100000000001</v>
      </c>
      <c r="D466" s="586">
        <v>1028.4100000000001</v>
      </c>
      <c r="E466" s="537" t="str">
        <f t="shared" si="14"/>
        <v/>
      </c>
      <c r="F466" s="720" t="s">
        <v>1466</v>
      </c>
      <c r="G466" s="680">
        <f>C466-C466*VLOOKUP(F466,'Discount Codes'!A:E,3,FALSE)</f>
        <v>853.58030000000008</v>
      </c>
      <c r="H466" s="352">
        <f ca="1">IF(ISERROR(VLOOKUP($A466,'LEAF-ZE1'!$D:$E,1,FALSE)),0,1)</f>
        <v>0</v>
      </c>
      <c r="I466" s="352">
        <f ca="1">IF(ISERROR(VLOOKUP($A466,'370Z-Z34'!$D:$E,1,FALSE)),0,1)</f>
        <v>0</v>
      </c>
      <c r="J466" s="352">
        <f ca="1">IF(ISERROR(VLOOKUP($A466,'JUKE-F15'!$D:$E,1,FALSE)),0,1)</f>
        <v>0</v>
      </c>
      <c r="K466" s="352">
        <f ca="1">IF(ISERROR(VLOOKUP($A466,'JUKE-F16'!$D:$E,1,FALSE)),0,1)</f>
        <v>1</v>
      </c>
      <c r="L466" s="352">
        <f ca="1">IF(ISERROR(VLOOKUP($A466,'NAVARA DC SER 3 &amp; 4-D23'!$D:$E,1,FALSE)),0,1)</f>
        <v>0</v>
      </c>
      <c r="M466" s="352">
        <f ca="1">IF(ISERROR(VLOOKUP($A466,'NAVARA KC&amp;SC SER 3 &amp; 4-D23'!$D:$E,1,FALSE)),0,1)</f>
        <v>0</v>
      </c>
      <c r="N466" s="352">
        <f ca="1">IF(ISERROR(VLOOKUP($A466,'PATHFINDER -R52'!$D:$E,1,FALSE)),0,1)</f>
        <v>0</v>
      </c>
      <c r="O466" s="352">
        <f ca="1">IF(ISERROR(VLOOKUP($A466,'PATROL W-Y62 S4'!$D:$E,1,FALSE)),0,1)</f>
        <v>0</v>
      </c>
      <c r="P466" s="352">
        <f ca="1">IF(ISERROR(VLOOKUP($A466,'PATROL W-Y62'!$D:$E,1,FALSE)),0,1)</f>
        <v>0</v>
      </c>
      <c r="Q466" s="352">
        <f ca="1">IF(ISERROR(VLOOKUP($A466,'QASHQAI J11'!$D:$E,1,FALSE)),0,1)</f>
        <v>0</v>
      </c>
      <c r="R466" s="352">
        <f ca="1">IF(ISERROR(VLOOKUP($A466,'X-TRAIL-T32'!$D:$E,1,FALSE)),0,1)</f>
        <v>0</v>
      </c>
      <c r="S466" s="352">
        <f ca="1">IF(ISERROR(VLOOKUP($A466,'NAVARA -D23 DC'!$D:$D,1,FALSE)),0,1)</f>
        <v>0</v>
      </c>
      <c r="T466" s="352">
        <f ca="1">IF(ISERROR(VLOOKUP($A466,'NAVARA KC&amp;SC'!$D:$D,1,FALSE)),0,1)</f>
        <v>0</v>
      </c>
      <c r="U466" s="352">
        <f ca="1">IF(ISERROR(VLOOKUP($A466,'ALL-NEW Z-Z34'!$D:$D,1,FALSE)),0,1)</f>
        <v>0</v>
      </c>
      <c r="V466" s="352">
        <f>IF(ISERROR(VLOOKUP($A466,#REF!,1,FALSE)),0,1)</f>
        <v>0</v>
      </c>
      <c r="W466" s="352">
        <f>IF(ISERROR(VLOOKUP($A466,#REF!,1,FALSE)),0,1)</f>
        <v>0</v>
      </c>
      <c r="X466" s="352">
        <f>IF(ISERROR(VLOOKUP($A466,#REF!,1,FALSE)),0,1)</f>
        <v>0</v>
      </c>
      <c r="Y466" s="352">
        <f>IF(ISERROR(VLOOKUP($A466,#REF!,1,FALSE)),0,1)</f>
        <v>0</v>
      </c>
      <c r="Z466" s="139">
        <f t="shared" ca="1" si="15"/>
        <v>1</v>
      </c>
    </row>
    <row r="467" spans="1:26">
      <c r="A467" s="717" t="s">
        <v>1517</v>
      </c>
      <c r="B467" s="716" t="s">
        <v>1965</v>
      </c>
      <c r="C467" s="718">
        <v>247.17</v>
      </c>
      <c r="D467" s="586">
        <v>247.17</v>
      </c>
      <c r="E467" s="537" t="str">
        <f t="shared" si="14"/>
        <v/>
      </c>
      <c r="F467" s="720" t="s">
        <v>1466</v>
      </c>
      <c r="G467" s="680">
        <f>C467-C467*VLOOKUP(F467,'Discount Codes'!A:E,3,FALSE)</f>
        <v>205.15109999999999</v>
      </c>
      <c r="H467" s="352">
        <f ca="1">IF(ISERROR(VLOOKUP($A467,'LEAF-ZE1'!$D:$E,1,FALSE)),0,1)</f>
        <v>0</v>
      </c>
      <c r="I467" s="352">
        <f ca="1">IF(ISERROR(VLOOKUP($A467,'370Z-Z34'!$D:$E,1,FALSE)),0,1)</f>
        <v>0</v>
      </c>
      <c r="J467" s="352">
        <f ca="1">IF(ISERROR(VLOOKUP($A467,'JUKE-F15'!$D:$E,1,FALSE)),0,1)</f>
        <v>0</v>
      </c>
      <c r="K467" s="352">
        <f ca="1">IF(ISERROR(VLOOKUP($A467,'JUKE-F16'!$D:$E,1,FALSE)),0,1)</f>
        <v>0</v>
      </c>
      <c r="L467" s="352">
        <f ca="1">IF(ISERROR(VLOOKUP($A467,'NAVARA DC SER 3 &amp; 4-D23'!$D:$E,1,FALSE)),0,1)</f>
        <v>0</v>
      </c>
      <c r="M467" s="352">
        <f ca="1">IF(ISERROR(VLOOKUP($A467,'NAVARA KC&amp;SC SER 3 &amp; 4-D23'!$D:$E,1,FALSE)),0,1)</f>
        <v>0</v>
      </c>
      <c r="N467" s="352">
        <f ca="1">IF(ISERROR(VLOOKUP($A467,'PATHFINDER -R52'!$D:$E,1,FALSE)),0,1)</f>
        <v>0</v>
      </c>
      <c r="O467" s="352">
        <f ca="1">IF(ISERROR(VLOOKUP($A467,'PATROL W-Y62 S4'!$D:$E,1,FALSE)),0,1)</f>
        <v>0</v>
      </c>
      <c r="P467" s="352">
        <f ca="1">IF(ISERROR(VLOOKUP($A467,'PATROL W-Y62'!$D:$E,1,FALSE)),0,1)</f>
        <v>0</v>
      </c>
      <c r="Q467" s="352">
        <f ca="1">IF(ISERROR(VLOOKUP($A467,'QASHQAI J11'!$D:$E,1,FALSE)),0,1)</f>
        <v>0</v>
      </c>
      <c r="R467" s="352">
        <f ca="1">IF(ISERROR(VLOOKUP($A467,'X-TRAIL-T32'!$D:$E,1,FALSE)),0,1)</f>
        <v>0</v>
      </c>
      <c r="S467" s="352">
        <f ca="1">IF(ISERROR(VLOOKUP($A467,'NAVARA -D23 DC'!$D:$D,1,FALSE)),0,1)</f>
        <v>0</v>
      </c>
      <c r="T467" s="352">
        <f ca="1">IF(ISERROR(VLOOKUP($A467,'NAVARA KC&amp;SC'!$D:$D,1,FALSE)),0,1)</f>
        <v>0</v>
      </c>
      <c r="U467" s="352">
        <f ca="1">IF(ISERROR(VLOOKUP($A467,'ALL-NEW Z-Z34'!$D:$D,1,FALSE)),0,1)</f>
        <v>1</v>
      </c>
      <c r="V467" s="352">
        <f>IF(ISERROR(VLOOKUP($A467,#REF!,1,FALSE)),0,1)</f>
        <v>0</v>
      </c>
      <c r="W467" s="352">
        <f>IF(ISERROR(VLOOKUP($A467,#REF!,1,FALSE)),0,1)</f>
        <v>0</v>
      </c>
      <c r="X467" s="352">
        <f>IF(ISERROR(VLOOKUP($A467,#REF!,1,FALSE)),0,1)</f>
        <v>0</v>
      </c>
      <c r="Y467" s="352">
        <f>IF(ISERROR(VLOOKUP($A467,#REF!,1,FALSE)),0,1)</f>
        <v>0</v>
      </c>
      <c r="Z467" s="139">
        <f t="shared" ca="1" si="15"/>
        <v>1</v>
      </c>
    </row>
    <row r="468" spans="1:26">
      <c r="A468" s="717" t="s">
        <v>1525</v>
      </c>
      <c r="B468" s="716" t="s">
        <v>1966</v>
      </c>
      <c r="C468" s="718">
        <v>247.17</v>
      </c>
      <c r="D468" s="586">
        <v>247.17</v>
      </c>
      <c r="E468" s="537" t="str">
        <f t="shared" si="14"/>
        <v/>
      </c>
      <c r="F468" s="720" t="s">
        <v>1466</v>
      </c>
      <c r="G468" s="680">
        <f>C468-C468*VLOOKUP(F468,'Discount Codes'!A:E,3,FALSE)</f>
        <v>205.15109999999999</v>
      </c>
      <c r="H468" s="352">
        <f ca="1">IF(ISERROR(VLOOKUP($A468,'LEAF-ZE1'!$D:$E,1,FALSE)),0,1)</f>
        <v>0</v>
      </c>
      <c r="I468" s="352">
        <f ca="1">IF(ISERROR(VLOOKUP($A468,'370Z-Z34'!$D:$E,1,FALSE)),0,1)</f>
        <v>0</v>
      </c>
      <c r="J468" s="352">
        <f ca="1">IF(ISERROR(VLOOKUP($A468,'JUKE-F15'!$D:$E,1,FALSE)),0,1)</f>
        <v>0</v>
      </c>
      <c r="K468" s="352">
        <f ca="1">IF(ISERROR(VLOOKUP($A468,'JUKE-F16'!$D:$E,1,FALSE)),0,1)</f>
        <v>0</v>
      </c>
      <c r="L468" s="352">
        <f ca="1">IF(ISERROR(VLOOKUP($A468,'NAVARA DC SER 3 &amp; 4-D23'!$D:$E,1,FALSE)),0,1)</f>
        <v>0</v>
      </c>
      <c r="M468" s="352">
        <f ca="1">IF(ISERROR(VLOOKUP($A468,'NAVARA KC&amp;SC SER 3 &amp; 4-D23'!$D:$E,1,FALSE)),0,1)</f>
        <v>0</v>
      </c>
      <c r="N468" s="352">
        <f ca="1">IF(ISERROR(VLOOKUP($A468,'PATHFINDER -R52'!$D:$E,1,FALSE)),0,1)</f>
        <v>0</v>
      </c>
      <c r="O468" s="352">
        <f ca="1">IF(ISERROR(VLOOKUP($A468,'PATROL W-Y62 S4'!$D:$E,1,FALSE)),0,1)</f>
        <v>0</v>
      </c>
      <c r="P468" s="352">
        <f ca="1">IF(ISERROR(VLOOKUP($A468,'PATROL W-Y62'!$D:$E,1,FALSE)),0,1)</f>
        <v>0</v>
      </c>
      <c r="Q468" s="352">
        <f ca="1">IF(ISERROR(VLOOKUP($A468,'QASHQAI J11'!$D:$E,1,FALSE)),0,1)</f>
        <v>0</v>
      </c>
      <c r="R468" s="352">
        <f ca="1">IF(ISERROR(VLOOKUP($A468,'X-TRAIL-T32'!$D:$E,1,FALSE)),0,1)</f>
        <v>0</v>
      </c>
      <c r="S468" s="352">
        <f ca="1">IF(ISERROR(VLOOKUP($A468,'NAVARA -D23 DC'!$D:$D,1,FALSE)),0,1)</f>
        <v>0</v>
      </c>
      <c r="T468" s="352">
        <f ca="1">IF(ISERROR(VLOOKUP($A468,'NAVARA KC&amp;SC'!$D:$D,1,FALSE)),0,1)</f>
        <v>0</v>
      </c>
      <c r="U468" s="352">
        <f ca="1">IF(ISERROR(VLOOKUP($A468,'ALL-NEW Z-Z34'!$D:$D,1,FALSE)),0,1)</f>
        <v>1</v>
      </c>
      <c r="V468" s="352">
        <f>IF(ISERROR(VLOOKUP($A468,#REF!,1,FALSE)),0,1)</f>
        <v>0</v>
      </c>
      <c r="W468" s="352">
        <f>IF(ISERROR(VLOOKUP($A468,#REF!,1,FALSE)),0,1)</f>
        <v>0</v>
      </c>
      <c r="X468" s="352">
        <f>IF(ISERROR(VLOOKUP($A468,#REF!,1,FALSE)),0,1)</f>
        <v>0</v>
      </c>
      <c r="Y468" s="352">
        <f>IF(ISERROR(VLOOKUP($A468,#REF!,1,FALSE)),0,1)</f>
        <v>0</v>
      </c>
      <c r="Z468" s="139">
        <f t="shared" ca="1" si="15"/>
        <v>1</v>
      </c>
    </row>
    <row r="469" spans="1:26">
      <c r="A469" s="717" t="s">
        <v>1524</v>
      </c>
      <c r="B469" s="716" t="s">
        <v>1967</v>
      </c>
      <c r="C469" s="718">
        <v>247.17</v>
      </c>
      <c r="D469" s="586">
        <v>247.17</v>
      </c>
      <c r="E469" s="537" t="str">
        <f t="shared" si="14"/>
        <v/>
      </c>
      <c r="F469" s="720" t="s">
        <v>1466</v>
      </c>
      <c r="G469" s="680">
        <f>C469-C469*VLOOKUP(F469,'Discount Codes'!A:E,3,FALSE)</f>
        <v>205.15109999999999</v>
      </c>
      <c r="H469" s="352">
        <f ca="1">IF(ISERROR(VLOOKUP($A469,'LEAF-ZE1'!$D:$E,1,FALSE)),0,1)</f>
        <v>0</v>
      </c>
      <c r="I469" s="352">
        <f ca="1">IF(ISERROR(VLOOKUP($A469,'370Z-Z34'!$D:$E,1,FALSE)),0,1)</f>
        <v>0</v>
      </c>
      <c r="J469" s="352">
        <f ca="1">IF(ISERROR(VLOOKUP($A469,'JUKE-F15'!$D:$E,1,FALSE)),0,1)</f>
        <v>0</v>
      </c>
      <c r="K469" s="352">
        <f ca="1">IF(ISERROR(VLOOKUP($A469,'JUKE-F16'!$D:$E,1,FALSE)),0,1)</f>
        <v>0</v>
      </c>
      <c r="L469" s="352">
        <f ca="1">IF(ISERROR(VLOOKUP($A469,'NAVARA DC SER 3 &amp; 4-D23'!$D:$E,1,FALSE)),0,1)</f>
        <v>0</v>
      </c>
      <c r="M469" s="352">
        <f ca="1">IF(ISERROR(VLOOKUP($A469,'NAVARA KC&amp;SC SER 3 &amp; 4-D23'!$D:$E,1,FALSE)),0,1)</f>
        <v>0</v>
      </c>
      <c r="N469" s="352">
        <f ca="1">IF(ISERROR(VLOOKUP($A469,'PATHFINDER -R52'!$D:$E,1,FALSE)),0,1)</f>
        <v>0</v>
      </c>
      <c r="O469" s="352">
        <f ca="1">IF(ISERROR(VLOOKUP($A469,'PATROL W-Y62 S4'!$D:$E,1,FALSE)),0,1)</f>
        <v>0</v>
      </c>
      <c r="P469" s="352">
        <f ca="1">IF(ISERROR(VLOOKUP($A469,'PATROL W-Y62'!$D:$E,1,FALSE)),0,1)</f>
        <v>0</v>
      </c>
      <c r="Q469" s="352">
        <f ca="1">IF(ISERROR(VLOOKUP($A469,'QASHQAI J11'!$D:$E,1,FALSE)),0,1)</f>
        <v>0</v>
      </c>
      <c r="R469" s="352">
        <f ca="1">IF(ISERROR(VLOOKUP($A469,'X-TRAIL-T32'!$D:$E,1,FALSE)),0,1)</f>
        <v>0</v>
      </c>
      <c r="S469" s="352">
        <f ca="1">IF(ISERROR(VLOOKUP($A469,'NAVARA -D23 DC'!$D:$D,1,FALSE)),0,1)</f>
        <v>0</v>
      </c>
      <c r="T469" s="352">
        <f ca="1">IF(ISERROR(VLOOKUP($A469,'NAVARA KC&amp;SC'!$D:$D,1,FALSE)),0,1)</f>
        <v>0</v>
      </c>
      <c r="U469" s="352">
        <f ca="1">IF(ISERROR(VLOOKUP($A469,'ALL-NEW Z-Z34'!$D:$D,1,FALSE)),0,1)</f>
        <v>1</v>
      </c>
      <c r="V469" s="352">
        <f>IF(ISERROR(VLOOKUP($A469,#REF!,1,FALSE)),0,1)</f>
        <v>0</v>
      </c>
      <c r="W469" s="352">
        <f>IF(ISERROR(VLOOKUP($A469,#REF!,1,FALSE)),0,1)</f>
        <v>0</v>
      </c>
      <c r="X469" s="352">
        <f>IF(ISERROR(VLOOKUP($A469,#REF!,1,FALSE)),0,1)</f>
        <v>0</v>
      </c>
      <c r="Y469" s="352">
        <f>IF(ISERROR(VLOOKUP($A469,#REF!,1,FALSE)),0,1)</f>
        <v>0</v>
      </c>
      <c r="Z469" s="139">
        <f t="shared" ca="1" si="15"/>
        <v>1</v>
      </c>
    </row>
    <row r="470" spans="1:26">
      <c r="A470" s="717" t="s">
        <v>1523</v>
      </c>
      <c r="B470" s="716" t="s">
        <v>1968</v>
      </c>
      <c r="C470" s="718">
        <v>247.17</v>
      </c>
      <c r="D470" s="586">
        <v>247.17</v>
      </c>
      <c r="E470" s="537" t="str">
        <f t="shared" si="14"/>
        <v/>
      </c>
      <c r="F470" s="720" t="s">
        <v>1466</v>
      </c>
      <c r="G470" s="680">
        <f>C470-C470*VLOOKUP(F470,'Discount Codes'!A:E,3,FALSE)</f>
        <v>205.15109999999999</v>
      </c>
      <c r="H470" s="352">
        <f ca="1">IF(ISERROR(VLOOKUP($A470,'LEAF-ZE1'!$D:$E,1,FALSE)),0,1)</f>
        <v>0</v>
      </c>
      <c r="I470" s="352">
        <f ca="1">IF(ISERROR(VLOOKUP($A470,'370Z-Z34'!$D:$E,1,FALSE)),0,1)</f>
        <v>0</v>
      </c>
      <c r="J470" s="352">
        <f ca="1">IF(ISERROR(VLOOKUP($A470,'JUKE-F15'!$D:$E,1,FALSE)),0,1)</f>
        <v>0</v>
      </c>
      <c r="K470" s="352">
        <f ca="1">IF(ISERROR(VLOOKUP($A470,'JUKE-F16'!$D:$E,1,FALSE)),0,1)</f>
        <v>0</v>
      </c>
      <c r="L470" s="352">
        <f ca="1">IF(ISERROR(VLOOKUP($A470,'NAVARA DC SER 3 &amp; 4-D23'!$D:$E,1,FALSE)),0,1)</f>
        <v>0</v>
      </c>
      <c r="M470" s="352">
        <f ca="1">IF(ISERROR(VLOOKUP($A470,'NAVARA KC&amp;SC SER 3 &amp; 4-D23'!$D:$E,1,FALSE)),0,1)</f>
        <v>0</v>
      </c>
      <c r="N470" s="352">
        <f ca="1">IF(ISERROR(VLOOKUP($A470,'PATHFINDER -R52'!$D:$E,1,FALSE)),0,1)</f>
        <v>0</v>
      </c>
      <c r="O470" s="352">
        <f ca="1">IF(ISERROR(VLOOKUP($A470,'PATROL W-Y62 S4'!$D:$E,1,FALSE)),0,1)</f>
        <v>0</v>
      </c>
      <c r="P470" s="352">
        <f ca="1">IF(ISERROR(VLOOKUP($A470,'PATROL W-Y62'!$D:$E,1,FALSE)),0,1)</f>
        <v>0</v>
      </c>
      <c r="Q470" s="352">
        <f ca="1">IF(ISERROR(VLOOKUP($A470,'QASHQAI J11'!$D:$E,1,FALSE)),0,1)</f>
        <v>0</v>
      </c>
      <c r="R470" s="352">
        <f ca="1">IF(ISERROR(VLOOKUP($A470,'X-TRAIL-T32'!$D:$E,1,FALSE)),0,1)</f>
        <v>0</v>
      </c>
      <c r="S470" s="352">
        <f ca="1">IF(ISERROR(VLOOKUP($A470,'NAVARA -D23 DC'!$D:$D,1,FALSE)),0,1)</f>
        <v>0</v>
      </c>
      <c r="T470" s="352">
        <f ca="1">IF(ISERROR(VLOOKUP($A470,'NAVARA KC&amp;SC'!$D:$D,1,FALSE)),0,1)</f>
        <v>0</v>
      </c>
      <c r="U470" s="352">
        <f ca="1">IF(ISERROR(VLOOKUP($A470,'ALL-NEW Z-Z34'!$D:$D,1,FALSE)),0,1)</f>
        <v>1</v>
      </c>
      <c r="V470" s="352">
        <f>IF(ISERROR(VLOOKUP($A470,#REF!,1,FALSE)),0,1)</f>
        <v>0</v>
      </c>
      <c r="W470" s="352">
        <f>IF(ISERROR(VLOOKUP($A470,#REF!,1,FALSE)),0,1)</f>
        <v>0</v>
      </c>
      <c r="X470" s="352">
        <f>IF(ISERROR(VLOOKUP($A470,#REF!,1,FALSE)),0,1)</f>
        <v>0</v>
      </c>
      <c r="Y470" s="352">
        <f>IF(ISERROR(VLOOKUP($A470,#REF!,1,FALSE)),0,1)</f>
        <v>0</v>
      </c>
      <c r="Z470" s="139">
        <f t="shared" ca="1" si="15"/>
        <v>1</v>
      </c>
    </row>
    <row r="471" spans="1:26">
      <c r="A471" s="717" t="s">
        <v>1522</v>
      </c>
      <c r="B471" s="716" t="s">
        <v>1969</v>
      </c>
      <c r="C471" s="718">
        <v>247.17</v>
      </c>
      <c r="D471" s="586">
        <v>247.17</v>
      </c>
      <c r="E471" s="537" t="str">
        <f t="shared" si="14"/>
        <v/>
      </c>
      <c r="F471" s="720" t="s">
        <v>1466</v>
      </c>
      <c r="G471" s="680">
        <f>C471-C471*VLOOKUP(F471,'Discount Codes'!A:E,3,FALSE)</f>
        <v>205.15109999999999</v>
      </c>
      <c r="H471" s="352">
        <f ca="1">IF(ISERROR(VLOOKUP($A471,'LEAF-ZE1'!$D:$E,1,FALSE)),0,1)</f>
        <v>0</v>
      </c>
      <c r="I471" s="352">
        <f ca="1">IF(ISERROR(VLOOKUP($A471,'370Z-Z34'!$D:$E,1,FALSE)),0,1)</f>
        <v>0</v>
      </c>
      <c r="J471" s="352">
        <f ca="1">IF(ISERROR(VLOOKUP($A471,'JUKE-F15'!$D:$E,1,FALSE)),0,1)</f>
        <v>0</v>
      </c>
      <c r="K471" s="352">
        <f ca="1">IF(ISERROR(VLOOKUP($A471,'JUKE-F16'!$D:$E,1,FALSE)),0,1)</f>
        <v>0</v>
      </c>
      <c r="L471" s="352">
        <f ca="1">IF(ISERROR(VLOOKUP($A471,'NAVARA DC SER 3 &amp; 4-D23'!$D:$E,1,FALSE)),0,1)</f>
        <v>0</v>
      </c>
      <c r="M471" s="352">
        <f ca="1">IF(ISERROR(VLOOKUP($A471,'NAVARA KC&amp;SC SER 3 &amp; 4-D23'!$D:$E,1,FALSE)),0,1)</f>
        <v>0</v>
      </c>
      <c r="N471" s="352">
        <f ca="1">IF(ISERROR(VLOOKUP($A471,'PATHFINDER -R52'!$D:$E,1,FALSE)),0,1)</f>
        <v>0</v>
      </c>
      <c r="O471" s="352">
        <f ca="1">IF(ISERROR(VLOOKUP($A471,'PATROL W-Y62 S4'!$D:$E,1,FALSE)),0,1)</f>
        <v>0</v>
      </c>
      <c r="P471" s="352">
        <f ca="1">IF(ISERROR(VLOOKUP($A471,'PATROL W-Y62'!$D:$E,1,FALSE)),0,1)</f>
        <v>0</v>
      </c>
      <c r="Q471" s="352">
        <f ca="1">IF(ISERROR(VLOOKUP($A471,'QASHQAI J11'!$D:$E,1,FALSE)),0,1)</f>
        <v>0</v>
      </c>
      <c r="R471" s="352">
        <f ca="1">IF(ISERROR(VLOOKUP($A471,'X-TRAIL-T32'!$D:$E,1,FALSE)),0,1)</f>
        <v>0</v>
      </c>
      <c r="S471" s="352">
        <f ca="1">IF(ISERROR(VLOOKUP($A471,'NAVARA -D23 DC'!$D:$D,1,FALSE)),0,1)</f>
        <v>0</v>
      </c>
      <c r="T471" s="352">
        <f ca="1">IF(ISERROR(VLOOKUP($A471,'NAVARA KC&amp;SC'!$D:$D,1,FALSE)),0,1)</f>
        <v>0</v>
      </c>
      <c r="U471" s="352">
        <f ca="1">IF(ISERROR(VLOOKUP($A471,'ALL-NEW Z-Z34'!$D:$D,1,FALSE)),0,1)</f>
        <v>1</v>
      </c>
      <c r="V471" s="352">
        <f>IF(ISERROR(VLOOKUP($A471,#REF!,1,FALSE)),0,1)</f>
        <v>0</v>
      </c>
      <c r="W471" s="352">
        <f>IF(ISERROR(VLOOKUP($A471,#REF!,1,FALSE)),0,1)</f>
        <v>0</v>
      </c>
      <c r="X471" s="352">
        <f>IF(ISERROR(VLOOKUP($A471,#REF!,1,FALSE)),0,1)</f>
        <v>0</v>
      </c>
      <c r="Y471" s="352">
        <f>IF(ISERROR(VLOOKUP($A471,#REF!,1,FALSE)),0,1)</f>
        <v>0</v>
      </c>
      <c r="Z471" s="139">
        <f t="shared" ca="1" si="15"/>
        <v>1</v>
      </c>
    </row>
    <row r="472" spans="1:26">
      <c r="A472" s="717" t="s">
        <v>1521</v>
      </c>
      <c r="B472" s="716" t="s">
        <v>1970</v>
      </c>
      <c r="C472" s="718">
        <v>247.17</v>
      </c>
      <c r="D472" s="586">
        <v>247.17</v>
      </c>
      <c r="E472" s="537" t="str">
        <f t="shared" si="14"/>
        <v/>
      </c>
      <c r="F472" s="720" t="s">
        <v>1466</v>
      </c>
      <c r="G472" s="680">
        <f>C472-C472*VLOOKUP(F472,'Discount Codes'!A:E,3,FALSE)</f>
        <v>205.15109999999999</v>
      </c>
      <c r="H472" s="352">
        <f ca="1">IF(ISERROR(VLOOKUP($A472,'LEAF-ZE1'!$D:$E,1,FALSE)),0,1)</f>
        <v>0</v>
      </c>
      <c r="I472" s="352">
        <f ca="1">IF(ISERROR(VLOOKUP($A472,'370Z-Z34'!$D:$E,1,FALSE)),0,1)</f>
        <v>0</v>
      </c>
      <c r="J472" s="352">
        <f ca="1">IF(ISERROR(VLOOKUP($A472,'JUKE-F15'!$D:$E,1,FALSE)),0,1)</f>
        <v>0</v>
      </c>
      <c r="K472" s="352">
        <f ca="1">IF(ISERROR(VLOOKUP($A472,'JUKE-F16'!$D:$E,1,FALSE)),0,1)</f>
        <v>0</v>
      </c>
      <c r="L472" s="352">
        <f ca="1">IF(ISERROR(VLOOKUP($A472,'NAVARA DC SER 3 &amp; 4-D23'!$D:$E,1,FALSE)),0,1)</f>
        <v>0</v>
      </c>
      <c r="M472" s="352">
        <f ca="1">IF(ISERROR(VLOOKUP($A472,'NAVARA KC&amp;SC SER 3 &amp; 4-D23'!$D:$E,1,FALSE)),0,1)</f>
        <v>0</v>
      </c>
      <c r="N472" s="352">
        <f ca="1">IF(ISERROR(VLOOKUP($A472,'PATHFINDER -R52'!$D:$E,1,FALSE)),0,1)</f>
        <v>0</v>
      </c>
      <c r="O472" s="352">
        <f ca="1">IF(ISERROR(VLOOKUP($A472,'PATROL W-Y62 S4'!$D:$E,1,FALSE)),0,1)</f>
        <v>0</v>
      </c>
      <c r="P472" s="352">
        <f ca="1">IF(ISERROR(VLOOKUP($A472,'PATROL W-Y62'!$D:$E,1,FALSE)),0,1)</f>
        <v>0</v>
      </c>
      <c r="Q472" s="352">
        <f ca="1">IF(ISERROR(VLOOKUP($A472,'QASHQAI J11'!$D:$E,1,FALSE)),0,1)</f>
        <v>0</v>
      </c>
      <c r="R472" s="352">
        <f ca="1">IF(ISERROR(VLOOKUP($A472,'X-TRAIL-T32'!$D:$E,1,FALSE)),0,1)</f>
        <v>0</v>
      </c>
      <c r="S472" s="352">
        <f ca="1">IF(ISERROR(VLOOKUP($A472,'NAVARA -D23 DC'!$D:$D,1,FALSE)),0,1)</f>
        <v>0</v>
      </c>
      <c r="T472" s="352">
        <f ca="1">IF(ISERROR(VLOOKUP($A472,'NAVARA KC&amp;SC'!$D:$D,1,FALSE)),0,1)</f>
        <v>0</v>
      </c>
      <c r="U472" s="352">
        <f ca="1">IF(ISERROR(VLOOKUP($A472,'ALL-NEW Z-Z34'!$D:$D,1,FALSE)),0,1)</f>
        <v>1</v>
      </c>
      <c r="V472" s="352">
        <f>IF(ISERROR(VLOOKUP($A472,#REF!,1,FALSE)),0,1)</f>
        <v>0</v>
      </c>
      <c r="W472" s="352">
        <f>IF(ISERROR(VLOOKUP($A472,#REF!,1,FALSE)),0,1)</f>
        <v>0</v>
      </c>
      <c r="X472" s="352">
        <f>IF(ISERROR(VLOOKUP($A472,#REF!,1,FALSE)),0,1)</f>
        <v>0</v>
      </c>
      <c r="Y472" s="352">
        <f>IF(ISERROR(VLOOKUP($A472,#REF!,1,FALSE)),0,1)</f>
        <v>0</v>
      </c>
      <c r="Z472" s="139">
        <f t="shared" ca="1" si="15"/>
        <v>1</v>
      </c>
    </row>
    <row r="473" spans="1:26">
      <c r="A473" s="717" t="s">
        <v>1520</v>
      </c>
      <c r="B473" s="716" t="s">
        <v>1971</v>
      </c>
      <c r="C473" s="718">
        <v>247.17</v>
      </c>
      <c r="D473" s="586">
        <v>247.17</v>
      </c>
      <c r="E473" s="537" t="str">
        <f t="shared" si="14"/>
        <v/>
      </c>
      <c r="F473" s="720" t="s">
        <v>1466</v>
      </c>
      <c r="G473" s="680">
        <f>C473-C473*VLOOKUP(F473,'Discount Codes'!A:E,3,FALSE)</f>
        <v>205.15109999999999</v>
      </c>
      <c r="H473" s="352">
        <f ca="1">IF(ISERROR(VLOOKUP($A473,'LEAF-ZE1'!$D:$E,1,FALSE)),0,1)</f>
        <v>0</v>
      </c>
      <c r="I473" s="352">
        <f ca="1">IF(ISERROR(VLOOKUP($A473,'370Z-Z34'!$D:$E,1,FALSE)),0,1)</f>
        <v>0</v>
      </c>
      <c r="J473" s="352">
        <f ca="1">IF(ISERROR(VLOOKUP($A473,'JUKE-F15'!$D:$E,1,FALSE)),0,1)</f>
        <v>0</v>
      </c>
      <c r="K473" s="352">
        <f ca="1">IF(ISERROR(VLOOKUP($A473,'JUKE-F16'!$D:$E,1,FALSE)),0,1)</f>
        <v>0</v>
      </c>
      <c r="L473" s="352">
        <f ca="1">IF(ISERROR(VLOOKUP($A473,'NAVARA DC SER 3 &amp; 4-D23'!$D:$E,1,FALSE)),0,1)</f>
        <v>0</v>
      </c>
      <c r="M473" s="352">
        <f ca="1">IF(ISERROR(VLOOKUP($A473,'NAVARA KC&amp;SC SER 3 &amp; 4-D23'!$D:$E,1,FALSE)),0,1)</f>
        <v>0</v>
      </c>
      <c r="N473" s="352">
        <f ca="1">IF(ISERROR(VLOOKUP($A473,'PATHFINDER -R52'!$D:$E,1,FALSE)),0,1)</f>
        <v>0</v>
      </c>
      <c r="O473" s="352">
        <f ca="1">IF(ISERROR(VLOOKUP($A473,'PATROL W-Y62 S4'!$D:$E,1,FALSE)),0,1)</f>
        <v>0</v>
      </c>
      <c r="P473" s="352">
        <f ca="1">IF(ISERROR(VLOOKUP($A473,'PATROL W-Y62'!$D:$E,1,FALSE)),0,1)</f>
        <v>0</v>
      </c>
      <c r="Q473" s="352">
        <f ca="1">IF(ISERROR(VLOOKUP($A473,'QASHQAI J11'!$D:$E,1,FALSE)),0,1)</f>
        <v>0</v>
      </c>
      <c r="R473" s="352">
        <f ca="1">IF(ISERROR(VLOOKUP($A473,'X-TRAIL-T32'!$D:$E,1,FALSE)),0,1)</f>
        <v>0</v>
      </c>
      <c r="S473" s="352">
        <f ca="1">IF(ISERROR(VLOOKUP($A473,'NAVARA -D23 DC'!$D:$D,1,FALSE)),0,1)</f>
        <v>0</v>
      </c>
      <c r="T473" s="352">
        <f ca="1">IF(ISERROR(VLOOKUP($A473,'NAVARA KC&amp;SC'!$D:$D,1,FALSE)),0,1)</f>
        <v>0</v>
      </c>
      <c r="U473" s="352">
        <f ca="1">IF(ISERROR(VLOOKUP($A473,'ALL-NEW Z-Z34'!$D:$D,1,FALSE)),0,1)</f>
        <v>1</v>
      </c>
      <c r="V473" s="352">
        <f>IF(ISERROR(VLOOKUP($A473,#REF!,1,FALSE)),0,1)</f>
        <v>0</v>
      </c>
      <c r="W473" s="352">
        <f>IF(ISERROR(VLOOKUP($A473,#REF!,1,FALSE)),0,1)</f>
        <v>0</v>
      </c>
      <c r="X473" s="352">
        <f>IF(ISERROR(VLOOKUP($A473,#REF!,1,FALSE)),0,1)</f>
        <v>0</v>
      </c>
      <c r="Y473" s="352">
        <f>IF(ISERROR(VLOOKUP($A473,#REF!,1,FALSE)),0,1)</f>
        <v>0</v>
      </c>
      <c r="Z473" s="139">
        <f t="shared" ca="1" si="15"/>
        <v>1</v>
      </c>
    </row>
    <row r="474" spans="1:26">
      <c r="A474" s="717" t="s">
        <v>1519</v>
      </c>
      <c r="B474" s="716" t="s">
        <v>1972</v>
      </c>
      <c r="C474" s="718">
        <v>247.17</v>
      </c>
      <c r="D474" s="586">
        <v>247.17</v>
      </c>
      <c r="E474" s="537" t="str">
        <f t="shared" si="14"/>
        <v/>
      </c>
      <c r="F474" s="720" t="s">
        <v>1466</v>
      </c>
      <c r="G474" s="680">
        <f>C474-C474*VLOOKUP(F474,'Discount Codes'!A:E,3,FALSE)</f>
        <v>205.15109999999999</v>
      </c>
      <c r="H474" s="352">
        <f ca="1">IF(ISERROR(VLOOKUP($A474,'LEAF-ZE1'!$D:$E,1,FALSE)),0,1)</f>
        <v>0</v>
      </c>
      <c r="I474" s="352">
        <f ca="1">IF(ISERROR(VLOOKUP($A474,'370Z-Z34'!$D:$E,1,FALSE)),0,1)</f>
        <v>0</v>
      </c>
      <c r="J474" s="352">
        <f ca="1">IF(ISERROR(VLOOKUP($A474,'JUKE-F15'!$D:$E,1,FALSE)),0,1)</f>
        <v>0</v>
      </c>
      <c r="K474" s="352">
        <f ca="1">IF(ISERROR(VLOOKUP($A474,'JUKE-F16'!$D:$E,1,FALSE)),0,1)</f>
        <v>0</v>
      </c>
      <c r="L474" s="352">
        <f ca="1">IF(ISERROR(VLOOKUP($A474,'NAVARA DC SER 3 &amp; 4-D23'!$D:$E,1,FALSE)),0,1)</f>
        <v>0</v>
      </c>
      <c r="M474" s="352">
        <f ca="1">IF(ISERROR(VLOOKUP($A474,'NAVARA KC&amp;SC SER 3 &amp; 4-D23'!$D:$E,1,FALSE)),0,1)</f>
        <v>0</v>
      </c>
      <c r="N474" s="352">
        <f ca="1">IF(ISERROR(VLOOKUP($A474,'PATHFINDER -R52'!$D:$E,1,FALSE)),0,1)</f>
        <v>0</v>
      </c>
      <c r="O474" s="352">
        <f ca="1">IF(ISERROR(VLOOKUP($A474,'PATROL W-Y62 S4'!$D:$E,1,FALSE)),0,1)</f>
        <v>0</v>
      </c>
      <c r="P474" s="352">
        <f ca="1">IF(ISERROR(VLOOKUP($A474,'PATROL W-Y62'!$D:$E,1,FALSE)),0,1)</f>
        <v>0</v>
      </c>
      <c r="Q474" s="352">
        <f ca="1">IF(ISERROR(VLOOKUP($A474,'QASHQAI J11'!$D:$E,1,FALSE)),0,1)</f>
        <v>0</v>
      </c>
      <c r="R474" s="352">
        <f ca="1">IF(ISERROR(VLOOKUP($A474,'X-TRAIL-T32'!$D:$E,1,FALSE)),0,1)</f>
        <v>0</v>
      </c>
      <c r="S474" s="352">
        <f ca="1">IF(ISERROR(VLOOKUP($A474,'NAVARA -D23 DC'!$D:$D,1,FALSE)),0,1)</f>
        <v>0</v>
      </c>
      <c r="T474" s="352">
        <f ca="1">IF(ISERROR(VLOOKUP($A474,'NAVARA KC&amp;SC'!$D:$D,1,FALSE)),0,1)</f>
        <v>0</v>
      </c>
      <c r="U474" s="352">
        <f ca="1">IF(ISERROR(VLOOKUP($A474,'ALL-NEW Z-Z34'!$D:$D,1,FALSE)),0,1)</f>
        <v>1</v>
      </c>
      <c r="V474" s="352">
        <f>IF(ISERROR(VLOOKUP($A474,#REF!,1,FALSE)),0,1)</f>
        <v>0</v>
      </c>
      <c r="W474" s="352">
        <f>IF(ISERROR(VLOOKUP($A474,#REF!,1,FALSE)),0,1)</f>
        <v>0</v>
      </c>
      <c r="X474" s="352">
        <f>IF(ISERROR(VLOOKUP($A474,#REF!,1,FALSE)),0,1)</f>
        <v>0</v>
      </c>
      <c r="Y474" s="352">
        <f>IF(ISERROR(VLOOKUP($A474,#REF!,1,FALSE)),0,1)</f>
        <v>0</v>
      </c>
      <c r="Z474" s="139">
        <f t="shared" ca="1" si="15"/>
        <v>1</v>
      </c>
    </row>
    <row r="475" spans="1:26">
      <c r="A475" s="717" t="s">
        <v>1518</v>
      </c>
      <c r="B475" s="716" t="s">
        <v>1973</v>
      </c>
      <c r="C475" s="718">
        <v>247.17</v>
      </c>
      <c r="D475" s="586">
        <v>247.17</v>
      </c>
      <c r="E475" s="537" t="str">
        <f t="shared" si="14"/>
        <v/>
      </c>
      <c r="F475" s="720" t="s">
        <v>1466</v>
      </c>
      <c r="G475" s="680">
        <f>C475-C475*VLOOKUP(F475,'Discount Codes'!A:E,3,FALSE)</f>
        <v>205.15109999999999</v>
      </c>
      <c r="H475" s="352">
        <f ca="1">IF(ISERROR(VLOOKUP($A475,'LEAF-ZE1'!$D:$E,1,FALSE)),0,1)</f>
        <v>0</v>
      </c>
      <c r="I475" s="352">
        <f ca="1">IF(ISERROR(VLOOKUP($A475,'370Z-Z34'!$D:$E,1,FALSE)),0,1)</f>
        <v>0</v>
      </c>
      <c r="J475" s="352">
        <f ca="1">IF(ISERROR(VLOOKUP($A475,'JUKE-F15'!$D:$E,1,FALSE)),0,1)</f>
        <v>0</v>
      </c>
      <c r="K475" s="352">
        <f ca="1">IF(ISERROR(VLOOKUP($A475,'JUKE-F16'!$D:$E,1,FALSE)),0,1)</f>
        <v>0</v>
      </c>
      <c r="L475" s="352">
        <f ca="1">IF(ISERROR(VLOOKUP($A475,'NAVARA DC SER 3 &amp; 4-D23'!$D:$E,1,FALSE)),0,1)</f>
        <v>0</v>
      </c>
      <c r="M475" s="352">
        <f ca="1">IF(ISERROR(VLOOKUP($A475,'NAVARA KC&amp;SC SER 3 &amp; 4-D23'!$D:$E,1,FALSE)),0,1)</f>
        <v>0</v>
      </c>
      <c r="N475" s="352">
        <f ca="1">IF(ISERROR(VLOOKUP($A475,'PATHFINDER -R52'!$D:$E,1,FALSE)),0,1)</f>
        <v>0</v>
      </c>
      <c r="O475" s="352">
        <f ca="1">IF(ISERROR(VLOOKUP($A475,'PATROL W-Y62 S4'!$D:$E,1,FALSE)),0,1)</f>
        <v>0</v>
      </c>
      <c r="P475" s="352">
        <f ca="1">IF(ISERROR(VLOOKUP($A475,'PATROL W-Y62'!$D:$E,1,FALSE)),0,1)</f>
        <v>0</v>
      </c>
      <c r="Q475" s="352">
        <f ca="1">IF(ISERROR(VLOOKUP($A475,'QASHQAI J11'!$D:$E,1,FALSE)),0,1)</f>
        <v>0</v>
      </c>
      <c r="R475" s="352">
        <f ca="1">IF(ISERROR(VLOOKUP($A475,'X-TRAIL-T32'!$D:$E,1,FALSE)),0,1)</f>
        <v>0</v>
      </c>
      <c r="S475" s="352">
        <f ca="1">IF(ISERROR(VLOOKUP($A475,'NAVARA -D23 DC'!$D:$D,1,FALSE)),0,1)</f>
        <v>0</v>
      </c>
      <c r="T475" s="352">
        <f ca="1">IF(ISERROR(VLOOKUP($A475,'NAVARA KC&amp;SC'!$D:$D,1,FALSE)),0,1)</f>
        <v>0</v>
      </c>
      <c r="U475" s="352">
        <f ca="1">IF(ISERROR(VLOOKUP($A475,'ALL-NEW Z-Z34'!$D:$D,1,FALSE)),0,1)</f>
        <v>1</v>
      </c>
      <c r="V475" s="352">
        <f>IF(ISERROR(VLOOKUP($A475,#REF!,1,FALSE)),0,1)</f>
        <v>0</v>
      </c>
      <c r="W475" s="352">
        <f>IF(ISERROR(VLOOKUP($A475,#REF!,1,FALSE)),0,1)</f>
        <v>0</v>
      </c>
      <c r="X475" s="352">
        <f>IF(ISERROR(VLOOKUP($A475,#REF!,1,FALSE)),0,1)</f>
        <v>0</v>
      </c>
      <c r="Y475" s="352">
        <f>IF(ISERROR(VLOOKUP($A475,#REF!,1,FALSE)),0,1)</f>
        <v>0</v>
      </c>
      <c r="Z475" s="139">
        <f t="shared" ca="1" si="15"/>
        <v>1</v>
      </c>
    </row>
    <row r="476" spans="1:26">
      <c r="A476" s="717" t="s">
        <v>1526</v>
      </c>
      <c r="B476" s="716" t="s">
        <v>1974</v>
      </c>
      <c r="C476" s="718">
        <v>292.52999999999997</v>
      </c>
      <c r="D476" s="586">
        <v>292.52999999999997</v>
      </c>
      <c r="E476" s="537" t="str">
        <f t="shared" si="14"/>
        <v/>
      </c>
      <c r="F476" s="720" t="s">
        <v>1466</v>
      </c>
      <c r="G476" s="680">
        <f>C476-C476*VLOOKUP(F476,'Discount Codes'!A:E,3,FALSE)</f>
        <v>242.79989999999998</v>
      </c>
      <c r="H476" s="352">
        <f ca="1">IF(ISERROR(VLOOKUP($A476,'LEAF-ZE1'!$D:$E,1,FALSE)),0,1)</f>
        <v>0</v>
      </c>
      <c r="I476" s="352">
        <f ca="1">IF(ISERROR(VLOOKUP($A476,'370Z-Z34'!$D:$E,1,FALSE)),0,1)</f>
        <v>0</v>
      </c>
      <c r="J476" s="352">
        <f ca="1">IF(ISERROR(VLOOKUP($A476,'JUKE-F15'!$D:$E,1,FALSE)),0,1)</f>
        <v>0</v>
      </c>
      <c r="K476" s="352">
        <f ca="1">IF(ISERROR(VLOOKUP($A476,'JUKE-F16'!$D:$E,1,FALSE)),0,1)</f>
        <v>0</v>
      </c>
      <c r="L476" s="352">
        <f ca="1">IF(ISERROR(VLOOKUP($A476,'NAVARA DC SER 3 &amp; 4-D23'!$D:$E,1,FALSE)),0,1)</f>
        <v>0</v>
      </c>
      <c r="M476" s="352">
        <f ca="1">IF(ISERROR(VLOOKUP($A476,'NAVARA KC&amp;SC SER 3 &amp; 4-D23'!$D:$E,1,FALSE)),0,1)</f>
        <v>0</v>
      </c>
      <c r="N476" s="352">
        <f ca="1">IF(ISERROR(VLOOKUP($A476,'PATHFINDER -R52'!$D:$E,1,FALSE)),0,1)</f>
        <v>0</v>
      </c>
      <c r="O476" s="352">
        <f ca="1">IF(ISERROR(VLOOKUP($A476,'PATROL W-Y62 S4'!$D:$E,1,FALSE)),0,1)</f>
        <v>0</v>
      </c>
      <c r="P476" s="352">
        <f ca="1">IF(ISERROR(VLOOKUP($A476,'PATROL W-Y62'!$D:$E,1,FALSE)),0,1)</f>
        <v>0</v>
      </c>
      <c r="Q476" s="352">
        <f ca="1">IF(ISERROR(VLOOKUP($A476,'QASHQAI J11'!$D:$E,1,FALSE)),0,1)</f>
        <v>0</v>
      </c>
      <c r="R476" s="352">
        <f ca="1">IF(ISERROR(VLOOKUP($A476,'X-TRAIL-T32'!$D:$E,1,FALSE)),0,1)</f>
        <v>0</v>
      </c>
      <c r="S476" s="352">
        <f ca="1">IF(ISERROR(VLOOKUP($A476,'NAVARA -D23 DC'!$D:$D,1,FALSE)),0,1)</f>
        <v>0</v>
      </c>
      <c r="T476" s="352">
        <f ca="1">IF(ISERROR(VLOOKUP($A476,'NAVARA KC&amp;SC'!$D:$D,1,FALSE)),0,1)</f>
        <v>0</v>
      </c>
      <c r="U476" s="352">
        <f ca="1">IF(ISERROR(VLOOKUP($A476,'ALL-NEW Z-Z34'!$D:$D,1,FALSE)),0,1)</f>
        <v>1</v>
      </c>
      <c r="V476" s="352">
        <f>IF(ISERROR(VLOOKUP($A476,#REF!,1,FALSE)),0,1)</f>
        <v>0</v>
      </c>
      <c r="W476" s="352">
        <f>IF(ISERROR(VLOOKUP($A476,#REF!,1,FALSE)),0,1)</f>
        <v>0</v>
      </c>
      <c r="X476" s="352">
        <f>IF(ISERROR(VLOOKUP($A476,#REF!,1,FALSE)),0,1)</f>
        <v>0</v>
      </c>
      <c r="Y476" s="352">
        <f>IF(ISERROR(VLOOKUP($A476,#REF!,1,FALSE)),0,1)</f>
        <v>0</v>
      </c>
      <c r="Z476" s="139">
        <f t="shared" ca="1" si="15"/>
        <v>1</v>
      </c>
    </row>
    <row r="477" spans="1:26">
      <c r="A477" s="717" t="s">
        <v>1527</v>
      </c>
      <c r="B477" s="716" t="s">
        <v>1975</v>
      </c>
      <c r="C477" s="718">
        <v>292.52999999999997</v>
      </c>
      <c r="D477" s="586">
        <v>292.52999999999997</v>
      </c>
      <c r="E477" s="537" t="str">
        <f t="shared" si="14"/>
        <v/>
      </c>
      <c r="F477" s="720" t="s">
        <v>1466</v>
      </c>
      <c r="G477" s="680">
        <f>C477-C477*VLOOKUP(F477,'Discount Codes'!A:E,3,FALSE)</f>
        <v>242.79989999999998</v>
      </c>
      <c r="H477" s="352">
        <f ca="1">IF(ISERROR(VLOOKUP($A477,'LEAF-ZE1'!$D:$E,1,FALSE)),0,1)</f>
        <v>0</v>
      </c>
      <c r="I477" s="352">
        <f ca="1">IF(ISERROR(VLOOKUP($A477,'370Z-Z34'!$D:$E,1,FALSE)),0,1)</f>
        <v>0</v>
      </c>
      <c r="J477" s="352">
        <f ca="1">IF(ISERROR(VLOOKUP($A477,'JUKE-F15'!$D:$E,1,FALSE)),0,1)</f>
        <v>0</v>
      </c>
      <c r="K477" s="352">
        <f ca="1">IF(ISERROR(VLOOKUP($A477,'JUKE-F16'!$D:$E,1,FALSE)),0,1)</f>
        <v>0</v>
      </c>
      <c r="L477" s="352">
        <f ca="1">IF(ISERROR(VLOOKUP($A477,'NAVARA DC SER 3 &amp; 4-D23'!$D:$E,1,FALSE)),0,1)</f>
        <v>0</v>
      </c>
      <c r="M477" s="352">
        <f ca="1">IF(ISERROR(VLOOKUP($A477,'NAVARA KC&amp;SC SER 3 &amp; 4-D23'!$D:$E,1,FALSE)),0,1)</f>
        <v>0</v>
      </c>
      <c r="N477" s="352">
        <f ca="1">IF(ISERROR(VLOOKUP($A477,'PATHFINDER -R52'!$D:$E,1,FALSE)),0,1)</f>
        <v>0</v>
      </c>
      <c r="O477" s="352">
        <f ca="1">IF(ISERROR(VLOOKUP($A477,'PATROL W-Y62 S4'!$D:$E,1,FALSE)),0,1)</f>
        <v>0</v>
      </c>
      <c r="P477" s="352">
        <f ca="1">IF(ISERROR(VLOOKUP($A477,'PATROL W-Y62'!$D:$E,1,FALSE)),0,1)</f>
        <v>0</v>
      </c>
      <c r="Q477" s="352">
        <f ca="1">IF(ISERROR(VLOOKUP($A477,'QASHQAI J11'!$D:$E,1,FALSE)),0,1)</f>
        <v>0</v>
      </c>
      <c r="R477" s="352">
        <f ca="1">IF(ISERROR(VLOOKUP($A477,'X-TRAIL-T32'!$D:$E,1,FALSE)),0,1)</f>
        <v>0</v>
      </c>
      <c r="S477" s="352">
        <f ca="1">IF(ISERROR(VLOOKUP($A477,'NAVARA -D23 DC'!$D:$D,1,FALSE)),0,1)</f>
        <v>0</v>
      </c>
      <c r="T477" s="352">
        <f ca="1">IF(ISERROR(VLOOKUP($A477,'NAVARA KC&amp;SC'!$D:$D,1,FALSE)),0,1)</f>
        <v>0</v>
      </c>
      <c r="U477" s="352">
        <f ca="1">IF(ISERROR(VLOOKUP($A477,'ALL-NEW Z-Z34'!$D:$D,1,FALSE)),0,1)</f>
        <v>1</v>
      </c>
      <c r="V477" s="352">
        <f>IF(ISERROR(VLOOKUP($A477,#REF!,1,FALSE)),0,1)</f>
        <v>0</v>
      </c>
      <c r="W477" s="352">
        <f>IF(ISERROR(VLOOKUP($A477,#REF!,1,FALSE)),0,1)</f>
        <v>0</v>
      </c>
      <c r="X477" s="352">
        <f>IF(ISERROR(VLOOKUP($A477,#REF!,1,FALSE)),0,1)</f>
        <v>0</v>
      </c>
      <c r="Y477" s="352">
        <f>IF(ISERROR(VLOOKUP($A477,#REF!,1,FALSE)),0,1)</f>
        <v>0</v>
      </c>
      <c r="Z477" s="139">
        <f t="shared" ca="1" si="15"/>
        <v>1</v>
      </c>
    </row>
    <row r="478" spans="1:26">
      <c r="A478" s="717" t="s">
        <v>1528</v>
      </c>
      <c r="B478" s="716" t="s">
        <v>1976</v>
      </c>
      <c r="C478" s="718">
        <v>292.52999999999997</v>
      </c>
      <c r="D478" s="586">
        <v>292.52999999999997</v>
      </c>
      <c r="E478" s="537" t="str">
        <f t="shared" si="14"/>
        <v/>
      </c>
      <c r="F478" s="720" t="s">
        <v>1466</v>
      </c>
      <c r="G478" s="680">
        <f>C478-C478*VLOOKUP(F478,'Discount Codes'!A:E,3,FALSE)</f>
        <v>242.79989999999998</v>
      </c>
      <c r="H478" s="352">
        <f ca="1">IF(ISERROR(VLOOKUP($A478,'LEAF-ZE1'!$D:$E,1,FALSE)),0,1)</f>
        <v>0</v>
      </c>
      <c r="I478" s="352">
        <f ca="1">IF(ISERROR(VLOOKUP($A478,'370Z-Z34'!$D:$E,1,FALSE)),0,1)</f>
        <v>0</v>
      </c>
      <c r="J478" s="352">
        <f ca="1">IF(ISERROR(VLOOKUP($A478,'JUKE-F15'!$D:$E,1,FALSE)),0,1)</f>
        <v>0</v>
      </c>
      <c r="K478" s="352">
        <f ca="1">IF(ISERROR(VLOOKUP($A478,'JUKE-F16'!$D:$E,1,FALSE)),0,1)</f>
        <v>0</v>
      </c>
      <c r="L478" s="352">
        <f ca="1">IF(ISERROR(VLOOKUP($A478,'NAVARA DC SER 3 &amp; 4-D23'!$D:$E,1,FALSE)),0,1)</f>
        <v>0</v>
      </c>
      <c r="M478" s="352">
        <f ca="1">IF(ISERROR(VLOOKUP($A478,'NAVARA KC&amp;SC SER 3 &amp; 4-D23'!$D:$E,1,FALSE)),0,1)</f>
        <v>0</v>
      </c>
      <c r="N478" s="352">
        <f ca="1">IF(ISERROR(VLOOKUP($A478,'PATHFINDER -R52'!$D:$E,1,FALSE)),0,1)</f>
        <v>0</v>
      </c>
      <c r="O478" s="352">
        <f ca="1">IF(ISERROR(VLOOKUP($A478,'PATROL W-Y62 S4'!$D:$E,1,FALSE)),0,1)</f>
        <v>0</v>
      </c>
      <c r="P478" s="352">
        <f ca="1">IF(ISERROR(VLOOKUP($A478,'PATROL W-Y62'!$D:$E,1,FALSE)),0,1)</f>
        <v>0</v>
      </c>
      <c r="Q478" s="352">
        <f ca="1">IF(ISERROR(VLOOKUP($A478,'QASHQAI J11'!$D:$E,1,FALSE)),0,1)</f>
        <v>0</v>
      </c>
      <c r="R478" s="352">
        <f ca="1">IF(ISERROR(VLOOKUP($A478,'X-TRAIL-T32'!$D:$E,1,FALSE)),0,1)</f>
        <v>0</v>
      </c>
      <c r="S478" s="352">
        <f ca="1">IF(ISERROR(VLOOKUP($A478,'NAVARA -D23 DC'!$D:$D,1,FALSE)),0,1)</f>
        <v>0</v>
      </c>
      <c r="T478" s="352">
        <f ca="1">IF(ISERROR(VLOOKUP($A478,'NAVARA KC&amp;SC'!$D:$D,1,FALSE)),0,1)</f>
        <v>0</v>
      </c>
      <c r="U478" s="352">
        <f ca="1">IF(ISERROR(VLOOKUP($A478,'ALL-NEW Z-Z34'!$D:$D,1,FALSE)),0,1)</f>
        <v>1</v>
      </c>
      <c r="V478" s="352">
        <f>IF(ISERROR(VLOOKUP($A478,#REF!,1,FALSE)),0,1)</f>
        <v>0</v>
      </c>
      <c r="W478" s="352">
        <f>IF(ISERROR(VLOOKUP($A478,#REF!,1,FALSE)),0,1)</f>
        <v>0</v>
      </c>
      <c r="X478" s="352">
        <f>IF(ISERROR(VLOOKUP($A478,#REF!,1,FALSE)),0,1)</f>
        <v>0</v>
      </c>
      <c r="Y478" s="352">
        <f>IF(ISERROR(VLOOKUP($A478,#REF!,1,FALSE)),0,1)</f>
        <v>0</v>
      </c>
      <c r="Z478" s="139">
        <f t="shared" ca="1" si="15"/>
        <v>1</v>
      </c>
    </row>
    <row r="479" spans="1:26">
      <c r="A479" s="717" t="s">
        <v>1529</v>
      </c>
      <c r="B479" s="716" t="s">
        <v>1977</v>
      </c>
      <c r="C479" s="718">
        <v>292.52999999999997</v>
      </c>
      <c r="D479" s="586">
        <v>292.52999999999997</v>
      </c>
      <c r="E479" s="537" t="str">
        <f t="shared" si="14"/>
        <v/>
      </c>
      <c r="F479" s="720" t="s">
        <v>1466</v>
      </c>
      <c r="G479" s="680">
        <f>C479-C479*VLOOKUP(F479,'Discount Codes'!A:E,3,FALSE)</f>
        <v>242.79989999999998</v>
      </c>
      <c r="H479" s="352">
        <f ca="1">IF(ISERROR(VLOOKUP($A479,'LEAF-ZE1'!$D:$E,1,FALSE)),0,1)</f>
        <v>0</v>
      </c>
      <c r="I479" s="352">
        <f ca="1">IF(ISERROR(VLOOKUP($A479,'370Z-Z34'!$D:$E,1,FALSE)),0,1)</f>
        <v>0</v>
      </c>
      <c r="J479" s="352">
        <f ca="1">IF(ISERROR(VLOOKUP($A479,'JUKE-F15'!$D:$E,1,FALSE)),0,1)</f>
        <v>0</v>
      </c>
      <c r="K479" s="352">
        <f ca="1">IF(ISERROR(VLOOKUP($A479,'JUKE-F16'!$D:$E,1,FALSE)),0,1)</f>
        <v>0</v>
      </c>
      <c r="L479" s="352">
        <f ca="1">IF(ISERROR(VLOOKUP($A479,'NAVARA DC SER 3 &amp; 4-D23'!$D:$E,1,FALSE)),0,1)</f>
        <v>0</v>
      </c>
      <c r="M479" s="352">
        <f ca="1">IF(ISERROR(VLOOKUP($A479,'NAVARA KC&amp;SC SER 3 &amp; 4-D23'!$D:$E,1,FALSE)),0,1)</f>
        <v>0</v>
      </c>
      <c r="N479" s="352">
        <f ca="1">IF(ISERROR(VLOOKUP($A479,'PATHFINDER -R52'!$D:$E,1,FALSE)),0,1)</f>
        <v>0</v>
      </c>
      <c r="O479" s="352">
        <f ca="1">IF(ISERROR(VLOOKUP($A479,'PATROL W-Y62 S4'!$D:$E,1,FALSE)),0,1)</f>
        <v>0</v>
      </c>
      <c r="P479" s="352">
        <f ca="1">IF(ISERROR(VLOOKUP($A479,'PATROL W-Y62'!$D:$E,1,FALSE)),0,1)</f>
        <v>0</v>
      </c>
      <c r="Q479" s="352">
        <f ca="1">IF(ISERROR(VLOOKUP($A479,'QASHQAI J11'!$D:$E,1,FALSE)),0,1)</f>
        <v>0</v>
      </c>
      <c r="R479" s="352">
        <f ca="1">IF(ISERROR(VLOOKUP($A479,'X-TRAIL-T32'!$D:$E,1,FALSE)),0,1)</f>
        <v>0</v>
      </c>
      <c r="S479" s="352">
        <f ca="1">IF(ISERROR(VLOOKUP($A479,'NAVARA -D23 DC'!$D:$D,1,FALSE)),0,1)</f>
        <v>0</v>
      </c>
      <c r="T479" s="352">
        <f ca="1">IF(ISERROR(VLOOKUP($A479,'NAVARA KC&amp;SC'!$D:$D,1,FALSE)),0,1)</f>
        <v>0</v>
      </c>
      <c r="U479" s="352">
        <f ca="1">IF(ISERROR(VLOOKUP($A479,'ALL-NEW Z-Z34'!$D:$D,1,FALSE)),0,1)</f>
        <v>1</v>
      </c>
      <c r="V479" s="352">
        <f>IF(ISERROR(VLOOKUP($A479,#REF!,1,FALSE)),0,1)</f>
        <v>0</v>
      </c>
      <c r="W479" s="352">
        <f>IF(ISERROR(VLOOKUP($A479,#REF!,1,FALSE)),0,1)</f>
        <v>0</v>
      </c>
      <c r="X479" s="352">
        <f>IF(ISERROR(VLOOKUP($A479,#REF!,1,FALSE)),0,1)</f>
        <v>0</v>
      </c>
      <c r="Y479" s="352">
        <f>IF(ISERROR(VLOOKUP($A479,#REF!,1,FALSE)),0,1)</f>
        <v>0</v>
      </c>
      <c r="Z479" s="139">
        <f t="shared" ca="1" si="15"/>
        <v>1</v>
      </c>
    </row>
    <row r="480" spans="1:26">
      <c r="A480" s="717" t="s">
        <v>1530</v>
      </c>
      <c r="B480" s="716" t="s">
        <v>1978</v>
      </c>
      <c r="C480" s="718">
        <v>292.52999999999997</v>
      </c>
      <c r="D480" s="586">
        <v>292.52999999999997</v>
      </c>
      <c r="E480" s="537" t="str">
        <f t="shared" si="14"/>
        <v/>
      </c>
      <c r="F480" s="720" t="s">
        <v>1466</v>
      </c>
      <c r="G480" s="680">
        <f>C480-C480*VLOOKUP(F480,'Discount Codes'!A:E,3,FALSE)</f>
        <v>242.79989999999998</v>
      </c>
      <c r="H480" s="352">
        <f ca="1">IF(ISERROR(VLOOKUP($A480,'LEAF-ZE1'!$D:$E,1,FALSE)),0,1)</f>
        <v>0</v>
      </c>
      <c r="I480" s="352">
        <f ca="1">IF(ISERROR(VLOOKUP($A480,'370Z-Z34'!$D:$E,1,FALSE)),0,1)</f>
        <v>0</v>
      </c>
      <c r="J480" s="352">
        <f ca="1">IF(ISERROR(VLOOKUP($A480,'JUKE-F15'!$D:$E,1,FALSE)),0,1)</f>
        <v>0</v>
      </c>
      <c r="K480" s="352">
        <f ca="1">IF(ISERROR(VLOOKUP($A480,'JUKE-F16'!$D:$E,1,FALSE)),0,1)</f>
        <v>0</v>
      </c>
      <c r="L480" s="352">
        <f ca="1">IF(ISERROR(VLOOKUP($A480,'NAVARA DC SER 3 &amp; 4-D23'!$D:$E,1,FALSE)),0,1)</f>
        <v>0</v>
      </c>
      <c r="M480" s="352">
        <f ca="1">IF(ISERROR(VLOOKUP($A480,'NAVARA KC&amp;SC SER 3 &amp; 4-D23'!$D:$E,1,FALSE)),0,1)</f>
        <v>0</v>
      </c>
      <c r="N480" s="352">
        <f ca="1">IF(ISERROR(VLOOKUP($A480,'PATHFINDER -R52'!$D:$E,1,FALSE)),0,1)</f>
        <v>0</v>
      </c>
      <c r="O480" s="352">
        <f ca="1">IF(ISERROR(VLOOKUP($A480,'PATROL W-Y62 S4'!$D:$E,1,FALSE)),0,1)</f>
        <v>0</v>
      </c>
      <c r="P480" s="352">
        <f ca="1">IF(ISERROR(VLOOKUP($A480,'PATROL W-Y62'!$D:$E,1,FALSE)),0,1)</f>
        <v>0</v>
      </c>
      <c r="Q480" s="352">
        <f ca="1">IF(ISERROR(VLOOKUP($A480,'QASHQAI J11'!$D:$E,1,FALSE)),0,1)</f>
        <v>0</v>
      </c>
      <c r="R480" s="352">
        <f ca="1">IF(ISERROR(VLOOKUP($A480,'X-TRAIL-T32'!$D:$E,1,FALSE)),0,1)</f>
        <v>0</v>
      </c>
      <c r="S480" s="352">
        <f ca="1">IF(ISERROR(VLOOKUP($A480,'NAVARA -D23 DC'!$D:$D,1,FALSE)),0,1)</f>
        <v>0</v>
      </c>
      <c r="T480" s="352">
        <f ca="1">IF(ISERROR(VLOOKUP($A480,'NAVARA KC&amp;SC'!$D:$D,1,FALSE)),0,1)</f>
        <v>0</v>
      </c>
      <c r="U480" s="352">
        <f ca="1">IF(ISERROR(VLOOKUP($A480,'ALL-NEW Z-Z34'!$D:$D,1,FALSE)),0,1)</f>
        <v>1</v>
      </c>
      <c r="V480" s="352">
        <f>IF(ISERROR(VLOOKUP($A480,#REF!,1,FALSE)),0,1)</f>
        <v>0</v>
      </c>
      <c r="W480" s="352">
        <f>IF(ISERROR(VLOOKUP($A480,#REF!,1,FALSE)),0,1)</f>
        <v>0</v>
      </c>
      <c r="X480" s="352">
        <f>IF(ISERROR(VLOOKUP($A480,#REF!,1,FALSE)),0,1)</f>
        <v>0</v>
      </c>
      <c r="Y480" s="352">
        <f>IF(ISERROR(VLOOKUP($A480,#REF!,1,FALSE)),0,1)</f>
        <v>0</v>
      </c>
      <c r="Z480" s="139">
        <f t="shared" ca="1" si="15"/>
        <v>1</v>
      </c>
    </row>
    <row r="481" spans="1:26">
      <c r="A481" s="717" t="s">
        <v>1531</v>
      </c>
      <c r="B481" s="716" t="s">
        <v>1979</v>
      </c>
      <c r="C481" s="718">
        <v>292.52999999999997</v>
      </c>
      <c r="D481" s="586">
        <v>292.52999999999997</v>
      </c>
      <c r="E481" s="537" t="str">
        <f t="shared" si="14"/>
        <v/>
      </c>
      <c r="F481" s="720" t="s">
        <v>1466</v>
      </c>
      <c r="G481" s="680">
        <f>C481-C481*VLOOKUP(F481,'Discount Codes'!A:E,3,FALSE)</f>
        <v>242.79989999999998</v>
      </c>
      <c r="H481" s="352">
        <f ca="1">IF(ISERROR(VLOOKUP($A481,'LEAF-ZE1'!$D:$E,1,FALSE)),0,1)</f>
        <v>0</v>
      </c>
      <c r="I481" s="352">
        <f ca="1">IF(ISERROR(VLOOKUP($A481,'370Z-Z34'!$D:$E,1,FALSE)),0,1)</f>
        <v>0</v>
      </c>
      <c r="J481" s="352">
        <f ca="1">IF(ISERROR(VLOOKUP($A481,'JUKE-F15'!$D:$E,1,FALSE)),0,1)</f>
        <v>0</v>
      </c>
      <c r="K481" s="352">
        <f ca="1">IF(ISERROR(VLOOKUP($A481,'JUKE-F16'!$D:$E,1,FALSE)),0,1)</f>
        <v>0</v>
      </c>
      <c r="L481" s="352">
        <f ca="1">IF(ISERROR(VLOOKUP($A481,'NAVARA DC SER 3 &amp; 4-D23'!$D:$E,1,FALSE)),0,1)</f>
        <v>0</v>
      </c>
      <c r="M481" s="352">
        <f ca="1">IF(ISERROR(VLOOKUP($A481,'NAVARA KC&amp;SC SER 3 &amp; 4-D23'!$D:$E,1,FALSE)),0,1)</f>
        <v>0</v>
      </c>
      <c r="N481" s="352">
        <f ca="1">IF(ISERROR(VLOOKUP($A481,'PATHFINDER -R52'!$D:$E,1,FALSE)),0,1)</f>
        <v>0</v>
      </c>
      <c r="O481" s="352">
        <f ca="1">IF(ISERROR(VLOOKUP($A481,'PATROL W-Y62 S4'!$D:$E,1,FALSE)),0,1)</f>
        <v>0</v>
      </c>
      <c r="P481" s="352">
        <f ca="1">IF(ISERROR(VLOOKUP($A481,'PATROL W-Y62'!$D:$E,1,FALSE)),0,1)</f>
        <v>0</v>
      </c>
      <c r="Q481" s="352">
        <f ca="1">IF(ISERROR(VLOOKUP($A481,'QASHQAI J11'!$D:$E,1,FALSE)),0,1)</f>
        <v>0</v>
      </c>
      <c r="R481" s="352">
        <f ca="1">IF(ISERROR(VLOOKUP($A481,'X-TRAIL-T32'!$D:$E,1,FALSE)),0,1)</f>
        <v>0</v>
      </c>
      <c r="S481" s="352">
        <f ca="1">IF(ISERROR(VLOOKUP($A481,'NAVARA -D23 DC'!$D:$D,1,FALSE)),0,1)</f>
        <v>0</v>
      </c>
      <c r="T481" s="352">
        <f ca="1">IF(ISERROR(VLOOKUP($A481,'NAVARA KC&amp;SC'!$D:$D,1,FALSE)),0,1)</f>
        <v>0</v>
      </c>
      <c r="U481" s="352">
        <f ca="1">IF(ISERROR(VLOOKUP($A481,'ALL-NEW Z-Z34'!$D:$D,1,FALSE)),0,1)</f>
        <v>1</v>
      </c>
      <c r="V481" s="352">
        <f>IF(ISERROR(VLOOKUP($A481,#REF!,1,FALSE)),0,1)</f>
        <v>0</v>
      </c>
      <c r="W481" s="352">
        <f>IF(ISERROR(VLOOKUP($A481,#REF!,1,FALSE)),0,1)</f>
        <v>0</v>
      </c>
      <c r="X481" s="352">
        <f>IF(ISERROR(VLOOKUP($A481,#REF!,1,FALSE)),0,1)</f>
        <v>0</v>
      </c>
      <c r="Y481" s="352">
        <f>IF(ISERROR(VLOOKUP($A481,#REF!,1,FALSE)),0,1)</f>
        <v>0</v>
      </c>
      <c r="Z481" s="139">
        <f t="shared" ca="1" si="15"/>
        <v>1</v>
      </c>
    </row>
    <row r="482" spans="1:26">
      <c r="A482" s="717" t="s">
        <v>1532</v>
      </c>
      <c r="B482" s="716" t="s">
        <v>1980</v>
      </c>
      <c r="C482" s="718">
        <v>292.52999999999997</v>
      </c>
      <c r="D482" s="586">
        <v>292.52999999999997</v>
      </c>
      <c r="E482" s="537" t="str">
        <f t="shared" si="14"/>
        <v/>
      </c>
      <c r="F482" s="720" t="s">
        <v>1466</v>
      </c>
      <c r="G482" s="680">
        <f>C482-C482*VLOOKUP(F482,'Discount Codes'!A:E,3,FALSE)</f>
        <v>242.79989999999998</v>
      </c>
      <c r="H482" s="352">
        <f ca="1">IF(ISERROR(VLOOKUP($A482,'LEAF-ZE1'!$D:$E,1,FALSE)),0,1)</f>
        <v>0</v>
      </c>
      <c r="I482" s="352">
        <f ca="1">IF(ISERROR(VLOOKUP($A482,'370Z-Z34'!$D:$E,1,FALSE)),0,1)</f>
        <v>0</v>
      </c>
      <c r="J482" s="352">
        <f ca="1">IF(ISERROR(VLOOKUP($A482,'JUKE-F15'!$D:$E,1,FALSE)),0,1)</f>
        <v>0</v>
      </c>
      <c r="K482" s="352">
        <f ca="1">IF(ISERROR(VLOOKUP($A482,'JUKE-F16'!$D:$E,1,FALSE)),0,1)</f>
        <v>0</v>
      </c>
      <c r="L482" s="352">
        <f ca="1">IF(ISERROR(VLOOKUP($A482,'NAVARA DC SER 3 &amp; 4-D23'!$D:$E,1,FALSE)),0,1)</f>
        <v>0</v>
      </c>
      <c r="M482" s="352">
        <f ca="1">IF(ISERROR(VLOOKUP($A482,'NAVARA KC&amp;SC SER 3 &amp; 4-D23'!$D:$E,1,FALSE)),0,1)</f>
        <v>0</v>
      </c>
      <c r="N482" s="352">
        <f ca="1">IF(ISERROR(VLOOKUP($A482,'PATHFINDER -R52'!$D:$E,1,FALSE)),0,1)</f>
        <v>0</v>
      </c>
      <c r="O482" s="352">
        <f ca="1">IF(ISERROR(VLOOKUP($A482,'PATROL W-Y62 S4'!$D:$E,1,FALSE)),0,1)</f>
        <v>0</v>
      </c>
      <c r="P482" s="352">
        <f ca="1">IF(ISERROR(VLOOKUP($A482,'PATROL W-Y62'!$D:$E,1,FALSE)),0,1)</f>
        <v>0</v>
      </c>
      <c r="Q482" s="352">
        <f ca="1">IF(ISERROR(VLOOKUP($A482,'QASHQAI J11'!$D:$E,1,FALSE)),0,1)</f>
        <v>0</v>
      </c>
      <c r="R482" s="352">
        <f ca="1">IF(ISERROR(VLOOKUP($A482,'X-TRAIL-T32'!$D:$E,1,FALSE)),0,1)</f>
        <v>0</v>
      </c>
      <c r="S482" s="352">
        <f ca="1">IF(ISERROR(VLOOKUP($A482,'NAVARA -D23 DC'!$D:$D,1,FALSE)),0,1)</f>
        <v>0</v>
      </c>
      <c r="T482" s="352">
        <f ca="1">IF(ISERROR(VLOOKUP($A482,'NAVARA KC&amp;SC'!$D:$D,1,FALSE)),0,1)</f>
        <v>0</v>
      </c>
      <c r="U482" s="352">
        <f ca="1">IF(ISERROR(VLOOKUP($A482,'ALL-NEW Z-Z34'!$D:$D,1,FALSE)),0,1)</f>
        <v>1</v>
      </c>
      <c r="V482" s="352">
        <f>IF(ISERROR(VLOOKUP($A482,#REF!,1,FALSE)),0,1)</f>
        <v>0</v>
      </c>
      <c r="W482" s="352">
        <f>IF(ISERROR(VLOOKUP($A482,#REF!,1,FALSE)),0,1)</f>
        <v>0</v>
      </c>
      <c r="X482" s="352">
        <f>IF(ISERROR(VLOOKUP($A482,#REF!,1,FALSE)),0,1)</f>
        <v>0</v>
      </c>
      <c r="Y482" s="352">
        <f>IF(ISERROR(VLOOKUP($A482,#REF!,1,FALSE)),0,1)</f>
        <v>0</v>
      </c>
      <c r="Z482" s="139">
        <f t="shared" ca="1" si="15"/>
        <v>1</v>
      </c>
    </row>
    <row r="483" spans="1:26">
      <c r="A483" s="717" t="s">
        <v>1533</v>
      </c>
      <c r="B483" s="716" t="s">
        <v>1981</v>
      </c>
      <c r="C483" s="718">
        <v>292.52999999999997</v>
      </c>
      <c r="D483" s="586">
        <v>292.52999999999997</v>
      </c>
      <c r="E483" s="537" t="str">
        <f t="shared" si="14"/>
        <v/>
      </c>
      <c r="F483" s="720" t="s">
        <v>1466</v>
      </c>
      <c r="G483" s="680">
        <f>C483-C483*VLOOKUP(F483,'Discount Codes'!A:E,3,FALSE)</f>
        <v>242.79989999999998</v>
      </c>
      <c r="H483" s="352">
        <f ca="1">IF(ISERROR(VLOOKUP($A483,'LEAF-ZE1'!$D:$E,1,FALSE)),0,1)</f>
        <v>0</v>
      </c>
      <c r="I483" s="352">
        <f ca="1">IF(ISERROR(VLOOKUP($A483,'370Z-Z34'!$D:$E,1,FALSE)),0,1)</f>
        <v>0</v>
      </c>
      <c r="J483" s="352">
        <f ca="1">IF(ISERROR(VLOOKUP($A483,'JUKE-F15'!$D:$E,1,FALSE)),0,1)</f>
        <v>0</v>
      </c>
      <c r="K483" s="352">
        <f ca="1">IF(ISERROR(VLOOKUP($A483,'JUKE-F16'!$D:$E,1,FALSE)),0,1)</f>
        <v>0</v>
      </c>
      <c r="L483" s="352">
        <f ca="1">IF(ISERROR(VLOOKUP($A483,'NAVARA DC SER 3 &amp; 4-D23'!$D:$E,1,FALSE)),0,1)</f>
        <v>0</v>
      </c>
      <c r="M483" s="352">
        <f ca="1">IF(ISERROR(VLOOKUP($A483,'NAVARA KC&amp;SC SER 3 &amp; 4-D23'!$D:$E,1,FALSE)),0,1)</f>
        <v>0</v>
      </c>
      <c r="N483" s="352">
        <f ca="1">IF(ISERROR(VLOOKUP($A483,'PATHFINDER -R52'!$D:$E,1,FALSE)),0,1)</f>
        <v>0</v>
      </c>
      <c r="O483" s="352">
        <f ca="1">IF(ISERROR(VLOOKUP($A483,'PATROL W-Y62 S4'!$D:$E,1,FALSE)),0,1)</f>
        <v>0</v>
      </c>
      <c r="P483" s="352">
        <f ca="1">IF(ISERROR(VLOOKUP($A483,'PATROL W-Y62'!$D:$E,1,FALSE)),0,1)</f>
        <v>0</v>
      </c>
      <c r="Q483" s="352">
        <f ca="1">IF(ISERROR(VLOOKUP($A483,'QASHQAI J11'!$D:$E,1,FALSE)),0,1)</f>
        <v>0</v>
      </c>
      <c r="R483" s="352">
        <f ca="1">IF(ISERROR(VLOOKUP($A483,'X-TRAIL-T32'!$D:$E,1,FALSE)),0,1)</f>
        <v>0</v>
      </c>
      <c r="S483" s="352">
        <f ca="1">IF(ISERROR(VLOOKUP($A483,'NAVARA -D23 DC'!$D:$D,1,FALSE)),0,1)</f>
        <v>0</v>
      </c>
      <c r="T483" s="352">
        <f ca="1">IF(ISERROR(VLOOKUP($A483,'NAVARA KC&amp;SC'!$D:$D,1,FALSE)),0,1)</f>
        <v>0</v>
      </c>
      <c r="U483" s="352">
        <f ca="1">IF(ISERROR(VLOOKUP($A483,'ALL-NEW Z-Z34'!$D:$D,1,FALSE)),0,1)</f>
        <v>1</v>
      </c>
      <c r="V483" s="352">
        <f>IF(ISERROR(VLOOKUP($A483,#REF!,1,FALSE)),0,1)</f>
        <v>0</v>
      </c>
      <c r="W483" s="352">
        <f>IF(ISERROR(VLOOKUP($A483,#REF!,1,FALSE)),0,1)</f>
        <v>0</v>
      </c>
      <c r="X483" s="352">
        <f>IF(ISERROR(VLOOKUP($A483,#REF!,1,FALSE)),0,1)</f>
        <v>0</v>
      </c>
      <c r="Y483" s="352">
        <f>IF(ISERROR(VLOOKUP($A483,#REF!,1,FALSE)),0,1)</f>
        <v>0</v>
      </c>
      <c r="Z483" s="139">
        <f t="shared" ca="1" si="15"/>
        <v>1</v>
      </c>
    </row>
    <row r="484" spans="1:26">
      <c r="A484" s="717" t="s">
        <v>1534</v>
      </c>
      <c r="B484" s="716" t="s">
        <v>1982</v>
      </c>
      <c r="C484" s="718">
        <v>292.52999999999997</v>
      </c>
      <c r="D484" s="586">
        <v>292.52999999999997</v>
      </c>
      <c r="E484" s="537" t="str">
        <f t="shared" si="14"/>
        <v/>
      </c>
      <c r="F484" s="720" t="s">
        <v>1466</v>
      </c>
      <c r="G484" s="680">
        <f>C484-C484*VLOOKUP(F484,'Discount Codes'!A:E,3,FALSE)</f>
        <v>242.79989999999998</v>
      </c>
      <c r="H484" s="352">
        <f ca="1">IF(ISERROR(VLOOKUP($A484,'LEAF-ZE1'!$D:$E,1,FALSE)),0,1)</f>
        <v>0</v>
      </c>
      <c r="I484" s="352">
        <f ca="1">IF(ISERROR(VLOOKUP($A484,'370Z-Z34'!$D:$E,1,FALSE)),0,1)</f>
        <v>0</v>
      </c>
      <c r="J484" s="352">
        <f ca="1">IF(ISERROR(VLOOKUP($A484,'JUKE-F15'!$D:$E,1,FALSE)),0,1)</f>
        <v>0</v>
      </c>
      <c r="K484" s="352">
        <f ca="1">IF(ISERROR(VLOOKUP($A484,'JUKE-F16'!$D:$E,1,FALSE)),0,1)</f>
        <v>0</v>
      </c>
      <c r="L484" s="352">
        <f ca="1">IF(ISERROR(VLOOKUP($A484,'NAVARA DC SER 3 &amp; 4-D23'!$D:$E,1,FALSE)),0,1)</f>
        <v>0</v>
      </c>
      <c r="M484" s="352">
        <f ca="1">IF(ISERROR(VLOOKUP($A484,'NAVARA KC&amp;SC SER 3 &amp; 4-D23'!$D:$E,1,FALSE)),0,1)</f>
        <v>0</v>
      </c>
      <c r="N484" s="352">
        <f ca="1">IF(ISERROR(VLOOKUP($A484,'PATHFINDER -R52'!$D:$E,1,FALSE)),0,1)</f>
        <v>0</v>
      </c>
      <c r="O484" s="352">
        <f ca="1">IF(ISERROR(VLOOKUP($A484,'PATROL W-Y62 S4'!$D:$E,1,FALSE)),0,1)</f>
        <v>0</v>
      </c>
      <c r="P484" s="352">
        <f ca="1">IF(ISERROR(VLOOKUP($A484,'PATROL W-Y62'!$D:$E,1,FALSE)),0,1)</f>
        <v>0</v>
      </c>
      <c r="Q484" s="352">
        <f ca="1">IF(ISERROR(VLOOKUP($A484,'QASHQAI J11'!$D:$E,1,FALSE)),0,1)</f>
        <v>0</v>
      </c>
      <c r="R484" s="352">
        <f ca="1">IF(ISERROR(VLOOKUP($A484,'X-TRAIL-T32'!$D:$E,1,FALSE)),0,1)</f>
        <v>0</v>
      </c>
      <c r="S484" s="352">
        <f ca="1">IF(ISERROR(VLOOKUP($A484,'NAVARA -D23 DC'!$D:$D,1,FALSE)),0,1)</f>
        <v>0</v>
      </c>
      <c r="T484" s="352">
        <f ca="1">IF(ISERROR(VLOOKUP($A484,'NAVARA KC&amp;SC'!$D:$D,1,FALSE)),0,1)</f>
        <v>0</v>
      </c>
      <c r="U484" s="352">
        <f ca="1">IF(ISERROR(VLOOKUP($A484,'ALL-NEW Z-Z34'!$D:$D,1,FALSE)),0,1)</f>
        <v>1</v>
      </c>
      <c r="V484" s="352">
        <f>IF(ISERROR(VLOOKUP($A484,#REF!,1,FALSE)),0,1)</f>
        <v>0</v>
      </c>
      <c r="W484" s="352">
        <f>IF(ISERROR(VLOOKUP($A484,#REF!,1,FALSE)),0,1)</f>
        <v>0</v>
      </c>
      <c r="X484" s="352">
        <f>IF(ISERROR(VLOOKUP($A484,#REF!,1,FALSE)),0,1)</f>
        <v>0</v>
      </c>
      <c r="Y484" s="352">
        <f>IF(ISERROR(VLOOKUP($A484,#REF!,1,FALSE)),0,1)</f>
        <v>0</v>
      </c>
      <c r="Z484" s="139">
        <f t="shared" ca="1" si="15"/>
        <v>1</v>
      </c>
    </row>
    <row r="485" spans="1:26">
      <c r="A485" s="717" t="s">
        <v>1537</v>
      </c>
      <c r="B485" s="716" t="s">
        <v>1983</v>
      </c>
      <c r="C485" s="718">
        <v>212.29</v>
      </c>
      <c r="D485" s="586">
        <v>212.29</v>
      </c>
      <c r="E485" s="537" t="str">
        <f t="shared" si="14"/>
        <v/>
      </c>
      <c r="F485" s="720" t="s">
        <v>1465</v>
      </c>
      <c r="G485" s="680">
        <f>C485-C485*VLOOKUP(F485,'Discount Codes'!A:E,3,FALSE)</f>
        <v>176.20069999999998</v>
      </c>
      <c r="H485" s="352">
        <f ca="1">IF(ISERROR(VLOOKUP($A485,'LEAF-ZE1'!$D:$E,1,FALSE)),0,1)</f>
        <v>0</v>
      </c>
      <c r="I485" s="352">
        <f ca="1">IF(ISERROR(VLOOKUP($A485,'370Z-Z34'!$D:$E,1,FALSE)),0,1)</f>
        <v>0</v>
      </c>
      <c r="J485" s="352">
        <f ca="1">IF(ISERROR(VLOOKUP($A485,'JUKE-F15'!$D:$E,1,FALSE)),0,1)</f>
        <v>0</v>
      </c>
      <c r="K485" s="352">
        <f ca="1">IF(ISERROR(VLOOKUP($A485,'JUKE-F16'!$D:$E,1,FALSE)),0,1)</f>
        <v>0</v>
      </c>
      <c r="L485" s="352">
        <f ca="1">IF(ISERROR(VLOOKUP($A485,'NAVARA DC SER 3 &amp; 4-D23'!$D:$E,1,FALSE)),0,1)</f>
        <v>0</v>
      </c>
      <c r="M485" s="352">
        <f ca="1">IF(ISERROR(VLOOKUP($A485,'NAVARA KC&amp;SC SER 3 &amp; 4-D23'!$D:$E,1,FALSE)),0,1)</f>
        <v>0</v>
      </c>
      <c r="N485" s="352">
        <f ca="1">IF(ISERROR(VLOOKUP($A485,'PATHFINDER -R52'!$D:$E,1,FALSE)),0,1)</f>
        <v>0</v>
      </c>
      <c r="O485" s="352">
        <f ca="1">IF(ISERROR(VLOOKUP($A485,'PATROL W-Y62 S4'!$D:$E,1,FALSE)),0,1)</f>
        <v>0</v>
      </c>
      <c r="P485" s="352">
        <f ca="1">IF(ISERROR(VLOOKUP($A485,'PATROL W-Y62'!$D:$E,1,FALSE)),0,1)</f>
        <v>0</v>
      </c>
      <c r="Q485" s="352">
        <f ca="1">IF(ISERROR(VLOOKUP($A485,'QASHQAI J11'!$D:$E,1,FALSE)),0,1)</f>
        <v>0</v>
      </c>
      <c r="R485" s="352">
        <f ca="1">IF(ISERROR(VLOOKUP($A485,'X-TRAIL-T32'!$D:$E,1,FALSE)),0,1)</f>
        <v>0</v>
      </c>
      <c r="S485" s="352">
        <f ca="1">IF(ISERROR(VLOOKUP($A485,'NAVARA -D23 DC'!$D:$D,1,FALSE)),0,1)</f>
        <v>0</v>
      </c>
      <c r="T485" s="352">
        <f ca="1">IF(ISERROR(VLOOKUP($A485,'NAVARA KC&amp;SC'!$D:$D,1,FALSE)),0,1)</f>
        <v>0</v>
      </c>
      <c r="U485" s="352">
        <f ca="1">IF(ISERROR(VLOOKUP($A485,'ALL-NEW Z-Z34'!$D:$D,1,FALSE)),0,1)</f>
        <v>1</v>
      </c>
      <c r="V485" s="352">
        <f>IF(ISERROR(VLOOKUP($A485,#REF!,1,FALSE)),0,1)</f>
        <v>0</v>
      </c>
      <c r="W485" s="352">
        <f>IF(ISERROR(VLOOKUP($A485,#REF!,1,FALSE)),0,1)</f>
        <v>0</v>
      </c>
      <c r="X485" s="352">
        <f>IF(ISERROR(VLOOKUP($A485,#REF!,1,FALSE)),0,1)</f>
        <v>0</v>
      </c>
      <c r="Y485" s="352">
        <f>IF(ISERROR(VLOOKUP($A485,#REF!,1,FALSE)),0,1)</f>
        <v>0</v>
      </c>
      <c r="Z485" s="139">
        <f t="shared" ca="1" si="15"/>
        <v>1</v>
      </c>
    </row>
    <row r="486" spans="1:26">
      <c r="A486" s="717" t="s">
        <v>1538</v>
      </c>
      <c r="B486" s="716" t="s">
        <v>1984</v>
      </c>
      <c r="C486" s="718">
        <v>212.29</v>
      </c>
      <c r="D486" s="586">
        <v>212.29</v>
      </c>
      <c r="E486" s="537" t="str">
        <f t="shared" si="14"/>
        <v/>
      </c>
      <c r="F486" s="720" t="s">
        <v>1465</v>
      </c>
      <c r="G486" s="680">
        <f>C486-C486*VLOOKUP(F486,'Discount Codes'!A:E,3,FALSE)</f>
        <v>176.20069999999998</v>
      </c>
      <c r="H486" s="352">
        <f ca="1">IF(ISERROR(VLOOKUP($A486,'LEAF-ZE1'!$D:$E,1,FALSE)),0,1)</f>
        <v>0</v>
      </c>
      <c r="I486" s="352">
        <f ca="1">IF(ISERROR(VLOOKUP($A486,'370Z-Z34'!$D:$E,1,FALSE)),0,1)</f>
        <v>0</v>
      </c>
      <c r="J486" s="352">
        <f ca="1">IF(ISERROR(VLOOKUP($A486,'JUKE-F15'!$D:$E,1,FALSE)),0,1)</f>
        <v>0</v>
      </c>
      <c r="K486" s="352">
        <f ca="1">IF(ISERROR(VLOOKUP($A486,'JUKE-F16'!$D:$E,1,FALSE)),0,1)</f>
        <v>0</v>
      </c>
      <c r="L486" s="352">
        <f ca="1">IF(ISERROR(VLOOKUP($A486,'NAVARA DC SER 3 &amp; 4-D23'!$D:$E,1,FALSE)),0,1)</f>
        <v>0</v>
      </c>
      <c r="M486" s="352">
        <f ca="1">IF(ISERROR(VLOOKUP($A486,'NAVARA KC&amp;SC SER 3 &amp; 4-D23'!$D:$E,1,FALSE)),0,1)</f>
        <v>0</v>
      </c>
      <c r="N486" s="352">
        <f ca="1">IF(ISERROR(VLOOKUP($A486,'PATHFINDER -R52'!$D:$E,1,FALSE)),0,1)</f>
        <v>0</v>
      </c>
      <c r="O486" s="352">
        <f ca="1">IF(ISERROR(VLOOKUP($A486,'PATROL W-Y62 S4'!$D:$E,1,FALSE)),0,1)</f>
        <v>0</v>
      </c>
      <c r="P486" s="352">
        <f ca="1">IF(ISERROR(VLOOKUP($A486,'PATROL W-Y62'!$D:$E,1,FALSE)),0,1)</f>
        <v>0</v>
      </c>
      <c r="Q486" s="352">
        <f ca="1">IF(ISERROR(VLOOKUP($A486,'QASHQAI J11'!$D:$E,1,FALSE)),0,1)</f>
        <v>0</v>
      </c>
      <c r="R486" s="352">
        <f ca="1">IF(ISERROR(VLOOKUP($A486,'X-TRAIL-T32'!$D:$E,1,FALSE)),0,1)</f>
        <v>0</v>
      </c>
      <c r="S486" s="352">
        <f ca="1">IF(ISERROR(VLOOKUP($A486,'NAVARA -D23 DC'!$D:$D,1,FALSE)),0,1)</f>
        <v>0</v>
      </c>
      <c r="T486" s="352">
        <f ca="1">IF(ISERROR(VLOOKUP($A486,'NAVARA KC&amp;SC'!$D:$D,1,FALSE)),0,1)</f>
        <v>0</v>
      </c>
      <c r="U486" s="352">
        <f ca="1">IF(ISERROR(VLOOKUP($A486,'ALL-NEW Z-Z34'!$D:$D,1,FALSE)),0,1)</f>
        <v>1</v>
      </c>
      <c r="V486" s="352">
        <f>IF(ISERROR(VLOOKUP($A486,#REF!,1,FALSE)),0,1)</f>
        <v>0</v>
      </c>
      <c r="W486" s="352">
        <f>IF(ISERROR(VLOOKUP($A486,#REF!,1,FALSE)),0,1)</f>
        <v>0</v>
      </c>
      <c r="X486" s="352">
        <f>IF(ISERROR(VLOOKUP($A486,#REF!,1,FALSE)),0,1)</f>
        <v>0</v>
      </c>
      <c r="Y486" s="352">
        <f>IF(ISERROR(VLOOKUP($A486,#REF!,1,FALSE)),0,1)</f>
        <v>0</v>
      </c>
      <c r="Z486" s="139">
        <f t="shared" ca="1" si="15"/>
        <v>1</v>
      </c>
    </row>
    <row r="487" spans="1:26">
      <c r="A487" s="717" t="s">
        <v>1541</v>
      </c>
      <c r="B487" s="716" t="s">
        <v>1985</v>
      </c>
      <c r="C487" s="718">
        <v>712.09</v>
      </c>
      <c r="D487" s="586">
        <v>712.09</v>
      </c>
      <c r="E487" s="537" t="str">
        <f t="shared" si="14"/>
        <v/>
      </c>
      <c r="F487" s="720" t="s">
        <v>1464</v>
      </c>
      <c r="G487" s="680">
        <f>C487-C487*VLOOKUP(F487,'Discount Codes'!A:E,3,FALSE)</f>
        <v>591.03470000000004</v>
      </c>
      <c r="H487" s="352">
        <f ca="1">IF(ISERROR(VLOOKUP($A487,'LEAF-ZE1'!$D:$E,1,FALSE)),0,1)</f>
        <v>0</v>
      </c>
      <c r="I487" s="352">
        <f ca="1">IF(ISERROR(VLOOKUP($A487,'370Z-Z34'!$D:$E,1,FALSE)),0,1)</f>
        <v>0</v>
      </c>
      <c r="J487" s="352">
        <f ca="1">IF(ISERROR(VLOOKUP($A487,'JUKE-F15'!$D:$E,1,FALSE)),0,1)</f>
        <v>0</v>
      </c>
      <c r="K487" s="352">
        <f ca="1">IF(ISERROR(VLOOKUP($A487,'JUKE-F16'!$D:$E,1,FALSE)),0,1)</f>
        <v>0</v>
      </c>
      <c r="L487" s="352">
        <f ca="1">IF(ISERROR(VLOOKUP($A487,'NAVARA DC SER 3 &amp; 4-D23'!$D:$E,1,FALSE)),0,1)</f>
        <v>0</v>
      </c>
      <c r="M487" s="352">
        <f ca="1">IF(ISERROR(VLOOKUP($A487,'NAVARA KC&amp;SC SER 3 &amp; 4-D23'!$D:$E,1,FALSE)),0,1)</f>
        <v>0</v>
      </c>
      <c r="N487" s="352">
        <f ca="1">IF(ISERROR(VLOOKUP($A487,'PATHFINDER -R52'!$D:$E,1,FALSE)),0,1)</f>
        <v>0</v>
      </c>
      <c r="O487" s="352">
        <f ca="1">IF(ISERROR(VLOOKUP($A487,'PATROL W-Y62 S4'!$D:$E,1,FALSE)),0,1)</f>
        <v>0</v>
      </c>
      <c r="P487" s="352">
        <f ca="1">IF(ISERROR(VLOOKUP($A487,'PATROL W-Y62'!$D:$E,1,FALSE)),0,1)</f>
        <v>0</v>
      </c>
      <c r="Q487" s="352">
        <f ca="1">IF(ISERROR(VLOOKUP($A487,'QASHQAI J11'!$D:$E,1,FALSE)),0,1)</f>
        <v>0</v>
      </c>
      <c r="R487" s="352">
        <f ca="1">IF(ISERROR(VLOOKUP($A487,'X-TRAIL-T32'!$D:$E,1,FALSE)),0,1)</f>
        <v>0</v>
      </c>
      <c r="S487" s="352">
        <f ca="1">IF(ISERROR(VLOOKUP($A487,'NAVARA -D23 DC'!$D:$D,1,FALSE)),0,1)</f>
        <v>0</v>
      </c>
      <c r="T487" s="352">
        <f ca="1">IF(ISERROR(VLOOKUP($A487,'NAVARA KC&amp;SC'!$D:$D,1,FALSE)),0,1)</f>
        <v>0</v>
      </c>
      <c r="U487" s="352">
        <f ca="1">IF(ISERROR(VLOOKUP($A487,'ALL-NEW Z-Z34'!$D:$D,1,FALSE)),0,1)</f>
        <v>1</v>
      </c>
      <c r="V487" s="352">
        <f>IF(ISERROR(VLOOKUP($A487,#REF!,1,FALSE)),0,1)</f>
        <v>0</v>
      </c>
      <c r="W487" s="352">
        <f>IF(ISERROR(VLOOKUP($A487,#REF!,1,FALSE)),0,1)</f>
        <v>0</v>
      </c>
      <c r="X487" s="352">
        <f>IF(ISERROR(VLOOKUP($A487,#REF!,1,FALSE)),0,1)</f>
        <v>0</v>
      </c>
      <c r="Y487" s="352">
        <f>IF(ISERROR(VLOOKUP($A487,#REF!,1,FALSE)),0,1)</f>
        <v>0</v>
      </c>
      <c r="Z487" s="139">
        <f t="shared" ca="1" si="15"/>
        <v>1</v>
      </c>
    </row>
    <row r="488" spans="1:26">
      <c r="A488" s="717" t="s">
        <v>1542</v>
      </c>
      <c r="B488" s="716" t="s">
        <v>1986</v>
      </c>
      <c r="C488" s="718">
        <v>130.61000000000001</v>
      </c>
      <c r="D488" s="586">
        <v>130.61000000000001</v>
      </c>
      <c r="E488" s="537" t="str">
        <f t="shared" si="14"/>
        <v/>
      </c>
      <c r="F488" s="720" t="s">
        <v>1466</v>
      </c>
      <c r="G488" s="680">
        <f>C488-C488*VLOOKUP(F488,'Discount Codes'!A:E,3,FALSE)</f>
        <v>108.40630000000002</v>
      </c>
      <c r="H488" s="352">
        <f ca="1">IF(ISERROR(VLOOKUP($A488,'LEAF-ZE1'!$D:$E,1,FALSE)),0,1)</f>
        <v>0</v>
      </c>
      <c r="I488" s="352">
        <f ca="1">IF(ISERROR(VLOOKUP($A488,'370Z-Z34'!$D:$E,1,FALSE)),0,1)</f>
        <v>0</v>
      </c>
      <c r="J488" s="352">
        <f ca="1">IF(ISERROR(VLOOKUP($A488,'JUKE-F15'!$D:$E,1,FALSE)),0,1)</f>
        <v>0</v>
      </c>
      <c r="K488" s="352">
        <f ca="1">IF(ISERROR(VLOOKUP($A488,'JUKE-F16'!$D:$E,1,FALSE)),0,1)</f>
        <v>0</v>
      </c>
      <c r="L488" s="352">
        <f ca="1">IF(ISERROR(VLOOKUP($A488,'NAVARA DC SER 3 &amp; 4-D23'!$D:$E,1,FALSE)),0,1)</f>
        <v>0</v>
      </c>
      <c r="M488" s="352">
        <f ca="1">IF(ISERROR(VLOOKUP($A488,'NAVARA KC&amp;SC SER 3 &amp; 4-D23'!$D:$E,1,FALSE)),0,1)</f>
        <v>0</v>
      </c>
      <c r="N488" s="352">
        <f ca="1">IF(ISERROR(VLOOKUP($A488,'PATHFINDER -R52'!$D:$E,1,FALSE)),0,1)</f>
        <v>0</v>
      </c>
      <c r="O488" s="352">
        <f ca="1">IF(ISERROR(VLOOKUP($A488,'PATROL W-Y62 S4'!$D:$E,1,FALSE)),0,1)</f>
        <v>0</v>
      </c>
      <c r="P488" s="352">
        <f ca="1">IF(ISERROR(VLOOKUP($A488,'PATROL W-Y62'!$D:$E,1,FALSE)),0,1)</f>
        <v>0</v>
      </c>
      <c r="Q488" s="352">
        <f ca="1">IF(ISERROR(VLOOKUP($A488,'QASHQAI J11'!$D:$E,1,FALSE)),0,1)</f>
        <v>0</v>
      </c>
      <c r="R488" s="352">
        <f ca="1">IF(ISERROR(VLOOKUP($A488,'X-TRAIL-T32'!$D:$E,1,FALSE)),0,1)</f>
        <v>0</v>
      </c>
      <c r="S488" s="352">
        <f ca="1">IF(ISERROR(VLOOKUP($A488,'NAVARA -D23 DC'!$D:$D,1,FALSE)),0,1)</f>
        <v>0</v>
      </c>
      <c r="T488" s="352">
        <f ca="1">IF(ISERROR(VLOOKUP($A488,'NAVARA KC&amp;SC'!$D:$D,1,FALSE)),0,1)</f>
        <v>0</v>
      </c>
      <c r="U488" s="352">
        <f ca="1">IF(ISERROR(VLOOKUP($A488,'ALL-NEW Z-Z34'!$D:$D,1,FALSE)),0,1)</f>
        <v>1</v>
      </c>
      <c r="V488" s="352">
        <f>IF(ISERROR(VLOOKUP($A488,#REF!,1,FALSE)),0,1)</f>
        <v>0</v>
      </c>
      <c r="W488" s="352">
        <f>IF(ISERROR(VLOOKUP($A488,#REF!,1,FALSE)),0,1)</f>
        <v>0</v>
      </c>
      <c r="X488" s="352">
        <f>IF(ISERROR(VLOOKUP($A488,#REF!,1,FALSE)),0,1)</f>
        <v>0</v>
      </c>
      <c r="Y488" s="352">
        <f>IF(ISERROR(VLOOKUP($A488,#REF!,1,FALSE)),0,1)</f>
        <v>0</v>
      </c>
      <c r="Z488" s="139">
        <f t="shared" ca="1" si="15"/>
        <v>1</v>
      </c>
    </row>
    <row r="489" spans="1:26">
      <c r="A489" s="717" t="s">
        <v>1543</v>
      </c>
      <c r="B489" s="716" t="s">
        <v>1986</v>
      </c>
      <c r="C489" s="718">
        <v>130.61000000000001</v>
      </c>
      <c r="D489" s="586">
        <v>130.61000000000001</v>
      </c>
      <c r="E489" s="537" t="str">
        <f t="shared" si="14"/>
        <v/>
      </c>
      <c r="F489" s="720" t="s">
        <v>1466</v>
      </c>
      <c r="G489" s="680">
        <f>C489-C489*VLOOKUP(F489,'Discount Codes'!A:E,3,FALSE)</f>
        <v>108.40630000000002</v>
      </c>
      <c r="H489" s="352">
        <f ca="1">IF(ISERROR(VLOOKUP($A489,'LEAF-ZE1'!$D:$E,1,FALSE)),0,1)</f>
        <v>0</v>
      </c>
      <c r="I489" s="352">
        <f ca="1">IF(ISERROR(VLOOKUP($A489,'370Z-Z34'!$D:$E,1,FALSE)),0,1)</f>
        <v>0</v>
      </c>
      <c r="J489" s="352">
        <f ca="1">IF(ISERROR(VLOOKUP($A489,'JUKE-F15'!$D:$E,1,FALSE)),0,1)</f>
        <v>0</v>
      </c>
      <c r="K489" s="352">
        <f ca="1">IF(ISERROR(VLOOKUP($A489,'JUKE-F16'!$D:$E,1,FALSE)),0,1)</f>
        <v>0</v>
      </c>
      <c r="L489" s="352">
        <f ca="1">IF(ISERROR(VLOOKUP($A489,'NAVARA DC SER 3 &amp; 4-D23'!$D:$E,1,FALSE)),0,1)</f>
        <v>0</v>
      </c>
      <c r="M489" s="352">
        <f ca="1">IF(ISERROR(VLOOKUP($A489,'NAVARA KC&amp;SC SER 3 &amp; 4-D23'!$D:$E,1,FALSE)),0,1)</f>
        <v>0</v>
      </c>
      <c r="N489" s="352">
        <f ca="1">IF(ISERROR(VLOOKUP($A489,'PATHFINDER -R52'!$D:$E,1,FALSE)),0,1)</f>
        <v>0</v>
      </c>
      <c r="O489" s="352">
        <f ca="1">IF(ISERROR(VLOOKUP($A489,'PATROL W-Y62 S4'!$D:$E,1,FALSE)),0,1)</f>
        <v>0</v>
      </c>
      <c r="P489" s="352">
        <f ca="1">IF(ISERROR(VLOOKUP($A489,'PATROL W-Y62'!$D:$E,1,FALSE)),0,1)</f>
        <v>0</v>
      </c>
      <c r="Q489" s="352">
        <f ca="1">IF(ISERROR(VLOOKUP($A489,'QASHQAI J11'!$D:$E,1,FALSE)),0,1)</f>
        <v>0</v>
      </c>
      <c r="R489" s="352">
        <f ca="1">IF(ISERROR(VLOOKUP($A489,'X-TRAIL-T32'!$D:$E,1,FALSE)),0,1)</f>
        <v>0</v>
      </c>
      <c r="S489" s="352">
        <f ca="1">IF(ISERROR(VLOOKUP($A489,'NAVARA -D23 DC'!$D:$D,1,FALSE)),0,1)</f>
        <v>0</v>
      </c>
      <c r="T489" s="352">
        <f ca="1">IF(ISERROR(VLOOKUP($A489,'NAVARA KC&amp;SC'!$D:$D,1,FALSE)),0,1)</f>
        <v>0</v>
      </c>
      <c r="U489" s="352">
        <f ca="1">IF(ISERROR(VLOOKUP($A489,'ALL-NEW Z-Z34'!$D:$D,1,FALSE)),0,1)</f>
        <v>1</v>
      </c>
      <c r="V489" s="352">
        <f>IF(ISERROR(VLOOKUP($A489,#REF!,1,FALSE)),0,1)</f>
        <v>0</v>
      </c>
      <c r="W489" s="352">
        <f>IF(ISERROR(VLOOKUP($A489,#REF!,1,FALSE)),0,1)</f>
        <v>0</v>
      </c>
      <c r="X489" s="352">
        <f>IF(ISERROR(VLOOKUP($A489,#REF!,1,FALSE)),0,1)</f>
        <v>0</v>
      </c>
      <c r="Y489" s="352">
        <f>IF(ISERROR(VLOOKUP($A489,#REF!,1,FALSE)),0,1)</f>
        <v>0</v>
      </c>
      <c r="Z489" s="139">
        <f t="shared" ca="1" si="15"/>
        <v>1</v>
      </c>
    </row>
    <row r="490" spans="1:26" s="3" customFormat="1">
      <c r="A490" s="717" t="s">
        <v>1589</v>
      </c>
      <c r="B490" s="716" t="s">
        <v>1987</v>
      </c>
      <c r="C490" s="718">
        <v>0</v>
      </c>
      <c r="D490" s="586">
        <v>0</v>
      </c>
      <c r="E490" s="537" t="str">
        <f t="shared" si="14"/>
        <v/>
      </c>
      <c r="F490" s="720" t="s">
        <v>2053</v>
      </c>
      <c r="G490" s="680" t="e">
        <f>C490-C490*VLOOKUP(F490,'Discount Codes'!A:E,3,FALSE)</f>
        <v>#N/A</v>
      </c>
      <c r="H490" s="352">
        <f ca="1">IF(ISERROR(VLOOKUP($A490,'LEAF-ZE1'!$D:$E,1,FALSE)),0,1)</f>
        <v>0</v>
      </c>
      <c r="I490" s="352">
        <f ca="1">IF(ISERROR(VLOOKUP($A490,'370Z-Z34'!$D:$E,1,FALSE)),0,1)</f>
        <v>0</v>
      </c>
      <c r="J490" s="352">
        <f ca="1">IF(ISERROR(VLOOKUP($A490,'JUKE-F15'!$D:$E,1,FALSE)),0,1)</f>
        <v>0</v>
      </c>
      <c r="K490" s="352">
        <f ca="1">IF(ISERROR(VLOOKUP($A490,'JUKE-F16'!$D:$E,1,FALSE)),0,1)</f>
        <v>0</v>
      </c>
      <c r="L490" s="352">
        <f ca="1">IF(ISERROR(VLOOKUP($A490,'NAVARA DC SER 3 &amp; 4-D23'!$D:$E,1,FALSE)),0,1)</f>
        <v>0</v>
      </c>
      <c r="M490" s="352">
        <f ca="1">IF(ISERROR(VLOOKUP($A490,'NAVARA KC&amp;SC SER 3 &amp; 4-D23'!$D:$E,1,FALSE)),0,1)</f>
        <v>0</v>
      </c>
      <c r="N490" s="352">
        <f ca="1">IF(ISERROR(VLOOKUP($A490,'PATHFINDER -R52'!$D:$E,1,FALSE)),0,1)</f>
        <v>0</v>
      </c>
      <c r="O490" s="352">
        <f ca="1">IF(ISERROR(VLOOKUP($A490,'PATROL W-Y62 S4'!$D:$E,1,FALSE)),0,1)</f>
        <v>0</v>
      </c>
      <c r="P490" s="352">
        <f ca="1">IF(ISERROR(VLOOKUP($A490,'PATROL W-Y62'!$D:$E,1,FALSE)),0,1)</f>
        <v>0</v>
      </c>
      <c r="Q490" s="352">
        <f ca="1">IF(ISERROR(VLOOKUP($A490,'QASHQAI J11'!$D:$E,1,FALSE)),0,1)</f>
        <v>0</v>
      </c>
      <c r="R490" s="352">
        <f ca="1">IF(ISERROR(VLOOKUP($A490,'X-TRAIL-T32'!$D:$E,1,FALSE)),0,1)</f>
        <v>0</v>
      </c>
      <c r="S490" s="352">
        <f ca="1">IF(ISERROR(VLOOKUP($A490,'NAVARA -D23 DC'!$D:$D,1,FALSE)),0,1)</f>
        <v>0</v>
      </c>
      <c r="T490" s="352">
        <f ca="1">IF(ISERROR(VLOOKUP($A490,'NAVARA KC&amp;SC'!$D:$D,1,FALSE)),0,1)</f>
        <v>0</v>
      </c>
      <c r="U490" s="352">
        <f ca="1">IF(ISERROR(VLOOKUP($A490,'ALL-NEW Z-Z34'!$D:$D,1,FALSE)),0,1)</f>
        <v>0</v>
      </c>
      <c r="V490" s="352">
        <f>IF(ISERROR(VLOOKUP($A490,#REF!,1,FALSE)),0,1)</f>
        <v>0</v>
      </c>
      <c r="W490" s="352">
        <f>IF(ISERROR(VLOOKUP($A490,#REF!,1,FALSE)),0,1)</f>
        <v>0</v>
      </c>
      <c r="X490" s="352">
        <f>IF(ISERROR(VLOOKUP($A490,#REF!,1,FALSE)),0,1)</f>
        <v>0</v>
      </c>
      <c r="Y490" s="352">
        <f>IF(ISERROR(VLOOKUP($A490,#REF!,1,FALSE)),0,1)</f>
        <v>0</v>
      </c>
      <c r="Z490" s="139">
        <f t="shared" ca="1" si="15"/>
        <v>0</v>
      </c>
    </row>
    <row r="491" spans="1:26" s="3" customFormat="1">
      <c r="A491" s="717" t="s">
        <v>1604</v>
      </c>
      <c r="B491" s="716" t="s">
        <v>1892</v>
      </c>
      <c r="C491" s="718">
        <v>0</v>
      </c>
      <c r="D491" s="586">
        <v>0</v>
      </c>
      <c r="E491" s="537" t="str">
        <f t="shared" si="14"/>
        <v/>
      </c>
      <c r="F491" s="720" t="s">
        <v>2053</v>
      </c>
      <c r="G491" s="680" t="e">
        <f>C491-C491*VLOOKUP(F491,'Discount Codes'!A:E,3,FALSE)</f>
        <v>#N/A</v>
      </c>
      <c r="H491" s="352">
        <f ca="1">IF(ISERROR(VLOOKUP($A491,'LEAF-ZE1'!$D:$E,1,FALSE)),0,1)</f>
        <v>0</v>
      </c>
      <c r="I491" s="352">
        <f ca="1">IF(ISERROR(VLOOKUP($A491,'370Z-Z34'!$D:$E,1,FALSE)),0,1)</f>
        <v>0</v>
      </c>
      <c r="J491" s="352">
        <f ca="1">IF(ISERROR(VLOOKUP($A491,'JUKE-F15'!$D:$E,1,FALSE)),0,1)</f>
        <v>0</v>
      </c>
      <c r="K491" s="352">
        <f ca="1">IF(ISERROR(VLOOKUP($A491,'JUKE-F16'!$D:$E,1,FALSE)),0,1)</f>
        <v>0</v>
      </c>
      <c r="L491" s="352">
        <f ca="1">IF(ISERROR(VLOOKUP($A491,'NAVARA DC SER 3 &amp; 4-D23'!$D:$E,1,FALSE)),0,1)</f>
        <v>0</v>
      </c>
      <c r="M491" s="352">
        <f ca="1">IF(ISERROR(VLOOKUP($A491,'NAVARA KC&amp;SC SER 3 &amp; 4-D23'!$D:$E,1,FALSE)),0,1)</f>
        <v>0</v>
      </c>
      <c r="N491" s="352">
        <f ca="1">IF(ISERROR(VLOOKUP($A491,'PATHFINDER -R52'!$D:$E,1,FALSE)),0,1)</f>
        <v>0</v>
      </c>
      <c r="O491" s="352">
        <f ca="1">IF(ISERROR(VLOOKUP($A491,'PATROL W-Y62 S4'!$D:$E,1,FALSE)),0,1)</f>
        <v>0</v>
      </c>
      <c r="P491" s="352">
        <f ca="1">IF(ISERROR(VLOOKUP($A491,'PATROL W-Y62'!$D:$E,1,FALSE)),0,1)</f>
        <v>0</v>
      </c>
      <c r="Q491" s="352">
        <f ca="1">IF(ISERROR(VLOOKUP($A491,'QASHQAI J11'!$D:$E,1,FALSE)),0,1)</f>
        <v>0</v>
      </c>
      <c r="R491" s="352">
        <f ca="1">IF(ISERROR(VLOOKUP($A491,'X-TRAIL-T32'!$D:$E,1,FALSE)),0,1)</f>
        <v>0</v>
      </c>
      <c r="S491" s="352">
        <f ca="1">IF(ISERROR(VLOOKUP($A491,'NAVARA -D23 DC'!$D:$D,1,FALSE)),0,1)</f>
        <v>0</v>
      </c>
      <c r="T491" s="352">
        <f ca="1">IF(ISERROR(VLOOKUP($A491,'NAVARA KC&amp;SC'!$D:$D,1,FALSE)),0,1)</f>
        <v>0</v>
      </c>
      <c r="U491" s="352">
        <f ca="1">IF(ISERROR(VLOOKUP($A491,'ALL-NEW Z-Z34'!$D:$D,1,FALSE)),0,1)</f>
        <v>0</v>
      </c>
      <c r="V491" s="352">
        <f>IF(ISERROR(VLOOKUP($A491,#REF!,1,FALSE)),0,1)</f>
        <v>0</v>
      </c>
      <c r="W491" s="352">
        <f>IF(ISERROR(VLOOKUP($A491,#REF!,1,FALSE)),0,1)</f>
        <v>0</v>
      </c>
      <c r="X491" s="352">
        <f>IF(ISERROR(VLOOKUP($A491,#REF!,1,FALSE)),0,1)</f>
        <v>0</v>
      </c>
      <c r="Y491" s="352">
        <f>IF(ISERROR(VLOOKUP($A491,#REF!,1,FALSE)),0,1)</f>
        <v>0</v>
      </c>
      <c r="Z491" s="139">
        <f t="shared" ca="1" si="15"/>
        <v>0</v>
      </c>
    </row>
    <row r="492" spans="1:26" s="3" customFormat="1">
      <c r="A492" s="717" t="s">
        <v>1605</v>
      </c>
      <c r="B492" s="716" t="s">
        <v>1894</v>
      </c>
      <c r="C492" s="718">
        <v>0</v>
      </c>
      <c r="D492" s="586">
        <v>0</v>
      </c>
      <c r="E492" s="537" t="str">
        <f t="shared" si="14"/>
        <v/>
      </c>
      <c r="F492" s="720" t="s">
        <v>2053</v>
      </c>
      <c r="G492" s="680" t="e">
        <f>C492-C492*VLOOKUP(F492,'Discount Codes'!A:E,3,FALSE)</f>
        <v>#N/A</v>
      </c>
      <c r="H492" s="352">
        <f ca="1">IF(ISERROR(VLOOKUP($A492,'LEAF-ZE1'!$D:$E,1,FALSE)),0,1)</f>
        <v>0</v>
      </c>
      <c r="I492" s="352">
        <f ca="1">IF(ISERROR(VLOOKUP($A492,'370Z-Z34'!$D:$E,1,FALSE)),0,1)</f>
        <v>0</v>
      </c>
      <c r="J492" s="352">
        <f ca="1">IF(ISERROR(VLOOKUP($A492,'JUKE-F15'!$D:$E,1,FALSE)),0,1)</f>
        <v>0</v>
      </c>
      <c r="K492" s="352">
        <f ca="1">IF(ISERROR(VLOOKUP($A492,'JUKE-F16'!$D:$E,1,FALSE)),0,1)</f>
        <v>0</v>
      </c>
      <c r="L492" s="352">
        <f ca="1">IF(ISERROR(VLOOKUP($A492,'NAVARA DC SER 3 &amp; 4-D23'!$D:$E,1,FALSE)),0,1)</f>
        <v>0</v>
      </c>
      <c r="M492" s="352">
        <f ca="1">IF(ISERROR(VLOOKUP($A492,'NAVARA KC&amp;SC SER 3 &amp; 4-D23'!$D:$E,1,FALSE)),0,1)</f>
        <v>0</v>
      </c>
      <c r="N492" s="352">
        <f ca="1">IF(ISERROR(VLOOKUP($A492,'PATHFINDER -R52'!$D:$E,1,FALSE)),0,1)</f>
        <v>0</v>
      </c>
      <c r="O492" s="352">
        <f ca="1">IF(ISERROR(VLOOKUP($A492,'PATROL W-Y62 S4'!$D:$E,1,FALSE)),0,1)</f>
        <v>0</v>
      </c>
      <c r="P492" s="352">
        <f ca="1">IF(ISERROR(VLOOKUP($A492,'PATROL W-Y62'!$D:$E,1,FALSE)),0,1)</f>
        <v>0</v>
      </c>
      <c r="Q492" s="352">
        <f ca="1">IF(ISERROR(VLOOKUP($A492,'QASHQAI J11'!$D:$E,1,FALSE)),0,1)</f>
        <v>0</v>
      </c>
      <c r="R492" s="352">
        <f ca="1">IF(ISERROR(VLOOKUP($A492,'X-TRAIL-T32'!$D:$E,1,FALSE)),0,1)</f>
        <v>0</v>
      </c>
      <c r="S492" s="352">
        <f ca="1">IF(ISERROR(VLOOKUP($A492,'NAVARA -D23 DC'!$D:$D,1,FALSE)),0,1)</f>
        <v>0</v>
      </c>
      <c r="T492" s="352">
        <f ca="1">IF(ISERROR(VLOOKUP($A492,'NAVARA KC&amp;SC'!$D:$D,1,FALSE)),0,1)</f>
        <v>0</v>
      </c>
      <c r="U492" s="352">
        <f ca="1">IF(ISERROR(VLOOKUP($A492,'ALL-NEW Z-Z34'!$D:$D,1,FALSE)),0,1)</f>
        <v>0</v>
      </c>
      <c r="V492" s="352">
        <f>IF(ISERROR(VLOOKUP($A492,#REF!,1,FALSE)),0,1)</f>
        <v>0</v>
      </c>
      <c r="W492" s="352">
        <f>IF(ISERROR(VLOOKUP($A492,#REF!,1,FALSE)),0,1)</f>
        <v>0</v>
      </c>
      <c r="X492" s="352">
        <f>IF(ISERROR(VLOOKUP($A492,#REF!,1,FALSE)),0,1)</f>
        <v>0</v>
      </c>
      <c r="Y492" s="352">
        <f>IF(ISERROR(VLOOKUP($A492,#REF!,1,FALSE)),0,1)</f>
        <v>0</v>
      </c>
      <c r="Z492" s="139">
        <f t="shared" ca="1" si="15"/>
        <v>0</v>
      </c>
    </row>
    <row r="493" spans="1:26" s="3" customFormat="1" ht="16.350000000000001" customHeight="1">
      <c r="A493" s="717" t="s">
        <v>1609</v>
      </c>
      <c r="B493" s="716" t="s">
        <v>1988</v>
      </c>
      <c r="C493" s="718">
        <v>600.33000000000004</v>
      </c>
      <c r="D493" s="586">
        <v>600.33000000000004</v>
      </c>
      <c r="E493" s="537" t="str">
        <f t="shared" si="14"/>
        <v/>
      </c>
      <c r="F493" s="720" t="s">
        <v>1466</v>
      </c>
      <c r="G493" s="680">
        <f>C493-C493*VLOOKUP(F493,'Discount Codes'!A:E,3,FALSE)</f>
        <v>498.27390000000003</v>
      </c>
      <c r="H493" s="352">
        <f ca="1">IF(ISERROR(VLOOKUP($A493,'LEAF-ZE1'!$D:$E,1,FALSE)),0,1)</f>
        <v>0</v>
      </c>
      <c r="I493" s="352">
        <f ca="1">IF(ISERROR(VLOOKUP($A493,'370Z-Z34'!$D:$E,1,FALSE)),0,1)</f>
        <v>0</v>
      </c>
      <c r="J493" s="352">
        <f ca="1">IF(ISERROR(VLOOKUP($A493,'JUKE-F15'!$D:$E,1,FALSE)),0,1)</f>
        <v>0</v>
      </c>
      <c r="K493" s="352">
        <f ca="1">IF(ISERROR(VLOOKUP($A493,'JUKE-F16'!$D:$E,1,FALSE)),0,1)</f>
        <v>0</v>
      </c>
      <c r="L493" s="352">
        <f ca="1">IF(ISERROR(VLOOKUP($A493,'NAVARA DC SER 3 &amp; 4-D23'!$D:$E,1,FALSE)),0,1)</f>
        <v>0</v>
      </c>
      <c r="M493" s="352">
        <f ca="1">IF(ISERROR(VLOOKUP($A493,'NAVARA KC&amp;SC SER 3 &amp; 4-D23'!$D:$E,1,FALSE)),0,1)</f>
        <v>0</v>
      </c>
      <c r="N493" s="352">
        <f ca="1">IF(ISERROR(VLOOKUP($A493,'PATHFINDER -R52'!$D:$E,1,FALSE)),0,1)</f>
        <v>0</v>
      </c>
      <c r="O493" s="352">
        <f ca="1">IF(ISERROR(VLOOKUP($A493,'PATROL W-Y62 S4'!$D:$E,1,FALSE)),0,1)</f>
        <v>0</v>
      </c>
      <c r="P493" s="352">
        <f ca="1">IF(ISERROR(VLOOKUP($A493,'PATROL W-Y62'!$D:$E,1,FALSE)),0,1)</f>
        <v>0</v>
      </c>
      <c r="Q493" s="352">
        <f ca="1">IF(ISERROR(VLOOKUP($A493,'QASHQAI J11'!$D:$E,1,FALSE)),0,1)</f>
        <v>0</v>
      </c>
      <c r="R493" s="352">
        <f ca="1">IF(ISERROR(VLOOKUP($A493,'X-TRAIL-T32'!$D:$E,1,FALSE)),0,1)</f>
        <v>0</v>
      </c>
      <c r="S493" s="352">
        <f ca="1">IF(ISERROR(VLOOKUP($A493,'NAVARA -D23 DC'!$D:$D,1,FALSE)),0,1)</f>
        <v>0</v>
      </c>
      <c r="T493" s="352">
        <f ca="1">IF(ISERROR(VLOOKUP($A493,'NAVARA KC&amp;SC'!$D:$D,1,FALSE)),0,1)</f>
        <v>0</v>
      </c>
      <c r="U493" s="352">
        <f ca="1">IF(ISERROR(VLOOKUP($A493,'ALL-NEW Z-Z34'!$D:$D,1,FALSE)),0,1)</f>
        <v>0</v>
      </c>
      <c r="V493" s="352">
        <f>IF(ISERROR(VLOOKUP($A493,#REF!,1,FALSE)),0,1)</f>
        <v>0</v>
      </c>
      <c r="W493" s="352">
        <f>IF(ISERROR(VLOOKUP($A493,#REF!,1,FALSE)),0,1)</f>
        <v>0</v>
      </c>
      <c r="X493" s="352">
        <f>IF(ISERROR(VLOOKUP($A493,#REF!,1,FALSE)),0,1)</f>
        <v>0</v>
      </c>
      <c r="Y493" s="352">
        <f>IF(ISERROR(VLOOKUP($A493,#REF!,1,FALSE)),0,1)</f>
        <v>0</v>
      </c>
      <c r="Z493" s="139">
        <f t="shared" ca="1" si="15"/>
        <v>0</v>
      </c>
    </row>
    <row r="494" spans="1:26" s="3" customFormat="1" ht="16.350000000000001" customHeight="1">
      <c r="A494" s="717" t="s">
        <v>1607</v>
      </c>
      <c r="B494" s="716" t="s">
        <v>1787</v>
      </c>
      <c r="C494" s="718">
        <v>904.2</v>
      </c>
      <c r="D494" s="586">
        <v>904.2</v>
      </c>
      <c r="E494" s="537" t="str">
        <f t="shared" si="14"/>
        <v/>
      </c>
      <c r="F494" s="720" t="s">
        <v>1465</v>
      </c>
      <c r="G494" s="680">
        <f>C494-C494*VLOOKUP(F494,'Discount Codes'!A:E,3,FALSE)</f>
        <v>750.48599999999999</v>
      </c>
      <c r="H494" s="352">
        <f ca="1">IF(ISERROR(VLOOKUP($A494,'LEAF-ZE1'!$D:$E,1,FALSE)),0,1)</f>
        <v>0</v>
      </c>
      <c r="I494" s="352">
        <f ca="1">IF(ISERROR(VLOOKUP($A494,'370Z-Z34'!$D:$E,1,FALSE)),0,1)</f>
        <v>0</v>
      </c>
      <c r="J494" s="352">
        <f ca="1">IF(ISERROR(VLOOKUP($A494,'JUKE-F15'!$D:$E,1,FALSE)),0,1)</f>
        <v>0</v>
      </c>
      <c r="K494" s="352">
        <f ca="1">IF(ISERROR(VLOOKUP($A494,'JUKE-F16'!$D:$E,1,FALSE)),0,1)</f>
        <v>0</v>
      </c>
      <c r="L494" s="352">
        <f ca="1">IF(ISERROR(VLOOKUP($A494,'NAVARA DC SER 3 &amp; 4-D23'!$D:$E,1,FALSE)),0,1)</f>
        <v>0</v>
      </c>
      <c r="M494" s="352">
        <f ca="1">IF(ISERROR(VLOOKUP($A494,'NAVARA KC&amp;SC SER 3 &amp; 4-D23'!$D:$E,1,FALSE)),0,1)</f>
        <v>0</v>
      </c>
      <c r="N494" s="352">
        <f ca="1">IF(ISERROR(VLOOKUP($A494,'PATHFINDER -R52'!$D:$E,1,FALSE)),0,1)</f>
        <v>0</v>
      </c>
      <c r="O494" s="352">
        <f ca="1">IF(ISERROR(VLOOKUP($A494,'PATROL W-Y62 S4'!$D:$E,1,FALSE)),0,1)</f>
        <v>0</v>
      </c>
      <c r="P494" s="352">
        <f ca="1">IF(ISERROR(VLOOKUP($A494,'PATROL W-Y62'!$D:$E,1,FALSE)),0,1)</f>
        <v>0</v>
      </c>
      <c r="Q494" s="352">
        <f ca="1">IF(ISERROR(VLOOKUP($A494,'QASHQAI J11'!$D:$E,1,FALSE)),0,1)</f>
        <v>0</v>
      </c>
      <c r="R494" s="352">
        <f ca="1">IF(ISERROR(VLOOKUP($A494,'X-TRAIL-T32'!$D:$E,1,FALSE)),0,1)</f>
        <v>0</v>
      </c>
      <c r="S494" s="352">
        <f ca="1">IF(ISERROR(VLOOKUP($A494,'NAVARA -D23 DC'!$D:$D,1,FALSE)),0,1)</f>
        <v>0</v>
      </c>
      <c r="T494" s="352">
        <f ca="1">IF(ISERROR(VLOOKUP($A494,'NAVARA KC&amp;SC'!$D:$D,1,FALSE)),0,1)</f>
        <v>0</v>
      </c>
      <c r="U494" s="352">
        <f ca="1">IF(ISERROR(VLOOKUP($A494,'ALL-NEW Z-Z34'!$D:$D,1,FALSE)),0,1)</f>
        <v>0</v>
      </c>
      <c r="V494" s="352">
        <f>IF(ISERROR(VLOOKUP($A494,#REF!,1,FALSE)),0,1)</f>
        <v>0</v>
      </c>
      <c r="W494" s="352">
        <f>IF(ISERROR(VLOOKUP($A494,#REF!,1,FALSE)),0,1)</f>
        <v>0</v>
      </c>
      <c r="X494" s="352">
        <f>IF(ISERROR(VLOOKUP($A494,#REF!,1,FALSE)),0,1)</f>
        <v>0</v>
      </c>
      <c r="Y494" s="352">
        <f>IF(ISERROR(VLOOKUP($A494,#REF!,1,FALSE)),0,1)</f>
        <v>0</v>
      </c>
      <c r="Z494" s="139">
        <f t="shared" ca="1" si="15"/>
        <v>0</v>
      </c>
    </row>
    <row r="495" spans="1:26" s="3" customFormat="1" ht="16.350000000000001" customHeight="1">
      <c r="A495" s="717">
        <v>501261</v>
      </c>
      <c r="B495" s="716" t="s">
        <v>1989</v>
      </c>
      <c r="C495" s="718">
        <v>67.2</v>
      </c>
      <c r="D495" s="586">
        <v>59.2</v>
      </c>
      <c r="E495" s="537" t="str">
        <f t="shared" si="14"/>
        <v>Price Update</v>
      </c>
      <c r="F495" s="720">
        <v>12</v>
      </c>
      <c r="G495" s="680">
        <f>C495-C495*VLOOKUP(F495,'Discount Codes'!A:E,3,FALSE)</f>
        <v>43.209600000000002</v>
      </c>
      <c r="H495" s="352">
        <f ca="1">IF(ISERROR(VLOOKUP($A495,'LEAF-ZE1'!$D:$E,1,FALSE)),0,1)</f>
        <v>0</v>
      </c>
      <c r="I495" s="352">
        <f ca="1">IF(ISERROR(VLOOKUP($A495,'370Z-Z34'!$D:$E,1,FALSE)),0,1)</f>
        <v>0</v>
      </c>
      <c r="J495" s="352">
        <f ca="1">IF(ISERROR(VLOOKUP($A495,'JUKE-F15'!$D:$E,1,FALSE)),0,1)</f>
        <v>0</v>
      </c>
      <c r="K495" s="352">
        <f ca="1">IF(ISERROR(VLOOKUP($A495,'JUKE-F16'!$D:$E,1,FALSE)),0,1)</f>
        <v>0</v>
      </c>
      <c r="L495" s="352">
        <f ca="1">IF(ISERROR(VLOOKUP($A495,'NAVARA DC SER 3 &amp; 4-D23'!$D:$E,1,FALSE)),0,1)</f>
        <v>0</v>
      </c>
      <c r="M495" s="352">
        <f ca="1">IF(ISERROR(VLOOKUP($A495,'NAVARA KC&amp;SC SER 3 &amp; 4-D23'!$D:$E,1,FALSE)),0,1)</f>
        <v>0</v>
      </c>
      <c r="N495" s="352">
        <f ca="1">IF(ISERROR(VLOOKUP($A495,'PATHFINDER -R52'!$D:$E,1,FALSE)),0,1)</f>
        <v>0</v>
      </c>
      <c r="O495" s="352">
        <f ca="1">IF(ISERROR(VLOOKUP($A495,'PATROL W-Y62 S4'!$D:$E,1,FALSE)),0,1)</f>
        <v>0</v>
      </c>
      <c r="P495" s="352">
        <f ca="1">IF(ISERROR(VLOOKUP($A495,'PATROL W-Y62'!$D:$E,1,FALSE)),0,1)</f>
        <v>0</v>
      </c>
      <c r="Q495" s="352">
        <f ca="1">IF(ISERROR(VLOOKUP($A495,'QASHQAI J11'!$D:$E,1,FALSE)),0,1)</f>
        <v>0</v>
      </c>
      <c r="R495" s="352">
        <f ca="1">IF(ISERROR(VLOOKUP($A495,'X-TRAIL-T32'!$D:$E,1,FALSE)),0,1)</f>
        <v>0</v>
      </c>
      <c r="S495" s="352">
        <f ca="1">IF(ISERROR(VLOOKUP($A495,'NAVARA -D23 DC'!$D:$D,1,FALSE)),0,1)</f>
        <v>0</v>
      </c>
      <c r="T495" s="352">
        <f ca="1">IF(ISERROR(VLOOKUP($A495,'NAVARA KC&amp;SC'!$D:$D,1,FALSE)),0,1)</f>
        <v>0</v>
      </c>
      <c r="U495" s="352">
        <f ca="1">IF(ISERROR(VLOOKUP($A495,'ALL-NEW Z-Z34'!$D:$D,1,FALSE)),0,1)</f>
        <v>0</v>
      </c>
      <c r="V495" s="352">
        <f>IF(ISERROR(VLOOKUP($A495,#REF!,1,FALSE)),0,1)</f>
        <v>0</v>
      </c>
      <c r="W495" s="352">
        <f>IF(ISERROR(VLOOKUP($A495,#REF!,1,FALSE)),0,1)</f>
        <v>0</v>
      </c>
      <c r="X495" s="352">
        <f>IF(ISERROR(VLOOKUP($A495,#REF!,1,FALSE)),0,1)</f>
        <v>0</v>
      </c>
      <c r="Y495" s="352">
        <f>IF(ISERROR(VLOOKUP($A495,#REF!,1,FALSE)),0,1)</f>
        <v>0</v>
      </c>
      <c r="Z495" s="139">
        <f t="shared" ca="1" si="15"/>
        <v>0</v>
      </c>
    </row>
    <row r="496" spans="1:26" s="3" customFormat="1" ht="16.350000000000001" customHeight="1">
      <c r="A496" s="717">
        <v>501260</v>
      </c>
      <c r="B496" s="716" t="s">
        <v>1990</v>
      </c>
      <c r="C496" s="718">
        <v>95.28</v>
      </c>
      <c r="D496" s="586">
        <v>85.03</v>
      </c>
      <c r="E496" s="537" t="str">
        <f t="shared" si="14"/>
        <v>Price Update</v>
      </c>
      <c r="F496" s="720">
        <v>12</v>
      </c>
      <c r="G496" s="680">
        <f>C496-C496*VLOOKUP(F496,'Discount Codes'!A:E,3,FALSE)</f>
        <v>61.265039999999999</v>
      </c>
      <c r="H496" s="352">
        <f ca="1">IF(ISERROR(VLOOKUP($A496,'LEAF-ZE1'!$D:$E,1,FALSE)),0,1)</f>
        <v>0</v>
      </c>
      <c r="I496" s="352">
        <f ca="1">IF(ISERROR(VLOOKUP($A496,'370Z-Z34'!$D:$E,1,FALSE)),0,1)</f>
        <v>0</v>
      </c>
      <c r="J496" s="352">
        <f ca="1">IF(ISERROR(VLOOKUP($A496,'JUKE-F15'!$D:$E,1,FALSE)),0,1)</f>
        <v>0</v>
      </c>
      <c r="K496" s="352">
        <f ca="1">IF(ISERROR(VLOOKUP($A496,'JUKE-F16'!$D:$E,1,FALSE)),0,1)</f>
        <v>0</v>
      </c>
      <c r="L496" s="352">
        <f ca="1">IF(ISERROR(VLOOKUP($A496,'NAVARA DC SER 3 &amp; 4-D23'!$D:$E,1,FALSE)),0,1)</f>
        <v>0</v>
      </c>
      <c r="M496" s="352">
        <f ca="1">IF(ISERROR(VLOOKUP($A496,'NAVARA KC&amp;SC SER 3 &amp; 4-D23'!$D:$E,1,FALSE)),0,1)</f>
        <v>0</v>
      </c>
      <c r="N496" s="352">
        <f ca="1">IF(ISERROR(VLOOKUP($A496,'PATHFINDER -R52'!$D:$E,1,FALSE)),0,1)</f>
        <v>0</v>
      </c>
      <c r="O496" s="352">
        <f ca="1">IF(ISERROR(VLOOKUP($A496,'PATROL W-Y62 S4'!$D:$E,1,FALSE)),0,1)</f>
        <v>0</v>
      </c>
      <c r="P496" s="352">
        <f ca="1">IF(ISERROR(VLOOKUP($A496,'PATROL W-Y62'!$D:$E,1,FALSE)),0,1)</f>
        <v>0</v>
      </c>
      <c r="Q496" s="352">
        <f ca="1">IF(ISERROR(VLOOKUP($A496,'QASHQAI J11'!$D:$E,1,FALSE)),0,1)</f>
        <v>0</v>
      </c>
      <c r="R496" s="352">
        <f ca="1">IF(ISERROR(VLOOKUP($A496,'X-TRAIL-T32'!$D:$E,1,FALSE)),0,1)</f>
        <v>0</v>
      </c>
      <c r="S496" s="352">
        <f ca="1">IF(ISERROR(VLOOKUP($A496,'NAVARA -D23 DC'!$D:$D,1,FALSE)),0,1)</f>
        <v>0</v>
      </c>
      <c r="T496" s="352">
        <f ca="1">IF(ISERROR(VLOOKUP($A496,'NAVARA KC&amp;SC'!$D:$D,1,FALSE)),0,1)</f>
        <v>0</v>
      </c>
      <c r="U496" s="352">
        <f ca="1">IF(ISERROR(VLOOKUP($A496,'ALL-NEW Z-Z34'!$D:$D,1,FALSE)),0,1)</f>
        <v>0</v>
      </c>
      <c r="V496" s="352">
        <f>IF(ISERROR(VLOOKUP($A496,#REF!,1,FALSE)),0,1)</f>
        <v>0</v>
      </c>
      <c r="W496" s="352">
        <f>IF(ISERROR(VLOOKUP($A496,#REF!,1,FALSE)),0,1)</f>
        <v>0</v>
      </c>
      <c r="X496" s="352">
        <f>IF(ISERROR(VLOOKUP($A496,#REF!,1,FALSE)),0,1)</f>
        <v>0</v>
      </c>
      <c r="Y496" s="352">
        <f>IF(ISERROR(VLOOKUP($A496,#REF!,1,FALSE)),0,1)</f>
        <v>0</v>
      </c>
      <c r="Z496" s="139">
        <f t="shared" ca="1" si="15"/>
        <v>0</v>
      </c>
    </row>
    <row r="497" spans="1:26">
      <c r="A497" s="717">
        <v>599010</v>
      </c>
      <c r="B497" s="716" t="s">
        <v>1991</v>
      </c>
      <c r="C497" s="718">
        <v>200.62</v>
      </c>
      <c r="D497" s="586">
        <v>188.36</v>
      </c>
      <c r="E497" s="537" t="str">
        <f t="shared" si="14"/>
        <v>Price Update</v>
      </c>
      <c r="F497" s="720">
        <v>6</v>
      </c>
      <c r="G497" s="680">
        <f>C497-C497*VLOOKUP(F497,'Discount Codes'!A:E,3,FALSE)</f>
        <v>175.54250000000002</v>
      </c>
      <c r="H497" s="352">
        <f ca="1">IF(ISERROR(VLOOKUP($A497,'LEAF-ZE1'!$D:$E,1,FALSE)),0,1)</f>
        <v>0</v>
      </c>
      <c r="I497" s="352">
        <f ca="1">IF(ISERROR(VLOOKUP($A497,'370Z-Z34'!$D:$E,1,FALSE)),0,1)</f>
        <v>0</v>
      </c>
      <c r="J497" s="352">
        <f ca="1">IF(ISERROR(VLOOKUP($A497,'JUKE-F15'!$D:$E,1,FALSE)),0,1)</f>
        <v>0</v>
      </c>
      <c r="K497" s="352">
        <f ca="1">IF(ISERROR(VLOOKUP($A497,'JUKE-F16'!$D:$E,1,FALSE)),0,1)</f>
        <v>0</v>
      </c>
      <c r="L497" s="352">
        <f ca="1">IF(ISERROR(VLOOKUP($A497,'NAVARA DC SER 3 &amp; 4-D23'!$D:$E,1,FALSE)),0,1)</f>
        <v>0</v>
      </c>
      <c r="M497" s="352">
        <f ca="1">IF(ISERROR(VLOOKUP($A497,'NAVARA KC&amp;SC SER 3 &amp; 4-D23'!$D:$E,1,FALSE)),0,1)</f>
        <v>0</v>
      </c>
      <c r="N497" s="352">
        <f ca="1">IF(ISERROR(VLOOKUP($A497,'PATHFINDER -R52'!$D:$E,1,FALSE)),0,1)</f>
        <v>0</v>
      </c>
      <c r="O497" s="352">
        <f ca="1">IF(ISERROR(VLOOKUP($A497,'PATROL W-Y62 S4'!$D:$E,1,FALSE)),0,1)</f>
        <v>0</v>
      </c>
      <c r="P497" s="352">
        <f ca="1">IF(ISERROR(VLOOKUP($A497,'PATROL W-Y62'!$D:$E,1,FALSE)),0,1)</f>
        <v>0</v>
      </c>
      <c r="Q497" s="352">
        <f ca="1">IF(ISERROR(VLOOKUP($A497,'QASHQAI J11'!$D:$E,1,FALSE)),0,1)</f>
        <v>0</v>
      </c>
      <c r="R497" s="352">
        <f ca="1">IF(ISERROR(VLOOKUP($A497,'X-TRAIL-T32'!$D:$E,1,FALSE)),0,1)</f>
        <v>0</v>
      </c>
      <c r="S497" s="352">
        <f ca="1">IF(ISERROR(VLOOKUP($A497,'NAVARA -D23 DC'!$D:$D,1,FALSE)),0,1)</f>
        <v>0</v>
      </c>
      <c r="T497" s="352">
        <f ca="1">IF(ISERROR(VLOOKUP($A497,'NAVARA KC&amp;SC'!$D:$D,1,FALSE)),0,1)</f>
        <v>0</v>
      </c>
      <c r="U497" s="352">
        <f ca="1">IF(ISERROR(VLOOKUP($A497,'ALL-NEW Z-Z34'!$D:$D,1,FALSE)),0,1)</f>
        <v>0</v>
      </c>
      <c r="V497" s="352">
        <f>IF(ISERROR(VLOOKUP($A497,#REF!,1,FALSE)),0,1)</f>
        <v>0</v>
      </c>
      <c r="W497" s="352">
        <f>IF(ISERROR(VLOOKUP($A497,#REF!,1,FALSE)),0,1)</f>
        <v>0</v>
      </c>
      <c r="X497" s="352">
        <f>IF(ISERROR(VLOOKUP($A497,#REF!,1,FALSE)),0,1)</f>
        <v>0</v>
      </c>
      <c r="Y497" s="352">
        <f>IF(ISERROR(VLOOKUP($A497,#REF!,1,FALSE)),0,1)</f>
        <v>0</v>
      </c>
      <c r="Z497" s="139">
        <f t="shared" ca="1" si="15"/>
        <v>0</v>
      </c>
    </row>
    <row r="498" spans="1:26">
      <c r="A498" s="717" t="s">
        <v>1640</v>
      </c>
      <c r="B498" s="716" t="s">
        <v>1992</v>
      </c>
      <c r="C498" s="718">
        <v>12.43</v>
      </c>
      <c r="D498" s="586">
        <v>12.43</v>
      </c>
      <c r="E498" s="537" t="str">
        <f t="shared" si="14"/>
        <v/>
      </c>
      <c r="F498" s="720" t="s">
        <v>1473</v>
      </c>
      <c r="G498" s="680">
        <f>C498-C498*VLOOKUP(F498,'Discount Codes'!A:E,3,FALSE)</f>
        <v>10.3169</v>
      </c>
      <c r="H498" s="352">
        <f ca="1">IF(ISERROR(VLOOKUP($A498,'LEAF-ZE1'!$D:$E,1,FALSE)),0,1)</f>
        <v>0</v>
      </c>
      <c r="I498" s="352">
        <f ca="1">IF(ISERROR(VLOOKUP($A498,'370Z-Z34'!$D:$E,1,FALSE)),0,1)</f>
        <v>0</v>
      </c>
      <c r="J498" s="352">
        <f ca="1">IF(ISERROR(VLOOKUP($A498,'JUKE-F15'!$D:$E,1,FALSE)),0,1)</f>
        <v>0</v>
      </c>
      <c r="K498" s="352">
        <f ca="1">IF(ISERROR(VLOOKUP($A498,'JUKE-F16'!$D:$E,1,FALSE)),0,1)</f>
        <v>0</v>
      </c>
      <c r="L498" s="352">
        <f ca="1">IF(ISERROR(VLOOKUP($A498,'NAVARA DC SER 3 &amp; 4-D23'!$D:$E,1,FALSE)),0,1)</f>
        <v>0</v>
      </c>
      <c r="M498" s="352">
        <f ca="1">IF(ISERROR(VLOOKUP($A498,'NAVARA KC&amp;SC SER 3 &amp; 4-D23'!$D:$E,1,FALSE)),0,1)</f>
        <v>0</v>
      </c>
      <c r="N498" s="352">
        <f ca="1">IF(ISERROR(VLOOKUP($A498,'PATHFINDER -R52'!$D:$E,1,FALSE)),0,1)</f>
        <v>0</v>
      </c>
      <c r="O498" s="352">
        <f ca="1">IF(ISERROR(VLOOKUP($A498,'PATROL W-Y62 S4'!$D:$E,1,FALSE)),0,1)</f>
        <v>0</v>
      </c>
      <c r="P498" s="352">
        <f ca="1">IF(ISERROR(VLOOKUP($A498,'PATROL W-Y62'!$D:$E,1,FALSE)),0,1)</f>
        <v>0</v>
      </c>
      <c r="Q498" s="352">
        <f ca="1">IF(ISERROR(VLOOKUP($A498,'QASHQAI J11'!$D:$E,1,FALSE)),0,1)</f>
        <v>0</v>
      </c>
      <c r="R498" s="352">
        <f ca="1">IF(ISERROR(VLOOKUP($A498,'X-TRAIL-T32'!$D:$E,1,FALSE)),0,1)</f>
        <v>0</v>
      </c>
      <c r="S498" s="352">
        <f ca="1">IF(ISERROR(VLOOKUP($A498,'NAVARA -D23 DC'!$D:$D,1,FALSE)),0,1)</f>
        <v>0</v>
      </c>
      <c r="T498" s="352">
        <f ca="1">IF(ISERROR(VLOOKUP($A498,'NAVARA KC&amp;SC'!$D:$D,1,FALSE)),0,1)</f>
        <v>0</v>
      </c>
      <c r="U498" s="352">
        <f ca="1">IF(ISERROR(VLOOKUP($A498,'ALL-NEW Z-Z34'!$D:$D,1,FALSE)),0,1)</f>
        <v>0</v>
      </c>
      <c r="V498" s="352">
        <f>IF(ISERROR(VLOOKUP($A498,#REF!,1,FALSE)),0,1)</f>
        <v>0</v>
      </c>
      <c r="W498" s="352">
        <f>IF(ISERROR(VLOOKUP($A498,#REF!,1,FALSE)),0,1)</f>
        <v>0</v>
      </c>
      <c r="X498" s="352">
        <f>IF(ISERROR(VLOOKUP($A498,#REF!,1,FALSE)),0,1)</f>
        <v>0</v>
      </c>
      <c r="Y498" s="352">
        <f>IF(ISERROR(VLOOKUP($A498,#REF!,1,FALSE)),0,1)</f>
        <v>0</v>
      </c>
      <c r="Z498" s="139">
        <f t="shared" ca="1" si="15"/>
        <v>0</v>
      </c>
    </row>
    <row r="499" spans="1:26">
      <c r="A499" s="717" t="s">
        <v>1641</v>
      </c>
      <c r="B499" s="716" t="s">
        <v>1993</v>
      </c>
      <c r="C499" s="718">
        <v>23.5</v>
      </c>
      <c r="D499" s="586">
        <v>23.5</v>
      </c>
      <c r="E499" s="537" t="str">
        <f t="shared" si="14"/>
        <v/>
      </c>
      <c r="F499" s="720" t="s">
        <v>1732</v>
      </c>
      <c r="G499" s="680">
        <f>C499-C499*VLOOKUP(F499,'Discount Codes'!A:E,3,FALSE)</f>
        <v>17.23255</v>
      </c>
      <c r="H499" s="352">
        <f ca="1">IF(ISERROR(VLOOKUP($A499,'LEAF-ZE1'!$D:$E,1,FALSE)),0,1)</f>
        <v>0</v>
      </c>
      <c r="I499" s="352">
        <f ca="1">IF(ISERROR(VLOOKUP($A499,'370Z-Z34'!$D:$E,1,FALSE)),0,1)</f>
        <v>0</v>
      </c>
      <c r="J499" s="352">
        <f ca="1">IF(ISERROR(VLOOKUP($A499,'JUKE-F15'!$D:$E,1,FALSE)),0,1)</f>
        <v>0</v>
      </c>
      <c r="K499" s="352">
        <f ca="1">IF(ISERROR(VLOOKUP($A499,'JUKE-F16'!$D:$E,1,FALSE)),0,1)</f>
        <v>0</v>
      </c>
      <c r="L499" s="352">
        <f ca="1">IF(ISERROR(VLOOKUP($A499,'NAVARA DC SER 3 &amp; 4-D23'!$D:$E,1,FALSE)),0,1)</f>
        <v>0</v>
      </c>
      <c r="M499" s="352">
        <f ca="1">IF(ISERROR(VLOOKUP($A499,'NAVARA KC&amp;SC SER 3 &amp; 4-D23'!$D:$E,1,FALSE)),0,1)</f>
        <v>0</v>
      </c>
      <c r="N499" s="352">
        <f ca="1">IF(ISERROR(VLOOKUP($A499,'PATHFINDER -R52'!$D:$E,1,FALSE)),0,1)</f>
        <v>0</v>
      </c>
      <c r="O499" s="352">
        <f ca="1">IF(ISERROR(VLOOKUP($A499,'PATROL W-Y62 S4'!$D:$E,1,FALSE)),0,1)</f>
        <v>0</v>
      </c>
      <c r="P499" s="352">
        <f ca="1">IF(ISERROR(VLOOKUP($A499,'PATROL W-Y62'!$D:$E,1,FALSE)),0,1)</f>
        <v>0</v>
      </c>
      <c r="Q499" s="352">
        <f ca="1">IF(ISERROR(VLOOKUP($A499,'QASHQAI J11'!$D:$E,1,FALSE)),0,1)</f>
        <v>0</v>
      </c>
      <c r="R499" s="352">
        <f ca="1">IF(ISERROR(VLOOKUP($A499,'X-TRAIL-T32'!$D:$E,1,FALSE)),0,1)</f>
        <v>0</v>
      </c>
      <c r="S499" s="352">
        <f ca="1">IF(ISERROR(VLOOKUP($A499,'NAVARA -D23 DC'!$D:$D,1,FALSE)),0,1)</f>
        <v>0</v>
      </c>
      <c r="T499" s="352">
        <f ca="1">IF(ISERROR(VLOOKUP($A499,'NAVARA KC&amp;SC'!$D:$D,1,FALSE)),0,1)</f>
        <v>0</v>
      </c>
      <c r="U499" s="352">
        <f ca="1">IF(ISERROR(VLOOKUP($A499,'ALL-NEW Z-Z34'!$D:$D,1,FALSE)),0,1)</f>
        <v>0</v>
      </c>
      <c r="V499" s="352">
        <f>IF(ISERROR(VLOOKUP($A499,#REF!,1,FALSE)),0,1)</f>
        <v>0</v>
      </c>
      <c r="W499" s="352">
        <f>IF(ISERROR(VLOOKUP($A499,#REF!,1,FALSE)),0,1)</f>
        <v>0</v>
      </c>
      <c r="X499" s="352">
        <f>IF(ISERROR(VLOOKUP($A499,#REF!,1,FALSE)),0,1)</f>
        <v>0</v>
      </c>
      <c r="Y499" s="352">
        <f>IF(ISERROR(VLOOKUP($A499,#REF!,1,FALSE)),0,1)</f>
        <v>0</v>
      </c>
      <c r="Z499" s="139">
        <f t="shared" ca="1" si="15"/>
        <v>0</v>
      </c>
    </row>
    <row r="500" spans="1:26">
      <c r="A500" s="717" t="s">
        <v>1616</v>
      </c>
      <c r="B500" s="716" t="s">
        <v>1994</v>
      </c>
      <c r="C500" s="718">
        <v>82.13</v>
      </c>
      <c r="D500" s="586">
        <v>82.13</v>
      </c>
      <c r="E500" s="537" t="str">
        <f t="shared" si="14"/>
        <v/>
      </c>
      <c r="F500" s="720" t="s">
        <v>1466</v>
      </c>
      <c r="G500" s="680">
        <f>C500-C500*VLOOKUP(F500,'Discount Codes'!A:E,3,FALSE)</f>
        <v>68.167900000000003</v>
      </c>
      <c r="H500" s="352">
        <f ca="1">IF(ISERROR(VLOOKUP($A500,'LEAF-ZE1'!$D:$E,1,FALSE)),0,1)</f>
        <v>0</v>
      </c>
      <c r="I500" s="352">
        <f ca="1">IF(ISERROR(VLOOKUP($A500,'370Z-Z34'!$D:$E,1,FALSE)),0,1)</f>
        <v>0</v>
      </c>
      <c r="J500" s="352">
        <f ca="1">IF(ISERROR(VLOOKUP($A500,'JUKE-F15'!$D:$E,1,FALSE)),0,1)</f>
        <v>0</v>
      </c>
      <c r="K500" s="352">
        <f ca="1">IF(ISERROR(VLOOKUP($A500,'JUKE-F16'!$D:$E,1,FALSE)),0,1)</f>
        <v>0</v>
      </c>
      <c r="L500" s="352">
        <f ca="1">IF(ISERROR(VLOOKUP($A500,'NAVARA DC SER 3 &amp; 4-D23'!$D:$E,1,FALSE)),0,1)</f>
        <v>0</v>
      </c>
      <c r="M500" s="352">
        <f ca="1">IF(ISERROR(VLOOKUP($A500,'NAVARA KC&amp;SC SER 3 &amp; 4-D23'!$D:$E,1,FALSE)),0,1)</f>
        <v>0</v>
      </c>
      <c r="N500" s="352">
        <f ca="1">IF(ISERROR(VLOOKUP($A500,'PATHFINDER -R52'!$D:$E,1,FALSE)),0,1)</f>
        <v>0</v>
      </c>
      <c r="O500" s="352">
        <f ca="1">IF(ISERROR(VLOOKUP($A500,'PATROL W-Y62 S4'!$D:$E,1,FALSE)),0,1)</f>
        <v>0</v>
      </c>
      <c r="P500" s="352">
        <f ca="1">IF(ISERROR(VLOOKUP($A500,'PATROL W-Y62'!$D:$E,1,FALSE)),0,1)</f>
        <v>0</v>
      </c>
      <c r="Q500" s="352">
        <f ca="1">IF(ISERROR(VLOOKUP($A500,'QASHQAI J11'!$D:$E,1,FALSE)),0,1)</f>
        <v>0</v>
      </c>
      <c r="R500" s="352">
        <f ca="1">IF(ISERROR(VLOOKUP($A500,'X-TRAIL-T32'!$D:$E,1,FALSE)),0,1)</f>
        <v>0</v>
      </c>
      <c r="S500" s="352">
        <f ca="1">IF(ISERROR(VLOOKUP($A500,'NAVARA -D23 DC'!$D:$D,1,FALSE)),0,1)</f>
        <v>0</v>
      </c>
      <c r="T500" s="352">
        <f ca="1">IF(ISERROR(VLOOKUP($A500,'NAVARA KC&amp;SC'!$D:$D,1,FALSE)),0,1)</f>
        <v>0</v>
      </c>
      <c r="U500" s="352">
        <f ca="1">IF(ISERROR(VLOOKUP($A500,'ALL-NEW Z-Z34'!$D:$D,1,FALSE)),0,1)</f>
        <v>0</v>
      </c>
      <c r="V500" s="352">
        <f>IF(ISERROR(VLOOKUP($A500,#REF!,1,FALSE)),0,1)</f>
        <v>0</v>
      </c>
      <c r="W500" s="352">
        <f>IF(ISERROR(VLOOKUP($A500,#REF!,1,FALSE)),0,1)</f>
        <v>0</v>
      </c>
      <c r="X500" s="352">
        <f>IF(ISERROR(VLOOKUP($A500,#REF!,1,FALSE)),0,1)</f>
        <v>0</v>
      </c>
      <c r="Y500" s="352">
        <f>IF(ISERROR(VLOOKUP($A500,#REF!,1,FALSE)),0,1)</f>
        <v>0</v>
      </c>
      <c r="Z500" s="139">
        <f t="shared" ca="1" si="15"/>
        <v>0</v>
      </c>
    </row>
    <row r="501" spans="1:26">
      <c r="A501" s="717" t="s">
        <v>1697</v>
      </c>
      <c r="B501" s="716" t="s">
        <v>1995</v>
      </c>
      <c r="C501" s="718">
        <v>394.03</v>
      </c>
      <c r="D501" s="586">
        <v>394.03</v>
      </c>
      <c r="E501" s="537" t="str">
        <f t="shared" si="14"/>
        <v/>
      </c>
      <c r="F501" s="720" t="s">
        <v>1466</v>
      </c>
      <c r="G501" s="680">
        <f>C501-C501*VLOOKUP(F501,'Discount Codes'!A:E,3,FALSE)</f>
        <v>327.04489999999998</v>
      </c>
      <c r="H501" s="352">
        <f ca="1">IF(ISERROR(VLOOKUP($A501,'LEAF-ZE1'!$D:$E,1,FALSE)),0,1)</f>
        <v>0</v>
      </c>
      <c r="I501" s="352">
        <f ca="1">IF(ISERROR(VLOOKUP($A501,'370Z-Z34'!$D:$E,1,FALSE)),0,1)</f>
        <v>0</v>
      </c>
      <c r="J501" s="352">
        <f ca="1">IF(ISERROR(VLOOKUP($A501,'JUKE-F15'!$D:$E,1,FALSE)),0,1)</f>
        <v>0</v>
      </c>
      <c r="K501" s="352">
        <f ca="1">IF(ISERROR(VLOOKUP($A501,'JUKE-F16'!$D:$E,1,FALSE)),0,1)</f>
        <v>0</v>
      </c>
      <c r="L501" s="352">
        <f ca="1">IF(ISERROR(VLOOKUP($A501,'NAVARA DC SER 3 &amp; 4-D23'!$D:$E,1,FALSE)),0,1)</f>
        <v>0</v>
      </c>
      <c r="M501" s="352">
        <f ca="1">IF(ISERROR(VLOOKUP($A501,'NAVARA KC&amp;SC SER 3 &amp; 4-D23'!$D:$E,1,FALSE)),0,1)</f>
        <v>0</v>
      </c>
      <c r="N501" s="352">
        <f ca="1">IF(ISERROR(VLOOKUP($A501,'PATHFINDER -R52'!$D:$E,1,FALSE)),0,1)</f>
        <v>0</v>
      </c>
      <c r="O501" s="352">
        <f ca="1">IF(ISERROR(VLOOKUP($A501,'PATROL W-Y62 S4'!$D:$E,1,FALSE)),0,1)</f>
        <v>0</v>
      </c>
      <c r="P501" s="352">
        <f ca="1">IF(ISERROR(VLOOKUP($A501,'PATROL W-Y62'!$D:$E,1,FALSE)),0,1)</f>
        <v>0</v>
      </c>
      <c r="Q501" s="352">
        <f ca="1">IF(ISERROR(VLOOKUP($A501,'QASHQAI J11'!$D:$E,1,FALSE)),0,1)</f>
        <v>0</v>
      </c>
      <c r="R501" s="352">
        <f ca="1">IF(ISERROR(VLOOKUP($A501,'X-TRAIL-T32'!$D:$E,1,FALSE)),0,1)</f>
        <v>0</v>
      </c>
      <c r="S501" s="352">
        <f ca="1">IF(ISERROR(VLOOKUP($A501,'NAVARA -D23 DC'!$D:$D,1,FALSE)),0,1)</f>
        <v>0</v>
      </c>
      <c r="T501" s="352">
        <f ca="1">IF(ISERROR(VLOOKUP($A501,'NAVARA KC&amp;SC'!$D:$D,1,FALSE)),0,1)</f>
        <v>0</v>
      </c>
      <c r="U501" s="352">
        <f ca="1">IF(ISERROR(VLOOKUP($A501,'ALL-NEW Z-Z34'!$D:$D,1,FALSE)),0,1)</f>
        <v>0</v>
      </c>
      <c r="V501" s="352">
        <f>IF(ISERROR(VLOOKUP($A501,#REF!,1,FALSE)),0,1)</f>
        <v>0</v>
      </c>
      <c r="W501" s="352">
        <f>IF(ISERROR(VLOOKUP($A501,#REF!,1,FALSE)),0,1)</f>
        <v>0</v>
      </c>
      <c r="X501" s="352">
        <f>IF(ISERROR(VLOOKUP($A501,#REF!,1,FALSE)),0,1)</f>
        <v>0</v>
      </c>
      <c r="Y501" s="352">
        <f>IF(ISERROR(VLOOKUP($A501,#REF!,1,FALSE)),0,1)</f>
        <v>0</v>
      </c>
      <c r="Z501" s="139">
        <f t="shared" ca="1" si="15"/>
        <v>0</v>
      </c>
    </row>
    <row r="502" spans="1:26">
      <c r="A502" s="717" t="s">
        <v>1558</v>
      </c>
      <c r="B502" s="716" t="s">
        <v>1996</v>
      </c>
      <c r="C502" s="718">
        <v>796.13</v>
      </c>
      <c r="D502" s="586">
        <v>796.13</v>
      </c>
      <c r="E502" s="537" t="str">
        <f t="shared" si="14"/>
        <v/>
      </c>
      <c r="F502" s="720" t="s">
        <v>1465</v>
      </c>
      <c r="G502" s="680">
        <f>C502-C502*VLOOKUP(F502,'Discount Codes'!A:E,3,FALSE)</f>
        <v>660.78790000000004</v>
      </c>
      <c r="H502" s="352">
        <f ca="1">IF(ISERROR(VLOOKUP($A502,'LEAF-ZE1'!$D:$E,1,FALSE)),0,1)</f>
        <v>0</v>
      </c>
      <c r="I502" s="352">
        <f ca="1">IF(ISERROR(VLOOKUP($A502,'370Z-Z34'!$D:$E,1,FALSE)),0,1)</f>
        <v>0</v>
      </c>
      <c r="J502" s="352">
        <f ca="1">IF(ISERROR(VLOOKUP($A502,'JUKE-F15'!$D:$E,1,FALSE)),0,1)</f>
        <v>0</v>
      </c>
      <c r="K502" s="352">
        <f ca="1">IF(ISERROR(VLOOKUP($A502,'JUKE-F16'!$D:$E,1,FALSE)),0,1)</f>
        <v>0</v>
      </c>
      <c r="L502" s="352">
        <f ca="1">IF(ISERROR(VLOOKUP($A502,'NAVARA DC SER 3 &amp; 4-D23'!$D:$E,1,FALSE)),0,1)</f>
        <v>0</v>
      </c>
      <c r="M502" s="352">
        <f ca="1">IF(ISERROR(VLOOKUP($A502,'NAVARA KC&amp;SC SER 3 &amp; 4-D23'!$D:$E,1,FALSE)),0,1)</f>
        <v>0</v>
      </c>
      <c r="N502" s="352">
        <f ca="1">IF(ISERROR(VLOOKUP($A502,'PATHFINDER -R52'!$D:$E,1,FALSE)),0,1)</f>
        <v>0</v>
      </c>
      <c r="O502" s="352">
        <f ca="1">IF(ISERROR(VLOOKUP($A502,'PATROL W-Y62 S4'!$D:$E,1,FALSE)),0,1)</f>
        <v>0</v>
      </c>
      <c r="P502" s="352">
        <f ca="1">IF(ISERROR(VLOOKUP($A502,'PATROL W-Y62'!$D:$E,1,FALSE)),0,1)</f>
        <v>0</v>
      </c>
      <c r="Q502" s="352">
        <f ca="1">IF(ISERROR(VLOOKUP($A502,'QASHQAI J11'!$D:$E,1,FALSE)),0,1)</f>
        <v>0</v>
      </c>
      <c r="R502" s="352">
        <f ca="1">IF(ISERROR(VLOOKUP($A502,'X-TRAIL-T32'!$D:$E,1,FALSE)),0,1)</f>
        <v>0</v>
      </c>
      <c r="S502" s="352">
        <f ca="1">IF(ISERROR(VLOOKUP($A502,'NAVARA -D23 DC'!$D:$D,1,FALSE)),0,1)</f>
        <v>0</v>
      </c>
      <c r="T502" s="352">
        <f ca="1">IF(ISERROR(VLOOKUP($A502,'NAVARA KC&amp;SC'!$D:$D,1,FALSE)),0,1)</f>
        <v>0</v>
      </c>
      <c r="U502" s="352">
        <f ca="1">IF(ISERROR(VLOOKUP($A502,'ALL-NEW Z-Z34'!$D:$D,1,FALSE)),0,1)</f>
        <v>0</v>
      </c>
      <c r="V502" s="352">
        <f>IF(ISERROR(VLOOKUP($A502,#REF!,1,FALSE)),0,1)</f>
        <v>0</v>
      </c>
      <c r="W502" s="352">
        <f>IF(ISERROR(VLOOKUP($A502,#REF!,1,FALSE)),0,1)</f>
        <v>0</v>
      </c>
      <c r="X502" s="352">
        <f>IF(ISERROR(VLOOKUP($A502,#REF!,1,FALSE)),0,1)</f>
        <v>0</v>
      </c>
      <c r="Y502" s="352">
        <f>IF(ISERROR(VLOOKUP($A502,#REF!,1,FALSE)),0,1)</f>
        <v>0</v>
      </c>
      <c r="Z502" s="139">
        <f t="shared" ca="1" si="15"/>
        <v>0</v>
      </c>
    </row>
    <row r="503" spans="1:26">
      <c r="A503" s="717" t="s">
        <v>1559</v>
      </c>
      <c r="B503" s="716" t="s">
        <v>1997</v>
      </c>
      <c r="C503" s="718">
        <v>198.22</v>
      </c>
      <c r="D503" s="586">
        <v>198.22</v>
      </c>
      <c r="E503" s="537" t="str">
        <f t="shared" si="14"/>
        <v/>
      </c>
      <c r="F503" s="720" t="s">
        <v>1465</v>
      </c>
      <c r="G503" s="680">
        <f>C503-C503*VLOOKUP(F503,'Discount Codes'!A:E,3,FALSE)</f>
        <v>164.52260000000001</v>
      </c>
      <c r="H503" s="352">
        <f ca="1">IF(ISERROR(VLOOKUP($A503,'LEAF-ZE1'!$D:$E,1,FALSE)),0,1)</f>
        <v>0</v>
      </c>
      <c r="I503" s="352">
        <f ca="1">IF(ISERROR(VLOOKUP($A503,'370Z-Z34'!$D:$E,1,FALSE)),0,1)</f>
        <v>0</v>
      </c>
      <c r="J503" s="352">
        <f ca="1">IF(ISERROR(VLOOKUP($A503,'JUKE-F15'!$D:$E,1,FALSE)),0,1)</f>
        <v>0</v>
      </c>
      <c r="K503" s="352">
        <f ca="1">IF(ISERROR(VLOOKUP($A503,'JUKE-F16'!$D:$E,1,FALSE)),0,1)</f>
        <v>0</v>
      </c>
      <c r="L503" s="352">
        <f ca="1">IF(ISERROR(VLOOKUP($A503,'NAVARA DC SER 3 &amp; 4-D23'!$D:$E,1,FALSE)),0,1)</f>
        <v>0</v>
      </c>
      <c r="M503" s="352">
        <f ca="1">IF(ISERROR(VLOOKUP($A503,'NAVARA KC&amp;SC SER 3 &amp; 4-D23'!$D:$E,1,FALSE)),0,1)</f>
        <v>0</v>
      </c>
      <c r="N503" s="352">
        <f ca="1">IF(ISERROR(VLOOKUP($A503,'PATHFINDER -R52'!$D:$E,1,FALSE)),0,1)</f>
        <v>0</v>
      </c>
      <c r="O503" s="352">
        <f ca="1">IF(ISERROR(VLOOKUP($A503,'PATROL W-Y62 S4'!$D:$E,1,FALSE)),0,1)</f>
        <v>0</v>
      </c>
      <c r="P503" s="352">
        <f ca="1">IF(ISERROR(VLOOKUP($A503,'PATROL W-Y62'!$D:$E,1,FALSE)),0,1)</f>
        <v>0</v>
      </c>
      <c r="Q503" s="352">
        <f ca="1">IF(ISERROR(VLOOKUP($A503,'QASHQAI J11'!$D:$E,1,FALSE)),0,1)</f>
        <v>0</v>
      </c>
      <c r="R503" s="352">
        <f ca="1">IF(ISERROR(VLOOKUP($A503,'X-TRAIL-T32'!$D:$E,1,FALSE)),0,1)</f>
        <v>0</v>
      </c>
      <c r="S503" s="352">
        <f ca="1">IF(ISERROR(VLOOKUP($A503,'NAVARA -D23 DC'!$D:$D,1,FALSE)),0,1)</f>
        <v>0</v>
      </c>
      <c r="T503" s="352">
        <f ca="1">IF(ISERROR(VLOOKUP($A503,'NAVARA KC&amp;SC'!$D:$D,1,FALSE)),0,1)</f>
        <v>0</v>
      </c>
      <c r="U503" s="352">
        <f ca="1">IF(ISERROR(VLOOKUP($A503,'ALL-NEW Z-Z34'!$D:$D,1,FALSE)),0,1)</f>
        <v>0</v>
      </c>
      <c r="V503" s="352">
        <f>IF(ISERROR(VLOOKUP($A503,#REF!,1,FALSE)),0,1)</f>
        <v>0</v>
      </c>
      <c r="W503" s="352">
        <f>IF(ISERROR(VLOOKUP($A503,#REF!,1,FALSE)),0,1)</f>
        <v>0</v>
      </c>
      <c r="X503" s="352">
        <f>IF(ISERROR(VLOOKUP($A503,#REF!,1,FALSE)),0,1)</f>
        <v>0</v>
      </c>
      <c r="Y503" s="352">
        <f>IF(ISERROR(VLOOKUP($A503,#REF!,1,FALSE)),0,1)</f>
        <v>0</v>
      </c>
      <c r="Z503" s="139">
        <f t="shared" ca="1" si="15"/>
        <v>0</v>
      </c>
    </row>
    <row r="504" spans="1:26">
      <c r="A504" s="717" t="s">
        <v>1568</v>
      </c>
      <c r="B504" s="716" t="s">
        <v>1998</v>
      </c>
      <c r="C504" s="718">
        <v>270.54000000000002</v>
      </c>
      <c r="D504" s="586">
        <v>270.54000000000002</v>
      </c>
      <c r="E504" s="537" t="str">
        <f t="shared" si="14"/>
        <v/>
      </c>
      <c r="F504" s="720" t="s">
        <v>1464</v>
      </c>
      <c r="G504" s="680">
        <f>C504-C504*VLOOKUP(F504,'Discount Codes'!A:E,3,FALSE)</f>
        <v>224.54820000000001</v>
      </c>
      <c r="H504" s="352">
        <f ca="1">IF(ISERROR(VLOOKUP($A504,'LEAF-ZE1'!$D:$E,1,FALSE)),0,1)</f>
        <v>0</v>
      </c>
      <c r="I504" s="352">
        <f ca="1">IF(ISERROR(VLOOKUP($A504,'370Z-Z34'!$D:$E,1,FALSE)),0,1)</f>
        <v>0</v>
      </c>
      <c r="J504" s="352">
        <f ca="1">IF(ISERROR(VLOOKUP($A504,'JUKE-F15'!$D:$E,1,FALSE)),0,1)</f>
        <v>0</v>
      </c>
      <c r="K504" s="352">
        <f ca="1">IF(ISERROR(VLOOKUP($A504,'JUKE-F16'!$D:$E,1,FALSE)),0,1)</f>
        <v>0</v>
      </c>
      <c r="L504" s="352">
        <f ca="1">IF(ISERROR(VLOOKUP($A504,'NAVARA DC SER 3 &amp; 4-D23'!$D:$E,1,FALSE)),0,1)</f>
        <v>0</v>
      </c>
      <c r="M504" s="352">
        <f ca="1">IF(ISERROR(VLOOKUP($A504,'NAVARA KC&amp;SC SER 3 &amp; 4-D23'!$D:$E,1,FALSE)),0,1)</f>
        <v>0</v>
      </c>
      <c r="N504" s="352">
        <f ca="1">IF(ISERROR(VLOOKUP($A504,'PATHFINDER -R52'!$D:$E,1,FALSE)),0,1)</f>
        <v>0</v>
      </c>
      <c r="O504" s="352">
        <f ca="1">IF(ISERROR(VLOOKUP($A504,'PATROL W-Y62 S4'!$D:$E,1,FALSE)),0,1)</f>
        <v>0</v>
      </c>
      <c r="P504" s="352">
        <f ca="1">IF(ISERROR(VLOOKUP($A504,'PATROL W-Y62'!$D:$E,1,FALSE)),0,1)</f>
        <v>0</v>
      </c>
      <c r="Q504" s="352">
        <f ca="1">IF(ISERROR(VLOOKUP($A504,'QASHQAI J11'!$D:$E,1,FALSE)),0,1)</f>
        <v>0</v>
      </c>
      <c r="R504" s="352">
        <f ca="1">IF(ISERROR(VLOOKUP($A504,'X-TRAIL-T32'!$D:$E,1,FALSE)),0,1)</f>
        <v>0</v>
      </c>
      <c r="S504" s="352">
        <f ca="1">IF(ISERROR(VLOOKUP($A504,'NAVARA -D23 DC'!$D:$D,1,FALSE)),0,1)</f>
        <v>0</v>
      </c>
      <c r="T504" s="352">
        <f ca="1">IF(ISERROR(VLOOKUP($A504,'NAVARA KC&amp;SC'!$D:$D,1,FALSE)),0,1)</f>
        <v>0</v>
      </c>
      <c r="U504" s="352">
        <f ca="1">IF(ISERROR(VLOOKUP($A504,'ALL-NEW Z-Z34'!$D:$D,1,FALSE)),0,1)</f>
        <v>0</v>
      </c>
      <c r="V504" s="352">
        <f>IF(ISERROR(VLOOKUP($A504,#REF!,1,FALSE)),0,1)</f>
        <v>0</v>
      </c>
      <c r="W504" s="352">
        <f>IF(ISERROR(VLOOKUP($A504,#REF!,1,FALSE)),0,1)</f>
        <v>0</v>
      </c>
      <c r="X504" s="352">
        <f>IF(ISERROR(VLOOKUP($A504,#REF!,1,FALSE)),0,1)</f>
        <v>0</v>
      </c>
      <c r="Y504" s="352">
        <f>IF(ISERROR(VLOOKUP($A504,#REF!,1,FALSE)),0,1)</f>
        <v>0</v>
      </c>
      <c r="Z504" s="139">
        <f t="shared" ca="1" si="15"/>
        <v>0</v>
      </c>
    </row>
    <row r="505" spans="1:26">
      <c r="A505" s="717" t="s">
        <v>1570</v>
      </c>
      <c r="B505" s="716" t="s">
        <v>1999</v>
      </c>
      <c r="C505" s="718">
        <v>225.06</v>
      </c>
      <c r="D505" s="586">
        <v>225.06</v>
      </c>
      <c r="E505" s="537" t="str">
        <f t="shared" si="14"/>
        <v/>
      </c>
      <c r="F505" s="720" t="s">
        <v>1464</v>
      </c>
      <c r="G505" s="680">
        <f>C505-C505*VLOOKUP(F505,'Discount Codes'!A:E,3,FALSE)</f>
        <v>186.7998</v>
      </c>
      <c r="H505" s="352">
        <f ca="1">IF(ISERROR(VLOOKUP($A505,'LEAF-ZE1'!$D:$E,1,FALSE)),0,1)</f>
        <v>0</v>
      </c>
      <c r="I505" s="352">
        <f ca="1">IF(ISERROR(VLOOKUP($A505,'370Z-Z34'!$D:$E,1,FALSE)),0,1)</f>
        <v>0</v>
      </c>
      <c r="J505" s="352">
        <f ca="1">IF(ISERROR(VLOOKUP($A505,'JUKE-F15'!$D:$E,1,FALSE)),0,1)</f>
        <v>0</v>
      </c>
      <c r="K505" s="352">
        <f ca="1">IF(ISERROR(VLOOKUP($A505,'JUKE-F16'!$D:$E,1,FALSE)),0,1)</f>
        <v>0</v>
      </c>
      <c r="L505" s="352">
        <f ca="1">IF(ISERROR(VLOOKUP($A505,'NAVARA DC SER 3 &amp; 4-D23'!$D:$E,1,FALSE)),0,1)</f>
        <v>0</v>
      </c>
      <c r="M505" s="352">
        <f ca="1">IF(ISERROR(VLOOKUP($A505,'NAVARA KC&amp;SC SER 3 &amp; 4-D23'!$D:$E,1,FALSE)),0,1)</f>
        <v>0</v>
      </c>
      <c r="N505" s="352">
        <f ca="1">IF(ISERROR(VLOOKUP($A505,'PATHFINDER -R52'!$D:$E,1,FALSE)),0,1)</f>
        <v>0</v>
      </c>
      <c r="O505" s="352">
        <f ca="1">IF(ISERROR(VLOOKUP($A505,'PATROL W-Y62 S4'!$D:$E,1,FALSE)),0,1)</f>
        <v>0</v>
      </c>
      <c r="P505" s="352">
        <f ca="1">IF(ISERROR(VLOOKUP($A505,'PATROL W-Y62'!$D:$E,1,FALSE)),0,1)</f>
        <v>0</v>
      </c>
      <c r="Q505" s="352">
        <f ca="1">IF(ISERROR(VLOOKUP($A505,'QASHQAI J11'!$D:$E,1,FALSE)),0,1)</f>
        <v>0</v>
      </c>
      <c r="R505" s="352">
        <f ca="1">IF(ISERROR(VLOOKUP($A505,'X-TRAIL-T32'!$D:$E,1,FALSE)),0,1)</f>
        <v>0</v>
      </c>
      <c r="S505" s="352">
        <f ca="1">IF(ISERROR(VLOOKUP($A505,'NAVARA -D23 DC'!$D:$D,1,FALSE)),0,1)</f>
        <v>0</v>
      </c>
      <c r="T505" s="352">
        <f ca="1">IF(ISERROR(VLOOKUP($A505,'NAVARA KC&amp;SC'!$D:$D,1,FALSE)),0,1)</f>
        <v>0</v>
      </c>
      <c r="U505" s="352">
        <f ca="1">IF(ISERROR(VLOOKUP($A505,'ALL-NEW Z-Z34'!$D:$D,1,FALSE)),0,1)</f>
        <v>0</v>
      </c>
      <c r="V505" s="352">
        <f>IF(ISERROR(VLOOKUP($A505,#REF!,1,FALSE)),0,1)</f>
        <v>0</v>
      </c>
      <c r="W505" s="352">
        <f>IF(ISERROR(VLOOKUP($A505,#REF!,1,FALSE)),0,1)</f>
        <v>0</v>
      </c>
      <c r="X505" s="352">
        <f>IF(ISERROR(VLOOKUP($A505,#REF!,1,FALSE)),0,1)</f>
        <v>0</v>
      </c>
      <c r="Y505" s="352">
        <f>IF(ISERROR(VLOOKUP($A505,#REF!,1,FALSE)),0,1)</f>
        <v>0</v>
      </c>
      <c r="Z505" s="139">
        <f t="shared" ca="1" si="15"/>
        <v>0</v>
      </c>
    </row>
    <row r="506" spans="1:26">
      <c r="A506" s="717" t="s">
        <v>1569</v>
      </c>
      <c r="B506" s="716" t="s">
        <v>2000</v>
      </c>
      <c r="C506" s="718">
        <v>315.83</v>
      </c>
      <c r="D506" s="586">
        <v>315.83</v>
      </c>
      <c r="E506" s="537" t="str">
        <f t="shared" si="14"/>
        <v/>
      </c>
      <c r="F506" s="720" t="s">
        <v>1464</v>
      </c>
      <c r="G506" s="680">
        <f>C506-C506*VLOOKUP(F506,'Discount Codes'!A:E,3,FALSE)</f>
        <v>262.13889999999998</v>
      </c>
      <c r="H506" s="352">
        <f ca="1">IF(ISERROR(VLOOKUP($A506,'LEAF-ZE1'!$D:$E,1,FALSE)),0,1)</f>
        <v>0</v>
      </c>
      <c r="I506" s="352">
        <f ca="1">IF(ISERROR(VLOOKUP($A506,'370Z-Z34'!$D:$E,1,FALSE)),0,1)</f>
        <v>0</v>
      </c>
      <c r="J506" s="352">
        <f ca="1">IF(ISERROR(VLOOKUP($A506,'JUKE-F15'!$D:$E,1,FALSE)),0,1)</f>
        <v>0</v>
      </c>
      <c r="K506" s="352">
        <f ca="1">IF(ISERROR(VLOOKUP($A506,'JUKE-F16'!$D:$E,1,FALSE)),0,1)</f>
        <v>0</v>
      </c>
      <c r="L506" s="352">
        <f ca="1">IF(ISERROR(VLOOKUP($A506,'NAVARA DC SER 3 &amp; 4-D23'!$D:$E,1,FALSE)),0,1)</f>
        <v>0</v>
      </c>
      <c r="M506" s="352">
        <f ca="1">IF(ISERROR(VLOOKUP($A506,'NAVARA KC&amp;SC SER 3 &amp; 4-D23'!$D:$E,1,FALSE)),0,1)</f>
        <v>0</v>
      </c>
      <c r="N506" s="352">
        <f ca="1">IF(ISERROR(VLOOKUP($A506,'PATHFINDER -R52'!$D:$E,1,FALSE)),0,1)</f>
        <v>0</v>
      </c>
      <c r="O506" s="352">
        <f ca="1">IF(ISERROR(VLOOKUP($A506,'PATROL W-Y62 S4'!$D:$E,1,FALSE)),0,1)</f>
        <v>0</v>
      </c>
      <c r="P506" s="352">
        <f ca="1">IF(ISERROR(VLOOKUP($A506,'PATROL W-Y62'!$D:$E,1,FALSE)),0,1)</f>
        <v>0</v>
      </c>
      <c r="Q506" s="352">
        <f ca="1">IF(ISERROR(VLOOKUP($A506,'QASHQAI J11'!$D:$E,1,FALSE)),0,1)</f>
        <v>0</v>
      </c>
      <c r="R506" s="352">
        <f ca="1">IF(ISERROR(VLOOKUP($A506,'X-TRAIL-T32'!$D:$E,1,FALSE)),0,1)</f>
        <v>0</v>
      </c>
      <c r="S506" s="352">
        <f ca="1">IF(ISERROR(VLOOKUP($A506,'NAVARA -D23 DC'!$D:$D,1,FALSE)),0,1)</f>
        <v>0</v>
      </c>
      <c r="T506" s="352">
        <f ca="1">IF(ISERROR(VLOOKUP($A506,'NAVARA KC&amp;SC'!$D:$D,1,FALSE)),0,1)</f>
        <v>0</v>
      </c>
      <c r="U506" s="352">
        <f ca="1">IF(ISERROR(VLOOKUP($A506,'ALL-NEW Z-Z34'!$D:$D,1,FALSE)),0,1)</f>
        <v>0</v>
      </c>
      <c r="V506" s="352">
        <f>IF(ISERROR(VLOOKUP($A506,#REF!,1,FALSE)),0,1)</f>
        <v>0</v>
      </c>
      <c r="W506" s="352">
        <f>IF(ISERROR(VLOOKUP($A506,#REF!,1,FALSE)),0,1)</f>
        <v>0</v>
      </c>
      <c r="X506" s="352">
        <f>IF(ISERROR(VLOOKUP($A506,#REF!,1,FALSE)),0,1)</f>
        <v>0</v>
      </c>
      <c r="Y506" s="352">
        <f>IF(ISERROR(VLOOKUP($A506,#REF!,1,FALSE)),0,1)</f>
        <v>0</v>
      </c>
      <c r="Z506" s="139">
        <f t="shared" ca="1" si="15"/>
        <v>0</v>
      </c>
    </row>
    <row r="507" spans="1:26">
      <c r="A507" s="717" t="s">
        <v>1565</v>
      </c>
      <c r="B507" s="716" t="s">
        <v>2001</v>
      </c>
      <c r="C507" s="718">
        <v>156.19999999999999</v>
      </c>
      <c r="D507" s="586">
        <v>156.19999999999999</v>
      </c>
      <c r="E507" s="537" t="str">
        <f t="shared" si="14"/>
        <v/>
      </c>
      <c r="F507" s="720" t="s">
        <v>1464</v>
      </c>
      <c r="G507" s="680">
        <f>C507-C507*VLOOKUP(F507,'Discount Codes'!A:E,3,FALSE)</f>
        <v>129.64599999999999</v>
      </c>
      <c r="H507" s="352">
        <f ca="1">IF(ISERROR(VLOOKUP($A507,'LEAF-ZE1'!$D:$E,1,FALSE)),0,1)</f>
        <v>0</v>
      </c>
      <c r="I507" s="352">
        <f ca="1">IF(ISERROR(VLOOKUP($A507,'370Z-Z34'!$D:$E,1,FALSE)),0,1)</f>
        <v>0</v>
      </c>
      <c r="J507" s="352">
        <f ca="1">IF(ISERROR(VLOOKUP($A507,'JUKE-F15'!$D:$E,1,FALSE)),0,1)</f>
        <v>0</v>
      </c>
      <c r="K507" s="352">
        <f ca="1">IF(ISERROR(VLOOKUP($A507,'JUKE-F16'!$D:$E,1,FALSE)),0,1)</f>
        <v>0</v>
      </c>
      <c r="L507" s="352">
        <f ca="1">IF(ISERROR(VLOOKUP($A507,'NAVARA DC SER 3 &amp; 4-D23'!$D:$E,1,FALSE)),0,1)</f>
        <v>0</v>
      </c>
      <c r="M507" s="352">
        <f ca="1">IF(ISERROR(VLOOKUP($A507,'NAVARA KC&amp;SC SER 3 &amp; 4-D23'!$D:$E,1,FALSE)),0,1)</f>
        <v>0</v>
      </c>
      <c r="N507" s="352">
        <f ca="1">IF(ISERROR(VLOOKUP($A507,'PATHFINDER -R52'!$D:$E,1,FALSE)),0,1)</f>
        <v>0</v>
      </c>
      <c r="O507" s="352">
        <f ca="1">IF(ISERROR(VLOOKUP($A507,'PATROL W-Y62 S4'!$D:$E,1,FALSE)),0,1)</f>
        <v>0</v>
      </c>
      <c r="P507" s="352">
        <f ca="1">IF(ISERROR(VLOOKUP($A507,'PATROL W-Y62'!$D:$E,1,FALSE)),0,1)</f>
        <v>0</v>
      </c>
      <c r="Q507" s="352">
        <f ca="1">IF(ISERROR(VLOOKUP($A507,'QASHQAI J11'!$D:$E,1,FALSE)),0,1)</f>
        <v>0</v>
      </c>
      <c r="R507" s="352">
        <f ca="1">IF(ISERROR(VLOOKUP($A507,'X-TRAIL-T32'!$D:$E,1,FALSE)),0,1)</f>
        <v>0</v>
      </c>
      <c r="S507" s="352">
        <f ca="1">IF(ISERROR(VLOOKUP($A507,'NAVARA -D23 DC'!$D:$D,1,FALSE)),0,1)</f>
        <v>0</v>
      </c>
      <c r="T507" s="352">
        <f ca="1">IF(ISERROR(VLOOKUP($A507,'NAVARA KC&amp;SC'!$D:$D,1,FALSE)),0,1)</f>
        <v>0</v>
      </c>
      <c r="U507" s="352">
        <f ca="1">IF(ISERROR(VLOOKUP($A507,'ALL-NEW Z-Z34'!$D:$D,1,FALSE)),0,1)</f>
        <v>0</v>
      </c>
      <c r="V507" s="352">
        <f>IF(ISERROR(VLOOKUP($A507,#REF!,1,FALSE)),0,1)</f>
        <v>0</v>
      </c>
      <c r="W507" s="352">
        <f>IF(ISERROR(VLOOKUP($A507,#REF!,1,FALSE)),0,1)</f>
        <v>0</v>
      </c>
      <c r="X507" s="352">
        <f>IF(ISERROR(VLOOKUP($A507,#REF!,1,FALSE)),0,1)</f>
        <v>0</v>
      </c>
      <c r="Y507" s="352">
        <f>IF(ISERROR(VLOOKUP($A507,#REF!,1,FALSE)),0,1)</f>
        <v>0</v>
      </c>
      <c r="Z507" s="139">
        <f t="shared" ca="1" si="15"/>
        <v>0</v>
      </c>
    </row>
    <row r="508" spans="1:26">
      <c r="A508" s="717" t="s">
        <v>1572</v>
      </c>
      <c r="B508" s="716" t="s">
        <v>2002</v>
      </c>
      <c r="C508" s="718">
        <v>136.80000000000001</v>
      </c>
      <c r="D508" s="586">
        <v>136.80000000000001</v>
      </c>
      <c r="E508" s="537" t="str">
        <f t="shared" si="14"/>
        <v/>
      </c>
      <c r="F508" s="720" t="s">
        <v>1464</v>
      </c>
      <c r="G508" s="680">
        <f>C508-C508*VLOOKUP(F508,'Discount Codes'!A:E,3,FALSE)</f>
        <v>113.54400000000001</v>
      </c>
      <c r="H508" s="352">
        <f ca="1">IF(ISERROR(VLOOKUP($A508,'LEAF-ZE1'!$D:$E,1,FALSE)),0,1)</f>
        <v>0</v>
      </c>
      <c r="I508" s="352">
        <f ca="1">IF(ISERROR(VLOOKUP($A508,'370Z-Z34'!$D:$E,1,FALSE)),0,1)</f>
        <v>0</v>
      </c>
      <c r="J508" s="352">
        <f ca="1">IF(ISERROR(VLOOKUP($A508,'JUKE-F15'!$D:$E,1,FALSE)),0,1)</f>
        <v>0</v>
      </c>
      <c r="K508" s="352">
        <f ca="1">IF(ISERROR(VLOOKUP($A508,'JUKE-F16'!$D:$E,1,FALSE)),0,1)</f>
        <v>0</v>
      </c>
      <c r="L508" s="352">
        <f ca="1">IF(ISERROR(VLOOKUP($A508,'NAVARA DC SER 3 &amp; 4-D23'!$D:$E,1,FALSE)),0,1)</f>
        <v>0</v>
      </c>
      <c r="M508" s="352">
        <f ca="1">IF(ISERROR(VLOOKUP($A508,'NAVARA KC&amp;SC SER 3 &amp; 4-D23'!$D:$E,1,FALSE)),0,1)</f>
        <v>0</v>
      </c>
      <c r="N508" s="352">
        <f ca="1">IF(ISERROR(VLOOKUP($A508,'PATHFINDER -R52'!$D:$E,1,FALSE)),0,1)</f>
        <v>0</v>
      </c>
      <c r="O508" s="352">
        <f ca="1">IF(ISERROR(VLOOKUP($A508,'PATROL W-Y62 S4'!$D:$E,1,FALSE)),0,1)</f>
        <v>0</v>
      </c>
      <c r="P508" s="352">
        <f ca="1">IF(ISERROR(VLOOKUP($A508,'PATROL W-Y62'!$D:$E,1,FALSE)),0,1)</f>
        <v>0</v>
      </c>
      <c r="Q508" s="352">
        <f ca="1">IF(ISERROR(VLOOKUP($A508,'QASHQAI J11'!$D:$E,1,FALSE)),0,1)</f>
        <v>0</v>
      </c>
      <c r="R508" s="352">
        <f ca="1">IF(ISERROR(VLOOKUP($A508,'X-TRAIL-T32'!$D:$E,1,FALSE)),0,1)</f>
        <v>0</v>
      </c>
      <c r="S508" s="352">
        <f ca="1">IF(ISERROR(VLOOKUP($A508,'NAVARA -D23 DC'!$D:$D,1,FALSE)),0,1)</f>
        <v>0</v>
      </c>
      <c r="T508" s="352">
        <f ca="1">IF(ISERROR(VLOOKUP($A508,'NAVARA KC&amp;SC'!$D:$D,1,FALSE)),0,1)</f>
        <v>0</v>
      </c>
      <c r="U508" s="352">
        <f ca="1">IF(ISERROR(VLOOKUP($A508,'ALL-NEW Z-Z34'!$D:$D,1,FALSE)),0,1)</f>
        <v>0</v>
      </c>
      <c r="V508" s="352">
        <f>IF(ISERROR(VLOOKUP($A508,#REF!,1,FALSE)),0,1)</f>
        <v>0</v>
      </c>
      <c r="W508" s="352">
        <f>IF(ISERROR(VLOOKUP($A508,#REF!,1,FALSE)),0,1)</f>
        <v>0</v>
      </c>
      <c r="X508" s="352">
        <f>IF(ISERROR(VLOOKUP($A508,#REF!,1,FALSE)),0,1)</f>
        <v>0</v>
      </c>
      <c r="Y508" s="352">
        <f>IF(ISERROR(VLOOKUP($A508,#REF!,1,FALSE)),0,1)</f>
        <v>0</v>
      </c>
      <c r="Z508" s="139">
        <f t="shared" ca="1" si="15"/>
        <v>0</v>
      </c>
    </row>
    <row r="509" spans="1:26">
      <c r="A509" s="717" t="s">
        <v>1566</v>
      </c>
      <c r="B509" s="716" t="s">
        <v>2003</v>
      </c>
      <c r="C509" s="718">
        <v>600.44000000000005</v>
      </c>
      <c r="D509" s="586">
        <v>600.44000000000005</v>
      </c>
      <c r="E509" s="537" t="str">
        <f t="shared" si="14"/>
        <v/>
      </c>
      <c r="F509" s="720" t="s">
        <v>1466</v>
      </c>
      <c r="G509" s="680">
        <f>C509-C509*VLOOKUP(F509,'Discount Codes'!A:E,3,FALSE)</f>
        <v>498.36520000000007</v>
      </c>
      <c r="H509" s="352">
        <f ca="1">IF(ISERROR(VLOOKUP($A509,'LEAF-ZE1'!$D:$E,1,FALSE)),0,1)</f>
        <v>0</v>
      </c>
      <c r="I509" s="352">
        <f ca="1">IF(ISERROR(VLOOKUP($A509,'370Z-Z34'!$D:$E,1,FALSE)),0,1)</f>
        <v>0</v>
      </c>
      <c r="J509" s="352">
        <f ca="1">IF(ISERROR(VLOOKUP($A509,'JUKE-F15'!$D:$E,1,FALSE)),0,1)</f>
        <v>0</v>
      </c>
      <c r="K509" s="352">
        <f ca="1">IF(ISERROR(VLOOKUP($A509,'JUKE-F16'!$D:$E,1,FALSE)),0,1)</f>
        <v>0</v>
      </c>
      <c r="L509" s="352">
        <f ca="1">IF(ISERROR(VLOOKUP($A509,'NAVARA DC SER 3 &amp; 4-D23'!$D:$E,1,FALSE)),0,1)</f>
        <v>0</v>
      </c>
      <c r="M509" s="352">
        <f ca="1">IF(ISERROR(VLOOKUP($A509,'NAVARA KC&amp;SC SER 3 &amp; 4-D23'!$D:$E,1,FALSE)),0,1)</f>
        <v>0</v>
      </c>
      <c r="N509" s="352">
        <f ca="1">IF(ISERROR(VLOOKUP($A509,'PATHFINDER -R52'!$D:$E,1,FALSE)),0,1)</f>
        <v>0</v>
      </c>
      <c r="O509" s="352">
        <f ca="1">IF(ISERROR(VLOOKUP($A509,'PATROL W-Y62 S4'!$D:$E,1,FALSE)),0,1)</f>
        <v>0</v>
      </c>
      <c r="P509" s="352">
        <f ca="1">IF(ISERROR(VLOOKUP($A509,'PATROL W-Y62'!$D:$E,1,FALSE)),0,1)</f>
        <v>0</v>
      </c>
      <c r="Q509" s="352">
        <f ca="1">IF(ISERROR(VLOOKUP($A509,'QASHQAI J11'!$D:$E,1,FALSE)),0,1)</f>
        <v>0</v>
      </c>
      <c r="R509" s="352">
        <f ca="1">IF(ISERROR(VLOOKUP($A509,'X-TRAIL-T32'!$D:$E,1,FALSE)),0,1)</f>
        <v>0</v>
      </c>
      <c r="S509" s="352">
        <f ca="1">IF(ISERROR(VLOOKUP($A509,'NAVARA -D23 DC'!$D:$D,1,FALSE)),0,1)</f>
        <v>0</v>
      </c>
      <c r="T509" s="352">
        <f ca="1">IF(ISERROR(VLOOKUP($A509,'NAVARA KC&amp;SC'!$D:$D,1,FALSE)),0,1)</f>
        <v>0</v>
      </c>
      <c r="U509" s="352">
        <f ca="1">IF(ISERROR(VLOOKUP($A509,'ALL-NEW Z-Z34'!$D:$D,1,FALSE)),0,1)</f>
        <v>0</v>
      </c>
      <c r="V509" s="352">
        <f>IF(ISERROR(VLOOKUP($A509,#REF!,1,FALSE)),0,1)</f>
        <v>0</v>
      </c>
      <c r="W509" s="352">
        <f>IF(ISERROR(VLOOKUP($A509,#REF!,1,FALSE)),0,1)</f>
        <v>0</v>
      </c>
      <c r="X509" s="352">
        <f>IF(ISERROR(VLOOKUP($A509,#REF!,1,FALSE)),0,1)</f>
        <v>0</v>
      </c>
      <c r="Y509" s="352">
        <f>IF(ISERROR(VLOOKUP($A509,#REF!,1,FALSE)),0,1)</f>
        <v>0</v>
      </c>
      <c r="Z509" s="139">
        <f t="shared" ca="1" si="15"/>
        <v>0</v>
      </c>
    </row>
    <row r="510" spans="1:26">
      <c r="A510" s="717" t="s">
        <v>1567</v>
      </c>
      <c r="B510" s="716" t="s">
        <v>2004</v>
      </c>
      <c r="C510" s="718">
        <v>564.01</v>
      </c>
      <c r="D510" s="586">
        <v>564.01</v>
      </c>
      <c r="E510" s="537" t="str">
        <f t="shared" si="14"/>
        <v/>
      </c>
      <c r="F510" s="720" t="s">
        <v>1466</v>
      </c>
      <c r="G510" s="680">
        <f>C510-C510*VLOOKUP(F510,'Discount Codes'!A:E,3,FALSE)</f>
        <v>468.12829999999997</v>
      </c>
      <c r="H510" s="352">
        <f ca="1">IF(ISERROR(VLOOKUP($A510,'LEAF-ZE1'!$D:$E,1,FALSE)),0,1)</f>
        <v>0</v>
      </c>
      <c r="I510" s="352">
        <f ca="1">IF(ISERROR(VLOOKUP($A510,'370Z-Z34'!$D:$E,1,FALSE)),0,1)</f>
        <v>0</v>
      </c>
      <c r="J510" s="352">
        <f ca="1">IF(ISERROR(VLOOKUP($A510,'JUKE-F15'!$D:$E,1,FALSE)),0,1)</f>
        <v>0</v>
      </c>
      <c r="K510" s="352">
        <f ca="1">IF(ISERROR(VLOOKUP($A510,'JUKE-F16'!$D:$E,1,FALSE)),0,1)</f>
        <v>0</v>
      </c>
      <c r="L510" s="352">
        <f ca="1">IF(ISERROR(VLOOKUP($A510,'NAVARA DC SER 3 &amp; 4-D23'!$D:$E,1,FALSE)),0,1)</f>
        <v>0</v>
      </c>
      <c r="M510" s="352">
        <f ca="1">IF(ISERROR(VLOOKUP($A510,'NAVARA KC&amp;SC SER 3 &amp; 4-D23'!$D:$E,1,FALSE)),0,1)</f>
        <v>0</v>
      </c>
      <c r="N510" s="352">
        <f ca="1">IF(ISERROR(VLOOKUP($A510,'PATHFINDER -R52'!$D:$E,1,FALSE)),0,1)</f>
        <v>0</v>
      </c>
      <c r="O510" s="352">
        <f ca="1">IF(ISERROR(VLOOKUP($A510,'PATROL W-Y62 S4'!$D:$E,1,FALSE)),0,1)</f>
        <v>0</v>
      </c>
      <c r="P510" s="352">
        <f ca="1">IF(ISERROR(VLOOKUP($A510,'PATROL W-Y62'!$D:$E,1,FALSE)),0,1)</f>
        <v>0</v>
      </c>
      <c r="Q510" s="352">
        <f ca="1">IF(ISERROR(VLOOKUP($A510,'QASHQAI J11'!$D:$E,1,FALSE)),0,1)</f>
        <v>0</v>
      </c>
      <c r="R510" s="352">
        <f ca="1">IF(ISERROR(VLOOKUP($A510,'X-TRAIL-T32'!$D:$E,1,FALSE)),0,1)</f>
        <v>0</v>
      </c>
      <c r="S510" s="352">
        <f ca="1">IF(ISERROR(VLOOKUP($A510,'NAVARA -D23 DC'!$D:$D,1,FALSE)),0,1)</f>
        <v>0</v>
      </c>
      <c r="T510" s="352">
        <f ca="1">IF(ISERROR(VLOOKUP($A510,'NAVARA KC&amp;SC'!$D:$D,1,FALSE)),0,1)</f>
        <v>0</v>
      </c>
      <c r="U510" s="352">
        <f ca="1">IF(ISERROR(VLOOKUP($A510,'ALL-NEW Z-Z34'!$D:$D,1,FALSE)),0,1)</f>
        <v>0</v>
      </c>
      <c r="V510" s="352">
        <f>IF(ISERROR(VLOOKUP($A510,#REF!,1,FALSE)),0,1)</f>
        <v>0</v>
      </c>
      <c r="W510" s="352">
        <f>IF(ISERROR(VLOOKUP($A510,#REF!,1,FALSE)),0,1)</f>
        <v>0</v>
      </c>
      <c r="X510" s="352">
        <f>IF(ISERROR(VLOOKUP($A510,#REF!,1,FALSE)),0,1)</f>
        <v>0</v>
      </c>
      <c r="Y510" s="352">
        <f>IF(ISERROR(VLOOKUP($A510,#REF!,1,FALSE)),0,1)</f>
        <v>0</v>
      </c>
      <c r="Z510" s="139">
        <f t="shared" ca="1" si="15"/>
        <v>0</v>
      </c>
    </row>
    <row r="511" spans="1:26">
      <c r="A511" s="717" t="s">
        <v>1562</v>
      </c>
      <c r="B511" s="716" t="s">
        <v>2005</v>
      </c>
      <c r="C511" s="718">
        <v>130.28</v>
      </c>
      <c r="D511" s="586">
        <v>130.28</v>
      </c>
      <c r="E511" s="537" t="str">
        <f t="shared" si="14"/>
        <v/>
      </c>
      <c r="F511" s="720" t="s">
        <v>1464</v>
      </c>
      <c r="G511" s="680">
        <f>C511-C511*VLOOKUP(F511,'Discount Codes'!A:E,3,FALSE)</f>
        <v>108.1324</v>
      </c>
      <c r="H511" s="352">
        <f ca="1">IF(ISERROR(VLOOKUP($A511,'LEAF-ZE1'!$D:$E,1,FALSE)),0,1)</f>
        <v>0</v>
      </c>
      <c r="I511" s="352">
        <f ca="1">IF(ISERROR(VLOOKUP($A511,'370Z-Z34'!$D:$E,1,FALSE)),0,1)</f>
        <v>0</v>
      </c>
      <c r="J511" s="352">
        <f ca="1">IF(ISERROR(VLOOKUP($A511,'JUKE-F15'!$D:$E,1,FALSE)),0,1)</f>
        <v>0</v>
      </c>
      <c r="K511" s="352">
        <f ca="1">IF(ISERROR(VLOOKUP($A511,'JUKE-F16'!$D:$E,1,FALSE)),0,1)</f>
        <v>0</v>
      </c>
      <c r="L511" s="352">
        <f ca="1">IF(ISERROR(VLOOKUP($A511,'NAVARA DC SER 3 &amp; 4-D23'!$D:$E,1,FALSE)),0,1)</f>
        <v>0</v>
      </c>
      <c r="M511" s="352">
        <f ca="1">IF(ISERROR(VLOOKUP($A511,'NAVARA KC&amp;SC SER 3 &amp; 4-D23'!$D:$E,1,FALSE)),0,1)</f>
        <v>0</v>
      </c>
      <c r="N511" s="352">
        <f ca="1">IF(ISERROR(VLOOKUP($A511,'PATHFINDER -R52'!$D:$E,1,FALSE)),0,1)</f>
        <v>0</v>
      </c>
      <c r="O511" s="352">
        <f ca="1">IF(ISERROR(VLOOKUP($A511,'PATROL W-Y62 S4'!$D:$E,1,FALSE)),0,1)</f>
        <v>0</v>
      </c>
      <c r="P511" s="352">
        <f ca="1">IF(ISERROR(VLOOKUP($A511,'PATROL W-Y62'!$D:$E,1,FALSE)),0,1)</f>
        <v>0</v>
      </c>
      <c r="Q511" s="352">
        <f ca="1">IF(ISERROR(VLOOKUP($A511,'QASHQAI J11'!$D:$E,1,FALSE)),0,1)</f>
        <v>0</v>
      </c>
      <c r="R511" s="352">
        <f ca="1">IF(ISERROR(VLOOKUP($A511,'X-TRAIL-T32'!$D:$E,1,FALSE)),0,1)</f>
        <v>0</v>
      </c>
      <c r="S511" s="352">
        <f ca="1">IF(ISERROR(VLOOKUP($A511,'NAVARA -D23 DC'!$D:$D,1,FALSE)),0,1)</f>
        <v>0</v>
      </c>
      <c r="T511" s="352">
        <f ca="1">IF(ISERROR(VLOOKUP($A511,'NAVARA KC&amp;SC'!$D:$D,1,FALSE)),0,1)</f>
        <v>0</v>
      </c>
      <c r="U511" s="352">
        <f ca="1">IF(ISERROR(VLOOKUP($A511,'ALL-NEW Z-Z34'!$D:$D,1,FALSE)),0,1)</f>
        <v>0</v>
      </c>
      <c r="V511" s="352">
        <f>IF(ISERROR(VLOOKUP($A511,#REF!,1,FALSE)),0,1)</f>
        <v>0</v>
      </c>
      <c r="W511" s="352">
        <f>IF(ISERROR(VLOOKUP($A511,#REF!,1,FALSE)),0,1)</f>
        <v>0</v>
      </c>
      <c r="X511" s="352">
        <f>IF(ISERROR(VLOOKUP($A511,#REF!,1,FALSE)),0,1)</f>
        <v>0</v>
      </c>
      <c r="Y511" s="352">
        <f>IF(ISERROR(VLOOKUP($A511,#REF!,1,FALSE)),0,1)</f>
        <v>0</v>
      </c>
      <c r="Z511" s="139">
        <f t="shared" ca="1" si="15"/>
        <v>0</v>
      </c>
    </row>
    <row r="512" spans="1:26">
      <c r="A512" s="717" t="s">
        <v>1588</v>
      </c>
      <c r="B512" s="716" t="s">
        <v>2006</v>
      </c>
      <c r="C512" s="718">
        <v>130.28</v>
      </c>
      <c r="D512" s="586">
        <v>130.28</v>
      </c>
      <c r="E512" s="537" t="str">
        <f t="shared" si="14"/>
        <v/>
      </c>
      <c r="F512" s="720" t="s">
        <v>1464</v>
      </c>
      <c r="G512" s="680">
        <f>C512-C512*VLOOKUP(F512,'Discount Codes'!A:E,3,FALSE)</f>
        <v>108.1324</v>
      </c>
      <c r="H512" s="352">
        <f ca="1">IF(ISERROR(VLOOKUP($A512,'LEAF-ZE1'!$D:$E,1,FALSE)),0,1)</f>
        <v>0</v>
      </c>
      <c r="I512" s="352">
        <f ca="1">IF(ISERROR(VLOOKUP($A512,'370Z-Z34'!$D:$E,1,FALSE)),0,1)</f>
        <v>0</v>
      </c>
      <c r="J512" s="352">
        <f ca="1">IF(ISERROR(VLOOKUP($A512,'JUKE-F15'!$D:$E,1,FALSE)),0,1)</f>
        <v>0</v>
      </c>
      <c r="K512" s="352">
        <f ca="1">IF(ISERROR(VLOOKUP($A512,'JUKE-F16'!$D:$E,1,FALSE)),0,1)</f>
        <v>0</v>
      </c>
      <c r="L512" s="352">
        <f ca="1">IF(ISERROR(VLOOKUP($A512,'NAVARA DC SER 3 &amp; 4-D23'!$D:$E,1,FALSE)),0,1)</f>
        <v>0</v>
      </c>
      <c r="M512" s="352">
        <f ca="1">IF(ISERROR(VLOOKUP($A512,'NAVARA KC&amp;SC SER 3 &amp; 4-D23'!$D:$E,1,FALSE)),0,1)</f>
        <v>0</v>
      </c>
      <c r="N512" s="352">
        <f ca="1">IF(ISERROR(VLOOKUP($A512,'PATHFINDER -R52'!$D:$E,1,FALSE)),0,1)</f>
        <v>0</v>
      </c>
      <c r="O512" s="352">
        <f ca="1">IF(ISERROR(VLOOKUP($A512,'PATROL W-Y62 S4'!$D:$E,1,FALSE)),0,1)</f>
        <v>0</v>
      </c>
      <c r="P512" s="352">
        <f ca="1">IF(ISERROR(VLOOKUP($A512,'PATROL W-Y62'!$D:$E,1,FALSE)),0,1)</f>
        <v>0</v>
      </c>
      <c r="Q512" s="352">
        <f ca="1">IF(ISERROR(VLOOKUP($A512,'QASHQAI J11'!$D:$E,1,FALSE)),0,1)</f>
        <v>0</v>
      </c>
      <c r="R512" s="352">
        <f ca="1">IF(ISERROR(VLOOKUP($A512,'X-TRAIL-T32'!$D:$E,1,FALSE)),0,1)</f>
        <v>0</v>
      </c>
      <c r="S512" s="352">
        <f ca="1">IF(ISERROR(VLOOKUP($A512,'NAVARA -D23 DC'!$D:$D,1,FALSE)),0,1)</f>
        <v>0</v>
      </c>
      <c r="T512" s="352">
        <f ca="1">IF(ISERROR(VLOOKUP($A512,'NAVARA KC&amp;SC'!$D:$D,1,FALSE)),0,1)</f>
        <v>0</v>
      </c>
      <c r="U512" s="352">
        <f ca="1">IF(ISERROR(VLOOKUP($A512,'ALL-NEW Z-Z34'!$D:$D,1,FALSE)),0,1)</f>
        <v>0</v>
      </c>
      <c r="V512" s="352">
        <f>IF(ISERROR(VLOOKUP($A512,#REF!,1,FALSE)),0,1)</f>
        <v>0</v>
      </c>
      <c r="W512" s="352">
        <f>IF(ISERROR(VLOOKUP($A512,#REF!,1,FALSE)),0,1)</f>
        <v>0</v>
      </c>
      <c r="X512" s="352">
        <f>IF(ISERROR(VLOOKUP($A512,#REF!,1,FALSE)),0,1)</f>
        <v>0</v>
      </c>
      <c r="Y512" s="352">
        <f>IF(ISERROR(VLOOKUP($A512,#REF!,1,FALSE)),0,1)</f>
        <v>0</v>
      </c>
      <c r="Z512" s="139">
        <f t="shared" ca="1" si="15"/>
        <v>0</v>
      </c>
    </row>
    <row r="513" spans="1:26">
      <c r="A513" s="717" t="s">
        <v>1563</v>
      </c>
      <c r="B513" s="716" t="s">
        <v>2007</v>
      </c>
      <c r="C513" s="718">
        <v>130.27000000000001</v>
      </c>
      <c r="D513" s="586">
        <v>130.27000000000001</v>
      </c>
      <c r="E513" s="537" t="str">
        <f t="shared" si="14"/>
        <v/>
      </c>
      <c r="F513" s="720" t="s">
        <v>1464</v>
      </c>
      <c r="G513" s="680">
        <f>C513-C513*VLOOKUP(F513,'Discount Codes'!A:E,3,FALSE)</f>
        <v>108.1241</v>
      </c>
      <c r="H513" s="352">
        <f ca="1">IF(ISERROR(VLOOKUP($A513,'LEAF-ZE1'!$D:$E,1,FALSE)),0,1)</f>
        <v>0</v>
      </c>
      <c r="I513" s="352">
        <f ca="1">IF(ISERROR(VLOOKUP($A513,'370Z-Z34'!$D:$E,1,FALSE)),0,1)</f>
        <v>0</v>
      </c>
      <c r="J513" s="352">
        <f ca="1">IF(ISERROR(VLOOKUP($A513,'JUKE-F15'!$D:$E,1,FALSE)),0,1)</f>
        <v>0</v>
      </c>
      <c r="K513" s="352">
        <f ca="1">IF(ISERROR(VLOOKUP($A513,'JUKE-F16'!$D:$E,1,FALSE)),0,1)</f>
        <v>0</v>
      </c>
      <c r="L513" s="352">
        <f ca="1">IF(ISERROR(VLOOKUP($A513,'NAVARA DC SER 3 &amp; 4-D23'!$D:$E,1,FALSE)),0,1)</f>
        <v>0</v>
      </c>
      <c r="M513" s="352">
        <f ca="1">IF(ISERROR(VLOOKUP($A513,'NAVARA KC&amp;SC SER 3 &amp; 4-D23'!$D:$E,1,FALSE)),0,1)</f>
        <v>0</v>
      </c>
      <c r="N513" s="352">
        <f ca="1">IF(ISERROR(VLOOKUP($A513,'PATHFINDER -R52'!$D:$E,1,FALSE)),0,1)</f>
        <v>0</v>
      </c>
      <c r="O513" s="352">
        <f ca="1">IF(ISERROR(VLOOKUP($A513,'PATROL W-Y62 S4'!$D:$E,1,FALSE)),0,1)</f>
        <v>0</v>
      </c>
      <c r="P513" s="352">
        <f ca="1">IF(ISERROR(VLOOKUP($A513,'PATROL W-Y62'!$D:$E,1,FALSE)),0,1)</f>
        <v>0</v>
      </c>
      <c r="Q513" s="352">
        <f ca="1">IF(ISERROR(VLOOKUP($A513,'QASHQAI J11'!$D:$E,1,FALSE)),0,1)</f>
        <v>0</v>
      </c>
      <c r="R513" s="352">
        <f ca="1">IF(ISERROR(VLOOKUP($A513,'X-TRAIL-T32'!$D:$E,1,FALSE)),0,1)</f>
        <v>0</v>
      </c>
      <c r="S513" s="352">
        <f ca="1">IF(ISERROR(VLOOKUP($A513,'NAVARA -D23 DC'!$D:$D,1,FALSE)),0,1)</f>
        <v>0</v>
      </c>
      <c r="T513" s="352">
        <f ca="1">IF(ISERROR(VLOOKUP($A513,'NAVARA KC&amp;SC'!$D:$D,1,FALSE)),0,1)</f>
        <v>0</v>
      </c>
      <c r="U513" s="352">
        <f ca="1">IF(ISERROR(VLOOKUP($A513,'ALL-NEW Z-Z34'!$D:$D,1,FALSE)),0,1)</f>
        <v>0</v>
      </c>
      <c r="V513" s="352">
        <f>IF(ISERROR(VLOOKUP($A513,#REF!,1,FALSE)),0,1)</f>
        <v>0</v>
      </c>
      <c r="W513" s="352">
        <f>IF(ISERROR(VLOOKUP($A513,#REF!,1,FALSE)),0,1)</f>
        <v>0</v>
      </c>
      <c r="X513" s="352">
        <f>IF(ISERROR(VLOOKUP($A513,#REF!,1,FALSE)),0,1)</f>
        <v>0</v>
      </c>
      <c r="Y513" s="352">
        <f>IF(ISERROR(VLOOKUP($A513,#REF!,1,FALSE)),0,1)</f>
        <v>0</v>
      </c>
      <c r="Z513" s="139">
        <f t="shared" ca="1" si="15"/>
        <v>0</v>
      </c>
    </row>
    <row r="514" spans="1:26">
      <c r="A514" s="717" t="s">
        <v>1587</v>
      </c>
      <c r="B514" s="716" t="s">
        <v>2008</v>
      </c>
      <c r="C514" s="718">
        <v>130.27000000000001</v>
      </c>
      <c r="D514" s="586">
        <v>130.27000000000001</v>
      </c>
      <c r="E514" s="537" t="str">
        <f t="shared" si="14"/>
        <v/>
      </c>
      <c r="F514" s="720" t="s">
        <v>1464</v>
      </c>
      <c r="G514" s="680">
        <f>C514-C514*VLOOKUP(F514,'Discount Codes'!A:E,3,FALSE)</f>
        <v>108.1241</v>
      </c>
      <c r="H514" s="352">
        <f ca="1">IF(ISERROR(VLOOKUP($A514,'LEAF-ZE1'!$D:$E,1,FALSE)),0,1)</f>
        <v>0</v>
      </c>
      <c r="I514" s="352">
        <f ca="1">IF(ISERROR(VLOOKUP($A514,'370Z-Z34'!$D:$E,1,FALSE)),0,1)</f>
        <v>0</v>
      </c>
      <c r="J514" s="352">
        <f ca="1">IF(ISERROR(VLOOKUP($A514,'JUKE-F15'!$D:$E,1,FALSE)),0,1)</f>
        <v>0</v>
      </c>
      <c r="K514" s="352">
        <f ca="1">IF(ISERROR(VLOOKUP($A514,'JUKE-F16'!$D:$E,1,FALSE)),0,1)</f>
        <v>0</v>
      </c>
      <c r="L514" s="352">
        <f ca="1">IF(ISERROR(VLOOKUP($A514,'NAVARA DC SER 3 &amp; 4-D23'!$D:$E,1,FALSE)),0,1)</f>
        <v>0</v>
      </c>
      <c r="M514" s="352">
        <f ca="1">IF(ISERROR(VLOOKUP($A514,'NAVARA KC&amp;SC SER 3 &amp; 4-D23'!$D:$E,1,FALSE)),0,1)</f>
        <v>0</v>
      </c>
      <c r="N514" s="352">
        <f ca="1">IF(ISERROR(VLOOKUP($A514,'PATHFINDER -R52'!$D:$E,1,FALSE)),0,1)</f>
        <v>0</v>
      </c>
      <c r="O514" s="352">
        <f ca="1">IF(ISERROR(VLOOKUP($A514,'PATROL W-Y62 S4'!$D:$E,1,FALSE)),0,1)</f>
        <v>0</v>
      </c>
      <c r="P514" s="352">
        <f ca="1">IF(ISERROR(VLOOKUP($A514,'PATROL W-Y62'!$D:$E,1,FALSE)),0,1)</f>
        <v>0</v>
      </c>
      <c r="Q514" s="352">
        <f ca="1">IF(ISERROR(VLOOKUP($A514,'QASHQAI J11'!$D:$E,1,FALSE)),0,1)</f>
        <v>0</v>
      </c>
      <c r="R514" s="352">
        <f ca="1">IF(ISERROR(VLOOKUP($A514,'X-TRAIL-T32'!$D:$E,1,FALSE)),0,1)</f>
        <v>0</v>
      </c>
      <c r="S514" s="352">
        <f ca="1">IF(ISERROR(VLOOKUP($A514,'NAVARA -D23 DC'!$D:$D,1,FALSE)),0,1)</f>
        <v>0</v>
      </c>
      <c r="T514" s="352">
        <f ca="1">IF(ISERROR(VLOOKUP($A514,'NAVARA KC&amp;SC'!$D:$D,1,FALSE)),0,1)</f>
        <v>0</v>
      </c>
      <c r="U514" s="352">
        <f ca="1">IF(ISERROR(VLOOKUP($A514,'ALL-NEW Z-Z34'!$D:$D,1,FALSE)),0,1)</f>
        <v>0</v>
      </c>
      <c r="V514" s="352">
        <f>IF(ISERROR(VLOOKUP($A514,#REF!,1,FALSE)),0,1)</f>
        <v>0</v>
      </c>
      <c r="W514" s="352">
        <f>IF(ISERROR(VLOOKUP($A514,#REF!,1,FALSE)),0,1)</f>
        <v>0</v>
      </c>
      <c r="X514" s="352">
        <f>IF(ISERROR(VLOOKUP($A514,#REF!,1,FALSE)),0,1)</f>
        <v>0</v>
      </c>
      <c r="Y514" s="352">
        <f>IF(ISERROR(VLOOKUP($A514,#REF!,1,FALSE)),0,1)</f>
        <v>0</v>
      </c>
      <c r="Z514" s="139">
        <f t="shared" ca="1" si="15"/>
        <v>0</v>
      </c>
    </row>
    <row r="515" spans="1:26">
      <c r="A515" s="717" t="s">
        <v>1564</v>
      </c>
      <c r="B515" s="716" t="s">
        <v>2009</v>
      </c>
      <c r="C515" s="718">
        <v>123.62</v>
      </c>
      <c r="D515" s="586">
        <v>123.62</v>
      </c>
      <c r="E515" s="537" t="str">
        <f t="shared" ref="E515:E578" si="16">IF(D515=C515,"","Price Update")</f>
        <v/>
      </c>
      <c r="F515" s="720" t="s">
        <v>1465</v>
      </c>
      <c r="G515" s="680">
        <f>C515-C515*VLOOKUP(F515,'Discount Codes'!A:E,3,FALSE)</f>
        <v>102.6046</v>
      </c>
      <c r="H515" s="352">
        <f ca="1">IF(ISERROR(VLOOKUP($A515,'LEAF-ZE1'!$D:$E,1,FALSE)),0,1)</f>
        <v>0</v>
      </c>
      <c r="I515" s="352">
        <f ca="1">IF(ISERROR(VLOOKUP($A515,'370Z-Z34'!$D:$E,1,FALSE)),0,1)</f>
        <v>0</v>
      </c>
      <c r="J515" s="352">
        <f ca="1">IF(ISERROR(VLOOKUP($A515,'JUKE-F15'!$D:$E,1,FALSE)),0,1)</f>
        <v>0</v>
      </c>
      <c r="K515" s="352">
        <f ca="1">IF(ISERROR(VLOOKUP($A515,'JUKE-F16'!$D:$E,1,FALSE)),0,1)</f>
        <v>0</v>
      </c>
      <c r="L515" s="352">
        <f ca="1">IF(ISERROR(VLOOKUP($A515,'NAVARA DC SER 3 &amp; 4-D23'!$D:$E,1,FALSE)),0,1)</f>
        <v>0</v>
      </c>
      <c r="M515" s="352">
        <f ca="1">IF(ISERROR(VLOOKUP($A515,'NAVARA KC&amp;SC SER 3 &amp; 4-D23'!$D:$E,1,FALSE)),0,1)</f>
        <v>0</v>
      </c>
      <c r="N515" s="352">
        <f ca="1">IF(ISERROR(VLOOKUP($A515,'PATHFINDER -R52'!$D:$E,1,FALSE)),0,1)</f>
        <v>0</v>
      </c>
      <c r="O515" s="352">
        <f ca="1">IF(ISERROR(VLOOKUP($A515,'PATROL W-Y62 S4'!$D:$E,1,FALSE)),0,1)</f>
        <v>0</v>
      </c>
      <c r="P515" s="352">
        <f ca="1">IF(ISERROR(VLOOKUP($A515,'PATROL W-Y62'!$D:$E,1,FALSE)),0,1)</f>
        <v>0</v>
      </c>
      <c r="Q515" s="352">
        <f ca="1">IF(ISERROR(VLOOKUP($A515,'QASHQAI J11'!$D:$E,1,FALSE)),0,1)</f>
        <v>0</v>
      </c>
      <c r="R515" s="352">
        <f ca="1">IF(ISERROR(VLOOKUP($A515,'X-TRAIL-T32'!$D:$E,1,FALSE)),0,1)</f>
        <v>0</v>
      </c>
      <c r="S515" s="352">
        <f ca="1">IF(ISERROR(VLOOKUP($A515,'NAVARA -D23 DC'!$D:$D,1,FALSE)),0,1)</f>
        <v>0</v>
      </c>
      <c r="T515" s="352">
        <f ca="1">IF(ISERROR(VLOOKUP($A515,'NAVARA KC&amp;SC'!$D:$D,1,FALSE)),0,1)</f>
        <v>0</v>
      </c>
      <c r="U515" s="352">
        <f ca="1">IF(ISERROR(VLOOKUP($A515,'ALL-NEW Z-Z34'!$D:$D,1,FALSE)),0,1)</f>
        <v>0</v>
      </c>
      <c r="V515" s="352">
        <f>IF(ISERROR(VLOOKUP($A515,#REF!,1,FALSE)),0,1)</f>
        <v>0</v>
      </c>
      <c r="W515" s="352">
        <f>IF(ISERROR(VLOOKUP($A515,#REF!,1,FALSE)),0,1)</f>
        <v>0</v>
      </c>
      <c r="X515" s="352">
        <f>IF(ISERROR(VLOOKUP($A515,#REF!,1,FALSE)),0,1)</f>
        <v>0</v>
      </c>
      <c r="Y515" s="352">
        <f>IF(ISERROR(VLOOKUP($A515,#REF!,1,FALSE)),0,1)</f>
        <v>0</v>
      </c>
      <c r="Z515" s="139">
        <f t="shared" ref="Z515:Z578" ca="1" si="17">COUNTIF(H515:Y515,"&gt;0")</f>
        <v>0</v>
      </c>
    </row>
    <row r="516" spans="1:26">
      <c r="A516" s="717" t="s">
        <v>1571</v>
      </c>
      <c r="B516" s="716" t="s">
        <v>2010</v>
      </c>
      <c r="C516" s="718">
        <v>236.64</v>
      </c>
      <c r="D516" s="586">
        <v>236.64</v>
      </c>
      <c r="E516" s="537" t="str">
        <f t="shared" si="16"/>
        <v/>
      </c>
      <c r="F516" s="720" t="s">
        <v>1464</v>
      </c>
      <c r="G516" s="680">
        <f>C516-C516*VLOOKUP(F516,'Discount Codes'!A:E,3,FALSE)</f>
        <v>196.41119999999998</v>
      </c>
      <c r="H516" s="352">
        <f ca="1">IF(ISERROR(VLOOKUP($A516,'LEAF-ZE1'!$D:$E,1,FALSE)),0,1)</f>
        <v>0</v>
      </c>
      <c r="I516" s="352">
        <f ca="1">IF(ISERROR(VLOOKUP($A516,'370Z-Z34'!$D:$E,1,FALSE)),0,1)</f>
        <v>0</v>
      </c>
      <c r="J516" s="352">
        <f ca="1">IF(ISERROR(VLOOKUP($A516,'JUKE-F15'!$D:$E,1,FALSE)),0,1)</f>
        <v>0</v>
      </c>
      <c r="K516" s="352">
        <f ca="1">IF(ISERROR(VLOOKUP($A516,'JUKE-F16'!$D:$E,1,FALSE)),0,1)</f>
        <v>0</v>
      </c>
      <c r="L516" s="352">
        <f ca="1">IF(ISERROR(VLOOKUP($A516,'NAVARA DC SER 3 &amp; 4-D23'!$D:$E,1,FALSE)),0,1)</f>
        <v>0</v>
      </c>
      <c r="M516" s="352">
        <f ca="1">IF(ISERROR(VLOOKUP($A516,'NAVARA KC&amp;SC SER 3 &amp; 4-D23'!$D:$E,1,FALSE)),0,1)</f>
        <v>0</v>
      </c>
      <c r="N516" s="352">
        <f ca="1">IF(ISERROR(VLOOKUP($A516,'PATHFINDER -R52'!$D:$E,1,FALSE)),0,1)</f>
        <v>0</v>
      </c>
      <c r="O516" s="352">
        <f ca="1">IF(ISERROR(VLOOKUP($A516,'PATROL W-Y62 S4'!$D:$E,1,FALSE)),0,1)</f>
        <v>0</v>
      </c>
      <c r="P516" s="352">
        <f ca="1">IF(ISERROR(VLOOKUP($A516,'PATROL W-Y62'!$D:$E,1,FALSE)),0,1)</f>
        <v>0</v>
      </c>
      <c r="Q516" s="352">
        <f ca="1">IF(ISERROR(VLOOKUP($A516,'QASHQAI J11'!$D:$E,1,FALSE)),0,1)</f>
        <v>0</v>
      </c>
      <c r="R516" s="352">
        <f ca="1">IF(ISERROR(VLOOKUP($A516,'X-TRAIL-T32'!$D:$E,1,FALSE)),0,1)</f>
        <v>0</v>
      </c>
      <c r="S516" s="352">
        <f ca="1">IF(ISERROR(VLOOKUP($A516,'NAVARA -D23 DC'!$D:$D,1,FALSE)),0,1)</f>
        <v>0</v>
      </c>
      <c r="T516" s="352">
        <f ca="1">IF(ISERROR(VLOOKUP($A516,'NAVARA KC&amp;SC'!$D:$D,1,FALSE)),0,1)</f>
        <v>0</v>
      </c>
      <c r="U516" s="352">
        <f ca="1">IF(ISERROR(VLOOKUP($A516,'ALL-NEW Z-Z34'!$D:$D,1,FALSE)),0,1)</f>
        <v>0</v>
      </c>
      <c r="V516" s="352">
        <f>IF(ISERROR(VLOOKUP($A516,#REF!,1,FALSE)),0,1)</f>
        <v>0</v>
      </c>
      <c r="W516" s="352">
        <f>IF(ISERROR(VLOOKUP($A516,#REF!,1,FALSE)),0,1)</f>
        <v>0</v>
      </c>
      <c r="X516" s="352">
        <f>IF(ISERROR(VLOOKUP($A516,#REF!,1,FALSE)),0,1)</f>
        <v>0</v>
      </c>
      <c r="Y516" s="352">
        <f>IF(ISERROR(VLOOKUP($A516,#REF!,1,FALSE)),0,1)</f>
        <v>0</v>
      </c>
      <c r="Z516" s="139">
        <f t="shared" ca="1" si="17"/>
        <v>0</v>
      </c>
    </row>
    <row r="517" spans="1:26">
      <c r="A517" s="717" t="s">
        <v>1573</v>
      </c>
      <c r="B517" s="716" t="s">
        <v>2011</v>
      </c>
      <c r="C517" s="718">
        <v>191.35</v>
      </c>
      <c r="D517" s="586">
        <v>191.35</v>
      </c>
      <c r="E517" s="537" t="str">
        <f t="shared" si="16"/>
        <v/>
      </c>
      <c r="F517" s="720" t="s">
        <v>1464</v>
      </c>
      <c r="G517" s="680">
        <f>C517-C517*VLOOKUP(F517,'Discount Codes'!A:E,3,FALSE)</f>
        <v>158.82049999999998</v>
      </c>
      <c r="H517" s="352">
        <f ca="1">IF(ISERROR(VLOOKUP($A517,'LEAF-ZE1'!$D:$E,1,FALSE)),0,1)</f>
        <v>0</v>
      </c>
      <c r="I517" s="352">
        <f ca="1">IF(ISERROR(VLOOKUP($A517,'370Z-Z34'!$D:$E,1,FALSE)),0,1)</f>
        <v>0</v>
      </c>
      <c r="J517" s="352">
        <f ca="1">IF(ISERROR(VLOOKUP($A517,'JUKE-F15'!$D:$E,1,FALSE)),0,1)</f>
        <v>0</v>
      </c>
      <c r="K517" s="352">
        <f ca="1">IF(ISERROR(VLOOKUP($A517,'JUKE-F16'!$D:$E,1,FALSE)),0,1)</f>
        <v>0</v>
      </c>
      <c r="L517" s="352">
        <f ca="1">IF(ISERROR(VLOOKUP($A517,'NAVARA DC SER 3 &amp; 4-D23'!$D:$E,1,FALSE)),0,1)</f>
        <v>0</v>
      </c>
      <c r="M517" s="352">
        <f ca="1">IF(ISERROR(VLOOKUP($A517,'NAVARA KC&amp;SC SER 3 &amp; 4-D23'!$D:$E,1,FALSE)),0,1)</f>
        <v>0</v>
      </c>
      <c r="N517" s="352">
        <f ca="1">IF(ISERROR(VLOOKUP($A517,'PATHFINDER -R52'!$D:$E,1,FALSE)),0,1)</f>
        <v>0</v>
      </c>
      <c r="O517" s="352">
        <f ca="1">IF(ISERROR(VLOOKUP($A517,'PATROL W-Y62 S4'!$D:$E,1,FALSE)),0,1)</f>
        <v>0</v>
      </c>
      <c r="P517" s="352">
        <f ca="1">IF(ISERROR(VLOOKUP($A517,'PATROL W-Y62'!$D:$E,1,FALSE)),0,1)</f>
        <v>0</v>
      </c>
      <c r="Q517" s="352">
        <f ca="1">IF(ISERROR(VLOOKUP($A517,'QASHQAI J11'!$D:$E,1,FALSE)),0,1)</f>
        <v>0</v>
      </c>
      <c r="R517" s="352">
        <f ca="1">IF(ISERROR(VLOOKUP($A517,'X-TRAIL-T32'!$D:$E,1,FALSE)),0,1)</f>
        <v>0</v>
      </c>
      <c r="S517" s="352">
        <f ca="1">IF(ISERROR(VLOOKUP($A517,'NAVARA -D23 DC'!$D:$D,1,FALSE)),0,1)</f>
        <v>0</v>
      </c>
      <c r="T517" s="352">
        <f ca="1">IF(ISERROR(VLOOKUP($A517,'NAVARA KC&amp;SC'!$D:$D,1,FALSE)),0,1)</f>
        <v>0</v>
      </c>
      <c r="U517" s="352">
        <f ca="1">IF(ISERROR(VLOOKUP($A517,'ALL-NEW Z-Z34'!$D:$D,1,FALSE)),0,1)</f>
        <v>0</v>
      </c>
      <c r="V517" s="352">
        <f>IF(ISERROR(VLOOKUP($A517,#REF!,1,FALSE)),0,1)</f>
        <v>0</v>
      </c>
      <c r="W517" s="352">
        <f>IF(ISERROR(VLOOKUP($A517,#REF!,1,FALSE)),0,1)</f>
        <v>0</v>
      </c>
      <c r="X517" s="352">
        <f>IF(ISERROR(VLOOKUP($A517,#REF!,1,FALSE)),0,1)</f>
        <v>0</v>
      </c>
      <c r="Y517" s="352">
        <f>IF(ISERROR(VLOOKUP($A517,#REF!,1,FALSE)),0,1)</f>
        <v>0</v>
      </c>
      <c r="Z517" s="139">
        <f t="shared" ca="1" si="17"/>
        <v>0</v>
      </c>
    </row>
    <row r="518" spans="1:26">
      <c r="A518" s="717" t="s">
        <v>1556</v>
      </c>
      <c r="B518" s="716" t="s">
        <v>2012</v>
      </c>
      <c r="C518" s="718">
        <v>588.78</v>
      </c>
      <c r="D518" s="586">
        <v>588.78</v>
      </c>
      <c r="E518" s="537" t="str">
        <f t="shared" si="16"/>
        <v/>
      </c>
      <c r="F518" s="720" t="s">
        <v>1465</v>
      </c>
      <c r="G518" s="680">
        <f>C518-C518*VLOOKUP(F518,'Discount Codes'!A:E,3,FALSE)</f>
        <v>488.68739999999997</v>
      </c>
      <c r="H518" s="352">
        <f ca="1">IF(ISERROR(VLOOKUP($A518,'LEAF-ZE1'!$D:$E,1,FALSE)),0,1)</f>
        <v>0</v>
      </c>
      <c r="I518" s="352">
        <f ca="1">IF(ISERROR(VLOOKUP($A518,'370Z-Z34'!$D:$E,1,FALSE)),0,1)</f>
        <v>0</v>
      </c>
      <c r="J518" s="352">
        <f ca="1">IF(ISERROR(VLOOKUP($A518,'JUKE-F15'!$D:$E,1,FALSE)),0,1)</f>
        <v>0</v>
      </c>
      <c r="K518" s="352">
        <f ca="1">IF(ISERROR(VLOOKUP($A518,'JUKE-F16'!$D:$E,1,FALSE)),0,1)</f>
        <v>0</v>
      </c>
      <c r="L518" s="352">
        <f ca="1">IF(ISERROR(VLOOKUP($A518,'NAVARA DC SER 3 &amp; 4-D23'!$D:$E,1,FALSE)),0,1)</f>
        <v>0</v>
      </c>
      <c r="M518" s="352">
        <f ca="1">IF(ISERROR(VLOOKUP($A518,'NAVARA KC&amp;SC SER 3 &amp; 4-D23'!$D:$E,1,FALSE)),0,1)</f>
        <v>0</v>
      </c>
      <c r="N518" s="352">
        <f ca="1">IF(ISERROR(VLOOKUP($A518,'PATHFINDER -R52'!$D:$E,1,FALSE)),0,1)</f>
        <v>0</v>
      </c>
      <c r="O518" s="352">
        <f ca="1">IF(ISERROR(VLOOKUP($A518,'PATROL W-Y62 S4'!$D:$E,1,FALSE)),0,1)</f>
        <v>0</v>
      </c>
      <c r="P518" s="352">
        <f ca="1">IF(ISERROR(VLOOKUP($A518,'PATROL W-Y62'!$D:$E,1,FALSE)),0,1)</f>
        <v>0</v>
      </c>
      <c r="Q518" s="352">
        <f ca="1">IF(ISERROR(VLOOKUP($A518,'QASHQAI J11'!$D:$E,1,FALSE)),0,1)</f>
        <v>0</v>
      </c>
      <c r="R518" s="352">
        <f ca="1">IF(ISERROR(VLOOKUP($A518,'X-TRAIL-T32'!$D:$E,1,FALSE)),0,1)</f>
        <v>0</v>
      </c>
      <c r="S518" s="352">
        <f ca="1">IF(ISERROR(VLOOKUP($A518,'NAVARA -D23 DC'!$D:$D,1,FALSE)),0,1)</f>
        <v>0</v>
      </c>
      <c r="T518" s="352">
        <f ca="1">IF(ISERROR(VLOOKUP($A518,'NAVARA KC&amp;SC'!$D:$D,1,FALSE)),0,1)</f>
        <v>0</v>
      </c>
      <c r="U518" s="352">
        <f ca="1">IF(ISERROR(VLOOKUP($A518,'ALL-NEW Z-Z34'!$D:$D,1,FALSE)),0,1)</f>
        <v>0</v>
      </c>
      <c r="V518" s="352">
        <f>IF(ISERROR(VLOOKUP($A518,#REF!,1,FALSE)),0,1)</f>
        <v>0</v>
      </c>
      <c r="W518" s="352">
        <f>IF(ISERROR(VLOOKUP($A518,#REF!,1,FALSE)),0,1)</f>
        <v>0</v>
      </c>
      <c r="X518" s="352">
        <f>IF(ISERROR(VLOOKUP($A518,#REF!,1,FALSE)),0,1)</f>
        <v>0</v>
      </c>
      <c r="Y518" s="352">
        <f>IF(ISERROR(VLOOKUP($A518,#REF!,1,FALSE)),0,1)</f>
        <v>0</v>
      </c>
      <c r="Z518" s="139">
        <f t="shared" ca="1" si="17"/>
        <v>0</v>
      </c>
    </row>
    <row r="519" spans="1:26">
      <c r="A519" s="717" t="s">
        <v>1557</v>
      </c>
      <c r="B519" s="716" t="s">
        <v>2013</v>
      </c>
      <c r="C519" s="718">
        <v>464.43</v>
      </c>
      <c r="D519" s="586">
        <v>464.43</v>
      </c>
      <c r="E519" s="537" t="str">
        <f t="shared" si="16"/>
        <v/>
      </c>
      <c r="F519" s="720" t="s">
        <v>1465</v>
      </c>
      <c r="G519" s="680">
        <f>C519-C519*VLOOKUP(F519,'Discount Codes'!A:E,3,FALSE)</f>
        <v>385.4769</v>
      </c>
      <c r="H519" s="352">
        <f ca="1">IF(ISERROR(VLOOKUP($A519,'LEAF-ZE1'!$D:$E,1,FALSE)),0,1)</f>
        <v>0</v>
      </c>
      <c r="I519" s="352">
        <f ca="1">IF(ISERROR(VLOOKUP($A519,'370Z-Z34'!$D:$E,1,FALSE)),0,1)</f>
        <v>0</v>
      </c>
      <c r="J519" s="352">
        <f ca="1">IF(ISERROR(VLOOKUP($A519,'JUKE-F15'!$D:$E,1,FALSE)),0,1)</f>
        <v>0</v>
      </c>
      <c r="K519" s="352">
        <f ca="1">IF(ISERROR(VLOOKUP($A519,'JUKE-F16'!$D:$E,1,FALSE)),0,1)</f>
        <v>0</v>
      </c>
      <c r="L519" s="352">
        <f ca="1">IF(ISERROR(VLOOKUP($A519,'NAVARA DC SER 3 &amp; 4-D23'!$D:$E,1,FALSE)),0,1)</f>
        <v>0</v>
      </c>
      <c r="M519" s="352">
        <f ca="1">IF(ISERROR(VLOOKUP($A519,'NAVARA KC&amp;SC SER 3 &amp; 4-D23'!$D:$E,1,FALSE)),0,1)</f>
        <v>0</v>
      </c>
      <c r="N519" s="352">
        <f ca="1">IF(ISERROR(VLOOKUP($A519,'PATHFINDER -R52'!$D:$E,1,FALSE)),0,1)</f>
        <v>0</v>
      </c>
      <c r="O519" s="352">
        <f ca="1">IF(ISERROR(VLOOKUP($A519,'PATROL W-Y62 S4'!$D:$E,1,FALSE)),0,1)</f>
        <v>0</v>
      </c>
      <c r="P519" s="352">
        <f ca="1">IF(ISERROR(VLOOKUP($A519,'PATROL W-Y62'!$D:$E,1,FALSE)),0,1)</f>
        <v>0</v>
      </c>
      <c r="Q519" s="352">
        <f ca="1">IF(ISERROR(VLOOKUP($A519,'QASHQAI J11'!$D:$E,1,FALSE)),0,1)</f>
        <v>0</v>
      </c>
      <c r="R519" s="352">
        <f ca="1">IF(ISERROR(VLOOKUP($A519,'X-TRAIL-T32'!$D:$E,1,FALSE)),0,1)</f>
        <v>0</v>
      </c>
      <c r="S519" s="352">
        <f ca="1">IF(ISERROR(VLOOKUP($A519,'NAVARA -D23 DC'!$D:$D,1,FALSE)),0,1)</f>
        <v>0</v>
      </c>
      <c r="T519" s="352">
        <f ca="1">IF(ISERROR(VLOOKUP($A519,'NAVARA KC&amp;SC'!$D:$D,1,FALSE)),0,1)</f>
        <v>0</v>
      </c>
      <c r="U519" s="352">
        <f ca="1">IF(ISERROR(VLOOKUP($A519,'ALL-NEW Z-Z34'!$D:$D,1,FALSE)),0,1)</f>
        <v>0</v>
      </c>
      <c r="V519" s="352">
        <f>IF(ISERROR(VLOOKUP($A519,#REF!,1,FALSE)),0,1)</f>
        <v>0</v>
      </c>
      <c r="W519" s="352">
        <f>IF(ISERROR(VLOOKUP($A519,#REF!,1,FALSE)),0,1)</f>
        <v>0</v>
      </c>
      <c r="X519" s="352">
        <f>IF(ISERROR(VLOOKUP($A519,#REF!,1,FALSE)),0,1)</f>
        <v>0</v>
      </c>
      <c r="Y519" s="352">
        <f>IF(ISERROR(VLOOKUP($A519,#REF!,1,FALSE)),0,1)</f>
        <v>0</v>
      </c>
      <c r="Z519" s="139">
        <f t="shared" ca="1" si="17"/>
        <v>0</v>
      </c>
    </row>
    <row r="520" spans="1:26">
      <c r="A520" s="717" t="s">
        <v>1560</v>
      </c>
      <c r="B520" s="716" t="s">
        <v>1787</v>
      </c>
      <c r="C520" s="718">
        <v>813.37</v>
      </c>
      <c r="D520" s="586">
        <v>813.37</v>
      </c>
      <c r="E520" s="537" t="str">
        <f t="shared" si="16"/>
        <v/>
      </c>
      <c r="F520" s="720" t="s">
        <v>1465</v>
      </c>
      <c r="G520" s="680">
        <f>C520-C520*VLOOKUP(F520,'Discount Codes'!A:E,3,FALSE)</f>
        <v>675.09709999999995</v>
      </c>
      <c r="H520" s="352">
        <f ca="1">IF(ISERROR(VLOOKUP($A520,'LEAF-ZE1'!$D:$E,1,FALSE)),0,1)</f>
        <v>0</v>
      </c>
      <c r="I520" s="352">
        <f ca="1">IF(ISERROR(VLOOKUP($A520,'370Z-Z34'!$D:$E,1,FALSE)),0,1)</f>
        <v>0</v>
      </c>
      <c r="J520" s="352">
        <f ca="1">IF(ISERROR(VLOOKUP($A520,'JUKE-F15'!$D:$E,1,FALSE)),0,1)</f>
        <v>0</v>
      </c>
      <c r="K520" s="352">
        <f ca="1">IF(ISERROR(VLOOKUP($A520,'JUKE-F16'!$D:$E,1,FALSE)),0,1)</f>
        <v>0</v>
      </c>
      <c r="L520" s="352">
        <f ca="1">IF(ISERROR(VLOOKUP($A520,'NAVARA DC SER 3 &amp; 4-D23'!$D:$E,1,FALSE)),0,1)</f>
        <v>0</v>
      </c>
      <c r="M520" s="352">
        <f ca="1">IF(ISERROR(VLOOKUP($A520,'NAVARA KC&amp;SC SER 3 &amp; 4-D23'!$D:$E,1,FALSE)),0,1)</f>
        <v>0</v>
      </c>
      <c r="N520" s="352">
        <f ca="1">IF(ISERROR(VLOOKUP($A520,'PATHFINDER -R52'!$D:$E,1,FALSE)),0,1)</f>
        <v>0</v>
      </c>
      <c r="O520" s="352">
        <f ca="1">IF(ISERROR(VLOOKUP($A520,'PATROL W-Y62 S4'!$D:$E,1,FALSE)),0,1)</f>
        <v>0</v>
      </c>
      <c r="P520" s="352">
        <f ca="1">IF(ISERROR(VLOOKUP($A520,'PATROL W-Y62'!$D:$E,1,FALSE)),0,1)</f>
        <v>0</v>
      </c>
      <c r="Q520" s="352">
        <f ca="1">IF(ISERROR(VLOOKUP($A520,'QASHQAI J11'!$D:$E,1,FALSE)),0,1)</f>
        <v>0</v>
      </c>
      <c r="R520" s="352">
        <f ca="1">IF(ISERROR(VLOOKUP($A520,'X-TRAIL-T32'!$D:$E,1,FALSE)),0,1)</f>
        <v>0</v>
      </c>
      <c r="S520" s="352">
        <f ca="1">IF(ISERROR(VLOOKUP($A520,'NAVARA -D23 DC'!$D:$D,1,FALSE)),0,1)</f>
        <v>0</v>
      </c>
      <c r="T520" s="352">
        <f ca="1">IF(ISERROR(VLOOKUP($A520,'NAVARA KC&amp;SC'!$D:$D,1,FALSE)),0,1)</f>
        <v>0</v>
      </c>
      <c r="U520" s="352">
        <f ca="1">IF(ISERROR(VLOOKUP($A520,'ALL-NEW Z-Z34'!$D:$D,1,FALSE)),0,1)</f>
        <v>0</v>
      </c>
      <c r="V520" s="352">
        <f>IF(ISERROR(VLOOKUP($A520,#REF!,1,FALSE)),0,1)</f>
        <v>0</v>
      </c>
      <c r="W520" s="352">
        <f>IF(ISERROR(VLOOKUP($A520,#REF!,1,FALSE)),0,1)</f>
        <v>0</v>
      </c>
      <c r="X520" s="352">
        <f>IF(ISERROR(VLOOKUP($A520,#REF!,1,FALSE)),0,1)</f>
        <v>0</v>
      </c>
      <c r="Y520" s="352">
        <f>IF(ISERROR(VLOOKUP($A520,#REF!,1,FALSE)),0,1)</f>
        <v>0</v>
      </c>
      <c r="Z520" s="139">
        <f t="shared" ca="1" si="17"/>
        <v>0</v>
      </c>
    </row>
    <row r="521" spans="1:26">
      <c r="A521" s="717" t="s">
        <v>1561</v>
      </c>
      <c r="B521" s="716" t="s">
        <v>1789</v>
      </c>
      <c r="C521" s="718">
        <v>156.38</v>
      </c>
      <c r="D521" s="586">
        <v>156.38</v>
      </c>
      <c r="E521" s="537" t="str">
        <f t="shared" si="16"/>
        <v/>
      </c>
      <c r="F521" s="720" t="s">
        <v>1465</v>
      </c>
      <c r="G521" s="680">
        <f>C521-C521*VLOOKUP(F521,'Discount Codes'!A:E,3,FALSE)</f>
        <v>129.7954</v>
      </c>
      <c r="H521" s="352">
        <f ca="1">IF(ISERROR(VLOOKUP($A521,'LEAF-ZE1'!$D:$E,1,FALSE)),0,1)</f>
        <v>0</v>
      </c>
      <c r="I521" s="352">
        <f ca="1">IF(ISERROR(VLOOKUP($A521,'370Z-Z34'!$D:$E,1,FALSE)),0,1)</f>
        <v>0</v>
      </c>
      <c r="J521" s="352">
        <f ca="1">IF(ISERROR(VLOOKUP($A521,'JUKE-F15'!$D:$E,1,FALSE)),0,1)</f>
        <v>0</v>
      </c>
      <c r="K521" s="352">
        <f ca="1">IF(ISERROR(VLOOKUP($A521,'JUKE-F16'!$D:$E,1,FALSE)),0,1)</f>
        <v>0</v>
      </c>
      <c r="L521" s="352">
        <f ca="1">IF(ISERROR(VLOOKUP($A521,'NAVARA DC SER 3 &amp; 4-D23'!$D:$E,1,FALSE)),0,1)</f>
        <v>0</v>
      </c>
      <c r="M521" s="352">
        <f ca="1">IF(ISERROR(VLOOKUP($A521,'NAVARA KC&amp;SC SER 3 &amp; 4-D23'!$D:$E,1,FALSE)),0,1)</f>
        <v>0</v>
      </c>
      <c r="N521" s="352">
        <f ca="1">IF(ISERROR(VLOOKUP($A521,'PATHFINDER -R52'!$D:$E,1,FALSE)),0,1)</f>
        <v>0</v>
      </c>
      <c r="O521" s="352">
        <f ca="1">IF(ISERROR(VLOOKUP($A521,'PATROL W-Y62 S4'!$D:$E,1,FALSE)),0,1)</f>
        <v>0</v>
      </c>
      <c r="P521" s="352">
        <f ca="1">IF(ISERROR(VLOOKUP($A521,'PATROL W-Y62'!$D:$E,1,FALSE)),0,1)</f>
        <v>0</v>
      </c>
      <c r="Q521" s="352">
        <f ca="1">IF(ISERROR(VLOOKUP($A521,'QASHQAI J11'!$D:$E,1,FALSE)),0,1)</f>
        <v>0</v>
      </c>
      <c r="R521" s="352">
        <f ca="1">IF(ISERROR(VLOOKUP($A521,'X-TRAIL-T32'!$D:$E,1,FALSE)),0,1)</f>
        <v>0</v>
      </c>
      <c r="S521" s="352">
        <f ca="1">IF(ISERROR(VLOOKUP($A521,'NAVARA -D23 DC'!$D:$D,1,FALSE)),0,1)</f>
        <v>0</v>
      </c>
      <c r="T521" s="352">
        <f ca="1">IF(ISERROR(VLOOKUP($A521,'NAVARA KC&amp;SC'!$D:$D,1,FALSE)),0,1)</f>
        <v>0</v>
      </c>
      <c r="U521" s="352">
        <f ca="1">IF(ISERROR(VLOOKUP($A521,'ALL-NEW Z-Z34'!$D:$D,1,FALSE)),0,1)</f>
        <v>0</v>
      </c>
      <c r="V521" s="352">
        <f>IF(ISERROR(VLOOKUP($A521,#REF!,1,FALSE)),0,1)</f>
        <v>0</v>
      </c>
      <c r="W521" s="352">
        <f>IF(ISERROR(VLOOKUP($A521,#REF!,1,FALSE)),0,1)</f>
        <v>0</v>
      </c>
      <c r="X521" s="352">
        <f>IF(ISERROR(VLOOKUP($A521,#REF!,1,FALSE)),0,1)</f>
        <v>0</v>
      </c>
      <c r="Y521" s="352">
        <f>IF(ISERROR(VLOOKUP($A521,#REF!,1,FALSE)),0,1)</f>
        <v>0</v>
      </c>
      <c r="Z521" s="139">
        <f t="shared" ca="1" si="17"/>
        <v>0</v>
      </c>
    </row>
    <row r="522" spans="1:26">
      <c r="A522" s="717" t="s">
        <v>39</v>
      </c>
      <c r="B522" s="716" t="s">
        <v>964</v>
      </c>
      <c r="C522" s="718">
        <v>31.2</v>
      </c>
      <c r="D522" s="586">
        <v>31.2</v>
      </c>
      <c r="E522" s="537" t="str">
        <f t="shared" si="16"/>
        <v/>
      </c>
      <c r="F522" s="720" t="s">
        <v>1464</v>
      </c>
      <c r="G522" s="680">
        <f>C522-C522*VLOOKUP(F522,'Discount Codes'!A:E,3,FALSE)</f>
        <v>25.896000000000001</v>
      </c>
      <c r="H522" s="352">
        <f ca="1">IF(ISERROR(VLOOKUP($A522,'LEAF-ZE1'!$D:$E,1,FALSE)),0,1)</f>
        <v>0</v>
      </c>
      <c r="I522" s="352">
        <f ca="1">IF(ISERROR(VLOOKUP($A522,'370Z-Z34'!$D:$E,1,FALSE)),0,1)</f>
        <v>0</v>
      </c>
      <c r="J522" s="352">
        <f ca="1">IF(ISERROR(VLOOKUP($A522,'JUKE-F15'!$D:$E,1,FALSE)),0,1)</f>
        <v>1</v>
      </c>
      <c r="K522" s="352">
        <f ca="1">IF(ISERROR(VLOOKUP($A522,'JUKE-F16'!$D:$E,1,FALSE)),0,1)</f>
        <v>0</v>
      </c>
      <c r="L522" s="352">
        <f ca="1">IF(ISERROR(VLOOKUP($A522,'NAVARA DC SER 3 &amp; 4-D23'!$D:$E,1,FALSE)),0,1)</f>
        <v>1</v>
      </c>
      <c r="M522" s="352">
        <f ca="1">IF(ISERROR(VLOOKUP($A522,'NAVARA KC&amp;SC SER 3 &amp; 4-D23'!$D:$E,1,FALSE)),0,1)</f>
        <v>1</v>
      </c>
      <c r="N522" s="352">
        <f ca="1">IF(ISERROR(VLOOKUP($A522,'PATHFINDER -R52'!$D:$E,1,FALSE)),0,1)</f>
        <v>1</v>
      </c>
      <c r="O522" s="352">
        <f ca="1">IF(ISERROR(VLOOKUP($A522,'PATROL W-Y62 S4'!$D:$E,1,FALSE)),0,1)</f>
        <v>1</v>
      </c>
      <c r="P522" s="352">
        <f ca="1">IF(ISERROR(VLOOKUP($A522,'PATROL W-Y62'!$D:$E,1,FALSE)),0,1)</f>
        <v>1</v>
      </c>
      <c r="Q522" s="352">
        <f ca="1">IF(ISERROR(VLOOKUP($A522,'QASHQAI J11'!$D:$E,1,FALSE)),0,1)</f>
        <v>1</v>
      </c>
      <c r="R522" s="352">
        <f ca="1">IF(ISERROR(VLOOKUP($A522,'X-TRAIL-T32'!$D:$E,1,FALSE)),0,1)</f>
        <v>1</v>
      </c>
      <c r="S522" s="352">
        <f ca="1">IF(ISERROR(VLOOKUP($A522,'NAVARA -D23 DC'!$D:$D,1,FALSE)),0,1)</f>
        <v>1</v>
      </c>
      <c r="T522" s="352">
        <f ca="1">IF(ISERROR(VLOOKUP($A522,'NAVARA KC&amp;SC'!$D:$D,1,FALSE)),0,1)</f>
        <v>1</v>
      </c>
      <c r="U522" s="352">
        <f ca="1">IF(ISERROR(VLOOKUP($A522,'ALL-NEW Z-Z34'!$D:$D,1,FALSE)),0,1)</f>
        <v>0</v>
      </c>
      <c r="V522" s="352">
        <f>IF(ISERROR(VLOOKUP($A522,#REF!,1,FALSE)),0,1)</f>
        <v>0</v>
      </c>
      <c r="W522" s="352">
        <f>IF(ISERROR(VLOOKUP($A522,#REF!,1,FALSE)),0,1)</f>
        <v>0</v>
      </c>
      <c r="X522" s="352">
        <f>IF(ISERROR(VLOOKUP($A522,#REF!,1,FALSE)),0,1)</f>
        <v>0</v>
      </c>
      <c r="Y522" s="352">
        <f>IF(ISERROR(VLOOKUP($A522,#REF!,1,FALSE)),0,1)</f>
        <v>0</v>
      </c>
      <c r="Z522" s="139">
        <f t="shared" ca="1" si="17"/>
        <v>10</v>
      </c>
    </row>
    <row r="523" spans="1:26">
      <c r="A523" s="717" t="s">
        <v>89</v>
      </c>
      <c r="B523" s="716" t="s">
        <v>2014</v>
      </c>
      <c r="C523" s="718">
        <v>19.02</v>
      </c>
      <c r="D523" s="586">
        <v>19.02</v>
      </c>
      <c r="E523" s="537" t="str">
        <f t="shared" si="16"/>
        <v/>
      </c>
      <c r="F523" s="720" t="s">
        <v>1464</v>
      </c>
      <c r="G523" s="680">
        <f>C523-C523*VLOOKUP(F523,'Discount Codes'!A:E,3,FALSE)</f>
        <v>15.7866</v>
      </c>
      <c r="H523" s="352">
        <f ca="1">IF(ISERROR(VLOOKUP($A523,'LEAF-ZE1'!$D:$E,1,FALSE)),0,1)</f>
        <v>0</v>
      </c>
      <c r="I523" s="352">
        <f ca="1">IF(ISERROR(VLOOKUP($A523,'370Z-Z34'!$D:$E,1,FALSE)),0,1)</f>
        <v>0</v>
      </c>
      <c r="J523" s="352">
        <f ca="1">IF(ISERROR(VLOOKUP($A523,'JUKE-F15'!$D:$E,1,FALSE)),0,1)</f>
        <v>1</v>
      </c>
      <c r="K523" s="352">
        <f ca="1">IF(ISERROR(VLOOKUP($A523,'JUKE-F16'!$D:$E,1,FALSE)),0,1)</f>
        <v>0</v>
      </c>
      <c r="L523" s="352">
        <f ca="1">IF(ISERROR(VLOOKUP($A523,'NAVARA DC SER 3 &amp; 4-D23'!$D:$E,1,FALSE)),0,1)</f>
        <v>1</v>
      </c>
      <c r="M523" s="352">
        <f ca="1">IF(ISERROR(VLOOKUP($A523,'NAVARA KC&amp;SC SER 3 &amp; 4-D23'!$D:$E,1,FALSE)),0,1)</f>
        <v>1</v>
      </c>
      <c r="N523" s="352">
        <f ca="1">IF(ISERROR(VLOOKUP($A523,'PATHFINDER -R52'!$D:$E,1,FALSE)),0,1)</f>
        <v>1</v>
      </c>
      <c r="O523" s="352">
        <f ca="1">IF(ISERROR(VLOOKUP($A523,'PATROL W-Y62 S4'!$D:$E,1,FALSE)),0,1)</f>
        <v>1</v>
      </c>
      <c r="P523" s="352">
        <f ca="1">IF(ISERROR(VLOOKUP($A523,'PATROL W-Y62'!$D:$E,1,FALSE)),0,1)</f>
        <v>1</v>
      </c>
      <c r="Q523" s="352">
        <f ca="1">IF(ISERROR(VLOOKUP($A523,'QASHQAI J11'!$D:$E,1,FALSE)),0,1)</f>
        <v>1</v>
      </c>
      <c r="R523" s="352">
        <f ca="1">IF(ISERROR(VLOOKUP($A523,'X-TRAIL-T32'!$D:$E,1,FALSE)),0,1)</f>
        <v>1</v>
      </c>
      <c r="S523" s="352">
        <f ca="1">IF(ISERROR(VLOOKUP($A523,'NAVARA -D23 DC'!$D:$D,1,FALSE)),0,1)</f>
        <v>1</v>
      </c>
      <c r="T523" s="352">
        <f ca="1">IF(ISERROR(VLOOKUP($A523,'NAVARA KC&amp;SC'!$D:$D,1,FALSE)),0,1)</f>
        <v>1</v>
      </c>
      <c r="U523" s="352">
        <f ca="1">IF(ISERROR(VLOOKUP($A523,'ALL-NEW Z-Z34'!$D:$D,1,FALSE)),0,1)</f>
        <v>0</v>
      </c>
      <c r="V523" s="352">
        <f>IF(ISERROR(VLOOKUP($A523,#REF!,1,FALSE)),0,1)</f>
        <v>0</v>
      </c>
      <c r="W523" s="352">
        <f>IF(ISERROR(VLOOKUP($A523,#REF!,1,FALSE)),0,1)</f>
        <v>0</v>
      </c>
      <c r="X523" s="352">
        <f>IF(ISERROR(VLOOKUP($A523,#REF!,1,FALSE)),0,1)</f>
        <v>0</v>
      </c>
      <c r="Y523" s="352">
        <f>IF(ISERROR(VLOOKUP($A523,#REF!,1,FALSE)),0,1)</f>
        <v>0</v>
      </c>
      <c r="Z523" s="139">
        <f t="shared" ca="1" si="17"/>
        <v>10</v>
      </c>
    </row>
    <row r="524" spans="1:26">
      <c r="A524" s="717" t="s">
        <v>90</v>
      </c>
      <c r="B524" s="716" t="s">
        <v>768</v>
      </c>
      <c r="C524" s="718">
        <v>11.77</v>
      </c>
      <c r="D524" s="586">
        <v>11.77</v>
      </c>
      <c r="E524" s="537" t="str">
        <f t="shared" si="16"/>
        <v/>
      </c>
      <c r="F524" s="720" t="s">
        <v>1464</v>
      </c>
      <c r="G524" s="680">
        <f>C524-C524*VLOOKUP(F524,'Discount Codes'!A:E,3,FALSE)</f>
        <v>9.7690999999999999</v>
      </c>
      <c r="H524" s="352">
        <f ca="1">IF(ISERROR(VLOOKUP($A524,'LEAF-ZE1'!$D:$E,1,FALSE)),0,1)</f>
        <v>0</v>
      </c>
      <c r="I524" s="352">
        <f ca="1">IF(ISERROR(VLOOKUP($A524,'370Z-Z34'!$D:$E,1,FALSE)),0,1)</f>
        <v>0</v>
      </c>
      <c r="J524" s="352">
        <f ca="1">IF(ISERROR(VLOOKUP($A524,'JUKE-F15'!$D:$E,1,FALSE)),0,1)</f>
        <v>1</v>
      </c>
      <c r="K524" s="352">
        <f ca="1">IF(ISERROR(VLOOKUP($A524,'JUKE-F16'!$D:$E,1,FALSE)),0,1)</f>
        <v>1</v>
      </c>
      <c r="L524" s="352">
        <f ca="1">IF(ISERROR(VLOOKUP($A524,'NAVARA DC SER 3 &amp; 4-D23'!$D:$E,1,FALSE)),0,1)</f>
        <v>1</v>
      </c>
      <c r="M524" s="352">
        <f ca="1">IF(ISERROR(VLOOKUP($A524,'NAVARA KC&amp;SC SER 3 &amp; 4-D23'!$D:$E,1,FALSE)),0,1)</f>
        <v>1</v>
      </c>
      <c r="N524" s="352">
        <f ca="1">IF(ISERROR(VLOOKUP($A524,'PATHFINDER -R52'!$D:$E,1,FALSE)),0,1)</f>
        <v>1</v>
      </c>
      <c r="O524" s="352">
        <f ca="1">IF(ISERROR(VLOOKUP($A524,'PATROL W-Y62 S4'!$D:$E,1,FALSE)),0,1)</f>
        <v>1</v>
      </c>
      <c r="P524" s="352">
        <f ca="1">IF(ISERROR(VLOOKUP($A524,'PATROL W-Y62'!$D:$E,1,FALSE)),0,1)</f>
        <v>1</v>
      </c>
      <c r="Q524" s="352">
        <f ca="1">IF(ISERROR(VLOOKUP($A524,'QASHQAI J11'!$D:$E,1,FALSE)),0,1)</f>
        <v>1</v>
      </c>
      <c r="R524" s="352">
        <f ca="1">IF(ISERROR(VLOOKUP($A524,'X-TRAIL-T32'!$D:$E,1,FALSE)),0,1)</f>
        <v>1</v>
      </c>
      <c r="S524" s="352">
        <f ca="1">IF(ISERROR(VLOOKUP($A524,'NAVARA -D23 DC'!$D:$D,1,FALSE)),0,1)</f>
        <v>1</v>
      </c>
      <c r="T524" s="352">
        <f ca="1">IF(ISERROR(VLOOKUP($A524,'NAVARA KC&amp;SC'!$D:$D,1,FALSE)),0,1)</f>
        <v>1</v>
      </c>
      <c r="U524" s="352">
        <f ca="1">IF(ISERROR(VLOOKUP($A524,'ALL-NEW Z-Z34'!$D:$D,1,FALSE)),0,1)</f>
        <v>0</v>
      </c>
      <c r="V524" s="352">
        <f>IF(ISERROR(VLOOKUP($A524,#REF!,1,FALSE)),0,1)</f>
        <v>0</v>
      </c>
      <c r="W524" s="352">
        <f>IF(ISERROR(VLOOKUP($A524,#REF!,1,FALSE)),0,1)</f>
        <v>0</v>
      </c>
      <c r="X524" s="352">
        <f>IF(ISERROR(VLOOKUP($A524,#REF!,1,FALSE)),0,1)</f>
        <v>0</v>
      </c>
      <c r="Y524" s="352">
        <f>IF(ISERROR(VLOOKUP($A524,#REF!,1,FALSE)),0,1)</f>
        <v>0</v>
      </c>
      <c r="Z524" s="139">
        <f t="shared" ca="1" si="17"/>
        <v>11</v>
      </c>
    </row>
    <row r="525" spans="1:26">
      <c r="A525" s="717" t="s">
        <v>95</v>
      </c>
      <c r="B525" s="716" t="s">
        <v>321</v>
      </c>
      <c r="C525" s="718">
        <v>29.81</v>
      </c>
      <c r="D525" s="586">
        <v>29.81</v>
      </c>
      <c r="E525" s="537" t="str">
        <f t="shared" si="16"/>
        <v/>
      </c>
      <c r="F525" s="720" t="s">
        <v>1464</v>
      </c>
      <c r="G525" s="680">
        <f>C525-C525*VLOOKUP(F525,'Discount Codes'!A:E,3,FALSE)</f>
        <v>24.7423</v>
      </c>
      <c r="H525" s="352">
        <f ca="1">IF(ISERROR(VLOOKUP($A525,'LEAF-ZE1'!$D:$E,1,FALSE)),0,1)</f>
        <v>0</v>
      </c>
      <c r="I525" s="352">
        <f ca="1">IF(ISERROR(VLOOKUP($A525,'370Z-Z34'!$D:$E,1,FALSE)),0,1)</f>
        <v>0</v>
      </c>
      <c r="J525" s="352">
        <f ca="1">IF(ISERROR(VLOOKUP($A525,'JUKE-F15'!$D:$E,1,FALSE)),0,1)</f>
        <v>1</v>
      </c>
      <c r="K525" s="352">
        <f ca="1">IF(ISERROR(VLOOKUP($A525,'JUKE-F16'!$D:$E,1,FALSE)),0,1)</f>
        <v>1</v>
      </c>
      <c r="L525" s="352">
        <f ca="1">IF(ISERROR(VLOOKUP($A525,'NAVARA DC SER 3 &amp; 4-D23'!$D:$E,1,FALSE)),0,1)</f>
        <v>1</v>
      </c>
      <c r="M525" s="352">
        <f ca="1">IF(ISERROR(VLOOKUP($A525,'NAVARA KC&amp;SC SER 3 &amp; 4-D23'!$D:$E,1,FALSE)),0,1)</f>
        <v>1</v>
      </c>
      <c r="N525" s="352">
        <f ca="1">IF(ISERROR(VLOOKUP($A525,'PATHFINDER -R52'!$D:$E,1,FALSE)),0,1)</f>
        <v>1</v>
      </c>
      <c r="O525" s="352">
        <f ca="1">IF(ISERROR(VLOOKUP($A525,'PATROL W-Y62 S4'!$D:$E,1,FALSE)),0,1)</f>
        <v>1</v>
      </c>
      <c r="P525" s="352">
        <f ca="1">IF(ISERROR(VLOOKUP($A525,'PATROL W-Y62'!$D:$E,1,FALSE)),0,1)</f>
        <v>1</v>
      </c>
      <c r="Q525" s="352">
        <f ca="1">IF(ISERROR(VLOOKUP($A525,'QASHQAI J11'!$D:$E,1,FALSE)),0,1)</f>
        <v>1</v>
      </c>
      <c r="R525" s="352">
        <f ca="1">IF(ISERROR(VLOOKUP($A525,'X-TRAIL-T32'!$D:$E,1,FALSE)),0,1)</f>
        <v>1</v>
      </c>
      <c r="S525" s="352">
        <f ca="1">IF(ISERROR(VLOOKUP($A525,'NAVARA -D23 DC'!$D:$D,1,FALSE)),0,1)</f>
        <v>1</v>
      </c>
      <c r="T525" s="352">
        <f ca="1">IF(ISERROR(VLOOKUP($A525,'NAVARA KC&amp;SC'!$D:$D,1,FALSE)),0,1)</f>
        <v>1</v>
      </c>
      <c r="U525" s="352">
        <f ca="1">IF(ISERROR(VLOOKUP($A525,'ALL-NEW Z-Z34'!$D:$D,1,FALSE)),0,1)</f>
        <v>0</v>
      </c>
      <c r="V525" s="352">
        <f>IF(ISERROR(VLOOKUP($A525,#REF!,1,FALSE)),0,1)</f>
        <v>0</v>
      </c>
      <c r="W525" s="352">
        <f>IF(ISERROR(VLOOKUP($A525,#REF!,1,FALSE)),0,1)</f>
        <v>0</v>
      </c>
      <c r="X525" s="352">
        <f>IF(ISERROR(VLOOKUP($A525,#REF!,1,FALSE)),0,1)</f>
        <v>0</v>
      </c>
      <c r="Y525" s="352">
        <f>IF(ISERROR(VLOOKUP($A525,#REF!,1,FALSE)),0,1)</f>
        <v>0</v>
      </c>
      <c r="Z525" s="139">
        <f t="shared" ca="1" si="17"/>
        <v>11</v>
      </c>
    </row>
    <row r="526" spans="1:26">
      <c r="A526" s="717" t="s">
        <v>96</v>
      </c>
      <c r="B526" s="716" t="s">
        <v>322</v>
      </c>
      <c r="C526" s="718">
        <v>29.81</v>
      </c>
      <c r="D526" s="586">
        <v>29.81</v>
      </c>
      <c r="E526" s="537" t="str">
        <f t="shared" si="16"/>
        <v/>
      </c>
      <c r="F526" s="720" t="s">
        <v>1464</v>
      </c>
      <c r="G526" s="680">
        <f>C526-C526*VLOOKUP(F526,'Discount Codes'!A:E,3,FALSE)</f>
        <v>24.7423</v>
      </c>
      <c r="H526" s="352">
        <f ca="1">IF(ISERROR(VLOOKUP($A526,'LEAF-ZE1'!$D:$E,1,FALSE)),0,1)</f>
        <v>0</v>
      </c>
      <c r="I526" s="352">
        <f ca="1">IF(ISERROR(VLOOKUP($A526,'370Z-Z34'!$D:$E,1,FALSE)),0,1)</f>
        <v>0</v>
      </c>
      <c r="J526" s="352">
        <f ca="1">IF(ISERROR(VLOOKUP($A526,'JUKE-F15'!$D:$E,1,FALSE)),0,1)</f>
        <v>1</v>
      </c>
      <c r="K526" s="352">
        <f ca="1">IF(ISERROR(VLOOKUP($A526,'JUKE-F16'!$D:$E,1,FALSE)),0,1)</f>
        <v>1</v>
      </c>
      <c r="L526" s="352">
        <f ca="1">IF(ISERROR(VLOOKUP($A526,'NAVARA DC SER 3 &amp; 4-D23'!$D:$E,1,FALSE)),0,1)</f>
        <v>1</v>
      </c>
      <c r="M526" s="352">
        <f ca="1">IF(ISERROR(VLOOKUP($A526,'NAVARA KC&amp;SC SER 3 &amp; 4-D23'!$D:$E,1,FALSE)),0,1)</f>
        <v>1</v>
      </c>
      <c r="N526" s="352">
        <f ca="1">IF(ISERROR(VLOOKUP($A526,'PATHFINDER -R52'!$D:$E,1,FALSE)),0,1)</f>
        <v>1</v>
      </c>
      <c r="O526" s="352">
        <f ca="1">IF(ISERROR(VLOOKUP($A526,'PATROL W-Y62 S4'!$D:$E,1,FALSE)),0,1)</f>
        <v>1</v>
      </c>
      <c r="P526" s="352">
        <f ca="1">IF(ISERROR(VLOOKUP($A526,'PATROL W-Y62'!$D:$E,1,FALSE)),0,1)</f>
        <v>1</v>
      </c>
      <c r="Q526" s="352">
        <f ca="1">IF(ISERROR(VLOOKUP($A526,'QASHQAI J11'!$D:$E,1,FALSE)),0,1)</f>
        <v>1</v>
      </c>
      <c r="R526" s="352">
        <f ca="1">IF(ISERROR(VLOOKUP($A526,'X-TRAIL-T32'!$D:$E,1,FALSE)),0,1)</f>
        <v>1</v>
      </c>
      <c r="S526" s="352">
        <f ca="1">IF(ISERROR(VLOOKUP($A526,'NAVARA -D23 DC'!$D:$D,1,FALSE)),0,1)</f>
        <v>1</v>
      </c>
      <c r="T526" s="352">
        <f ca="1">IF(ISERROR(VLOOKUP($A526,'NAVARA KC&amp;SC'!$D:$D,1,FALSE)),0,1)</f>
        <v>1</v>
      </c>
      <c r="U526" s="352">
        <f ca="1">IF(ISERROR(VLOOKUP($A526,'ALL-NEW Z-Z34'!$D:$D,1,FALSE)),0,1)</f>
        <v>0</v>
      </c>
      <c r="V526" s="352">
        <f>IF(ISERROR(VLOOKUP($A526,#REF!,1,FALSE)),0,1)</f>
        <v>0</v>
      </c>
      <c r="W526" s="352">
        <f>IF(ISERROR(VLOOKUP($A526,#REF!,1,FALSE)),0,1)</f>
        <v>0</v>
      </c>
      <c r="X526" s="352">
        <f>IF(ISERROR(VLOOKUP($A526,#REF!,1,FALSE)),0,1)</f>
        <v>0</v>
      </c>
      <c r="Y526" s="352">
        <f>IF(ISERROR(VLOOKUP($A526,#REF!,1,FALSE)),0,1)</f>
        <v>0</v>
      </c>
      <c r="Z526" s="139">
        <f t="shared" ca="1" si="17"/>
        <v>11</v>
      </c>
    </row>
    <row r="527" spans="1:26">
      <c r="A527" s="717" t="s">
        <v>91</v>
      </c>
      <c r="B527" s="716" t="s">
        <v>769</v>
      </c>
      <c r="C527" s="718">
        <v>39.479999999999997</v>
      </c>
      <c r="D527" s="586">
        <v>39.479999999999997</v>
      </c>
      <c r="E527" s="537" t="str">
        <f t="shared" si="16"/>
        <v/>
      </c>
      <c r="F527" s="720" t="s">
        <v>1464</v>
      </c>
      <c r="G527" s="680">
        <f>C527-C527*VLOOKUP(F527,'Discount Codes'!A:E,3,FALSE)</f>
        <v>32.7684</v>
      </c>
      <c r="H527" s="352">
        <f ca="1">IF(ISERROR(VLOOKUP($A527,'LEAF-ZE1'!$D:$E,1,FALSE)),0,1)</f>
        <v>0</v>
      </c>
      <c r="I527" s="352">
        <f ca="1">IF(ISERROR(VLOOKUP($A527,'370Z-Z34'!$D:$E,1,FALSE)),0,1)</f>
        <v>0</v>
      </c>
      <c r="J527" s="352">
        <f ca="1">IF(ISERROR(VLOOKUP($A527,'JUKE-F15'!$D:$E,1,FALSE)),0,1)</f>
        <v>1</v>
      </c>
      <c r="K527" s="352">
        <f ca="1">IF(ISERROR(VLOOKUP($A527,'JUKE-F16'!$D:$E,1,FALSE)),0,1)</f>
        <v>1</v>
      </c>
      <c r="L527" s="352">
        <f ca="1">IF(ISERROR(VLOOKUP($A527,'NAVARA DC SER 3 &amp; 4-D23'!$D:$E,1,FALSE)),0,1)</f>
        <v>1</v>
      </c>
      <c r="M527" s="352">
        <f ca="1">IF(ISERROR(VLOOKUP($A527,'NAVARA KC&amp;SC SER 3 &amp; 4-D23'!$D:$E,1,FALSE)),0,1)</f>
        <v>1</v>
      </c>
      <c r="N527" s="352">
        <f ca="1">IF(ISERROR(VLOOKUP($A527,'PATHFINDER -R52'!$D:$E,1,FALSE)),0,1)</f>
        <v>1</v>
      </c>
      <c r="O527" s="352">
        <f ca="1">IF(ISERROR(VLOOKUP($A527,'PATROL W-Y62 S4'!$D:$E,1,FALSE)),0,1)</f>
        <v>1</v>
      </c>
      <c r="P527" s="352">
        <f ca="1">IF(ISERROR(VLOOKUP($A527,'PATROL W-Y62'!$D:$E,1,FALSE)),0,1)</f>
        <v>1</v>
      </c>
      <c r="Q527" s="352">
        <f ca="1">IF(ISERROR(VLOOKUP($A527,'QASHQAI J11'!$D:$E,1,FALSE)),0,1)</f>
        <v>1</v>
      </c>
      <c r="R527" s="352">
        <f ca="1">IF(ISERROR(VLOOKUP($A527,'X-TRAIL-T32'!$D:$E,1,FALSE)),0,1)</f>
        <v>1</v>
      </c>
      <c r="S527" s="352">
        <f ca="1">IF(ISERROR(VLOOKUP($A527,'NAVARA -D23 DC'!$D:$D,1,FALSE)),0,1)</f>
        <v>1</v>
      </c>
      <c r="T527" s="352">
        <f ca="1">IF(ISERROR(VLOOKUP($A527,'NAVARA KC&amp;SC'!$D:$D,1,FALSE)),0,1)</f>
        <v>1</v>
      </c>
      <c r="U527" s="352">
        <f ca="1">IF(ISERROR(VLOOKUP($A527,'ALL-NEW Z-Z34'!$D:$D,1,FALSE)),0,1)</f>
        <v>0</v>
      </c>
      <c r="V527" s="352">
        <f>IF(ISERROR(VLOOKUP($A527,#REF!,1,FALSE)),0,1)</f>
        <v>0</v>
      </c>
      <c r="W527" s="352">
        <f>IF(ISERROR(VLOOKUP($A527,#REF!,1,FALSE)),0,1)</f>
        <v>0</v>
      </c>
      <c r="X527" s="352">
        <f>IF(ISERROR(VLOOKUP($A527,#REF!,1,FALSE)),0,1)</f>
        <v>0</v>
      </c>
      <c r="Y527" s="352">
        <f>IF(ISERROR(VLOOKUP($A527,#REF!,1,FALSE)),0,1)</f>
        <v>0</v>
      </c>
      <c r="Z527" s="139">
        <f t="shared" ca="1" si="17"/>
        <v>11</v>
      </c>
    </row>
    <row r="528" spans="1:26">
      <c r="A528" s="717" t="s">
        <v>1620</v>
      </c>
      <c r="B528" s="716" t="s">
        <v>2015</v>
      </c>
      <c r="C528" s="718">
        <v>156.31</v>
      </c>
      <c r="D528" s="586">
        <v>156.31</v>
      </c>
      <c r="E528" s="537" t="str">
        <f t="shared" si="16"/>
        <v/>
      </c>
      <c r="F528" s="720" t="s">
        <v>1466</v>
      </c>
      <c r="G528" s="680">
        <f>C528-C528*VLOOKUP(F528,'Discount Codes'!A:E,3,FALSE)</f>
        <v>129.7373</v>
      </c>
      <c r="H528" s="352">
        <f ca="1">IF(ISERROR(VLOOKUP($A528,'LEAF-ZE1'!$D:$E,1,FALSE)),0,1)</f>
        <v>0</v>
      </c>
      <c r="I528" s="352">
        <f ca="1">IF(ISERROR(VLOOKUP($A528,'370Z-Z34'!$D:$E,1,FALSE)),0,1)</f>
        <v>0</v>
      </c>
      <c r="J528" s="352">
        <f ca="1">IF(ISERROR(VLOOKUP($A528,'JUKE-F15'!$D:$E,1,FALSE)),0,1)</f>
        <v>0</v>
      </c>
      <c r="K528" s="352">
        <f ca="1">IF(ISERROR(VLOOKUP($A528,'JUKE-F16'!$D:$E,1,FALSE)),0,1)</f>
        <v>0</v>
      </c>
      <c r="L528" s="352">
        <f ca="1">IF(ISERROR(VLOOKUP($A528,'NAVARA DC SER 3 &amp; 4-D23'!$D:$E,1,FALSE)),0,1)</f>
        <v>0</v>
      </c>
      <c r="M528" s="352">
        <f ca="1">IF(ISERROR(VLOOKUP($A528,'NAVARA KC&amp;SC SER 3 &amp; 4-D23'!$D:$E,1,FALSE)),0,1)</f>
        <v>0</v>
      </c>
      <c r="N528" s="352">
        <f ca="1">IF(ISERROR(VLOOKUP($A528,'PATHFINDER -R52'!$D:$E,1,FALSE)),0,1)</f>
        <v>0</v>
      </c>
      <c r="O528" s="352">
        <f ca="1">IF(ISERROR(VLOOKUP($A528,'PATROL W-Y62 S4'!$D:$E,1,FALSE)),0,1)</f>
        <v>0</v>
      </c>
      <c r="P528" s="352">
        <f ca="1">IF(ISERROR(VLOOKUP($A528,'PATROL W-Y62'!$D:$E,1,FALSE)),0,1)</f>
        <v>0</v>
      </c>
      <c r="Q528" s="352">
        <f ca="1">IF(ISERROR(VLOOKUP($A528,'QASHQAI J11'!$D:$E,1,FALSE)),0,1)</f>
        <v>0</v>
      </c>
      <c r="R528" s="352">
        <f ca="1">IF(ISERROR(VLOOKUP($A528,'X-TRAIL-T32'!$D:$E,1,FALSE)),0,1)</f>
        <v>0</v>
      </c>
      <c r="S528" s="352">
        <f ca="1">IF(ISERROR(VLOOKUP($A528,'NAVARA -D23 DC'!$D:$D,1,FALSE)),0,1)</f>
        <v>0</v>
      </c>
      <c r="T528" s="352">
        <f ca="1">IF(ISERROR(VLOOKUP($A528,'NAVARA KC&amp;SC'!$D:$D,1,FALSE)),0,1)</f>
        <v>0</v>
      </c>
      <c r="U528" s="352">
        <f ca="1">IF(ISERROR(VLOOKUP($A528,'ALL-NEW Z-Z34'!$D:$D,1,FALSE)),0,1)</f>
        <v>0</v>
      </c>
      <c r="V528" s="352">
        <f>IF(ISERROR(VLOOKUP($A528,#REF!,1,FALSE)),0,1)</f>
        <v>0</v>
      </c>
      <c r="W528" s="352">
        <f>IF(ISERROR(VLOOKUP($A528,#REF!,1,FALSE)),0,1)</f>
        <v>0</v>
      </c>
      <c r="X528" s="352">
        <f>IF(ISERROR(VLOOKUP($A528,#REF!,1,FALSE)),0,1)</f>
        <v>0</v>
      </c>
      <c r="Y528" s="352">
        <f>IF(ISERROR(VLOOKUP($A528,#REF!,1,FALSE)),0,1)</f>
        <v>0</v>
      </c>
      <c r="Z528" s="139">
        <f t="shared" ca="1" si="17"/>
        <v>0</v>
      </c>
    </row>
    <row r="529" spans="1:27">
      <c r="A529" s="717" t="s">
        <v>1621</v>
      </c>
      <c r="B529" s="716" t="s">
        <v>2016</v>
      </c>
      <c r="C529" s="718">
        <v>834.65</v>
      </c>
      <c r="D529" s="586">
        <v>834.65</v>
      </c>
      <c r="E529" s="537" t="str">
        <f t="shared" si="16"/>
        <v/>
      </c>
      <c r="F529" s="720" t="s">
        <v>1466</v>
      </c>
      <c r="G529" s="680">
        <f>C529-C529*VLOOKUP(F529,'Discount Codes'!A:E,3,FALSE)</f>
        <v>692.7595</v>
      </c>
      <c r="H529" s="352">
        <f ca="1">IF(ISERROR(VLOOKUP($A529,'LEAF-ZE1'!$D:$E,1,FALSE)),0,1)</f>
        <v>0</v>
      </c>
      <c r="I529" s="352">
        <f ca="1">IF(ISERROR(VLOOKUP($A529,'370Z-Z34'!$D:$E,1,FALSE)),0,1)</f>
        <v>0</v>
      </c>
      <c r="J529" s="352">
        <f ca="1">IF(ISERROR(VLOOKUP($A529,'JUKE-F15'!$D:$E,1,FALSE)),0,1)</f>
        <v>0</v>
      </c>
      <c r="K529" s="352">
        <f ca="1">IF(ISERROR(VLOOKUP($A529,'JUKE-F16'!$D:$E,1,FALSE)),0,1)</f>
        <v>0</v>
      </c>
      <c r="L529" s="352">
        <f ca="1">IF(ISERROR(VLOOKUP($A529,'NAVARA DC SER 3 &amp; 4-D23'!$D:$E,1,FALSE)),0,1)</f>
        <v>0</v>
      </c>
      <c r="M529" s="352">
        <f ca="1">IF(ISERROR(VLOOKUP($A529,'NAVARA KC&amp;SC SER 3 &amp; 4-D23'!$D:$E,1,FALSE)),0,1)</f>
        <v>0</v>
      </c>
      <c r="N529" s="352">
        <f ca="1">IF(ISERROR(VLOOKUP($A529,'PATHFINDER -R52'!$D:$E,1,FALSE)),0,1)</f>
        <v>0</v>
      </c>
      <c r="O529" s="352">
        <f ca="1">IF(ISERROR(VLOOKUP($A529,'PATROL W-Y62 S4'!$D:$E,1,FALSE)),0,1)</f>
        <v>0</v>
      </c>
      <c r="P529" s="352">
        <f ca="1">IF(ISERROR(VLOOKUP($A529,'PATROL W-Y62'!$D:$E,1,FALSE)),0,1)</f>
        <v>0</v>
      </c>
      <c r="Q529" s="352">
        <f ca="1">IF(ISERROR(VLOOKUP($A529,'QASHQAI J11'!$D:$E,1,FALSE)),0,1)</f>
        <v>0</v>
      </c>
      <c r="R529" s="352">
        <f ca="1">IF(ISERROR(VLOOKUP($A529,'X-TRAIL-T32'!$D:$E,1,FALSE)),0,1)</f>
        <v>0</v>
      </c>
      <c r="S529" s="352">
        <f ca="1">IF(ISERROR(VLOOKUP($A529,'NAVARA -D23 DC'!$D:$D,1,FALSE)),0,1)</f>
        <v>0</v>
      </c>
      <c r="T529" s="352">
        <f ca="1">IF(ISERROR(VLOOKUP($A529,'NAVARA KC&amp;SC'!$D:$D,1,FALSE)),0,1)</f>
        <v>0</v>
      </c>
      <c r="U529" s="352">
        <f ca="1">IF(ISERROR(VLOOKUP($A529,'ALL-NEW Z-Z34'!$D:$D,1,FALSE)),0,1)</f>
        <v>0</v>
      </c>
      <c r="V529" s="352">
        <f>IF(ISERROR(VLOOKUP($A529,#REF!,1,FALSE)),0,1)</f>
        <v>0</v>
      </c>
      <c r="W529" s="352">
        <f>IF(ISERROR(VLOOKUP($A529,#REF!,1,FALSE)),0,1)</f>
        <v>0</v>
      </c>
      <c r="X529" s="352">
        <f>IF(ISERROR(VLOOKUP($A529,#REF!,1,FALSE)),0,1)</f>
        <v>0</v>
      </c>
      <c r="Y529" s="352">
        <f>IF(ISERROR(VLOOKUP($A529,#REF!,1,FALSE)),0,1)</f>
        <v>0</v>
      </c>
      <c r="Z529" s="139">
        <f t="shared" ca="1" si="17"/>
        <v>0</v>
      </c>
    </row>
    <row r="530" spans="1:27">
      <c r="A530" s="717" t="s">
        <v>1622</v>
      </c>
      <c r="B530" s="716" t="s">
        <v>2017</v>
      </c>
      <c r="C530" s="718">
        <v>207.36</v>
      </c>
      <c r="D530" s="586">
        <v>207.36</v>
      </c>
      <c r="E530" s="537" t="str">
        <f t="shared" si="16"/>
        <v/>
      </c>
      <c r="F530" s="720" t="s">
        <v>1466</v>
      </c>
      <c r="G530" s="680">
        <f>C530-C530*VLOOKUP(F530,'Discount Codes'!A:E,3,FALSE)</f>
        <v>172.1088</v>
      </c>
      <c r="H530" s="352">
        <f ca="1">IF(ISERROR(VLOOKUP($A530,'LEAF-ZE1'!$D:$E,1,FALSE)),0,1)</f>
        <v>0</v>
      </c>
      <c r="I530" s="352">
        <f ca="1">IF(ISERROR(VLOOKUP($A530,'370Z-Z34'!$D:$E,1,FALSE)),0,1)</f>
        <v>0</v>
      </c>
      <c r="J530" s="352">
        <f ca="1">IF(ISERROR(VLOOKUP($A530,'JUKE-F15'!$D:$E,1,FALSE)),0,1)</f>
        <v>0</v>
      </c>
      <c r="K530" s="352">
        <f ca="1">IF(ISERROR(VLOOKUP($A530,'JUKE-F16'!$D:$E,1,FALSE)),0,1)</f>
        <v>0</v>
      </c>
      <c r="L530" s="352">
        <f ca="1">IF(ISERROR(VLOOKUP($A530,'NAVARA DC SER 3 &amp; 4-D23'!$D:$E,1,FALSE)),0,1)</f>
        <v>0</v>
      </c>
      <c r="M530" s="352">
        <f ca="1">IF(ISERROR(VLOOKUP($A530,'NAVARA KC&amp;SC SER 3 &amp; 4-D23'!$D:$E,1,FALSE)),0,1)</f>
        <v>0</v>
      </c>
      <c r="N530" s="352">
        <f ca="1">IF(ISERROR(VLOOKUP($A530,'PATHFINDER -R52'!$D:$E,1,FALSE)),0,1)</f>
        <v>0</v>
      </c>
      <c r="O530" s="352">
        <f ca="1">IF(ISERROR(VLOOKUP($A530,'PATROL W-Y62 S4'!$D:$E,1,FALSE)),0,1)</f>
        <v>0</v>
      </c>
      <c r="P530" s="352">
        <f ca="1">IF(ISERROR(VLOOKUP($A530,'PATROL W-Y62'!$D:$E,1,FALSE)),0,1)</f>
        <v>0</v>
      </c>
      <c r="Q530" s="352">
        <f ca="1">IF(ISERROR(VLOOKUP($A530,'QASHQAI J11'!$D:$E,1,FALSE)),0,1)</f>
        <v>0</v>
      </c>
      <c r="R530" s="352">
        <f ca="1">IF(ISERROR(VLOOKUP($A530,'X-TRAIL-T32'!$D:$E,1,FALSE)),0,1)</f>
        <v>0</v>
      </c>
      <c r="S530" s="352">
        <f ca="1">IF(ISERROR(VLOOKUP($A530,'NAVARA -D23 DC'!$D:$D,1,FALSE)),0,1)</f>
        <v>0</v>
      </c>
      <c r="T530" s="352">
        <f ca="1">IF(ISERROR(VLOOKUP($A530,'NAVARA KC&amp;SC'!$D:$D,1,FALSE)),0,1)</f>
        <v>0</v>
      </c>
      <c r="U530" s="352">
        <f ca="1">IF(ISERROR(VLOOKUP($A530,'ALL-NEW Z-Z34'!$D:$D,1,FALSE)),0,1)</f>
        <v>0</v>
      </c>
      <c r="V530" s="352">
        <f>IF(ISERROR(VLOOKUP($A530,#REF!,1,FALSE)),0,1)</f>
        <v>0</v>
      </c>
      <c r="W530" s="352">
        <f>IF(ISERROR(VLOOKUP($A530,#REF!,1,FALSE)),0,1)</f>
        <v>0</v>
      </c>
      <c r="X530" s="352">
        <f>IF(ISERROR(VLOOKUP($A530,#REF!,1,FALSE)),0,1)</f>
        <v>0</v>
      </c>
      <c r="Y530" s="352">
        <f>IF(ISERROR(VLOOKUP($A530,#REF!,1,FALSE)),0,1)</f>
        <v>0</v>
      </c>
      <c r="Z530" s="139">
        <f t="shared" ca="1" si="17"/>
        <v>0</v>
      </c>
    </row>
    <row r="531" spans="1:27">
      <c r="A531" s="717" t="s">
        <v>1618</v>
      </c>
      <c r="B531" s="716" t="s">
        <v>2018</v>
      </c>
      <c r="C531" s="718">
        <v>666.45</v>
      </c>
      <c r="D531" s="586">
        <v>666.45</v>
      </c>
      <c r="E531" s="537" t="str">
        <f t="shared" si="16"/>
        <v/>
      </c>
      <c r="F531" s="720" t="s">
        <v>1466</v>
      </c>
      <c r="G531" s="680">
        <f>C531-C531*VLOOKUP(F531,'Discount Codes'!A:E,3,FALSE)</f>
        <v>553.15350000000001</v>
      </c>
      <c r="H531" s="352">
        <f ca="1">IF(ISERROR(VLOOKUP($A531,'LEAF-ZE1'!$D:$E,1,FALSE)),0,1)</f>
        <v>0</v>
      </c>
      <c r="I531" s="352">
        <f ca="1">IF(ISERROR(VLOOKUP($A531,'370Z-Z34'!$D:$E,1,FALSE)),0,1)</f>
        <v>0</v>
      </c>
      <c r="J531" s="352">
        <f ca="1">IF(ISERROR(VLOOKUP($A531,'JUKE-F15'!$D:$E,1,FALSE)),0,1)</f>
        <v>0</v>
      </c>
      <c r="K531" s="352">
        <f ca="1">IF(ISERROR(VLOOKUP($A531,'JUKE-F16'!$D:$E,1,FALSE)),0,1)</f>
        <v>0</v>
      </c>
      <c r="L531" s="352">
        <f ca="1">IF(ISERROR(VLOOKUP($A531,'NAVARA DC SER 3 &amp; 4-D23'!$D:$E,1,FALSE)),0,1)</f>
        <v>0</v>
      </c>
      <c r="M531" s="352">
        <f ca="1">IF(ISERROR(VLOOKUP($A531,'NAVARA KC&amp;SC SER 3 &amp; 4-D23'!$D:$E,1,FALSE)),0,1)</f>
        <v>0</v>
      </c>
      <c r="N531" s="352">
        <f ca="1">IF(ISERROR(VLOOKUP($A531,'PATHFINDER -R52'!$D:$E,1,FALSE)),0,1)</f>
        <v>0</v>
      </c>
      <c r="O531" s="352">
        <f ca="1">IF(ISERROR(VLOOKUP($A531,'PATROL W-Y62 S4'!$D:$E,1,FALSE)),0,1)</f>
        <v>0</v>
      </c>
      <c r="P531" s="352">
        <f ca="1">IF(ISERROR(VLOOKUP($A531,'PATROL W-Y62'!$D:$E,1,FALSE)),0,1)</f>
        <v>0</v>
      </c>
      <c r="Q531" s="352">
        <f ca="1">IF(ISERROR(VLOOKUP($A531,'QASHQAI J11'!$D:$E,1,FALSE)),0,1)</f>
        <v>0</v>
      </c>
      <c r="R531" s="352">
        <f ca="1">IF(ISERROR(VLOOKUP($A531,'X-TRAIL-T32'!$D:$E,1,FALSE)),0,1)</f>
        <v>0</v>
      </c>
      <c r="S531" s="352">
        <f ca="1">IF(ISERROR(VLOOKUP($A531,'NAVARA -D23 DC'!$D:$D,1,FALSE)),0,1)</f>
        <v>0</v>
      </c>
      <c r="T531" s="352">
        <f ca="1">IF(ISERROR(VLOOKUP($A531,'NAVARA KC&amp;SC'!$D:$D,1,FALSE)),0,1)</f>
        <v>0</v>
      </c>
      <c r="U531" s="352">
        <f ca="1">IF(ISERROR(VLOOKUP($A531,'ALL-NEW Z-Z34'!$D:$D,1,FALSE)),0,1)</f>
        <v>0</v>
      </c>
      <c r="V531" s="352">
        <f>IF(ISERROR(VLOOKUP($A531,#REF!,1,FALSE)),0,1)</f>
        <v>0</v>
      </c>
      <c r="W531" s="352">
        <f>IF(ISERROR(VLOOKUP($A531,#REF!,1,FALSE)),0,1)</f>
        <v>0</v>
      </c>
      <c r="X531" s="352">
        <f>IF(ISERROR(VLOOKUP($A531,#REF!,1,FALSE)),0,1)</f>
        <v>0</v>
      </c>
      <c r="Y531" s="352">
        <f>IF(ISERROR(VLOOKUP($A531,#REF!,1,FALSE)),0,1)</f>
        <v>0</v>
      </c>
      <c r="Z531" s="139">
        <f t="shared" ca="1" si="17"/>
        <v>0</v>
      </c>
    </row>
    <row r="532" spans="1:27">
      <c r="A532" s="717" t="s">
        <v>1617</v>
      </c>
      <c r="B532" s="716" t="s">
        <v>2019</v>
      </c>
      <c r="C532" s="718">
        <v>82.08</v>
      </c>
      <c r="D532" s="586">
        <v>82.08</v>
      </c>
      <c r="E532" s="537" t="str">
        <f t="shared" si="16"/>
        <v/>
      </c>
      <c r="F532" s="720" t="s">
        <v>1466</v>
      </c>
      <c r="G532" s="680">
        <f>C532-C532*VLOOKUP(F532,'Discount Codes'!A:E,3,FALSE)</f>
        <v>68.12639999999999</v>
      </c>
      <c r="H532" s="352">
        <f ca="1">IF(ISERROR(VLOOKUP($A532,'LEAF-ZE1'!$D:$E,1,FALSE)),0,1)</f>
        <v>0</v>
      </c>
      <c r="I532" s="352">
        <f ca="1">IF(ISERROR(VLOOKUP($A532,'370Z-Z34'!$D:$E,1,FALSE)),0,1)</f>
        <v>0</v>
      </c>
      <c r="J532" s="352">
        <f ca="1">IF(ISERROR(VLOOKUP($A532,'JUKE-F15'!$D:$E,1,FALSE)),0,1)</f>
        <v>0</v>
      </c>
      <c r="K532" s="352">
        <f ca="1">IF(ISERROR(VLOOKUP($A532,'JUKE-F16'!$D:$E,1,FALSE)),0,1)</f>
        <v>0</v>
      </c>
      <c r="L532" s="352">
        <f ca="1">IF(ISERROR(VLOOKUP($A532,'NAVARA DC SER 3 &amp; 4-D23'!$D:$E,1,FALSE)),0,1)</f>
        <v>0</v>
      </c>
      <c r="M532" s="352">
        <f ca="1">IF(ISERROR(VLOOKUP($A532,'NAVARA KC&amp;SC SER 3 &amp; 4-D23'!$D:$E,1,FALSE)),0,1)</f>
        <v>0</v>
      </c>
      <c r="N532" s="352">
        <f ca="1">IF(ISERROR(VLOOKUP($A532,'PATHFINDER -R52'!$D:$E,1,FALSE)),0,1)</f>
        <v>0</v>
      </c>
      <c r="O532" s="352">
        <f ca="1">IF(ISERROR(VLOOKUP($A532,'PATROL W-Y62 S4'!$D:$E,1,FALSE)),0,1)</f>
        <v>0</v>
      </c>
      <c r="P532" s="352">
        <f ca="1">IF(ISERROR(VLOOKUP($A532,'PATROL W-Y62'!$D:$E,1,FALSE)),0,1)</f>
        <v>0</v>
      </c>
      <c r="Q532" s="352">
        <f ca="1">IF(ISERROR(VLOOKUP($A532,'QASHQAI J11'!$D:$E,1,FALSE)),0,1)</f>
        <v>0</v>
      </c>
      <c r="R532" s="352">
        <f ca="1">IF(ISERROR(VLOOKUP($A532,'X-TRAIL-T32'!$D:$E,1,FALSE)),0,1)</f>
        <v>0</v>
      </c>
      <c r="S532" s="352">
        <f ca="1">IF(ISERROR(VLOOKUP($A532,'NAVARA -D23 DC'!$D:$D,1,FALSE)),0,1)</f>
        <v>0</v>
      </c>
      <c r="T532" s="352">
        <f ca="1">IF(ISERROR(VLOOKUP($A532,'NAVARA KC&amp;SC'!$D:$D,1,FALSE)),0,1)</f>
        <v>0</v>
      </c>
      <c r="U532" s="352">
        <f ca="1">IF(ISERROR(VLOOKUP($A532,'ALL-NEW Z-Z34'!$D:$D,1,FALSE)),0,1)</f>
        <v>0</v>
      </c>
      <c r="V532" s="352">
        <f>IF(ISERROR(VLOOKUP($A532,#REF!,1,FALSE)),0,1)</f>
        <v>0</v>
      </c>
      <c r="W532" s="352">
        <f>IF(ISERROR(VLOOKUP($A532,#REF!,1,FALSE)),0,1)</f>
        <v>0</v>
      </c>
      <c r="X532" s="352">
        <f>IF(ISERROR(VLOOKUP($A532,#REF!,1,FALSE)),0,1)</f>
        <v>0</v>
      </c>
      <c r="Y532" s="352">
        <f>IF(ISERROR(VLOOKUP($A532,#REF!,1,FALSE)),0,1)</f>
        <v>0</v>
      </c>
      <c r="Z532" s="139">
        <f t="shared" ca="1" si="17"/>
        <v>0</v>
      </c>
    </row>
    <row r="533" spans="1:27">
      <c r="A533" s="717" t="s">
        <v>1615</v>
      </c>
      <c r="B533" s="716" t="s">
        <v>2020</v>
      </c>
      <c r="C533" s="718">
        <v>152.85</v>
      </c>
      <c r="D533" s="586">
        <v>152.85</v>
      </c>
      <c r="E533" s="537" t="str">
        <f t="shared" si="16"/>
        <v/>
      </c>
      <c r="F533" s="720" t="s">
        <v>1466</v>
      </c>
      <c r="G533" s="680">
        <f>C533-C533*VLOOKUP(F533,'Discount Codes'!A:E,3,FALSE)</f>
        <v>126.8655</v>
      </c>
      <c r="H533" s="352">
        <f ca="1">IF(ISERROR(VLOOKUP($A533,'LEAF-ZE1'!$D:$E,1,FALSE)),0,1)</f>
        <v>0</v>
      </c>
      <c r="I533" s="352">
        <f ca="1">IF(ISERROR(VLOOKUP($A533,'370Z-Z34'!$D:$E,1,FALSE)),0,1)</f>
        <v>0</v>
      </c>
      <c r="J533" s="352">
        <f ca="1">IF(ISERROR(VLOOKUP($A533,'JUKE-F15'!$D:$E,1,FALSE)),0,1)</f>
        <v>0</v>
      </c>
      <c r="K533" s="352">
        <f ca="1">IF(ISERROR(VLOOKUP($A533,'JUKE-F16'!$D:$E,1,FALSE)),0,1)</f>
        <v>0</v>
      </c>
      <c r="L533" s="352">
        <f ca="1">IF(ISERROR(VLOOKUP($A533,'NAVARA DC SER 3 &amp; 4-D23'!$D:$E,1,FALSE)),0,1)</f>
        <v>0</v>
      </c>
      <c r="M533" s="352">
        <f ca="1">IF(ISERROR(VLOOKUP($A533,'NAVARA KC&amp;SC SER 3 &amp; 4-D23'!$D:$E,1,FALSE)),0,1)</f>
        <v>0</v>
      </c>
      <c r="N533" s="352">
        <f ca="1">IF(ISERROR(VLOOKUP($A533,'PATHFINDER -R52'!$D:$E,1,FALSE)),0,1)</f>
        <v>0</v>
      </c>
      <c r="O533" s="352">
        <f ca="1">IF(ISERROR(VLOOKUP($A533,'PATROL W-Y62 S4'!$D:$E,1,FALSE)),0,1)</f>
        <v>0</v>
      </c>
      <c r="P533" s="352">
        <f ca="1">IF(ISERROR(VLOOKUP($A533,'PATROL W-Y62'!$D:$E,1,FALSE)),0,1)</f>
        <v>0</v>
      </c>
      <c r="Q533" s="352">
        <f ca="1">IF(ISERROR(VLOOKUP($A533,'QASHQAI J11'!$D:$E,1,FALSE)),0,1)</f>
        <v>0</v>
      </c>
      <c r="R533" s="352">
        <f ca="1">IF(ISERROR(VLOOKUP($A533,'X-TRAIL-T32'!$D:$E,1,FALSE)),0,1)</f>
        <v>0</v>
      </c>
      <c r="S533" s="352">
        <f ca="1">IF(ISERROR(VLOOKUP($A533,'NAVARA -D23 DC'!$D:$D,1,FALSE)),0,1)</f>
        <v>0</v>
      </c>
      <c r="T533" s="352">
        <f ca="1">IF(ISERROR(VLOOKUP($A533,'NAVARA KC&amp;SC'!$D:$D,1,FALSE)),0,1)</f>
        <v>0</v>
      </c>
      <c r="U533" s="352">
        <f ca="1">IF(ISERROR(VLOOKUP($A533,'ALL-NEW Z-Z34'!$D:$D,1,FALSE)),0,1)</f>
        <v>0</v>
      </c>
      <c r="V533" s="352">
        <f>IF(ISERROR(VLOOKUP($A533,#REF!,1,FALSE)),0,1)</f>
        <v>0</v>
      </c>
      <c r="W533" s="352">
        <f>IF(ISERROR(VLOOKUP($A533,#REF!,1,FALSE)),0,1)</f>
        <v>0</v>
      </c>
      <c r="X533" s="352">
        <f>IF(ISERROR(VLOOKUP($A533,#REF!,1,FALSE)),0,1)</f>
        <v>0</v>
      </c>
      <c r="Y533" s="352">
        <f>IF(ISERROR(VLOOKUP($A533,#REF!,1,FALSE)),0,1)</f>
        <v>0</v>
      </c>
      <c r="Z533" s="139">
        <f t="shared" ca="1" si="17"/>
        <v>0</v>
      </c>
    </row>
    <row r="534" spans="1:27">
      <c r="A534" s="717" t="s">
        <v>1706</v>
      </c>
      <c r="B534" s="716" t="s">
        <v>2021</v>
      </c>
      <c r="C534" s="718">
        <v>1711.49</v>
      </c>
      <c r="D534" s="586">
        <v>1711.49</v>
      </c>
      <c r="E534" s="537" t="str">
        <f t="shared" si="16"/>
        <v/>
      </c>
      <c r="F534" s="720" t="s">
        <v>1466</v>
      </c>
      <c r="G534" s="680">
        <f>C534-C534*VLOOKUP(F534,'Discount Codes'!A:E,3,FALSE)</f>
        <v>1420.5367000000001</v>
      </c>
      <c r="H534" s="352">
        <f ca="1">IF(ISERROR(VLOOKUP($A534,'LEAF-ZE1'!$D:$E,1,FALSE)),0,1)</f>
        <v>0</v>
      </c>
      <c r="I534" s="352">
        <f ca="1">IF(ISERROR(VLOOKUP($A534,'370Z-Z34'!$D:$E,1,FALSE)),0,1)</f>
        <v>0</v>
      </c>
      <c r="J534" s="352">
        <f ca="1">IF(ISERROR(VLOOKUP($A534,'JUKE-F15'!$D:$E,1,FALSE)),0,1)</f>
        <v>0</v>
      </c>
      <c r="K534" s="352">
        <f ca="1">IF(ISERROR(VLOOKUP($A534,'JUKE-F16'!$D:$E,1,FALSE)),0,1)</f>
        <v>0</v>
      </c>
      <c r="L534" s="352">
        <f ca="1">IF(ISERROR(VLOOKUP($A534,'NAVARA DC SER 3 &amp; 4-D23'!$D:$E,1,FALSE)),0,1)</f>
        <v>0</v>
      </c>
      <c r="M534" s="352">
        <f ca="1">IF(ISERROR(VLOOKUP($A534,'NAVARA KC&amp;SC SER 3 &amp; 4-D23'!$D:$E,1,FALSE)),0,1)</f>
        <v>0</v>
      </c>
      <c r="N534" s="352">
        <f ca="1">IF(ISERROR(VLOOKUP($A534,'PATHFINDER -R52'!$D:$E,1,FALSE)),0,1)</f>
        <v>0</v>
      </c>
      <c r="O534" s="352">
        <f ca="1">IF(ISERROR(VLOOKUP($A534,'PATROL W-Y62 S4'!$D:$E,1,FALSE)),0,1)</f>
        <v>0</v>
      </c>
      <c r="P534" s="352">
        <f ca="1">IF(ISERROR(VLOOKUP($A534,'PATROL W-Y62'!$D:$E,1,FALSE)),0,1)</f>
        <v>0</v>
      </c>
      <c r="Q534" s="352">
        <f ca="1">IF(ISERROR(VLOOKUP($A534,'QASHQAI J11'!$D:$E,1,FALSE)),0,1)</f>
        <v>0</v>
      </c>
      <c r="R534" s="352">
        <f ca="1">IF(ISERROR(VLOOKUP($A534,'X-TRAIL-T32'!$D:$E,1,FALSE)),0,1)</f>
        <v>0</v>
      </c>
      <c r="S534" s="352">
        <f ca="1">IF(ISERROR(VLOOKUP($A534,'NAVARA -D23 DC'!$D:$D,1,FALSE)),0,1)</f>
        <v>0</v>
      </c>
      <c r="T534" s="352">
        <f ca="1">IF(ISERROR(VLOOKUP($A534,'NAVARA KC&amp;SC'!$D:$D,1,FALSE)),0,1)</f>
        <v>0</v>
      </c>
      <c r="U534" s="352">
        <f ca="1">IF(ISERROR(VLOOKUP($A534,'ALL-NEW Z-Z34'!$D:$D,1,FALSE)),0,1)</f>
        <v>0</v>
      </c>
      <c r="V534" s="352">
        <f>IF(ISERROR(VLOOKUP($A534,#REF!,1,FALSE)),0,1)</f>
        <v>0</v>
      </c>
      <c r="W534" s="352">
        <f>IF(ISERROR(VLOOKUP($A534,#REF!,1,FALSE)),0,1)</f>
        <v>0</v>
      </c>
      <c r="X534" s="352">
        <f>IF(ISERROR(VLOOKUP($A534,#REF!,1,FALSE)),0,1)</f>
        <v>0</v>
      </c>
      <c r="Y534" s="352">
        <f>IF(ISERROR(VLOOKUP($A534,#REF!,1,FALSE)),0,1)</f>
        <v>0</v>
      </c>
      <c r="Z534" s="139">
        <f t="shared" ca="1" si="17"/>
        <v>0</v>
      </c>
    </row>
    <row r="535" spans="1:27">
      <c r="A535" s="717" t="s">
        <v>1619</v>
      </c>
      <c r="B535" s="716" t="s">
        <v>2022</v>
      </c>
      <c r="C535" s="718">
        <v>100.42</v>
      </c>
      <c r="D535" s="586">
        <v>100.42</v>
      </c>
      <c r="E535" s="537" t="str">
        <f t="shared" si="16"/>
        <v/>
      </c>
      <c r="F535" s="720" t="s">
        <v>1464</v>
      </c>
      <c r="G535" s="680">
        <f>C535-C535*VLOOKUP(F535,'Discount Codes'!A:E,3,FALSE)</f>
        <v>83.348600000000005</v>
      </c>
      <c r="H535" s="352">
        <f ca="1">IF(ISERROR(VLOOKUP($A535,'LEAF-ZE1'!$D:$E,1,FALSE)),0,1)</f>
        <v>0</v>
      </c>
      <c r="I535" s="352">
        <f ca="1">IF(ISERROR(VLOOKUP($A535,'370Z-Z34'!$D:$E,1,FALSE)),0,1)</f>
        <v>0</v>
      </c>
      <c r="J535" s="352">
        <f ca="1">IF(ISERROR(VLOOKUP($A535,'JUKE-F15'!$D:$E,1,FALSE)),0,1)</f>
        <v>0</v>
      </c>
      <c r="K535" s="352">
        <f ca="1">IF(ISERROR(VLOOKUP($A535,'JUKE-F16'!$D:$E,1,FALSE)),0,1)</f>
        <v>0</v>
      </c>
      <c r="L535" s="352">
        <f ca="1">IF(ISERROR(VLOOKUP($A535,'NAVARA DC SER 3 &amp; 4-D23'!$D:$E,1,FALSE)),0,1)</f>
        <v>0</v>
      </c>
      <c r="M535" s="352">
        <f ca="1">IF(ISERROR(VLOOKUP($A535,'NAVARA KC&amp;SC SER 3 &amp; 4-D23'!$D:$E,1,FALSE)),0,1)</f>
        <v>0</v>
      </c>
      <c r="N535" s="352">
        <f ca="1">IF(ISERROR(VLOOKUP($A535,'PATHFINDER -R52'!$D:$E,1,FALSE)),0,1)</f>
        <v>0</v>
      </c>
      <c r="O535" s="352">
        <f ca="1">IF(ISERROR(VLOOKUP($A535,'PATROL W-Y62 S4'!$D:$E,1,FALSE)),0,1)</f>
        <v>0</v>
      </c>
      <c r="P535" s="352">
        <f ca="1">IF(ISERROR(VLOOKUP($A535,'PATROL W-Y62'!$D:$E,1,FALSE)),0,1)</f>
        <v>0</v>
      </c>
      <c r="Q535" s="352">
        <f ca="1">IF(ISERROR(VLOOKUP($A535,'QASHQAI J11'!$D:$E,1,FALSE)),0,1)</f>
        <v>0</v>
      </c>
      <c r="R535" s="352">
        <f ca="1">IF(ISERROR(VLOOKUP($A535,'X-TRAIL-T32'!$D:$E,1,FALSE)),0,1)</f>
        <v>0</v>
      </c>
      <c r="S535" s="352">
        <f ca="1">IF(ISERROR(VLOOKUP($A535,'NAVARA -D23 DC'!$D:$D,1,FALSE)),0,1)</f>
        <v>0</v>
      </c>
      <c r="T535" s="352">
        <f ca="1">IF(ISERROR(VLOOKUP($A535,'NAVARA KC&amp;SC'!$D:$D,1,FALSE)),0,1)</f>
        <v>0</v>
      </c>
      <c r="U535" s="352">
        <f ca="1">IF(ISERROR(VLOOKUP($A535,'ALL-NEW Z-Z34'!$D:$D,1,FALSE)),0,1)</f>
        <v>0</v>
      </c>
      <c r="V535" s="352">
        <f>IF(ISERROR(VLOOKUP($A535,#REF!,1,FALSE)),0,1)</f>
        <v>0</v>
      </c>
      <c r="W535" s="352">
        <f>IF(ISERROR(VLOOKUP($A535,#REF!,1,FALSE)),0,1)</f>
        <v>0</v>
      </c>
      <c r="X535" s="352">
        <f>IF(ISERROR(VLOOKUP($A535,#REF!,1,FALSE)),0,1)</f>
        <v>0</v>
      </c>
      <c r="Y535" s="352">
        <f>IF(ISERROR(VLOOKUP($A535,#REF!,1,FALSE)),0,1)</f>
        <v>0</v>
      </c>
      <c r="Z535" s="139">
        <f t="shared" ca="1" si="17"/>
        <v>0</v>
      </c>
    </row>
    <row r="536" spans="1:27">
      <c r="A536" s="717" t="s">
        <v>1614</v>
      </c>
      <c r="B536" s="716" t="s">
        <v>2023</v>
      </c>
      <c r="C536" s="718">
        <v>247.26</v>
      </c>
      <c r="D536" s="586">
        <v>247.26</v>
      </c>
      <c r="E536" s="537" t="str">
        <f t="shared" si="16"/>
        <v/>
      </c>
      <c r="F536" s="720" t="s">
        <v>1466</v>
      </c>
      <c r="G536" s="680">
        <f>C536-C536*VLOOKUP(F536,'Discount Codes'!A:E,3,FALSE)</f>
        <v>205.22579999999999</v>
      </c>
      <c r="H536" s="352">
        <f ca="1">IF(ISERROR(VLOOKUP($A536,'LEAF-ZE1'!$D:$E,1,FALSE)),0,1)</f>
        <v>0</v>
      </c>
      <c r="I536" s="352">
        <f ca="1">IF(ISERROR(VLOOKUP($A536,'370Z-Z34'!$D:$E,1,FALSE)),0,1)</f>
        <v>0</v>
      </c>
      <c r="J536" s="352">
        <f ca="1">IF(ISERROR(VLOOKUP($A536,'JUKE-F15'!$D:$E,1,FALSE)),0,1)</f>
        <v>0</v>
      </c>
      <c r="K536" s="352">
        <f ca="1">IF(ISERROR(VLOOKUP($A536,'JUKE-F16'!$D:$E,1,FALSE)),0,1)</f>
        <v>0</v>
      </c>
      <c r="L536" s="352">
        <f ca="1">IF(ISERROR(VLOOKUP($A536,'NAVARA DC SER 3 &amp; 4-D23'!$D:$E,1,FALSE)),0,1)</f>
        <v>0</v>
      </c>
      <c r="M536" s="352">
        <f ca="1">IF(ISERROR(VLOOKUP($A536,'NAVARA KC&amp;SC SER 3 &amp; 4-D23'!$D:$E,1,FALSE)),0,1)</f>
        <v>0</v>
      </c>
      <c r="N536" s="352">
        <f ca="1">IF(ISERROR(VLOOKUP($A536,'PATHFINDER -R52'!$D:$E,1,FALSE)),0,1)</f>
        <v>0</v>
      </c>
      <c r="O536" s="352">
        <f ca="1">IF(ISERROR(VLOOKUP($A536,'PATROL W-Y62 S4'!$D:$E,1,FALSE)),0,1)</f>
        <v>0</v>
      </c>
      <c r="P536" s="352">
        <f ca="1">IF(ISERROR(VLOOKUP($A536,'PATROL W-Y62'!$D:$E,1,FALSE)),0,1)</f>
        <v>0</v>
      </c>
      <c r="Q536" s="352">
        <f ca="1">IF(ISERROR(VLOOKUP($A536,'QASHQAI J11'!$D:$E,1,FALSE)),0,1)</f>
        <v>0</v>
      </c>
      <c r="R536" s="352">
        <f ca="1">IF(ISERROR(VLOOKUP($A536,'X-TRAIL-T32'!$D:$E,1,FALSE)),0,1)</f>
        <v>0</v>
      </c>
      <c r="S536" s="352">
        <f ca="1">IF(ISERROR(VLOOKUP($A536,'NAVARA -D23 DC'!$D:$D,1,FALSE)),0,1)</f>
        <v>0</v>
      </c>
      <c r="T536" s="352">
        <f ca="1">IF(ISERROR(VLOOKUP($A536,'NAVARA KC&amp;SC'!$D:$D,1,FALSE)),0,1)</f>
        <v>0</v>
      </c>
      <c r="U536" s="352">
        <f ca="1">IF(ISERROR(VLOOKUP($A536,'ALL-NEW Z-Z34'!$D:$D,1,FALSE)),0,1)</f>
        <v>0</v>
      </c>
      <c r="V536" s="352">
        <f>IF(ISERROR(VLOOKUP($A536,#REF!,1,FALSE)),0,1)</f>
        <v>0</v>
      </c>
      <c r="W536" s="352">
        <f>IF(ISERROR(VLOOKUP($A536,#REF!,1,FALSE)),0,1)</f>
        <v>0</v>
      </c>
      <c r="X536" s="352">
        <f>IF(ISERROR(VLOOKUP($A536,#REF!,1,FALSE)),0,1)</f>
        <v>0</v>
      </c>
      <c r="Y536" s="352">
        <f>IF(ISERROR(VLOOKUP($A536,#REF!,1,FALSE)),0,1)</f>
        <v>0</v>
      </c>
      <c r="Z536" s="139">
        <f t="shared" ca="1" si="17"/>
        <v>0</v>
      </c>
    </row>
    <row r="537" spans="1:27">
      <c r="A537" s="717" t="s">
        <v>1613</v>
      </c>
      <c r="B537" s="716" t="s">
        <v>2024</v>
      </c>
      <c r="C537" s="718">
        <v>166.9</v>
      </c>
      <c r="D537" s="586">
        <v>166.9</v>
      </c>
      <c r="E537" s="537" t="str">
        <f t="shared" si="16"/>
        <v/>
      </c>
      <c r="F537" s="720" t="s">
        <v>1466</v>
      </c>
      <c r="G537" s="680">
        <f>C537-C537*VLOOKUP(F537,'Discount Codes'!A:E,3,FALSE)</f>
        <v>138.52699999999999</v>
      </c>
      <c r="H537" s="352">
        <f ca="1">IF(ISERROR(VLOOKUP($A537,'LEAF-ZE1'!$D:$E,1,FALSE)),0,1)</f>
        <v>0</v>
      </c>
      <c r="I537" s="352">
        <f ca="1">IF(ISERROR(VLOOKUP($A537,'370Z-Z34'!$D:$E,1,FALSE)),0,1)</f>
        <v>0</v>
      </c>
      <c r="J537" s="352">
        <f ca="1">IF(ISERROR(VLOOKUP($A537,'JUKE-F15'!$D:$E,1,FALSE)),0,1)</f>
        <v>0</v>
      </c>
      <c r="K537" s="352">
        <f ca="1">IF(ISERROR(VLOOKUP($A537,'JUKE-F16'!$D:$E,1,FALSE)),0,1)</f>
        <v>0</v>
      </c>
      <c r="L537" s="352">
        <f ca="1">IF(ISERROR(VLOOKUP($A537,'NAVARA DC SER 3 &amp; 4-D23'!$D:$E,1,FALSE)),0,1)</f>
        <v>0</v>
      </c>
      <c r="M537" s="352">
        <f ca="1">IF(ISERROR(VLOOKUP($A537,'NAVARA KC&amp;SC SER 3 &amp; 4-D23'!$D:$E,1,FALSE)),0,1)</f>
        <v>0</v>
      </c>
      <c r="N537" s="352">
        <f ca="1">IF(ISERROR(VLOOKUP($A537,'PATHFINDER -R52'!$D:$E,1,FALSE)),0,1)</f>
        <v>0</v>
      </c>
      <c r="O537" s="352">
        <f ca="1">IF(ISERROR(VLOOKUP($A537,'PATROL W-Y62 S4'!$D:$E,1,FALSE)),0,1)</f>
        <v>0</v>
      </c>
      <c r="P537" s="352">
        <f ca="1">IF(ISERROR(VLOOKUP($A537,'PATROL W-Y62'!$D:$E,1,FALSE)),0,1)</f>
        <v>0</v>
      </c>
      <c r="Q537" s="352">
        <f ca="1">IF(ISERROR(VLOOKUP($A537,'QASHQAI J11'!$D:$E,1,FALSE)),0,1)</f>
        <v>0</v>
      </c>
      <c r="R537" s="352">
        <f ca="1">IF(ISERROR(VLOOKUP($A537,'X-TRAIL-T32'!$D:$E,1,FALSE)),0,1)</f>
        <v>0</v>
      </c>
      <c r="S537" s="352">
        <f ca="1">IF(ISERROR(VLOOKUP($A537,'NAVARA -D23 DC'!$D:$D,1,FALSE)),0,1)</f>
        <v>0</v>
      </c>
      <c r="T537" s="352">
        <f ca="1">IF(ISERROR(VLOOKUP($A537,'NAVARA KC&amp;SC'!$D:$D,1,FALSE)),0,1)</f>
        <v>0</v>
      </c>
      <c r="U537" s="352">
        <f ca="1">IF(ISERROR(VLOOKUP($A537,'ALL-NEW Z-Z34'!$D:$D,1,FALSE)),0,1)</f>
        <v>0</v>
      </c>
      <c r="V537" s="352">
        <f>IF(ISERROR(VLOOKUP($A537,#REF!,1,FALSE)),0,1)</f>
        <v>0</v>
      </c>
      <c r="W537" s="352">
        <f>IF(ISERROR(VLOOKUP($A537,#REF!,1,FALSE)),0,1)</f>
        <v>0</v>
      </c>
      <c r="X537" s="352">
        <f>IF(ISERROR(VLOOKUP($A537,#REF!,1,FALSE)),0,1)</f>
        <v>0</v>
      </c>
      <c r="Y537" s="352">
        <f>IF(ISERROR(VLOOKUP($A537,#REF!,1,FALSE)),0,1)</f>
        <v>0</v>
      </c>
      <c r="Z537" s="139">
        <f t="shared" ca="1" si="17"/>
        <v>0</v>
      </c>
      <c r="AA537"/>
    </row>
    <row r="538" spans="1:27">
      <c r="A538" s="717" t="s">
        <v>1612</v>
      </c>
      <c r="B538" s="716" t="s">
        <v>2025</v>
      </c>
      <c r="C538" s="718">
        <v>128.41999999999999</v>
      </c>
      <c r="D538" s="586">
        <v>128.41999999999999</v>
      </c>
      <c r="E538" s="537" t="str">
        <f t="shared" si="16"/>
        <v/>
      </c>
      <c r="F538" s="720" t="s">
        <v>1466</v>
      </c>
      <c r="G538" s="680">
        <f>C538-C538*VLOOKUP(F538,'Discount Codes'!A:E,3,FALSE)</f>
        <v>106.58859999999999</v>
      </c>
      <c r="H538" s="352">
        <f ca="1">IF(ISERROR(VLOOKUP($A538,'LEAF-ZE1'!$D:$E,1,FALSE)),0,1)</f>
        <v>0</v>
      </c>
      <c r="I538" s="352">
        <f ca="1">IF(ISERROR(VLOOKUP($A538,'370Z-Z34'!$D:$E,1,FALSE)),0,1)</f>
        <v>0</v>
      </c>
      <c r="J538" s="352">
        <f ca="1">IF(ISERROR(VLOOKUP($A538,'JUKE-F15'!$D:$E,1,FALSE)),0,1)</f>
        <v>0</v>
      </c>
      <c r="K538" s="352">
        <f ca="1">IF(ISERROR(VLOOKUP($A538,'JUKE-F16'!$D:$E,1,FALSE)),0,1)</f>
        <v>0</v>
      </c>
      <c r="L538" s="352">
        <f ca="1">IF(ISERROR(VLOOKUP($A538,'NAVARA DC SER 3 &amp; 4-D23'!$D:$E,1,FALSE)),0,1)</f>
        <v>0</v>
      </c>
      <c r="M538" s="352">
        <f ca="1">IF(ISERROR(VLOOKUP($A538,'NAVARA KC&amp;SC SER 3 &amp; 4-D23'!$D:$E,1,FALSE)),0,1)</f>
        <v>0</v>
      </c>
      <c r="N538" s="352">
        <f ca="1">IF(ISERROR(VLOOKUP($A538,'PATHFINDER -R52'!$D:$E,1,FALSE)),0,1)</f>
        <v>0</v>
      </c>
      <c r="O538" s="352">
        <f ca="1">IF(ISERROR(VLOOKUP($A538,'PATROL W-Y62 S4'!$D:$E,1,FALSE)),0,1)</f>
        <v>0</v>
      </c>
      <c r="P538" s="352">
        <f ca="1">IF(ISERROR(VLOOKUP($A538,'PATROL W-Y62'!$D:$E,1,FALSE)),0,1)</f>
        <v>0</v>
      </c>
      <c r="Q538" s="352">
        <f ca="1">IF(ISERROR(VLOOKUP($A538,'QASHQAI J11'!$D:$E,1,FALSE)),0,1)</f>
        <v>0</v>
      </c>
      <c r="R538" s="352">
        <f ca="1">IF(ISERROR(VLOOKUP($A538,'X-TRAIL-T32'!$D:$E,1,FALSE)),0,1)</f>
        <v>0</v>
      </c>
      <c r="S538" s="352">
        <f ca="1">IF(ISERROR(VLOOKUP($A538,'NAVARA -D23 DC'!$D:$D,1,FALSE)),0,1)</f>
        <v>0</v>
      </c>
      <c r="T538" s="352">
        <f ca="1">IF(ISERROR(VLOOKUP($A538,'NAVARA KC&amp;SC'!$D:$D,1,FALSE)),0,1)</f>
        <v>0</v>
      </c>
      <c r="U538" s="352">
        <f ca="1">IF(ISERROR(VLOOKUP($A538,'ALL-NEW Z-Z34'!$D:$D,1,FALSE)),0,1)</f>
        <v>0</v>
      </c>
      <c r="V538" s="352">
        <f>IF(ISERROR(VLOOKUP($A538,#REF!,1,FALSE)),0,1)</f>
        <v>0</v>
      </c>
      <c r="W538" s="352">
        <f>IF(ISERROR(VLOOKUP($A538,#REF!,1,FALSE)),0,1)</f>
        <v>0</v>
      </c>
      <c r="X538" s="352">
        <f>IF(ISERROR(VLOOKUP($A538,#REF!,1,FALSE)),0,1)</f>
        <v>0</v>
      </c>
      <c r="Y538" s="352">
        <f>IF(ISERROR(VLOOKUP($A538,#REF!,1,FALSE)),0,1)</f>
        <v>0</v>
      </c>
      <c r="Z538" s="139">
        <f t="shared" ca="1" si="17"/>
        <v>0</v>
      </c>
      <c r="AA538"/>
    </row>
    <row r="539" spans="1:27">
      <c r="A539" s="717" t="s">
        <v>1611</v>
      </c>
      <c r="B539" s="716" t="s">
        <v>2026</v>
      </c>
      <c r="C539" s="718">
        <v>101.16</v>
      </c>
      <c r="D539" s="586">
        <v>101.16</v>
      </c>
      <c r="E539" s="537" t="str">
        <f t="shared" si="16"/>
        <v/>
      </c>
      <c r="F539" s="720" t="s">
        <v>1466</v>
      </c>
      <c r="G539" s="680">
        <f>C539-C539*VLOOKUP(F539,'Discount Codes'!A:E,3,FALSE)</f>
        <v>83.962799999999987</v>
      </c>
      <c r="H539" s="352">
        <f ca="1">IF(ISERROR(VLOOKUP($A539,'LEAF-ZE1'!$D:$E,1,FALSE)),0,1)</f>
        <v>0</v>
      </c>
      <c r="I539" s="352">
        <f ca="1">IF(ISERROR(VLOOKUP($A539,'370Z-Z34'!$D:$E,1,FALSE)),0,1)</f>
        <v>0</v>
      </c>
      <c r="J539" s="352">
        <f ca="1">IF(ISERROR(VLOOKUP($A539,'JUKE-F15'!$D:$E,1,FALSE)),0,1)</f>
        <v>0</v>
      </c>
      <c r="K539" s="352">
        <f ca="1">IF(ISERROR(VLOOKUP($A539,'JUKE-F16'!$D:$E,1,FALSE)),0,1)</f>
        <v>0</v>
      </c>
      <c r="L539" s="352">
        <f ca="1">IF(ISERROR(VLOOKUP($A539,'NAVARA DC SER 3 &amp; 4-D23'!$D:$E,1,FALSE)),0,1)</f>
        <v>0</v>
      </c>
      <c r="M539" s="352">
        <f ca="1">IF(ISERROR(VLOOKUP($A539,'NAVARA KC&amp;SC SER 3 &amp; 4-D23'!$D:$E,1,FALSE)),0,1)</f>
        <v>0</v>
      </c>
      <c r="N539" s="352">
        <f ca="1">IF(ISERROR(VLOOKUP($A539,'PATHFINDER -R52'!$D:$E,1,FALSE)),0,1)</f>
        <v>0</v>
      </c>
      <c r="O539" s="352">
        <f ca="1">IF(ISERROR(VLOOKUP($A539,'PATROL W-Y62 S4'!$D:$E,1,FALSE)),0,1)</f>
        <v>0</v>
      </c>
      <c r="P539" s="352">
        <f ca="1">IF(ISERROR(VLOOKUP($A539,'PATROL W-Y62'!$D:$E,1,FALSE)),0,1)</f>
        <v>0</v>
      </c>
      <c r="Q539" s="352">
        <f ca="1">IF(ISERROR(VLOOKUP($A539,'QASHQAI J11'!$D:$E,1,FALSE)),0,1)</f>
        <v>0</v>
      </c>
      <c r="R539" s="352">
        <f ca="1">IF(ISERROR(VLOOKUP($A539,'X-TRAIL-T32'!$D:$E,1,FALSE)),0,1)</f>
        <v>0</v>
      </c>
      <c r="S539" s="352">
        <f ca="1">IF(ISERROR(VLOOKUP($A539,'NAVARA -D23 DC'!$D:$D,1,FALSE)),0,1)</f>
        <v>0</v>
      </c>
      <c r="T539" s="352">
        <f ca="1">IF(ISERROR(VLOOKUP($A539,'NAVARA KC&amp;SC'!$D:$D,1,FALSE)),0,1)</f>
        <v>0</v>
      </c>
      <c r="U539" s="352">
        <f ca="1">IF(ISERROR(VLOOKUP($A539,'ALL-NEW Z-Z34'!$D:$D,1,FALSE)),0,1)</f>
        <v>0</v>
      </c>
      <c r="V539" s="352">
        <f>IF(ISERROR(VLOOKUP($A539,#REF!,1,FALSE)),0,1)</f>
        <v>0</v>
      </c>
      <c r="W539" s="352">
        <f>IF(ISERROR(VLOOKUP($A539,#REF!,1,FALSE)),0,1)</f>
        <v>0</v>
      </c>
      <c r="X539" s="352">
        <f>IF(ISERROR(VLOOKUP($A539,#REF!,1,FALSE)),0,1)</f>
        <v>0</v>
      </c>
      <c r="Y539" s="352">
        <f>IF(ISERROR(VLOOKUP($A539,#REF!,1,FALSE)),0,1)</f>
        <v>0</v>
      </c>
      <c r="Z539" s="139">
        <f t="shared" ca="1" si="17"/>
        <v>0</v>
      </c>
      <c r="AA539"/>
    </row>
    <row r="540" spans="1:27">
      <c r="A540" s="717" t="s">
        <v>1610</v>
      </c>
      <c r="B540" s="716" t="s">
        <v>2027</v>
      </c>
      <c r="C540" s="718">
        <v>600.45000000000005</v>
      </c>
      <c r="D540" s="586">
        <v>600.45000000000005</v>
      </c>
      <c r="E540" s="537" t="str">
        <f t="shared" si="16"/>
        <v/>
      </c>
      <c r="F540" s="720" t="s">
        <v>1466</v>
      </c>
      <c r="G540" s="680">
        <f>C540-C540*VLOOKUP(F540,'Discount Codes'!A:E,3,FALSE)</f>
        <v>498.37350000000004</v>
      </c>
      <c r="H540" s="352">
        <f ca="1">IF(ISERROR(VLOOKUP($A540,'LEAF-ZE1'!$D:$E,1,FALSE)),0,1)</f>
        <v>0</v>
      </c>
      <c r="I540" s="352">
        <f ca="1">IF(ISERROR(VLOOKUP($A540,'370Z-Z34'!$D:$E,1,FALSE)),0,1)</f>
        <v>0</v>
      </c>
      <c r="J540" s="352">
        <f ca="1">IF(ISERROR(VLOOKUP($A540,'JUKE-F15'!$D:$E,1,FALSE)),0,1)</f>
        <v>0</v>
      </c>
      <c r="K540" s="352">
        <f ca="1">IF(ISERROR(VLOOKUP($A540,'JUKE-F16'!$D:$E,1,FALSE)),0,1)</f>
        <v>0</v>
      </c>
      <c r="L540" s="352">
        <f ca="1">IF(ISERROR(VLOOKUP($A540,'NAVARA DC SER 3 &amp; 4-D23'!$D:$E,1,FALSE)),0,1)</f>
        <v>0</v>
      </c>
      <c r="M540" s="352">
        <f ca="1">IF(ISERROR(VLOOKUP($A540,'NAVARA KC&amp;SC SER 3 &amp; 4-D23'!$D:$E,1,FALSE)),0,1)</f>
        <v>0</v>
      </c>
      <c r="N540" s="352">
        <f ca="1">IF(ISERROR(VLOOKUP($A540,'PATHFINDER -R52'!$D:$E,1,FALSE)),0,1)</f>
        <v>0</v>
      </c>
      <c r="O540" s="352">
        <f ca="1">IF(ISERROR(VLOOKUP($A540,'PATROL W-Y62 S4'!$D:$E,1,FALSE)),0,1)</f>
        <v>0</v>
      </c>
      <c r="P540" s="352">
        <f ca="1">IF(ISERROR(VLOOKUP($A540,'PATROL W-Y62'!$D:$E,1,FALSE)),0,1)</f>
        <v>0</v>
      </c>
      <c r="Q540" s="352">
        <f ca="1">IF(ISERROR(VLOOKUP($A540,'QASHQAI J11'!$D:$E,1,FALSE)),0,1)</f>
        <v>0</v>
      </c>
      <c r="R540" s="352">
        <f ca="1">IF(ISERROR(VLOOKUP($A540,'X-TRAIL-T32'!$D:$E,1,FALSE)),0,1)</f>
        <v>0</v>
      </c>
      <c r="S540" s="352">
        <f ca="1">IF(ISERROR(VLOOKUP($A540,'NAVARA -D23 DC'!$D:$D,1,FALSE)),0,1)</f>
        <v>0</v>
      </c>
      <c r="T540" s="352">
        <f ca="1">IF(ISERROR(VLOOKUP($A540,'NAVARA KC&amp;SC'!$D:$D,1,FALSE)),0,1)</f>
        <v>0</v>
      </c>
      <c r="U540" s="352">
        <f ca="1">IF(ISERROR(VLOOKUP($A540,'ALL-NEW Z-Z34'!$D:$D,1,FALSE)),0,1)</f>
        <v>0</v>
      </c>
      <c r="V540" s="352">
        <f>IF(ISERROR(VLOOKUP($A540,#REF!,1,FALSE)),0,1)</f>
        <v>0</v>
      </c>
      <c r="W540" s="352">
        <f>IF(ISERROR(VLOOKUP($A540,#REF!,1,FALSE)),0,1)</f>
        <v>0</v>
      </c>
      <c r="X540" s="352">
        <f>IF(ISERROR(VLOOKUP($A540,#REF!,1,FALSE)),0,1)</f>
        <v>0</v>
      </c>
      <c r="Y540" s="352">
        <f>IF(ISERROR(VLOOKUP($A540,#REF!,1,FALSE)),0,1)</f>
        <v>0</v>
      </c>
      <c r="Z540" s="139">
        <f t="shared" ca="1" si="17"/>
        <v>0</v>
      </c>
      <c r="AA540"/>
    </row>
    <row r="541" spans="1:27">
      <c r="A541" s="717" t="s">
        <v>1608</v>
      </c>
      <c r="B541" s="716" t="s">
        <v>1787</v>
      </c>
      <c r="C541" s="718">
        <v>904.2</v>
      </c>
      <c r="D541" s="586">
        <v>904.2</v>
      </c>
      <c r="E541" s="537" t="str">
        <f t="shared" si="16"/>
        <v/>
      </c>
      <c r="F541" s="720" t="s">
        <v>1465</v>
      </c>
      <c r="G541" s="680">
        <f>C541-C541*VLOOKUP(F541,'Discount Codes'!A:E,3,FALSE)</f>
        <v>750.48599999999999</v>
      </c>
      <c r="H541" s="352">
        <f ca="1">IF(ISERROR(VLOOKUP($A541,'LEAF-ZE1'!$D:$E,1,FALSE)),0,1)</f>
        <v>0</v>
      </c>
      <c r="I541" s="352">
        <f ca="1">IF(ISERROR(VLOOKUP($A541,'370Z-Z34'!$D:$E,1,FALSE)),0,1)</f>
        <v>0</v>
      </c>
      <c r="J541" s="352">
        <f ca="1">IF(ISERROR(VLOOKUP($A541,'JUKE-F15'!$D:$E,1,FALSE)),0,1)</f>
        <v>0</v>
      </c>
      <c r="K541" s="352">
        <f ca="1">IF(ISERROR(VLOOKUP($A541,'JUKE-F16'!$D:$E,1,FALSE)),0,1)</f>
        <v>0</v>
      </c>
      <c r="L541" s="352">
        <f ca="1">IF(ISERROR(VLOOKUP($A541,'NAVARA DC SER 3 &amp; 4-D23'!$D:$E,1,FALSE)),0,1)</f>
        <v>0</v>
      </c>
      <c r="M541" s="352">
        <f ca="1">IF(ISERROR(VLOOKUP($A541,'NAVARA KC&amp;SC SER 3 &amp; 4-D23'!$D:$E,1,FALSE)),0,1)</f>
        <v>0</v>
      </c>
      <c r="N541" s="352">
        <f ca="1">IF(ISERROR(VLOOKUP($A541,'PATHFINDER -R52'!$D:$E,1,FALSE)),0,1)</f>
        <v>0</v>
      </c>
      <c r="O541" s="352">
        <f ca="1">IF(ISERROR(VLOOKUP($A541,'PATROL W-Y62 S4'!$D:$E,1,FALSE)),0,1)</f>
        <v>0</v>
      </c>
      <c r="P541" s="352">
        <f ca="1">IF(ISERROR(VLOOKUP($A541,'PATROL W-Y62'!$D:$E,1,FALSE)),0,1)</f>
        <v>0</v>
      </c>
      <c r="Q541" s="352">
        <f ca="1">IF(ISERROR(VLOOKUP($A541,'QASHQAI J11'!$D:$E,1,FALSE)),0,1)</f>
        <v>0</v>
      </c>
      <c r="R541" s="352">
        <f ca="1">IF(ISERROR(VLOOKUP($A541,'X-TRAIL-T32'!$D:$E,1,FALSE)),0,1)</f>
        <v>0</v>
      </c>
      <c r="S541" s="352">
        <f ca="1">IF(ISERROR(VLOOKUP($A541,'NAVARA -D23 DC'!$D:$D,1,FALSE)),0,1)</f>
        <v>0</v>
      </c>
      <c r="T541" s="352">
        <f ca="1">IF(ISERROR(VLOOKUP($A541,'NAVARA KC&amp;SC'!$D:$D,1,FALSE)),0,1)</f>
        <v>0</v>
      </c>
      <c r="U541" s="352">
        <f ca="1">IF(ISERROR(VLOOKUP($A541,'ALL-NEW Z-Z34'!$D:$D,1,FALSE)),0,1)</f>
        <v>0</v>
      </c>
      <c r="V541" s="352">
        <f>IF(ISERROR(VLOOKUP($A541,#REF!,1,FALSE)),0,1)</f>
        <v>0</v>
      </c>
      <c r="W541" s="352">
        <f>IF(ISERROR(VLOOKUP($A541,#REF!,1,FALSE)),0,1)</f>
        <v>0</v>
      </c>
      <c r="X541" s="352">
        <f>IF(ISERROR(VLOOKUP($A541,#REF!,1,FALSE)),0,1)</f>
        <v>0</v>
      </c>
      <c r="Y541" s="352">
        <f>IF(ISERROR(VLOOKUP($A541,#REF!,1,FALSE)),0,1)</f>
        <v>0</v>
      </c>
      <c r="Z541" s="139">
        <f t="shared" ca="1" si="17"/>
        <v>0</v>
      </c>
      <c r="AA541"/>
    </row>
    <row r="542" spans="1:27">
      <c r="A542" s="717" t="s">
        <v>1623</v>
      </c>
      <c r="B542" s="716" t="s">
        <v>1789</v>
      </c>
      <c r="C542" s="718">
        <v>124.75</v>
      </c>
      <c r="D542" s="586">
        <v>124.75</v>
      </c>
      <c r="E542" s="537" t="str">
        <f t="shared" si="16"/>
        <v/>
      </c>
      <c r="F542" s="720" t="s">
        <v>1465</v>
      </c>
      <c r="G542" s="680">
        <f>C542-C542*VLOOKUP(F542,'Discount Codes'!A:E,3,FALSE)</f>
        <v>103.54249999999999</v>
      </c>
      <c r="H542" s="352">
        <f ca="1">IF(ISERROR(VLOOKUP($A542,'LEAF-ZE1'!$D:$E,1,FALSE)),0,1)</f>
        <v>0</v>
      </c>
      <c r="I542" s="352">
        <f ca="1">IF(ISERROR(VLOOKUP($A542,'370Z-Z34'!$D:$E,1,FALSE)),0,1)</f>
        <v>0</v>
      </c>
      <c r="J542" s="352">
        <f ca="1">IF(ISERROR(VLOOKUP($A542,'JUKE-F15'!$D:$E,1,FALSE)),0,1)</f>
        <v>0</v>
      </c>
      <c r="K542" s="352">
        <f ca="1">IF(ISERROR(VLOOKUP($A542,'JUKE-F16'!$D:$E,1,FALSE)),0,1)</f>
        <v>0</v>
      </c>
      <c r="L542" s="352">
        <f ca="1">IF(ISERROR(VLOOKUP($A542,'NAVARA DC SER 3 &amp; 4-D23'!$D:$E,1,FALSE)),0,1)</f>
        <v>0</v>
      </c>
      <c r="M542" s="352">
        <f ca="1">IF(ISERROR(VLOOKUP($A542,'NAVARA KC&amp;SC SER 3 &amp; 4-D23'!$D:$E,1,FALSE)),0,1)</f>
        <v>0</v>
      </c>
      <c r="N542" s="352">
        <f ca="1">IF(ISERROR(VLOOKUP($A542,'PATHFINDER -R52'!$D:$E,1,FALSE)),0,1)</f>
        <v>0</v>
      </c>
      <c r="O542" s="352">
        <f ca="1">IF(ISERROR(VLOOKUP($A542,'PATROL W-Y62 S4'!$D:$E,1,FALSE)),0,1)</f>
        <v>0</v>
      </c>
      <c r="P542" s="352">
        <f ca="1">IF(ISERROR(VLOOKUP($A542,'PATROL W-Y62'!$D:$E,1,FALSE)),0,1)</f>
        <v>0</v>
      </c>
      <c r="Q542" s="352">
        <f ca="1">IF(ISERROR(VLOOKUP($A542,'QASHQAI J11'!$D:$E,1,FALSE)),0,1)</f>
        <v>0</v>
      </c>
      <c r="R542" s="352">
        <f ca="1">IF(ISERROR(VLOOKUP($A542,'X-TRAIL-T32'!$D:$E,1,FALSE)),0,1)</f>
        <v>0</v>
      </c>
      <c r="S542" s="352">
        <f ca="1">IF(ISERROR(VLOOKUP($A542,'NAVARA -D23 DC'!$D:$D,1,FALSE)),0,1)</f>
        <v>0</v>
      </c>
      <c r="T542" s="352">
        <f ca="1">IF(ISERROR(VLOOKUP($A542,'NAVARA KC&amp;SC'!$D:$D,1,FALSE)),0,1)</f>
        <v>0</v>
      </c>
      <c r="U542" s="352">
        <f ca="1">IF(ISERROR(VLOOKUP($A542,'ALL-NEW Z-Z34'!$D:$D,1,FALSE)),0,1)</f>
        <v>0</v>
      </c>
      <c r="V542" s="352">
        <f>IF(ISERROR(VLOOKUP($A542,#REF!,1,FALSE)),0,1)</f>
        <v>0</v>
      </c>
      <c r="W542" s="352">
        <f>IF(ISERROR(VLOOKUP($A542,#REF!,1,FALSE)),0,1)</f>
        <v>0</v>
      </c>
      <c r="X542" s="352">
        <f>IF(ISERROR(VLOOKUP($A542,#REF!,1,FALSE)),0,1)</f>
        <v>0</v>
      </c>
      <c r="Y542" s="352">
        <f>IF(ISERROR(VLOOKUP($A542,#REF!,1,FALSE)),0,1)</f>
        <v>0</v>
      </c>
      <c r="Z542" s="139">
        <f t="shared" ca="1" si="17"/>
        <v>0</v>
      </c>
      <c r="AA542"/>
    </row>
    <row r="543" spans="1:27">
      <c r="A543" s="717" t="s">
        <v>1760</v>
      </c>
      <c r="B543" s="716" t="s">
        <v>2028</v>
      </c>
      <c r="C543" s="718">
        <v>286.29000000000002</v>
      </c>
      <c r="D543" s="622">
        <v>286.29000000000002</v>
      </c>
      <c r="E543" s="537" t="str">
        <f t="shared" si="16"/>
        <v/>
      </c>
      <c r="F543" s="720" t="s">
        <v>1464</v>
      </c>
      <c r="G543" s="680">
        <f>C543-C543*VLOOKUP(F543,'Discount Codes'!A:E,3,FALSE)</f>
        <v>237.6207</v>
      </c>
      <c r="H543" s="352">
        <f ca="1">IF(ISERROR(VLOOKUP($A543,'LEAF-ZE1'!$D:$E,1,FALSE)),0,1)</f>
        <v>0</v>
      </c>
      <c r="I543" s="352">
        <f ca="1">IF(ISERROR(VLOOKUP($A543,'370Z-Z34'!$D:$E,1,FALSE)),0,1)</f>
        <v>0</v>
      </c>
      <c r="J543" s="352">
        <f ca="1">IF(ISERROR(VLOOKUP($A543,'JUKE-F15'!$D:$E,1,FALSE)),0,1)</f>
        <v>0</v>
      </c>
      <c r="K543" s="352">
        <f ca="1">IF(ISERROR(VLOOKUP($A543,'JUKE-F16'!$D:$E,1,FALSE)),0,1)</f>
        <v>0</v>
      </c>
      <c r="L543" s="352">
        <f ca="1">IF(ISERROR(VLOOKUP($A543,'NAVARA DC SER 3 &amp; 4-D23'!$D:$E,1,FALSE)),0,1)</f>
        <v>0</v>
      </c>
      <c r="M543" s="352">
        <f ca="1">IF(ISERROR(VLOOKUP($A543,'NAVARA KC&amp;SC SER 3 &amp; 4-D23'!$D:$E,1,FALSE)),0,1)</f>
        <v>0</v>
      </c>
      <c r="N543" s="352">
        <f ca="1">IF(ISERROR(VLOOKUP($A543,'PATHFINDER -R52'!$D:$E,1,FALSE)),0,1)</f>
        <v>0</v>
      </c>
      <c r="O543" s="352">
        <f ca="1">IF(ISERROR(VLOOKUP($A543,'PATROL W-Y62 S4'!$D:$E,1,FALSE)),0,1)</f>
        <v>0</v>
      </c>
      <c r="P543" s="352">
        <f ca="1">IF(ISERROR(VLOOKUP($A543,'PATROL W-Y62'!$D:$E,1,FALSE)),0,1)</f>
        <v>0</v>
      </c>
      <c r="Q543" s="352">
        <f ca="1">IF(ISERROR(VLOOKUP($A543,'QASHQAI J11'!$D:$E,1,FALSE)),0,1)</f>
        <v>0</v>
      </c>
      <c r="R543" s="352">
        <f ca="1">IF(ISERROR(VLOOKUP($A543,'X-TRAIL-T32'!$D:$E,1,FALSE)),0,1)</f>
        <v>0</v>
      </c>
      <c r="S543" s="352">
        <f ca="1">IF(ISERROR(VLOOKUP($A543,'NAVARA -D23 DC'!$D:$D,1,FALSE)),0,1)</f>
        <v>0</v>
      </c>
      <c r="T543" s="352">
        <f ca="1">IF(ISERROR(VLOOKUP($A543,'NAVARA KC&amp;SC'!$D:$D,1,FALSE)),0,1)</f>
        <v>0</v>
      </c>
      <c r="U543" s="352">
        <f ca="1">IF(ISERROR(VLOOKUP($A543,'ALL-NEW Z-Z34'!$D:$D,1,FALSE)),0,1)</f>
        <v>0</v>
      </c>
      <c r="V543" s="352">
        <f>IF(ISERROR(VLOOKUP($A543,#REF!,1,FALSE)),0,1)</f>
        <v>0</v>
      </c>
      <c r="W543" s="352">
        <f>IF(ISERROR(VLOOKUP($A543,#REF!,1,FALSE)),0,1)</f>
        <v>0</v>
      </c>
      <c r="X543" s="352">
        <f>IF(ISERROR(VLOOKUP($A543,#REF!,1,FALSE)),0,1)</f>
        <v>0</v>
      </c>
      <c r="Y543" s="352">
        <f>IF(ISERROR(VLOOKUP($A543,#REF!,1,FALSE)),0,1)</f>
        <v>0</v>
      </c>
      <c r="Z543" s="139">
        <f t="shared" ca="1" si="17"/>
        <v>0</v>
      </c>
      <c r="AA543"/>
    </row>
    <row r="544" spans="1:27">
      <c r="A544" s="717" t="s">
        <v>1761</v>
      </c>
      <c r="B544" s="716" t="s">
        <v>2029</v>
      </c>
      <c r="C544" s="718">
        <v>143.91999999999999</v>
      </c>
      <c r="D544" s="622">
        <v>134.5</v>
      </c>
      <c r="E544" s="537" t="str">
        <f t="shared" si="16"/>
        <v>Price Update</v>
      </c>
      <c r="F544" s="720" t="s">
        <v>1465</v>
      </c>
      <c r="G544" s="680">
        <f>C544-C544*VLOOKUP(F544,'Discount Codes'!A:E,3,FALSE)</f>
        <v>119.45359999999999</v>
      </c>
      <c r="H544" s="352">
        <f ca="1">IF(ISERROR(VLOOKUP($A544,'LEAF-ZE1'!$D:$E,1,FALSE)),0,1)</f>
        <v>0</v>
      </c>
      <c r="I544" s="352">
        <f ca="1">IF(ISERROR(VLOOKUP($A544,'370Z-Z34'!$D:$E,1,FALSE)),0,1)</f>
        <v>0</v>
      </c>
      <c r="J544" s="352">
        <f ca="1">IF(ISERROR(VLOOKUP($A544,'JUKE-F15'!$D:$E,1,FALSE)),0,1)</f>
        <v>0</v>
      </c>
      <c r="K544" s="352">
        <f ca="1">IF(ISERROR(VLOOKUP($A544,'JUKE-F16'!$D:$E,1,FALSE)),0,1)</f>
        <v>0</v>
      </c>
      <c r="L544" s="352">
        <f ca="1">IF(ISERROR(VLOOKUP($A544,'NAVARA DC SER 3 &amp; 4-D23'!$D:$E,1,FALSE)),0,1)</f>
        <v>0</v>
      </c>
      <c r="M544" s="352">
        <f ca="1">IF(ISERROR(VLOOKUP($A544,'NAVARA KC&amp;SC SER 3 &amp; 4-D23'!$D:$E,1,FALSE)),0,1)</f>
        <v>0</v>
      </c>
      <c r="N544" s="352">
        <f ca="1">IF(ISERROR(VLOOKUP($A544,'PATHFINDER -R52'!$D:$E,1,FALSE)),0,1)</f>
        <v>0</v>
      </c>
      <c r="O544" s="352">
        <f ca="1">IF(ISERROR(VLOOKUP($A544,'PATROL W-Y62 S4'!$D:$E,1,FALSE)),0,1)</f>
        <v>0</v>
      </c>
      <c r="P544" s="352">
        <f ca="1">IF(ISERROR(VLOOKUP($A544,'PATROL W-Y62'!$D:$E,1,FALSE)),0,1)</f>
        <v>0</v>
      </c>
      <c r="Q544" s="352">
        <f ca="1">IF(ISERROR(VLOOKUP($A544,'QASHQAI J11'!$D:$E,1,FALSE)),0,1)</f>
        <v>0</v>
      </c>
      <c r="R544" s="352">
        <f ca="1">IF(ISERROR(VLOOKUP($A544,'X-TRAIL-T32'!$D:$E,1,FALSE)),0,1)</f>
        <v>0</v>
      </c>
      <c r="S544" s="352">
        <f ca="1">IF(ISERROR(VLOOKUP($A544,'NAVARA -D23 DC'!$D:$D,1,FALSE)),0,1)</f>
        <v>0</v>
      </c>
      <c r="T544" s="352">
        <f ca="1">IF(ISERROR(VLOOKUP($A544,'NAVARA KC&amp;SC'!$D:$D,1,FALSE)),0,1)</f>
        <v>0</v>
      </c>
      <c r="U544" s="352">
        <f ca="1">IF(ISERROR(VLOOKUP($A544,'ALL-NEW Z-Z34'!$D:$D,1,FALSE)),0,1)</f>
        <v>0</v>
      </c>
      <c r="V544" s="352">
        <f>IF(ISERROR(VLOOKUP($A544,#REF!,1,FALSE)),0,1)</f>
        <v>0</v>
      </c>
      <c r="W544" s="352">
        <f>IF(ISERROR(VLOOKUP($A544,#REF!,1,FALSE)),0,1)</f>
        <v>0</v>
      </c>
      <c r="X544" s="352">
        <f>IF(ISERROR(VLOOKUP($A544,#REF!,1,FALSE)),0,1)</f>
        <v>0</v>
      </c>
      <c r="Y544" s="352">
        <f>IF(ISERROR(VLOOKUP($A544,#REF!,1,FALSE)),0,1)</f>
        <v>0</v>
      </c>
      <c r="Z544" s="139">
        <f t="shared" ca="1" si="17"/>
        <v>0</v>
      </c>
      <c r="AA544"/>
    </row>
    <row r="545" spans="1:27">
      <c r="A545" s="717" t="s">
        <v>106</v>
      </c>
      <c r="B545" s="716" t="s">
        <v>2030</v>
      </c>
      <c r="C545" s="718">
        <v>45.33</v>
      </c>
      <c r="D545" s="622">
        <v>45.33</v>
      </c>
      <c r="E545" s="537" t="str">
        <f t="shared" si="16"/>
        <v/>
      </c>
      <c r="F545" s="720" t="s">
        <v>1464</v>
      </c>
      <c r="G545" s="680">
        <f>C545-C545*VLOOKUP(F545,'Discount Codes'!A:E,3,FALSE)</f>
        <v>37.623899999999999</v>
      </c>
      <c r="H545" s="352">
        <f ca="1">IF(ISERROR(VLOOKUP($A545,'LEAF-ZE1'!$D:$E,1,FALSE)),0,1)</f>
        <v>0</v>
      </c>
      <c r="I545" s="352">
        <f ca="1">IF(ISERROR(VLOOKUP($A545,'370Z-Z34'!$D:$E,1,FALSE)),0,1)</f>
        <v>0</v>
      </c>
      <c r="J545" s="352">
        <f ca="1">IF(ISERROR(VLOOKUP($A545,'JUKE-F15'!$D:$E,1,FALSE)),0,1)</f>
        <v>1</v>
      </c>
      <c r="K545" s="352">
        <f ca="1">IF(ISERROR(VLOOKUP($A545,'JUKE-F16'!$D:$E,1,FALSE)),0,1)</f>
        <v>1</v>
      </c>
      <c r="L545" s="352">
        <f ca="1">IF(ISERROR(VLOOKUP($A545,'NAVARA DC SER 3 &amp; 4-D23'!$D:$E,1,FALSE)),0,1)</f>
        <v>1</v>
      </c>
      <c r="M545" s="352">
        <f ca="1">IF(ISERROR(VLOOKUP($A545,'NAVARA KC&amp;SC SER 3 &amp; 4-D23'!$D:$E,1,FALSE)),0,1)</f>
        <v>1</v>
      </c>
      <c r="N545" s="352">
        <f ca="1">IF(ISERROR(VLOOKUP($A545,'PATHFINDER -R52'!$D:$E,1,FALSE)),0,1)</f>
        <v>0</v>
      </c>
      <c r="O545" s="352">
        <f ca="1">IF(ISERROR(VLOOKUP($A545,'PATROL W-Y62 S4'!$D:$E,1,FALSE)),0,1)</f>
        <v>0</v>
      </c>
      <c r="P545" s="352">
        <f ca="1">IF(ISERROR(VLOOKUP($A545,'PATROL W-Y62'!$D:$E,1,FALSE)),0,1)</f>
        <v>0</v>
      </c>
      <c r="Q545" s="352">
        <f ca="1">IF(ISERROR(VLOOKUP($A545,'QASHQAI J11'!$D:$E,1,FALSE)),0,1)</f>
        <v>0</v>
      </c>
      <c r="R545" s="352">
        <f ca="1">IF(ISERROR(VLOOKUP($A545,'X-TRAIL-T32'!$D:$E,1,FALSE)),0,1)</f>
        <v>0</v>
      </c>
      <c r="S545" s="352">
        <f ca="1">IF(ISERROR(VLOOKUP($A545,'NAVARA -D23 DC'!$D:$D,1,FALSE)),0,1)</f>
        <v>1</v>
      </c>
      <c r="T545" s="352">
        <f ca="1">IF(ISERROR(VLOOKUP($A545,'NAVARA KC&amp;SC'!$D:$D,1,FALSE)),0,1)</f>
        <v>1</v>
      </c>
      <c r="U545" s="352">
        <f ca="1">IF(ISERROR(VLOOKUP($A545,'ALL-NEW Z-Z34'!$D:$D,1,FALSE)),0,1)</f>
        <v>0</v>
      </c>
      <c r="V545" s="352">
        <f>IF(ISERROR(VLOOKUP($A545,#REF!,1,FALSE)),0,1)</f>
        <v>0</v>
      </c>
      <c r="W545" s="352">
        <f>IF(ISERROR(VLOOKUP($A545,#REF!,1,FALSE)),0,1)</f>
        <v>0</v>
      </c>
      <c r="X545" s="352">
        <f>IF(ISERROR(VLOOKUP($A545,#REF!,1,FALSE)),0,1)</f>
        <v>0</v>
      </c>
      <c r="Y545" s="352">
        <f>IF(ISERROR(VLOOKUP($A545,#REF!,1,FALSE)),0,1)</f>
        <v>0</v>
      </c>
      <c r="Z545" s="139">
        <f t="shared" ca="1" si="17"/>
        <v>6</v>
      </c>
      <c r="AA545"/>
    </row>
    <row r="546" spans="1:27">
      <c r="A546" s="717" t="s">
        <v>1762</v>
      </c>
      <c r="B546" s="716" t="s">
        <v>2031</v>
      </c>
      <c r="C546" s="718">
        <v>75.08</v>
      </c>
      <c r="D546" s="622">
        <v>75.08</v>
      </c>
      <c r="E546" s="537" t="str">
        <f t="shared" si="16"/>
        <v/>
      </c>
      <c r="F546" s="720" t="s">
        <v>1466</v>
      </c>
      <c r="G546" s="680">
        <f>C546-C546*VLOOKUP(F546,'Discount Codes'!A:E,3,FALSE)</f>
        <v>62.316400000000002</v>
      </c>
      <c r="H546" s="352">
        <f ca="1">IF(ISERROR(VLOOKUP($A546,'LEAF-ZE1'!$D:$E,1,FALSE)),0,1)</f>
        <v>0</v>
      </c>
      <c r="I546" s="352">
        <f ca="1">IF(ISERROR(VLOOKUP($A546,'370Z-Z34'!$D:$E,1,FALSE)),0,1)</f>
        <v>0</v>
      </c>
      <c r="J546" s="352">
        <f ca="1">IF(ISERROR(VLOOKUP($A546,'JUKE-F15'!$D:$E,1,FALSE)),0,1)</f>
        <v>0</v>
      </c>
      <c r="K546" s="352">
        <f ca="1">IF(ISERROR(VLOOKUP($A546,'JUKE-F16'!$D:$E,1,FALSE)),0,1)</f>
        <v>0</v>
      </c>
      <c r="L546" s="352">
        <f ca="1">IF(ISERROR(VLOOKUP($A546,'NAVARA DC SER 3 &amp; 4-D23'!$D:$E,1,FALSE)),0,1)</f>
        <v>0</v>
      </c>
      <c r="M546" s="352">
        <f ca="1">IF(ISERROR(VLOOKUP($A546,'NAVARA KC&amp;SC SER 3 &amp; 4-D23'!$D:$E,1,FALSE)),0,1)</f>
        <v>0</v>
      </c>
      <c r="N546" s="352">
        <f ca="1">IF(ISERROR(VLOOKUP($A546,'PATHFINDER -R52'!$D:$E,1,FALSE)),0,1)</f>
        <v>0</v>
      </c>
      <c r="O546" s="352">
        <f ca="1">IF(ISERROR(VLOOKUP($A546,'PATROL W-Y62 S4'!$D:$E,1,FALSE)),0,1)</f>
        <v>0</v>
      </c>
      <c r="P546" s="352">
        <f ca="1">IF(ISERROR(VLOOKUP($A546,'PATROL W-Y62'!$D:$E,1,FALSE)),0,1)</f>
        <v>0</v>
      </c>
      <c r="Q546" s="352">
        <f ca="1">IF(ISERROR(VLOOKUP($A546,'QASHQAI J11'!$D:$E,1,FALSE)),0,1)</f>
        <v>0</v>
      </c>
      <c r="R546" s="352">
        <f ca="1">IF(ISERROR(VLOOKUP($A546,'X-TRAIL-T32'!$D:$E,1,FALSE)),0,1)</f>
        <v>0</v>
      </c>
      <c r="S546" s="352">
        <f ca="1">IF(ISERROR(VLOOKUP($A546,'NAVARA -D23 DC'!$D:$D,1,FALSE)),0,1)</f>
        <v>0</v>
      </c>
      <c r="T546" s="352">
        <f ca="1">IF(ISERROR(VLOOKUP($A546,'NAVARA KC&amp;SC'!$D:$D,1,FALSE)),0,1)</f>
        <v>0</v>
      </c>
      <c r="U546" s="352">
        <f ca="1">IF(ISERROR(VLOOKUP($A546,'ALL-NEW Z-Z34'!$D:$D,1,FALSE)),0,1)</f>
        <v>0</v>
      </c>
      <c r="V546" s="352">
        <f>IF(ISERROR(VLOOKUP($A546,#REF!,1,FALSE)),0,1)</f>
        <v>0</v>
      </c>
      <c r="W546" s="352">
        <f>IF(ISERROR(VLOOKUP($A546,#REF!,1,FALSE)),0,1)</f>
        <v>0</v>
      </c>
      <c r="X546" s="352">
        <f>IF(ISERROR(VLOOKUP($A546,#REF!,1,FALSE)),0,1)</f>
        <v>0</v>
      </c>
      <c r="Y546" s="352">
        <f>IF(ISERROR(VLOOKUP($A546,#REF!,1,FALSE)),0,1)</f>
        <v>0</v>
      </c>
      <c r="Z546" s="139">
        <f t="shared" ca="1" si="17"/>
        <v>0</v>
      </c>
      <c r="AA546"/>
    </row>
    <row r="547" spans="1:27">
      <c r="A547" s="717" t="s">
        <v>1763</v>
      </c>
      <c r="B547" s="716" t="s">
        <v>2032</v>
      </c>
      <c r="C547" s="718">
        <v>75.23</v>
      </c>
      <c r="D547" s="622">
        <v>75.23</v>
      </c>
      <c r="E547" s="537" t="str">
        <f t="shared" si="16"/>
        <v/>
      </c>
      <c r="F547" s="720" t="s">
        <v>1466</v>
      </c>
      <c r="G547" s="680">
        <f>C547-C547*VLOOKUP(F547,'Discount Codes'!A:E,3,FALSE)</f>
        <v>62.440899999999999</v>
      </c>
      <c r="H547" s="352">
        <f ca="1">IF(ISERROR(VLOOKUP($A547,'LEAF-ZE1'!$D:$E,1,FALSE)),0,1)</f>
        <v>0</v>
      </c>
      <c r="I547" s="352">
        <f ca="1">IF(ISERROR(VLOOKUP($A547,'370Z-Z34'!$D:$E,1,FALSE)),0,1)</f>
        <v>0</v>
      </c>
      <c r="J547" s="352">
        <f ca="1">IF(ISERROR(VLOOKUP($A547,'JUKE-F15'!$D:$E,1,FALSE)),0,1)</f>
        <v>0</v>
      </c>
      <c r="K547" s="352">
        <f ca="1">IF(ISERROR(VLOOKUP($A547,'JUKE-F16'!$D:$E,1,FALSE)),0,1)</f>
        <v>0</v>
      </c>
      <c r="L547" s="352">
        <f ca="1">IF(ISERROR(VLOOKUP($A547,'NAVARA DC SER 3 &amp; 4-D23'!$D:$E,1,FALSE)),0,1)</f>
        <v>0</v>
      </c>
      <c r="M547" s="352">
        <f ca="1">IF(ISERROR(VLOOKUP($A547,'NAVARA KC&amp;SC SER 3 &amp; 4-D23'!$D:$E,1,FALSE)),0,1)</f>
        <v>0</v>
      </c>
      <c r="N547" s="352">
        <f ca="1">IF(ISERROR(VLOOKUP($A547,'PATHFINDER -R52'!$D:$E,1,FALSE)),0,1)</f>
        <v>0</v>
      </c>
      <c r="O547" s="352">
        <f ca="1">IF(ISERROR(VLOOKUP($A547,'PATROL W-Y62 S4'!$D:$E,1,FALSE)),0,1)</f>
        <v>0</v>
      </c>
      <c r="P547" s="352">
        <f ca="1">IF(ISERROR(VLOOKUP($A547,'PATROL W-Y62'!$D:$E,1,FALSE)),0,1)</f>
        <v>0</v>
      </c>
      <c r="Q547" s="352">
        <f ca="1">IF(ISERROR(VLOOKUP($A547,'QASHQAI J11'!$D:$E,1,FALSE)),0,1)</f>
        <v>0</v>
      </c>
      <c r="R547" s="352">
        <f ca="1">IF(ISERROR(VLOOKUP($A547,'X-TRAIL-T32'!$D:$E,1,FALSE)),0,1)</f>
        <v>0</v>
      </c>
      <c r="S547" s="352">
        <f ca="1">IF(ISERROR(VLOOKUP($A547,'NAVARA -D23 DC'!$D:$D,1,FALSE)),0,1)</f>
        <v>0</v>
      </c>
      <c r="T547" s="352">
        <f ca="1">IF(ISERROR(VLOOKUP($A547,'NAVARA KC&amp;SC'!$D:$D,1,FALSE)),0,1)</f>
        <v>0</v>
      </c>
      <c r="U547" s="352">
        <f ca="1">IF(ISERROR(VLOOKUP($A547,'ALL-NEW Z-Z34'!$D:$D,1,FALSE)),0,1)</f>
        <v>0</v>
      </c>
      <c r="V547" s="352">
        <f>IF(ISERROR(VLOOKUP($A547,#REF!,1,FALSE)),0,1)</f>
        <v>0</v>
      </c>
      <c r="W547" s="352">
        <f>IF(ISERROR(VLOOKUP($A547,#REF!,1,FALSE)),0,1)</f>
        <v>0</v>
      </c>
      <c r="X547" s="352">
        <f>IF(ISERROR(VLOOKUP($A547,#REF!,1,FALSE)),0,1)</f>
        <v>0</v>
      </c>
      <c r="Y547" s="352">
        <f>IF(ISERROR(VLOOKUP($A547,#REF!,1,FALSE)),0,1)</f>
        <v>0</v>
      </c>
      <c r="Z547" s="139">
        <f t="shared" ca="1" si="17"/>
        <v>0</v>
      </c>
      <c r="AA547"/>
    </row>
    <row r="548" spans="1:27">
      <c r="A548" s="717" t="s">
        <v>1764</v>
      </c>
      <c r="B548" s="716" t="s">
        <v>2033</v>
      </c>
      <c r="C548" s="718">
        <v>191.17</v>
      </c>
      <c r="D548" s="622">
        <v>191.17</v>
      </c>
      <c r="E548" s="537" t="str">
        <f t="shared" si="16"/>
        <v/>
      </c>
      <c r="F548" s="720" t="s">
        <v>1466</v>
      </c>
      <c r="G548" s="680">
        <f>C548-C548*VLOOKUP(F548,'Discount Codes'!A:E,3,FALSE)</f>
        <v>158.6711</v>
      </c>
      <c r="H548" s="352">
        <f ca="1">IF(ISERROR(VLOOKUP($A548,'LEAF-ZE1'!$D:$E,1,FALSE)),0,1)</f>
        <v>0</v>
      </c>
      <c r="I548" s="352">
        <f ca="1">IF(ISERROR(VLOOKUP($A548,'370Z-Z34'!$D:$E,1,FALSE)),0,1)</f>
        <v>0</v>
      </c>
      <c r="J548" s="352">
        <f ca="1">IF(ISERROR(VLOOKUP($A548,'JUKE-F15'!$D:$E,1,FALSE)),0,1)</f>
        <v>0</v>
      </c>
      <c r="K548" s="352">
        <f ca="1">IF(ISERROR(VLOOKUP($A548,'JUKE-F16'!$D:$E,1,FALSE)),0,1)</f>
        <v>0</v>
      </c>
      <c r="L548" s="352">
        <f ca="1">IF(ISERROR(VLOOKUP($A548,'NAVARA DC SER 3 &amp; 4-D23'!$D:$E,1,FALSE)),0,1)</f>
        <v>0</v>
      </c>
      <c r="M548" s="352">
        <f ca="1">IF(ISERROR(VLOOKUP($A548,'NAVARA KC&amp;SC SER 3 &amp; 4-D23'!$D:$E,1,FALSE)),0,1)</f>
        <v>0</v>
      </c>
      <c r="N548" s="352">
        <f ca="1">IF(ISERROR(VLOOKUP($A548,'PATHFINDER -R52'!$D:$E,1,FALSE)),0,1)</f>
        <v>0</v>
      </c>
      <c r="O548" s="352">
        <f ca="1">IF(ISERROR(VLOOKUP($A548,'PATROL W-Y62 S4'!$D:$E,1,FALSE)),0,1)</f>
        <v>0</v>
      </c>
      <c r="P548" s="352">
        <f ca="1">IF(ISERROR(VLOOKUP($A548,'PATROL W-Y62'!$D:$E,1,FALSE)),0,1)</f>
        <v>0</v>
      </c>
      <c r="Q548" s="352">
        <f ca="1">IF(ISERROR(VLOOKUP($A548,'QASHQAI J11'!$D:$E,1,FALSE)),0,1)</f>
        <v>0</v>
      </c>
      <c r="R548" s="352">
        <f ca="1">IF(ISERROR(VLOOKUP($A548,'X-TRAIL-T32'!$D:$E,1,FALSE)),0,1)</f>
        <v>0</v>
      </c>
      <c r="S548" s="352">
        <f ca="1">IF(ISERROR(VLOOKUP($A548,'NAVARA -D23 DC'!$D:$D,1,FALSE)),0,1)</f>
        <v>0</v>
      </c>
      <c r="T548" s="352">
        <f ca="1">IF(ISERROR(VLOOKUP($A548,'NAVARA KC&amp;SC'!$D:$D,1,FALSE)),0,1)</f>
        <v>0</v>
      </c>
      <c r="U548" s="352">
        <f ca="1">IF(ISERROR(VLOOKUP($A548,'ALL-NEW Z-Z34'!$D:$D,1,FALSE)),0,1)</f>
        <v>0</v>
      </c>
      <c r="V548" s="352">
        <f>IF(ISERROR(VLOOKUP($A548,#REF!,1,FALSE)),0,1)</f>
        <v>0</v>
      </c>
      <c r="W548" s="352">
        <f>IF(ISERROR(VLOOKUP($A548,#REF!,1,FALSE)),0,1)</f>
        <v>0</v>
      </c>
      <c r="X548" s="352">
        <f>IF(ISERROR(VLOOKUP($A548,#REF!,1,FALSE)),0,1)</f>
        <v>0</v>
      </c>
      <c r="Y548" s="352">
        <f>IF(ISERROR(VLOOKUP($A548,#REF!,1,FALSE)),0,1)</f>
        <v>0</v>
      </c>
      <c r="Z548" s="139">
        <f t="shared" ca="1" si="17"/>
        <v>0</v>
      </c>
      <c r="AA548"/>
    </row>
    <row r="549" spans="1:27">
      <c r="A549" s="717" t="s">
        <v>1765</v>
      </c>
      <c r="B549" s="716" t="s">
        <v>2034</v>
      </c>
      <c r="C549" s="718">
        <v>1131.54</v>
      </c>
      <c r="D549" s="622">
        <v>1131.54</v>
      </c>
      <c r="E549" s="537" t="str">
        <f t="shared" si="16"/>
        <v/>
      </c>
      <c r="F549" s="720" t="s">
        <v>1464</v>
      </c>
      <c r="G549" s="680">
        <f>C549-C549*VLOOKUP(F549,'Discount Codes'!A:E,3,FALSE)</f>
        <v>939.17819999999995</v>
      </c>
      <c r="H549" s="352">
        <f ca="1">IF(ISERROR(VLOOKUP($A549,'LEAF-ZE1'!$D:$E,1,FALSE)),0,1)</f>
        <v>0</v>
      </c>
      <c r="I549" s="352">
        <f ca="1">IF(ISERROR(VLOOKUP($A549,'370Z-Z34'!$D:$E,1,FALSE)),0,1)</f>
        <v>0</v>
      </c>
      <c r="J549" s="352">
        <f ca="1">IF(ISERROR(VLOOKUP($A549,'JUKE-F15'!$D:$E,1,FALSE)),0,1)</f>
        <v>0</v>
      </c>
      <c r="K549" s="352">
        <f ca="1">IF(ISERROR(VLOOKUP($A549,'JUKE-F16'!$D:$E,1,FALSE)),0,1)</f>
        <v>0</v>
      </c>
      <c r="L549" s="352">
        <f ca="1">IF(ISERROR(VLOOKUP($A549,'NAVARA DC SER 3 &amp; 4-D23'!$D:$E,1,FALSE)),0,1)</f>
        <v>0</v>
      </c>
      <c r="M549" s="352">
        <f ca="1">IF(ISERROR(VLOOKUP($A549,'NAVARA KC&amp;SC SER 3 &amp; 4-D23'!$D:$E,1,FALSE)),0,1)</f>
        <v>0</v>
      </c>
      <c r="N549" s="352">
        <f ca="1">IF(ISERROR(VLOOKUP($A549,'PATHFINDER -R52'!$D:$E,1,FALSE)),0,1)</f>
        <v>0</v>
      </c>
      <c r="O549" s="352">
        <f ca="1">IF(ISERROR(VLOOKUP($A549,'PATROL W-Y62 S4'!$D:$E,1,FALSE)),0,1)</f>
        <v>0</v>
      </c>
      <c r="P549" s="352">
        <f ca="1">IF(ISERROR(VLOOKUP($A549,'PATROL W-Y62'!$D:$E,1,FALSE)),0,1)</f>
        <v>0</v>
      </c>
      <c r="Q549" s="352">
        <f ca="1">IF(ISERROR(VLOOKUP($A549,'QASHQAI J11'!$D:$E,1,FALSE)),0,1)</f>
        <v>0</v>
      </c>
      <c r="R549" s="352">
        <f ca="1">IF(ISERROR(VLOOKUP($A549,'X-TRAIL-T32'!$D:$E,1,FALSE)),0,1)</f>
        <v>0</v>
      </c>
      <c r="S549" s="352">
        <f ca="1">IF(ISERROR(VLOOKUP($A549,'NAVARA -D23 DC'!$D:$D,1,FALSE)),0,1)</f>
        <v>0</v>
      </c>
      <c r="T549" s="352">
        <f ca="1">IF(ISERROR(VLOOKUP($A549,'NAVARA KC&amp;SC'!$D:$D,1,FALSE)),0,1)</f>
        <v>0</v>
      </c>
      <c r="U549" s="352">
        <f ca="1">IF(ISERROR(VLOOKUP($A549,'ALL-NEW Z-Z34'!$D:$D,1,FALSE)),0,1)</f>
        <v>0</v>
      </c>
      <c r="V549" s="352">
        <f>IF(ISERROR(VLOOKUP($A549,#REF!,1,FALSE)),0,1)</f>
        <v>0</v>
      </c>
      <c r="W549" s="352">
        <f>IF(ISERROR(VLOOKUP($A549,#REF!,1,FALSE)),0,1)</f>
        <v>0</v>
      </c>
      <c r="X549" s="352">
        <f>IF(ISERROR(VLOOKUP($A549,#REF!,1,FALSE)),0,1)</f>
        <v>0</v>
      </c>
      <c r="Y549" s="352">
        <f>IF(ISERROR(VLOOKUP($A549,#REF!,1,FALSE)),0,1)</f>
        <v>0</v>
      </c>
      <c r="Z549" s="139">
        <f t="shared" ca="1" si="17"/>
        <v>0</v>
      </c>
      <c r="AA549"/>
    </row>
    <row r="550" spans="1:27">
      <c r="A550" s="717" t="s">
        <v>1766</v>
      </c>
      <c r="B550" s="716" t="s">
        <v>2035</v>
      </c>
      <c r="C550" s="718">
        <v>147.68</v>
      </c>
      <c r="D550" s="622">
        <v>138.02000000000001</v>
      </c>
      <c r="E550" s="537" t="str">
        <f t="shared" si="16"/>
        <v>Price Update</v>
      </c>
      <c r="F550" s="720" t="s">
        <v>1465</v>
      </c>
      <c r="G550" s="680">
        <f>C550-C550*VLOOKUP(F550,'Discount Codes'!A:E,3,FALSE)</f>
        <v>122.5744</v>
      </c>
      <c r="H550" s="352">
        <f ca="1">IF(ISERROR(VLOOKUP($A550,'LEAF-ZE1'!$D:$E,1,FALSE)),0,1)</f>
        <v>0</v>
      </c>
      <c r="I550" s="352">
        <f ca="1">IF(ISERROR(VLOOKUP($A550,'370Z-Z34'!$D:$E,1,FALSE)),0,1)</f>
        <v>0</v>
      </c>
      <c r="J550" s="352">
        <f ca="1">IF(ISERROR(VLOOKUP($A550,'JUKE-F15'!$D:$E,1,FALSE)),0,1)</f>
        <v>0</v>
      </c>
      <c r="K550" s="352">
        <f ca="1">IF(ISERROR(VLOOKUP($A550,'JUKE-F16'!$D:$E,1,FALSE)),0,1)</f>
        <v>0</v>
      </c>
      <c r="L550" s="352">
        <f ca="1">IF(ISERROR(VLOOKUP($A550,'NAVARA DC SER 3 &amp; 4-D23'!$D:$E,1,FALSE)),0,1)</f>
        <v>0</v>
      </c>
      <c r="M550" s="352">
        <f ca="1">IF(ISERROR(VLOOKUP($A550,'NAVARA KC&amp;SC SER 3 &amp; 4-D23'!$D:$E,1,FALSE)),0,1)</f>
        <v>0</v>
      </c>
      <c r="N550" s="352">
        <f ca="1">IF(ISERROR(VLOOKUP($A550,'PATHFINDER -R52'!$D:$E,1,FALSE)),0,1)</f>
        <v>0</v>
      </c>
      <c r="O550" s="352">
        <f ca="1">IF(ISERROR(VLOOKUP($A550,'PATROL W-Y62 S4'!$D:$E,1,FALSE)),0,1)</f>
        <v>0</v>
      </c>
      <c r="P550" s="352">
        <f ca="1">IF(ISERROR(VLOOKUP($A550,'PATROL W-Y62'!$D:$E,1,FALSE)),0,1)</f>
        <v>0</v>
      </c>
      <c r="Q550" s="352">
        <f ca="1">IF(ISERROR(VLOOKUP($A550,'QASHQAI J11'!$D:$E,1,FALSE)),0,1)</f>
        <v>0</v>
      </c>
      <c r="R550" s="352">
        <f ca="1">IF(ISERROR(VLOOKUP($A550,'X-TRAIL-T32'!$D:$E,1,FALSE)),0,1)</f>
        <v>0</v>
      </c>
      <c r="S550" s="352">
        <f ca="1">IF(ISERROR(VLOOKUP($A550,'NAVARA -D23 DC'!$D:$D,1,FALSE)),0,1)</f>
        <v>0</v>
      </c>
      <c r="T550" s="352">
        <f ca="1">IF(ISERROR(VLOOKUP($A550,'NAVARA KC&amp;SC'!$D:$D,1,FALSE)),0,1)</f>
        <v>0</v>
      </c>
      <c r="U550" s="352">
        <f ca="1">IF(ISERROR(VLOOKUP($A550,'ALL-NEW Z-Z34'!$D:$D,1,FALSE)),0,1)</f>
        <v>0</v>
      </c>
      <c r="V550" s="352">
        <f>IF(ISERROR(VLOOKUP($A550,#REF!,1,FALSE)),0,1)</f>
        <v>0</v>
      </c>
      <c r="W550" s="352">
        <f>IF(ISERROR(VLOOKUP($A550,#REF!,1,FALSE)),0,1)</f>
        <v>0</v>
      </c>
      <c r="X550" s="352">
        <f>IF(ISERROR(VLOOKUP($A550,#REF!,1,FALSE)),0,1)</f>
        <v>0</v>
      </c>
      <c r="Y550" s="352">
        <f>IF(ISERROR(VLOOKUP($A550,#REF!,1,FALSE)),0,1)</f>
        <v>0</v>
      </c>
      <c r="Z550" s="139">
        <f t="shared" ca="1" si="17"/>
        <v>0</v>
      </c>
      <c r="AA550"/>
    </row>
    <row r="551" spans="1:27">
      <c r="A551" s="717" t="s">
        <v>1767</v>
      </c>
      <c r="B551" s="716" t="s">
        <v>2036</v>
      </c>
      <c r="C551" s="718">
        <v>61.91</v>
      </c>
      <c r="D551" s="622">
        <v>61.91</v>
      </c>
      <c r="E551" s="537" t="str">
        <f t="shared" si="16"/>
        <v/>
      </c>
      <c r="F551" s="720" t="s">
        <v>1472</v>
      </c>
      <c r="G551" s="680">
        <f>C551-C551*VLOOKUP(F551,'Discount Codes'!A:E,3,FALSE)</f>
        <v>55.718999999999994</v>
      </c>
      <c r="H551" s="352">
        <f ca="1">IF(ISERROR(VLOOKUP($A551,'LEAF-ZE1'!$D:$E,1,FALSE)),0,1)</f>
        <v>0</v>
      </c>
      <c r="I551" s="352">
        <f ca="1">IF(ISERROR(VLOOKUP($A551,'370Z-Z34'!$D:$E,1,FALSE)),0,1)</f>
        <v>0</v>
      </c>
      <c r="J551" s="352">
        <f ca="1">IF(ISERROR(VLOOKUP($A551,'JUKE-F15'!$D:$E,1,FALSE)),0,1)</f>
        <v>0</v>
      </c>
      <c r="K551" s="352">
        <f ca="1">IF(ISERROR(VLOOKUP($A551,'JUKE-F16'!$D:$E,1,FALSE)),0,1)</f>
        <v>0</v>
      </c>
      <c r="L551" s="352">
        <f ca="1">IF(ISERROR(VLOOKUP($A551,'NAVARA DC SER 3 &amp; 4-D23'!$D:$E,1,FALSE)),0,1)</f>
        <v>0</v>
      </c>
      <c r="M551" s="352">
        <f ca="1">IF(ISERROR(VLOOKUP($A551,'NAVARA KC&amp;SC SER 3 &amp; 4-D23'!$D:$E,1,FALSE)),0,1)</f>
        <v>0</v>
      </c>
      <c r="N551" s="352">
        <f ca="1">IF(ISERROR(VLOOKUP($A551,'PATHFINDER -R52'!$D:$E,1,FALSE)),0,1)</f>
        <v>0</v>
      </c>
      <c r="O551" s="352">
        <f ca="1">IF(ISERROR(VLOOKUP($A551,'PATROL W-Y62 S4'!$D:$E,1,FALSE)),0,1)</f>
        <v>0</v>
      </c>
      <c r="P551" s="352">
        <f ca="1">IF(ISERROR(VLOOKUP($A551,'PATROL W-Y62'!$D:$E,1,FALSE)),0,1)</f>
        <v>0</v>
      </c>
      <c r="Q551" s="352">
        <f ca="1">IF(ISERROR(VLOOKUP($A551,'QASHQAI J11'!$D:$E,1,FALSE)),0,1)</f>
        <v>0</v>
      </c>
      <c r="R551" s="352">
        <f ca="1">IF(ISERROR(VLOOKUP($A551,'X-TRAIL-T32'!$D:$E,1,FALSE)),0,1)</f>
        <v>0</v>
      </c>
      <c r="S551" s="352">
        <f ca="1">IF(ISERROR(VLOOKUP($A551,'NAVARA -D23 DC'!$D:$D,1,FALSE)),0,1)</f>
        <v>0</v>
      </c>
      <c r="T551" s="352">
        <f ca="1">IF(ISERROR(VLOOKUP($A551,'NAVARA KC&amp;SC'!$D:$D,1,FALSE)),0,1)</f>
        <v>0</v>
      </c>
      <c r="U551" s="352">
        <f ca="1">IF(ISERROR(VLOOKUP($A551,'ALL-NEW Z-Z34'!$D:$D,1,FALSE)),0,1)</f>
        <v>0</v>
      </c>
      <c r="V551" s="352">
        <f>IF(ISERROR(VLOOKUP($A551,#REF!,1,FALSE)),0,1)</f>
        <v>0</v>
      </c>
      <c r="W551" s="352">
        <f>IF(ISERROR(VLOOKUP($A551,#REF!,1,FALSE)),0,1)</f>
        <v>0</v>
      </c>
      <c r="X551" s="352">
        <f>IF(ISERROR(VLOOKUP($A551,#REF!,1,FALSE)),0,1)</f>
        <v>0</v>
      </c>
      <c r="Y551" s="352">
        <f>IF(ISERROR(VLOOKUP($A551,#REF!,1,FALSE)),0,1)</f>
        <v>0</v>
      </c>
      <c r="Z551" s="139">
        <f t="shared" ca="1" si="17"/>
        <v>0</v>
      </c>
      <c r="AA551"/>
    </row>
    <row r="552" spans="1:27">
      <c r="A552" s="717" t="s">
        <v>1768</v>
      </c>
      <c r="B552" s="716" t="s">
        <v>2037</v>
      </c>
      <c r="C552" s="718">
        <v>139.61000000000001</v>
      </c>
      <c r="D552" s="622">
        <v>139.61000000000001</v>
      </c>
      <c r="E552" s="537" t="str">
        <f t="shared" si="16"/>
        <v/>
      </c>
      <c r="F552" s="720" t="s">
        <v>1465</v>
      </c>
      <c r="G552" s="680">
        <f>C552-C552*VLOOKUP(F552,'Discount Codes'!A:E,3,FALSE)</f>
        <v>115.87630000000001</v>
      </c>
      <c r="H552" s="352">
        <f ca="1">IF(ISERROR(VLOOKUP($A552,'LEAF-ZE1'!$D:$E,1,FALSE)),0,1)</f>
        <v>0</v>
      </c>
      <c r="I552" s="352">
        <f ca="1">IF(ISERROR(VLOOKUP($A552,'370Z-Z34'!$D:$E,1,FALSE)),0,1)</f>
        <v>0</v>
      </c>
      <c r="J552" s="352">
        <f ca="1">IF(ISERROR(VLOOKUP($A552,'JUKE-F15'!$D:$E,1,FALSE)),0,1)</f>
        <v>0</v>
      </c>
      <c r="K552" s="352">
        <f ca="1">IF(ISERROR(VLOOKUP($A552,'JUKE-F16'!$D:$E,1,FALSE)),0,1)</f>
        <v>0</v>
      </c>
      <c r="L552" s="352">
        <f ca="1">IF(ISERROR(VLOOKUP($A552,'NAVARA DC SER 3 &amp; 4-D23'!$D:$E,1,FALSE)),0,1)</f>
        <v>0</v>
      </c>
      <c r="M552" s="352">
        <f ca="1">IF(ISERROR(VLOOKUP($A552,'NAVARA KC&amp;SC SER 3 &amp; 4-D23'!$D:$E,1,FALSE)),0,1)</f>
        <v>0</v>
      </c>
      <c r="N552" s="352">
        <f ca="1">IF(ISERROR(VLOOKUP($A552,'PATHFINDER -R52'!$D:$E,1,FALSE)),0,1)</f>
        <v>0</v>
      </c>
      <c r="O552" s="352">
        <f ca="1">IF(ISERROR(VLOOKUP($A552,'PATROL W-Y62 S4'!$D:$E,1,FALSE)),0,1)</f>
        <v>0</v>
      </c>
      <c r="P552" s="352">
        <f ca="1">IF(ISERROR(VLOOKUP($A552,'PATROL W-Y62'!$D:$E,1,FALSE)),0,1)</f>
        <v>0</v>
      </c>
      <c r="Q552" s="352">
        <f ca="1">IF(ISERROR(VLOOKUP($A552,'QASHQAI J11'!$D:$E,1,FALSE)),0,1)</f>
        <v>0</v>
      </c>
      <c r="R552" s="352">
        <f ca="1">IF(ISERROR(VLOOKUP($A552,'X-TRAIL-T32'!$D:$E,1,FALSE)),0,1)</f>
        <v>0</v>
      </c>
      <c r="S552" s="352">
        <f ca="1">IF(ISERROR(VLOOKUP($A552,'NAVARA -D23 DC'!$D:$D,1,FALSE)),0,1)</f>
        <v>0</v>
      </c>
      <c r="T552" s="352">
        <f ca="1">IF(ISERROR(VLOOKUP($A552,'NAVARA KC&amp;SC'!$D:$D,1,FALSE)),0,1)</f>
        <v>0</v>
      </c>
      <c r="U552" s="352">
        <f ca="1">IF(ISERROR(VLOOKUP($A552,'ALL-NEW Z-Z34'!$D:$D,1,FALSE)),0,1)</f>
        <v>0</v>
      </c>
      <c r="V552" s="352">
        <f>IF(ISERROR(VLOOKUP($A552,#REF!,1,FALSE)),0,1)</f>
        <v>0</v>
      </c>
      <c r="W552" s="352">
        <f>IF(ISERROR(VLOOKUP($A552,#REF!,1,FALSE)),0,1)</f>
        <v>0</v>
      </c>
      <c r="X552" s="352">
        <f>IF(ISERROR(VLOOKUP($A552,#REF!,1,FALSE)),0,1)</f>
        <v>0</v>
      </c>
      <c r="Y552" s="352">
        <f>IF(ISERROR(VLOOKUP($A552,#REF!,1,FALSE)),0,1)</f>
        <v>0</v>
      </c>
      <c r="Z552" s="139">
        <f t="shared" ca="1" si="17"/>
        <v>0</v>
      </c>
      <c r="AA552"/>
    </row>
    <row r="553" spans="1:27">
      <c r="A553" s="717" t="s">
        <v>1769</v>
      </c>
      <c r="B553" s="716" t="s">
        <v>2038</v>
      </c>
      <c r="C553" s="718">
        <v>139.61000000000001</v>
      </c>
      <c r="D553" s="622">
        <v>139.61000000000001</v>
      </c>
      <c r="E553" s="537" t="str">
        <f t="shared" si="16"/>
        <v/>
      </c>
      <c r="F553" s="720" t="s">
        <v>1465</v>
      </c>
      <c r="G553" s="680">
        <f>C553-C553*VLOOKUP(F553,'Discount Codes'!A:E,3,FALSE)</f>
        <v>115.87630000000001</v>
      </c>
      <c r="H553" s="352">
        <f ca="1">IF(ISERROR(VLOOKUP($A553,'LEAF-ZE1'!$D:$E,1,FALSE)),0,1)</f>
        <v>0</v>
      </c>
      <c r="I553" s="352">
        <f ca="1">IF(ISERROR(VLOOKUP($A553,'370Z-Z34'!$D:$E,1,FALSE)),0,1)</f>
        <v>0</v>
      </c>
      <c r="J553" s="352">
        <f ca="1">IF(ISERROR(VLOOKUP($A553,'JUKE-F15'!$D:$E,1,FALSE)),0,1)</f>
        <v>0</v>
      </c>
      <c r="K553" s="352">
        <f ca="1">IF(ISERROR(VLOOKUP($A553,'JUKE-F16'!$D:$E,1,FALSE)),0,1)</f>
        <v>0</v>
      </c>
      <c r="L553" s="352">
        <f ca="1">IF(ISERROR(VLOOKUP($A553,'NAVARA DC SER 3 &amp; 4-D23'!$D:$E,1,FALSE)),0,1)</f>
        <v>0</v>
      </c>
      <c r="M553" s="352">
        <f ca="1">IF(ISERROR(VLOOKUP($A553,'NAVARA KC&amp;SC SER 3 &amp; 4-D23'!$D:$E,1,FALSE)),0,1)</f>
        <v>0</v>
      </c>
      <c r="N553" s="352">
        <f ca="1">IF(ISERROR(VLOOKUP($A553,'PATHFINDER -R52'!$D:$E,1,FALSE)),0,1)</f>
        <v>0</v>
      </c>
      <c r="O553" s="352">
        <f ca="1">IF(ISERROR(VLOOKUP($A553,'PATROL W-Y62 S4'!$D:$E,1,FALSE)),0,1)</f>
        <v>0</v>
      </c>
      <c r="P553" s="352">
        <f ca="1">IF(ISERROR(VLOOKUP($A553,'PATROL W-Y62'!$D:$E,1,FALSE)),0,1)</f>
        <v>0</v>
      </c>
      <c r="Q553" s="352">
        <f ca="1">IF(ISERROR(VLOOKUP($A553,'QASHQAI J11'!$D:$E,1,FALSE)),0,1)</f>
        <v>0</v>
      </c>
      <c r="R553" s="352">
        <f ca="1">IF(ISERROR(VLOOKUP($A553,'X-TRAIL-T32'!$D:$E,1,FALSE)),0,1)</f>
        <v>0</v>
      </c>
      <c r="S553" s="352">
        <f ca="1">IF(ISERROR(VLOOKUP($A553,'NAVARA -D23 DC'!$D:$D,1,FALSE)),0,1)</f>
        <v>0</v>
      </c>
      <c r="T553" s="352">
        <f ca="1">IF(ISERROR(VLOOKUP($A553,'NAVARA KC&amp;SC'!$D:$D,1,FALSE)),0,1)</f>
        <v>0</v>
      </c>
      <c r="U553" s="352">
        <f ca="1">IF(ISERROR(VLOOKUP($A553,'ALL-NEW Z-Z34'!$D:$D,1,FALSE)),0,1)</f>
        <v>0</v>
      </c>
      <c r="V553" s="352">
        <f>IF(ISERROR(VLOOKUP($A553,#REF!,1,FALSE)),0,1)</f>
        <v>0</v>
      </c>
      <c r="W553" s="352">
        <f>IF(ISERROR(VLOOKUP($A553,#REF!,1,FALSE)),0,1)</f>
        <v>0</v>
      </c>
      <c r="X553" s="352">
        <f>IF(ISERROR(VLOOKUP($A553,#REF!,1,FALSE)),0,1)</f>
        <v>0</v>
      </c>
      <c r="Y553" s="352">
        <f>IF(ISERROR(VLOOKUP($A553,#REF!,1,FALSE)),0,1)</f>
        <v>0</v>
      </c>
      <c r="Z553" s="139">
        <f t="shared" ca="1" si="17"/>
        <v>0</v>
      </c>
      <c r="AA553"/>
    </row>
    <row r="554" spans="1:27">
      <c r="A554" s="717" t="s">
        <v>1770</v>
      </c>
      <c r="B554" s="716" t="s">
        <v>2039</v>
      </c>
      <c r="C554" s="718">
        <v>148.69999999999999</v>
      </c>
      <c r="D554" s="622">
        <v>148.69999999999999</v>
      </c>
      <c r="E554" s="537" t="str">
        <f t="shared" si="16"/>
        <v/>
      </c>
      <c r="F554" s="720" t="s">
        <v>1465</v>
      </c>
      <c r="G554" s="680">
        <f>C554-C554*VLOOKUP(F554,'Discount Codes'!A:E,3,FALSE)</f>
        <v>123.42099999999999</v>
      </c>
      <c r="H554" s="352">
        <f ca="1">IF(ISERROR(VLOOKUP($A554,'LEAF-ZE1'!$D:$E,1,FALSE)),0,1)</f>
        <v>0</v>
      </c>
      <c r="I554" s="352">
        <f ca="1">IF(ISERROR(VLOOKUP($A554,'370Z-Z34'!$D:$E,1,FALSE)),0,1)</f>
        <v>0</v>
      </c>
      <c r="J554" s="352">
        <f ca="1">IF(ISERROR(VLOOKUP($A554,'JUKE-F15'!$D:$E,1,FALSE)),0,1)</f>
        <v>0</v>
      </c>
      <c r="K554" s="352">
        <f ca="1">IF(ISERROR(VLOOKUP($A554,'JUKE-F16'!$D:$E,1,FALSE)),0,1)</f>
        <v>0</v>
      </c>
      <c r="L554" s="352">
        <f ca="1">IF(ISERROR(VLOOKUP($A554,'NAVARA DC SER 3 &amp; 4-D23'!$D:$E,1,FALSE)),0,1)</f>
        <v>0</v>
      </c>
      <c r="M554" s="352">
        <f ca="1">IF(ISERROR(VLOOKUP($A554,'NAVARA KC&amp;SC SER 3 &amp; 4-D23'!$D:$E,1,FALSE)),0,1)</f>
        <v>0</v>
      </c>
      <c r="N554" s="352">
        <f ca="1">IF(ISERROR(VLOOKUP($A554,'PATHFINDER -R52'!$D:$E,1,FALSE)),0,1)</f>
        <v>0</v>
      </c>
      <c r="O554" s="352">
        <f ca="1">IF(ISERROR(VLOOKUP($A554,'PATROL W-Y62 S4'!$D:$E,1,FALSE)),0,1)</f>
        <v>0</v>
      </c>
      <c r="P554" s="352">
        <f ca="1">IF(ISERROR(VLOOKUP($A554,'PATROL W-Y62'!$D:$E,1,FALSE)),0,1)</f>
        <v>0</v>
      </c>
      <c r="Q554" s="352">
        <f ca="1">IF(ISERROR(VLOOKUP($A554,'QASHQAI J11'!$D:$E,1,FALSE)),0,1)</f>
        <v>0</v>
      </c>
      <c r="R554" s="352">
        <f ca="1">IF(ISERROR(VLOOKUP($A554,'X-TRAIL-T32'!$D:$E,1,FALSE)),0,1)</f>
        <v>0</v>
      </c>
      <c r="S554" s="352">
        <f ca="1">IF(ISERROR(VLOOKUP($A554,'NAVARA -D23 DC'!$D:$D,1,FALSE)),0,1)</f>
        <v>0</v>
      </c>
      <c r="T554" s="352">
        <f ca="1">IF(ISERROR(VLOOKUP($A554,'NAVARA KC&amp;SC'!$D:$D,1,FALSE)),0,1)</f>
        <v>0</v>
      </c>
      <c r="U554" s="352">
        <f ca="1">IF(ISERROR(VLOOKUP($A554,'ALL-NEW Z-Z34'!$D:$D,1,FALSE)),0,1)</f>
        <v>0</v>
      </c>
      <c r="V554" s="352">
        <f>IF(ISERROR(VLOOKUP($A554,#REF!,1,FALSE)),0,1)</f>
        <v>0</v>
      </c>
      <c r="W554" s="352">
        <f>IF(ISERROR(VLOOKUP($A554,#REF!,1,FALSE)),0,1)</f>
        <v>0</v>
      </c>
      <c r="X554" s="352">
        <f>IF(ISERROR(VLOOKUP($A554,#REF!,1,FALSE)),0,1)</f>
        <v>0</v>
      </c>
      <c r="Y554" s="352">
        <f>IF(ISERROR(VLOOKUP($A554,#REF!,1,FALSE)),0,1)</f>
        <v>0</v>
      </c>
      <c r="Z554" s="139">
        <f t="shared" ca="1" si="17"/>
        <v>0</v>
      </c>
      <c r="AA554"/>
    </row>
    <row r="555" spans="1:27">
      <c r="A555" s="717" t="s">
        <v>1771</v>
      </c>
      <c r="B555" s="716" t="s">
        <v>2040</v>
      </c>
      <c r="C555" s="718">
        <v>380.09</v>
      </c>
      <c r="D555" s="622">
        <v>380.09</v>
      </c>
      <c r="E555" s="537" t="str">
        <f t="shared" si="16"/>
        <v/>
      </c>
      <c r="F555" s="720" t="s">
        <v>1465</v>
      </c>
      <c r="G555" s="680">
        <f>C555-C555*VLOOKUP(F555,'Discount Codes'!A:E,3,FALSE)</f>
        <v>315.47469999999998</v>
      </c>
      <c r="H555" s="352">
        <f ca="1">IF(ISERROR(VLOOKUP($A555,'LEAF-ZE1'!$D:$E,1,FALSE)),0,1)</f>
        <v>0</v>
      </c>
      <c r="I555" s="352">
        <f ca="1">IF(ISERROR(VLOOKUP($A555,'370Z-Z34'!$D:$E,1,FALSE)),0,1)</f>
        <v>0</v>
      </c>
      <c r="J555" s="352">
        <f ca="1">IF(ISERROR(VLOOKUP($A555,'JUKE-F15'!$D:$E,1,FALSE)),0,1)</f>
        <v>0</v>
      </c>
      <c r="K555" s="352">
        <f ca="1">IF(ISERROR(VLOOKUP($A555,'JUKE-F16'!$D:$E,1,FALSE)),0,1)</f>
        <v>0</v>
      </c>
      <c r="L555" s="352">
        <f ca="1">IF(ISERROR(VLOOKUP($A555,'NAVARA DC SER 3 &amp; 4-D23'!$D:$E,1,FALSE)),0,1)</f>
        <v>0</v>
      </c>
      <c r="M555" s="352">
        <f ca="1">IF(ISERROR(VLOOKUP($A555,'NAVARA KC&amp;SC SER 3 &amp; 4-D23'!$D:$E,1,FALSE)),0,1)</f>
        <v>0</v>
      </c>
      <c r="N555" s="352">
        <f ca="1">IF(ISERROR(VLOOKUP($A555,'PATHFINDER -R52'!$D:$E,1,FALSE)),0,1)</f>
        <v>0</v>
      </c>
      <c r="O555" s="352">
        <f ca="1">IF(ISERROR(VLOOKUP($A555,'PATROL W-Y62 S4'!$D:$E,1,FALSE)),0,1)</f>
        <v>0</v>
      </c>
      <c r="P555" s="352">
        <f ca="1">IF(ISERROR(VLOOKUP($A555,'PATROL W-Y62'!$D:$E,1,FALSE)),0,1)</f>
        <v>0</v>
      </c>
      <c r="Q555" s="352">
        <f ca="1">IF(ISERROR(VLOOKUP($A555,'QASHQAI J11'!$D:$E,1,FALSE)),0,1)</f>
        <v>0</v>
      </c>
      <c r="R555" s="352">
        <f ca="1">IF(ISERROR(VLOOKUP($A555,'X-TRAIL-T32'!$D:$E,1,FALSE)),0,1)</f>
        <v>0</v>
      </c>
      <c r="S555" s="352">
        <f ca="1">IF(ISERROR(VLOOKUP($A555,'NAVARA -D23 DC'!$D:$D,1,FALSE)),0,1)</f>
        <v>0</v>
      </c>
      <c r="T555" s="352">
        <f ca="1">IF(ISERROR(VLOOKUP($A555,'NAVARA KC&amp;SC'!$D:$D,1,FALSE)),0,1)</f>
        <v>0</v>
      </c>
      <c r="U555" s="352">
        <f ca="1">IF(ISERROR(VLOOKUP($A555,'ALL-NEW Z-Z34'!$D:$D,1,FALSE)),0,1)</f>
        <v>0</v>
      </c>
      <c r="V555" s="352">
        <f>IF(ISERROR(VLOOKUP($A555,#REF!,1,FALSE)),0,1)</f>
        <v>0</v>
      </c>
      <c r="W555" s="352">
        <f>IF(ISERROR(VLOOKUP($A555,#REF!,1,FALSE)),0,1)</f>
        <v>0</v>
      </c>
      <c r="X555" s="352">
        <f>IF(ISERROR(VLOOKUP($A555,#REF!,1,FALSE)),0,1)</f>
        <v>0</v>
      </c>
      <c r="Y555" s="352">
        <f>IF(ISERROR(VLOOKUP($A555,#REF!,1,FALSE)),0,1)</f>
        <v>0</v>
      </c>
      <c r="Z555" s="139">
        <f t="shared" ca="1" si="17"/>
        <v>0</v>
      </c>
      <c r="AA555"/>
    </row>
    <row r="556" spans="1:27">
      <c r="A556" s="717" t="s">
        <v>1772</v>
      </c>
      <c r="B556" s="716" t="s">
        <v>2041</v>
      </c>
      <c r="C556" s="718">
        <v>380.09</v>
      </c>
      <c r="D556" s="622">
        <v>380.09</v>
      </c>
      <c r="E556" s="537" t="str">
        <f t="shared" si="16"/>
        <v/>
      </c>
      <c r="F556" s="720" t="s">
        <v>1465</v>
      </c>
      <c r="G556" s="680">
        <f>C556-C556*VLOOKUP(F556,'Discount Codes'!A:E,3,FALSE)</f>
        <v>315.47469999999998</v>
      </c>
      <c r="H556" s="352">
        <f ca="1">IF(ISERROR(VLOOKUP($A556,'LEAF-ZE1'!$D:$E,1,FALSE)),0,1)</f>
        <v>0</v>
      </c>
      <c r="I556" s="352">
        <f ca="1">IF(ISERROR(VLOOKUP($A556,'370Z-Z34'!$D:$E,1,FALSE)),0,1)</f>
        <v>0</v>
      </c>
      <c r="J556" s="352">
        <f ca="1">IF(ISERROR(VLOOKUP($A556,'JUKE-F15'!$D:$E,1,FALSE)),0,1)</f>
        <v>0</v>
      </c>
      <c r="K556" s="352">
        <f ca="1">IF(ISERROR(VLOOKUP($A556,'JUKE-F16'!$D:$E,1,FALSE)),0,1)</f>
        <v>0</v>
      </c>
      <c r="L556" s="352">
        <f ca="1">IF(ISERROR(VLOOKUP($A556,'NAVARA DC SER 3 &amp; 4-D23'!$D:$E,1,FALSE)),0,1)</f>
        <v>0</v>
      </c>
      <c r="M556" s="352">
        <f ca="1">IF(ISERROR(VLOOKUP($A556,'NAVARA KC&amp;SC SER 3 &amp; 4-D23'!$D:$E,1,FALSE)),0,1)</f>
        <v>0</v>
      </c>
      <c r="N556" s="352">
        <f ca="1">IF(ISERROR(VLOOKUP($A556,'PATHFINDER -R52'!$D:$E,1,FALSE)),0,1)</f>
        <v>0</v>
      </c>
      <c r="O556" s="352">
        <f ca="1">IF(ISERROR(VLOOKUP($A556,'PATROL W-Y62 S4'!$D:$E,1,FALSE)),0,1)</f>
        <v>0</v>
      </c>
      <c r="P556" s="352">
        <f ca="1">IF(ISERROR(VLOOKUP($A556,'PATROL W-Y62'!$D:$E,1,FALSE)),0,1)</f>
        <v>0</v>
      </c>
      <c r="Q556" s="352">
        <f ca="1">IF(ISERROR(VLOOKUP($A556,'QASHQAI J11'!$D:$E,1,FALSE)),0,1)</f>
        <v>0</v>
      </c>
      <c r="R556" s="352">
        <f ca="1">IF(ISERROR(VLOOKUP($A556,'X-TRAIL-T32'!$D:$E,1,FALSE)),0,1)</f>
        <v>0</v>
      </c>
      <c r="S556" s="352">
        <f ca="1">IF(ISERROR(VLOOKUP($A556,'NAVARA -D23 DC'!$D:$D,1,FALSE)),0,1)</f>
        <v>0</v>
      </c>
      <c r="T556" s="352">
        <f ca="1">IF(ISERROR(VLOOKUP($A556,'NAVARA KC&amp;SC'!$D:$D,1,FALSE)),0,1)</f>
        <v>0</v>
      </c>
      <c r="U556" s="352">
        <f ca="1">IF(ISERROR(VLOOKUP($A556,'ALL-NEW Z-Z34'!$D:$D,1,FALSE)),0,1)</f>
        <v>0</v>
      </c>
      <c r="V556" s="352">
        <f>IF(ISERROR(VLOOKUP($A556,#REF!,1,FALSE)),0,1)</f>
        <v>0</v>
      </c>
      <c r="W556" s="352">
        <f>IF(ISERROR(VLOOKUP($A556,#REF!,1,FALSE)),0,1)</f>
        <v>0</v>
      </c>
      <c r="X556" s="352">
        <f>IF(ISERROR(VLOOKUP($A556,#REF!,1,FALSE)),0,1)</f>
        <v>0</v>
      </c>
      <c r="Y556" s="352">
        <f>IF(ISERROR(VLOOKUP($A556,#REF!,1,FALSE)),0,1)</f>
        <v>0</v>
      </c>
      <c r="Z556" s="139">
        <f t="shared" ca="1" si="17"/>
        <v>0</v>
      </c>
      <c r="AA556"/>
    </row>
    <row r="557" spans="1:27">
      <c r="A557" s="717" t="s">
        <v>1773</v>
      </c>
      <c r="B557" s="716" t="s">
        <v>2042</v>
      </c>
      <c r="C557" s="718">
        <v>352.13</v>
      </c>
      <c r="D557" s="622">
        <v>352.13</v>
      </c>
      <c r="E557" s="537" t="str">
        <f t="shared" si="16"/>
        <v/>
      </c>
      <c r="F557" s="720" t="s">
        <v>1465</v>
      </c>
      <c r="G557" s="680">
        <f>C557-C557*VLOOKUP(F557,'Discount Codes'!A:E,3,FALSE)</f>
        <v>292.2679</v>
      </c>
      <c r="H557" s="352">
        <f ca="1">IF(ISERROR(VLOOKUP($A557,'LEAF-ZE1'!$D:$E,1,FALSE)),0,1)</f>
        <v>0</v>
      </c>
      <c r="I557" s="352">
        <f ca="1">IF(ISERROR(VLOOKUP($A557,'370Z-Z34'!$D:$E,1,FALSE)),0,1)</f>
        <v>0</v>
      </c>
      <c r="J557" s="352">
        <f ca="1">IF(ISERROR(VLOOKUP($A557,'JUKE-F15'!$D:$E,1,FALSE)),0,1)</f>
        <v>0</v>
      </c>
      <c r="K557" s="352">
        <f ca="1">IF(ISERROR(VLOOKUP($A557,'JUKE-F16'!$D:$E,1,FALSE)),0,1)</f>
        <v>0</v>
      </c>
      <c r="L557" s="352">
        <f ca="1">IF(ISERROR(VLOOKUP($A557,'NAVARA DC SER 3 &amp; 4-D23'!$D:$E,1,FALSE)),0,1)</f>
        <v>0</v>
      </c>
      <c r="M557" s="352">
        <f ca="1">IF(ISERROR(VLOOKUP($A557,'NAVARA KC&amp;SC SER 3 &amp; 4-D23'!$D:$E,1,FALSE)),0,1)</f>
        <v>0</v>
      </c>
      <c r="N557" s="352">
        <f ca="1">IF(ISERROR(VLOOKUP($A557,'PATHFINDER -R52'!$D:$E,1,FALSE)),0,1)</f>
        <v>0</v>
      </c>
      <c r="O557" s="352">
        <f ca="1">IF(ISERROR(VLOOKUP($A557,'PATROL W-Y62 S4'!$D:$E,1,FALSE)),0,1)</f>
        <v>0</v>
      </c>
      <c r="P557" s="352">
        <f ca="1">IF(ISERROR(VLOOKUP($A557,'PATROL W-Y62'!$D:$E,1,FALSE)),0,1)</f>
        <v>0</v>
      </c>
      <c r="Q557" s="352">
        <f ca="1">IF(ISERROR(VLOOKUP($A557,'QASHQAI J11'!$D:$E,1,FALSE)),0,1)</f>
        <v>0</v>
      </c>
      <c r="R557" s="352">
        <f ca="1">IF(ISERROR(VLOOKUP($A557,'X-TRAIL-T32'!$D:$E,1,FALSE)),0,1)</f>
        <v>0</v>
      </c>
      <c r="S557" s="352">
        <f ca="1">IF(ISERROR(VLOOKUP($A557,'NAVARA -D23 DC'!$D:$D,1,FALSE)),0,1)</f>
        <v>0</v>
      </c>
      <c r="T557" s="352">
        <f ca="1">IF(ISERROR(VLOOKUP($A557,'NAVARA KC&amp;SC'!$D:$D,1,FALSE)),0,1)</f>
        <v>0</v>
      </c>
      <c r="U557" s="352">
        <f ca="1">IF(ISERROR(VLOOKUP($A557,'ALL-NEW Z-Z34'!$D:$D,1,FALSE)),0,1)</f>
        <v>0</v>
      </c>
      <c r="V557" s="352">
        <f>IF(ISERROR(VLOOKUP($A557,#REF!,1,FALSE)),0,1)</f>
        <v>0</v>
      </c>
      <c r="W557" s="352">
        <f>IF(ISERROR(VLOOKUP($A557,#REF!,1,FALSE)),0,1)</f>
        <v>0</v>
      </c>
      <c r="X557" s="352">
        <f>IF(ISERROR(VLOOKUP($A557,#REF!,1,FALSE)),0,1)</f>
        <v>0</v>
      </c>
      <c r="Y557" s="352">
        <f>IF(ISERROR(VLOOKUP($A557,#REF!,1,FALSE)),0,1)</f>
        <v>0</v>
      </c>
      <c r="Z557" s="139">
        <f t="shared" ca="1" si="17"/>
        <v>0</v>
      </c>
      <c r="AA557"/>
    </row>
    <row r="558" spans="1:27">
      <c r="A558" s="717" t="s">
        <v>1774</v>
      </c>
      <c r="B558" s="716" t="s">
        <v>2043</v>
      </c>
      <c r="C558" s="718">
        <v>352.13</v>
      </c>
      <c r="D558" s="622">
        <v>352.13</v>
      </c>
      <c r="E558" s="537" t="str">
        <f t="shared" si="16"/>
        <v/>
      </c>
      <c r="F558" s="720" t="s">
        <v>1465</v>
      </c>
      <c r="G558" s="680">
        <f>C558-C558*VLOOKUP(F558,'Discount Codes'!A:E,3,FALSE)</f>
        <v>292.2679</v>
      </c>
      <c r="H558" s="352">
        <f ca="1">IF(ISERROR(VLOOKUP($A558,'LEAF-ZE1'!$D:$E,1,FALSE)),0,1)</f>
        <v>0</v>
      </c>
      <c r="I558" s="352">
        <f ca="1">IF(ISERROR(VLOOKUP($A558,'370Z-Z34'!$D:$E,1,FALSE)),0,1)</f>
        <v>0</v>
      </c>
      <c r="J558" s="352">
        <f ca="1">IF(ISERROR(VLOOKUP($A558,'JUKE-F15'!$D:$E,1,FALSE)),0,1)</f>
        <v>0</v>
      </c>
      <c r="K558" s="352">
        <f ca="1">IF(ISERROR(VLOOKUP($A558,'JUKE-F16'!$D:$E,1,FALSE)),0,1)</f>
        <v>0</v>
      </c>
      <c r="L558" s="352">
        <f ca="1">IF(ISERROR(VLOOKUP($A558,'NAVARA DC SER 3 &amp; 4-D23'!$D:$E,1,FALSE)),0,1)</f>
        <v>0</v>
      </c>
      <c r="M558" s="352">
        <f ca="1">IF(ISERROR(VLOOKUP($A558,'NAVARA KC&amp;SC SER 3 &amp; 4-D23'!$D:$E,1,FALSE)),0,1)</f>
        <v>0</v>
      </c>
      <c r="N558" s="352">
        <f ca="1">IF(ISERROR(VLOOKUP($A558,'PATHFINDER -R52'!$D:$E,1,FALSE)),0,1)</f>
        <v>0</v>
      </c>
      <c r="O558" s="352">
        <f ca="1">IF(ISERROR(VLOOKUP($A558,'PATROL W-Y62 S4'!$D:$E,1,FALSE)),0,1)</f>
        <v>0</v>
      </c>
      <c r="P558" s="352">
        <f ca="1">IF(ISERROR(VLOOKUP($A558,'PATROL W-Y62'!$D:$E,1,FALSE)),0,1)</f>
        <v>0</v>
      </c>
      <c r="Q558" s="352">
        <f ca="1">IF(ISERROR(VLOOKUP($A558,'QASHQAI J11'!$D:$E,1,FALSE)),0,1)</f>
        <v>0</v>
      </c>
      <c r="R558" s="352">
        <f ca="1">IF(ISERROR(VLOOKUP($A558,'X-TRAIL-T32'!$D:$E,1,FALSE)),0,1)</f>
        <v>0</v>
      </c>
      <c r="S558" s="352">
        <f ca="1">IF(ISERROR(VLOOKUP($A558,'NAVARA -D23 DC'!$D:$D,1,FALSE)),0,1)</f>
        <v>0</v>
      </c>
      <c r="T558" s="352">
        <f ca="1">IF(ISERROR(VLOOKUP($A558,'NAVARA KC&amp;SC'!$D:$D,1,FALSE)),0,1)</f>
        <v>0</v>
      </c>
      <c r="U558" s="352">
        <f ca="1">IF(ISERROR(VLOOKUP($A558,'ALL-NEW Z-Z34'!$D:$D,1,FALSE)),0,1)</f>
        <v>0</v>
      </c>
      <c r="V558" s="352">
        <f>IF(ISERROR(VLOOKUP($A558,#REF!,1,FALSE)),0,1)</f>
        <v>0</v>
      </c>
      <c r="W558" s="352">
        <f>IF(ISERROR(VLOOKUP($A558,#REF!,1,FALSE)),0,1)</f>
        <v>0</v>
      </c>
      <c r="X558" s="352">
        <f>IF(ISERROR(VLOOKUP($A558,#REF!,1,FALSE)),0,1)</f>
        <v>0</v>
      </c>
      <c r="Y558" s="352">
        <f>IF(ISERROR(VLOOKUP($A558,#REF!,1,FALSE)),0,1)</f>
        <v>0</v>
      </c>
      <c r="Z558" s="139">
        <f t="shared" ca="1" si="17"/>
        <v>0</v>
      </c>
      <c r="AA558"/>
    </row>
    <row r="559" spans="1:27">
      <c r="A559" s="717" t="s">
        <v>1775</v>
      </c>
      <c r="B559" s="716" t="s">
        <v>2044</v>
      </c>
      <c r="C559" s="718">
        <v>352.03</v>
      </c>
      <c r="D559" s="622">
        <v>352.03</v>
      </c>
      <c r="E559" s="537" t="str">
        <f t="shared" si="16"/>
        <v/>
      </c>
      <c r="F559" s="720" t="s">
        <v>1465</v>
      </c>
      <c r="G559" s="680">
        <f>C559-C559*VLOOKUP(F559,'Discount Codes'!A:E,3,FALSE)</f>
        <v>292.18489999999997</v>
      </c>
      <c r="H559" s="352">
        <f ca="1">IF(ISERROR(VLOOKUP($A559,'LEAF-ZE1'!$D:$E,1,FALSE)),0,1)</f>
        <v>0</v>
      </c>
      <c r="I559" s="352">
        <f ca="1">IF(ISERROR(VLOOKUP($A559,'370Z-Z34'!$D:$E,1,FALSE)),0,1)</f>
        <v>0</v>
      </c>
      <c r="J559" s="352">
        <f ca="1">IF(ISERROR(VLOOKUP($A559,'JUKE-F15'!$D:$E,1,FALSE)),0,1)</f>
        <v>0</v>
      </c>
      <c r="K559" s="352">
        <f ca="1">IF(ISERROR(VLOOKUP($A559,'JUKE-F16'!$D:$E,1,FALSE)),0,1)</f>
        <v>0</v>
      </c>
      <c r="L559" s="352">
        <f ca="1">IF(ISERROR(VLOOKUP($A559,'NAVARA DC SER 3 &amp; 4-D23'!$D:$E,1,FALSE)),0,1)</f>
        <v>0</v>
      </c>
      <c r="M559" s="352">
        <f ca="1">IF(ISERROR(VLOOKUP($A559,'NAVARA KC&amp;SC SER 3 &amp; 4-D23'!$D:$E,1,FALSE)),0,1)</f>
        <v>0</v>
      </c>
      <c r="N559" s="352">
        <f ca="1">IF(ISERROR(VLOOKUP($A559,'PATHFINDER -R52'!$D:$E,1,FALSE)),0,1)</f>
        <v>0</v>
      </c>
      <c r="O559" s="352">
        <f ca="1">IF(ISERROR(VLOOKUP($A559,'PATROL W-Y62 S4'!$D:$E,1,FALSE)),0,1)</f>
        <v>0</v>
      </c>
      <c r="P559" s="352">
        <f ca="1">IF(ISERROR(VLOOKUP($A559,'PATROL W-Y62'!$D:$E,1,FALSE)),0,1)</f>
        <v>0</v>
      </c>
      <c r="Q559" s="352">
        <f ca="1">IF(ISERROR(VLOOKUP($A559,'QASHQAI J11'!$D:$E,1,FALSE)),0,1)</f>
        <v>0</v>
      </c>
      <c r="R559" s="352">
        <f ca="1">IF(ISERROR(VLOOKUP($A559,'X-TRAIL-T32'!$D:$E,1,FALSE)),0,1)</f>
        <v>0</v>
      </c>
      <c r="S559" s="352">
        <f ca="1">IF(ISERROR(VLOOKUP($A559,'NAVARA -D23 DC'!$D:$D,1,FALSE)),0,1)</f>
        <v>0</v>
      </c>
      <c r="T559" s="352">
        <f ca="1">IF(ISERROR(VLOOKUP($A559,'NAVARA KC&amp;SC'!$D:$D,1,FALSE)),0,1)</f>
        <v>0</v>
      </c>
      <c r="U559" s="352">
        <f ca="1">IF(ISERROR(VLOOKUP($A559,'ALL-NEW Z-Z34'!$D:$D,1,FALSE)),0,1)</f>
        <v>0</v>
      </c>
      <c r="V559" s="352">
        <f>IF(ISERROR(VLOOKUP($A559,#REF!,1,FALSE)),0,1)</f>
        <v>0</v>
      </c>
      <c r="W559" s="352">
        <f>IF(ISERROR(VLOOKUP($A559,#REF!,1,FALSE)),0,1)</f>
        <v>0</v>
      </c>
      <c r="X559" s="352">
        <f>IF(ISERROR(VLOOKUP($A559,#REF!,1,FALSE)),0,1)</f>
        <v>0</v>
      </c>
      <c r="Y559" s="352">
        <f>IF(ISERROR(VLOOKUP($A559,#REF!,1,FALSE)),0,1)</f>
        <v>0</v>
      </c>
      <c r="Z559" s="139">
        <f t="shared" ca="1" si="17"/>
        <v>0</v>
      </c>
      <c r="AA559"/>
    </row>
    <row r="560" spans="1:27">
      <c r="A560" s="717" t="s">
        <v>1776</v>
      </c>
      <c r="B560" s="716" t="s">
        <v>2045</v>
      </c>
      <c r="C560" s="718">
        <v>352.03</v>
      </c>
      <c r="D560" s="622">
        <v>352.03</v>
      </c>
      <c r="E560" s="537" t="str">
        <f t="shared" si="16"/>
        <v/>
      </c>
      <c r="F560" s="720" t="s">
        <v>1465</v>
      </c>
      <c r="G560" s="680">
        <f>C560-C560*VLOOKUP(F560,'Discount Codes'!A:E,3,FALSE)</f>
        <v>292.18489999999997</v>
      </c>
      <c r="H560" s="352">
        <f ca="1">IF(ISERROR(VLOOKUP($A560,'LEAF-ZE1'!$D:$E,1,FALSE)),0,1)</f>
        <v>0</v>
      </c>
      <c r="I560" s="352">
        <f ca="1">IF(ISERROR(VLOOKUP($A560,'370Z-Z34'!$D:$E,1,FALSE)),0,1)</f>
        <v>0</v>
      </c>
      <c r="J560" s="352">
        <f ca="1">IF(ISERROR(VLOOKUP($A560,'JUKE-F15'!$D:$E,1,FALSE)),0,1)</f>
        <v>0</v>
      </c>
      <c r="K560" s="352">
        <f ca="1">IF(ISERROR(VLOOKUP($A560,'JUKE-F16'!$D:$E,1,FALSE)),0,1)</f>
        <v>0</v>
      </c>
      <c r="L560" s="352">
        <f ca="1">IF(ISERROR(VLOOKUP($A560,'NAVARA DC SER 3 &amp; 4-D23'!$D:$E,1,FALSE)),0,1)</f>
        <v>0</v>
      </c>
      <c r="M560" s="352">
        <f ca="1">IF(ISERROR(VLOOKUP($A560,'NAVARA KC&amp;SC SER 3 &amp; 4-D23'!$D:$E,1,FALSE)),0,1)</f>
        <v>0</v>
      </c>
      <c r="N560" s="352">
        <f ca="1">IF(ISERROR(VLOOKUP($A560,'PATHFINDER -R52'!$D:$E,1,FALSE)),0,1)</f>
        <v>0</v>
      </c>
      <c r="O560" s="352">
        <f ca="1">IF(ISERROR(VLOOKUP($A560,'PATROL W-Y62 S4'!$D:$E,1,FALSE)),0,1)</f>
        <v>0</v>
      </c>
      <c r="P560" s="352">
        <f ca="1">IF(ISERROR(VLOOKUP($A560,'PATROL W-Y62'!$D:$E,1,FALSE)),0,1)</f>
        <v>0</v>
      </c>
      <c r="Q560" s="352">
        <f ca="1">IF(ISERROR(VLOOKUP($A560,'QASHQAI J11'!$D:$E,1,FALSE)),0,1)</f>
        <v>0</v>
      </c>
      <c r="R560" s="352">
        <f ca="1">IF(ISERROR(VLOOKUP($A560,'X-TRAIL-T32'!$D:$E,1,FALSE)),0,1)</f>
        <v>0</v>
      </c>
      <c r="S560" s="352">
        <f ca="1">IF(ISERROR(VLOOKUP($A560,'NAVARA -D23 DC'!$D:$D,1,FALSE)),0,1)</f>
        <v>0</v>
      </c>
      <c r="T560" s="352">
        <f ca="1">IF(ISERROR(VLOOKUP($A560,'NAVARA KC&amp;SC'!$D:$D,1,FALSE)),0,1)</f>
        <v>0</v>
      </c>
      <c r="U560" s="352">
        <f ca="1">IF(ISERROR(VLOOKUP($A560,'ALL-NEW Z-Z34'!$D:$D,1,FALSE)),0,1)</f>
        <v>0</v>
      </c>
      <c r="V560" s="352">
        <f>IF(ISERROR(VLOOKUP($A560,#REF!,1,FALSE)),0,1)</f>
        <v>0</v>
      </c>
      <c r="W560" s="352">
        <f>IF(ISERROR(VLOOKUP($A560,#REF!,1,FALSE)),0,1)</f>
        <v>0</v>
      </c>
      <c r="X560" s="352">
        <f>IF(ISERROR(VLOOKUP($A560,#REF!,1,FALSE)),0,1)</f>
        <v>0</v>
      </c>
      <c r="Y560" s="352">
        <f>IF(ISERROR(VLOOKUP($A560,#REF!,1,FALSE)),0,1)</f>
        <v>0</v>
      </c>
      <c r="Z560" s="139">
        <f t="shared" ca="1" si="17"/>
        <v>0</v>
      </c>
      <c r="AA560"/>
    </row>
    <row r="561" spans="1:27">
      <c r="A561" s="717" t="s">
        <v>1777</v>
      </c>
      <c r="B561" s="716" t="s">
        <v>2046</v>
      </c>
      <c r="C561" s="718">
        <v>796.16</v>
      </c>
      <c r="D561" s="622">
        <v>796.16</v>
      </c>
      <c r="E561" s="537" t="str">
        <f t="shared" si="16"/>
        <v/>
      </c>
      <c r="F561" s="720" t="s">
        <v>1465</v>
      </c>
      <c r="G561" s="680">
        <f>C561-C561*VLOOKUP(F561,'Discount Codes'!A:E,3,FALSE)</f>
        <v>660.81279999999992</v>
      </c>
      <c r="H561" s="352">
        <f ca="1">IF(ISERROR(VLOOKUP($A561,'LEAF-ZE1'!$D:$E,1,FALSE)),0,1)</f>
        <v>0</v>
      </c>
      <c r="I561" s="352">
        <f ca="1">IF(ISERROR(VLOOKUP($A561,'370Z-Z34'!$D:$E,1,FALSE)),0,1)</f>
        <v>0</v>
      </c>
      <c r="J561" s="352">
        <f ca="1">IF(ISERROR(VLOOKUP($A561,'JUKE-F15'!$D:$E,1,FALSE)),0,1)</f>
        <v>0</v>
      </c>
      <c r="K561" s="352">
        <f ca="1">IF(ISERROR(VLOOKUP($A561,'JUKE-F16'!$D:$E,1,FALSE)),0,1)</f>
        <v>0</v>
      </c>
      <c r="L561" s="352">
        <f ca="1">IF(ISERROR(VLOOKUP($A561,'NAVARA DC SER 3 &amp; 4-D23'!$D:$E,1,FALSE)),0,1)</f>
        <v>0</v>
      </c>
      <c r="M561" s="352">
        <f ca="1">IF(ISERROR(VLOOKUP($A561,'NAVARA KC&amp;SC SER 3 &amp; 4-D23'!$D:$E,1,FALSE)),0,1)</f>
        <v>0</v>
      </c>
      <c r="N561" s="352">
        <f ca="1">IF(ISERROR(VLOOKUP($A561,'PATHFINDER -R52'!$D:$E,1,FALSE)),0,1)</f>
        <v>0</v>
      </c>
      <c r="O561" s="352">
        <f ca="1">IF(ISERROR(VLOOKUP($A561,'PATROL W-Y62 S4'!$D:$E,1,FALSE)),0,1)</f>
        <v>0</v>
      </c>
      <c r="P561" s="352">
        <f ca="1">IF(ISERROR(VLOOKUP($A561,'PATROL W-Y62'!$D:$E,1,FALSE)),0,1)</f>
        <v>0</v>
      </c>
      <c r="Q561" s="352">
        <f ca="1">IF(ISERROR(VLOOKUP($A561,'QASHQAI J11'!$D:$E,1,FALSE)),0,1)</f>
        <v>0</v>
      </c>
      <c r="R561" s="352">
        <f ca="1">IF(ISERROR(VLOOKUP($A561,'X-TRAIL-T32'!$D:$E,1,FALSE)),0,1)</f>
        <v>0</v>
      </c>
      <c r="S561" s="352">
        <f ca="1">IF(ISERROR(VLOOKUP($A561,'NAVARA -D23 DC'!$D:$D,1,FALSE)),0,1)</f>
        <v>0</v>
      </c>
      <c r="T561" s="352">
        <f ca="1">IF(ISERROR(VLOOKUP($A561,'NAVARA KC&amp;SC'!$D:$D,1,FALSE)),0,1)</f>
        <v>0</v>
      </c>
      <c r="U561" s="352">
        <f ca="1">IF(ISERROR(VLOOKUP($A561,'ALL-NEW Z-Z34'!$D:$D,1,FALSE)),0,1)</f>
        <v>0</v>
      </c>
      <c r="V561" s="352">
        <f>IF(ISERROR(VLOOKUP($A561,#REF!,1,FALSE)),0,1)</f>
        <v>0</v>
      </c>
      <c r="W561" s="352">
        <f>IF(ISERROR(VLOOKUP($A561,#REF!,1,FALSE)),0,1)</f>
        <v>0</v>
      </c>
      <c r="X561" s="352">
        <f>IF(ISERROR(VLOOKUP($A561,#REF!,1,FALSE)),0,1)</f>
        <v>0</v>
      </c>
      <c r="Y561" s="352">
        <f>IF(ISERROR(VLOOKUP($A561,#REF!,1,FALSE)),0,1)</f>
        <v>0</v>
      </c>
      <c r="Z561" s="139">
        <f t="shared" ca="1" si="17"/>
        <v>0</v>
      </c>
      <c r="AA561"/>
    </row>
    <row r="562" spans="1:27">
      <c r="A562" s="717" t="s">
        <v>1778</v>
      </c>
      <c r="B562" s="716" t="s">
        <v>2047</v>
      </c>
      <c r="C562" s="718">
        <v>995.24</v>
      </c>
      <c r="D562" s="622">
        <v>995.24</v>
      </c>
      <c r="E562" s="537" t="str">
        <f t="shared" si="16"/>
        <v/>
      </c>
      <c r="F562" s="720" t="s">
        <v>1465</v>
      </c>
      <c r="G562" s="680">
        <f>C562-C562*VLOOKUP(F562,'Discount Codes'!A:E,3,FALSE)</f>
        <v>826.04919999999993</v>
      </c>
      <c r="H562" s="352">
        <f ca="1">IF(ISERROR(VLOOKUP($A562,'LEAF-ZE1'!$D:$E,1,FALSE)),0,1)</f>
        <v>0</v>
      </c>
      <c r="I562" s="352">
        <f ca="1">IF(ISERROR(VLOOKUP($A562,'370Z-Z34'!$D:$E,1,FALSE)),0,1)</f>
        <v>0</v>
      </c>
      <c r="J562" s="352">
        <f ca="1">IF(ISERROR(VLOOKUP($A562,'JUKE-F15'!$D:$E,1,FALSE)),0,1)</f>
        <v>0</v>
      </c>
      <c r="K562" s="352">
        <f ca="1">IF(ISERROR(VLOOKUP($A562,'JUKE-F16'!$D:$E,1,FALSE)),0,1)</f>
        <v>0</v>
      </c>
      <c r="L562" s="352">
        <f ca="1">IF(ISERROR(VLOOKUP($A562,'NAVARA DC SER 3 &amp; 4-D23'!$D:$E,1,FALSE)),0,1)</f>
        <v>0</v>
      </c>
      <c r="M562" s="352">
        <f ca="1">IF(ISERROR(VLOOKUP($A562,'NAVARA KC&amp;SC SER 3 &amp; 4-D23'!$D:$E,1,FALSE)),0,1)</f>
        <v>0</v>
      </c>
      <c r="N562" s="352">
        <f ca="1">IF(ISERROR(VLOOKUP($A562,'PATHFINDER -R52'!$D:$E,1,FALSE)),0,1)</f>
        <v>0</v>
      </c>
      <c r="O562" s="352">
        <f ca="1">IF(ISERROR(VLOOKUP($A562,'PATROL W-Y62 S4'!$D:$E,1,FALSE)),0,1)</f>
        <v>0</v>
      </c>
      <c r="P562" s="352">
        <f ca="1">IF(ISERROR(VLOOKUP($A562,'PATROL W-Y62'!$D:$E,1,FALSE)),0,1)</f>
        <v>0</v>
      </c>
      <c r="Q562" s="352">
        <f ca="1">IF(ISERROR(VLOOKUP($A562,'QASHQAI J11'!$D:$E,1,FALSE)),0,1)</f>
        <v>0</v>
      </c>
      <c r="R562" s="352">
        <f ca="1">IF(ISERROR(VLOOKUP($A562,'X-TRAIL-T32'!$D:$E,1,FALSE)),0,1)</f>
        <v>0</v>
      </c>
      <c r="S562" s="352">
        <f ca="1">IF(ISERROR(VLOOKUP($A562,'NAVARA -D23 DC'!$D:$D,1,FALSE)),0,1)</f>
        <v>0</v>
      </c>
      <c r="T562" s="352">
        <f ca="1">IF(ISERROR(VLOOKUP($A562,'NAVARA KC&amp;SC'!$D:$D,1,FALSE)),0,1)</f>
        <v>0</v>
      </c>
      <c r="U562" s="352">
        <f ca="1">IF(ISERROR(VLOOKUP($A562,'ALL-NEW Z-Z34'!$D:$D,1,FALSE)),0,1)</f>
        <v>0</v>
      </c>
      <c r="V562" s="352">
        <f>IF(ISERROR(VLOOKUP($A562,#REF!,1,FALSE)),0,1)</f>
        <v>0</v>
      </c>
      <c r="W562" s="352">
        <f>IF(ISERROR(VLOOKUP($A562,#REF!,1,FALSE)),0,1)</f>
        <v>0</v>
      </c>
      <c r="X562" s="352">
        <f>IF(ISERROR(VLOOKUP($A562,#REF!,1,FALSE)),0,1)</f>
        <v>0</v>
      </c>
      <c r="Y562" s="352">
        <f>IF(ISERROR(VLOOKUP($A562,#REF!,1,FALSE)),0,1)</f>
        <v>0</v>
      </c>
      <c r="Z562" s="139">
        <f t="shared" ca="1" si="17"/>
        <v>0</v>
      </c>
      <c r="AA562"/>
    </row>
    <row r="563" spans="1:27">
      <c r="A563" s="717" t="s">
        <v>1707</v>
      </c>
      <c r="B563" s="716" t="s">
        <v>2048</v>
      </c>
      <c r="C563" s="718">
        <v>317.19</v>
      </c>
      <c r="D563" s="622">
        <v>317.19</v>
      </c>
      <c r="E563" s="537" t="str">
        <f t="shared" si="16"/>
        <v/>
      </c>
      <c r="F563" s="720" t="s">
        <v>1464</v>
      </c>
      <c r="G563" s="680">
        <f>C563-C563*VLOOKUP(F563,'Discount Codes'!A:E,3,FALSE)</f>
        <v>263.26769999999999</v>
      </c>
      <c r="H563" s="352">
        <f ca="1">IF(ISERROR(VLOOKUP($A563,'LEAF-ZE1'!$D:$E,1,FALSE)),0,1)</f>
        <v>0</v>
      </c>
      <c r="I563" s="352">
        <f ca="1">IF(ISERROR(VLOOKUP($A563,'370Z-Z34'!$D:$E,1,FALSE)),0,1)</f>
        <v>0</v>
      </c>
      <c r="J563" s="352">
        <f ca="1">IF(ISERROR(VLOOKUP($A563,'JUKE-F15'!$D:$E,1,FALSE)),0,1)</f>
        <v>0</v>
      </c>
      <c r="K563" s="352">
        <f ca="1">IF(ISERROR(VLOOKUP($A563,'JUKE-F16'!$D:$E,1,FALSE)),0,1)</f>
        <v>0</v>
      </c>
      <c r="L563" s="352">
        <f ca="1">IF(ISERROR(VLOOKUP($A563,'NAVARA DC SER 3 &amp; 4-D23'!$D:$E,1,FALSE)),0,1)</f>
        <v>0</v>
      </c>
      <c r="M563" s="352">
        <f ca="1">IF(ISERROR(VLOOKUP($A563,'NAVARA KC&amp;SC SER 3 &amp; 4-D23'!$D:$E,1,FALSE)),0,1)</f>
        <v>0</v>
      </c>
      <c r="N563" s="352">
        <f ca="1">IF(ISERROR(VLOOKUP($A563,'PATHFINDER -R52'!$D:$E,1,FALSE)),0,1)</f>
        <v>0</v>
      </c>
      <c r="O563" s="352">
        <f ca="1">IF(ISERROR(VLOOKUP($A563,'PATROL W-Y62 S4'!$D:$E,1,FALSE)),0,1)</f>
        <v>0</v>
      </c>
      <c r="P563" s="352">
        <f ca="1">IF(ISERROR(VLOOKUP($A563,'PATROL W-Y62'!$D:$E,1,FALSE)),0,1)</f>
        <v>0</v>
      </c>
      <c r="Q563" s="352">
        <f ca="1">IF(ISERROR(VLOOKUP($A563,'QASHQAI J11'!$D:$E,1,FALSE)),0,1)</f>
        <v>0</v>
      </c>
      <c r="R563" s="352">
        <f ca="1">IF(ISERROR(VLOOKUP($A563,'X-TRAIL-T32'!$D:$E,1,FALSE)),0,1)</f>
        <v>0</v>
      </c>
      <c r="S563" s="352">
        <f ca="1">IF(ISERROR(VLOOKUP($A563,'NAVARA -D23 DC'!$D:$D,1,FALSE)),0,1)</f>
        <v>0</v>
      </c>
      <c r="T563" s="352">
        <f ca="1">IF(ISERROR(VLOOKUP($A563,'NAVARA KC&amp;SC'!$D:$D,1,FALSE)),0,1)</f>
        <v>0</v>
      </c>
      <c r="U563" s="352">
        <f ca="1">IF(ISERROR(VLOOKUP($A563,'ALL-NEW Z-Z34'!$D:$D,1,FALSE)),0,1)</f>
        <v>0</v>
      </c>
      <c r="V563" s="352">
        <f>IF(ISERROR(VLOOKUP($A563,#REF!,1,FALSE)),0,1)</f>
        <v>0</v>
      </c>
      <c r="W563" s="352">
        <f>IF(ISERROR(VLOOKUP($A563,#REF!,1,FALSE)),0,1)</f>
        <v>0</v>
      </c>
      <c r="X563" s="352">
        <f>IF(ISERROR(VLOOKUP($A563,#REF!,1,FALSE)),0,1)</f>
        <v>0</v>
      </c>
      <c r="Y563" s="352">
        <f>IF(ISERROR(VLOOKUP($A563,#REF!,1,FALSE)),0,1)</f>
        <v>0</v>
      </c>
      <c r="Z563" s="139">
        <f t="shared" ca="1" si="17"/>
        <v>0</v>
      </c>
      <c r="AA563"/>
    </row>
    <row r="564" spans="1:27">
      <c r="A564" s="717" t="s">
        <v>67</v>
      </c>
      <c r="B564" s="716" t="s">
        <v>320</v>
      </c>
      <c r="C564" s="718">
        <v>39.71</v>
      </c>
      <c r="D564" s="622">
        <v>39.71</v>
      </c>
      <c r="E564" s="537" t="str">
        <f t="shared" si="16"/>
        <v/>
      </c>
      <c r="F564" s="720" t="s">
        <v>1464</v>
      </c>
      <c r="G564" s="680">
        <f>C564-C564*VLOOKUP(F564,'Discount Codes'!A:E,3,FALSE)</f>
        <v>32.959299999999999</v>
      </c>
      <c r="H564" s="352">
        <f ca="1">IF(ISERROR(VLOOKUP($A564,'LEAF-ZE1'!$D:$E,1,FALSE)),0,1)</f>
        <v>1</v>
      </c>
      <c r="I564" s="352">
        <f ca="1">IF(ISERROR(VLOOKUP($A564,'370Z-Z34'!$D:$E,1,FALSE)),0,1)</f>
        <v>1</v>
      </c>
      <c r="J564" s="352">
        <f ca="1">IF(ISERROR(VLOOKUP($A564,'JUKE-F15'!$D:$E,1,FALSE)),0,1)</f>
        <v>1</v>
      </c>
      <c r="K564" s="352">
        <f ca="1">IF(ISERROR(VLOOKUP($A564,'JUKE-F16'!$D:$E,1,FALSE)),0,1)</f>
        <v>1</v>
      </c>
      <c r="L564" s="352">
        <f ca="1">IF(ISERROR(VLOOKUP($A564,'NAVARA DC SER 3 &amp; 4-D23'!$D:$E,1,FALSE)),0,1)</f>
        <v>0</v>
      </c>
      <c r="M564" s="352">
        <f ca="1">IF(ISERROR(VLOOKUP($A564,'NAVARA KC&amp;SC SER 3 &amp; 4-D23'!$D:$E,1,FALSE)),0,1)</f>
        <v>0</v>
      </c>
      <c r="N564" s="352">
        <f ca="1">IF(ISERROR(VLOOKUP($A564,'PATHFINDER -R52'!$D:$E,1,FALSE)),0,1)</f>
        <v>1</v>
      </c>
      <c r="O564" s="352">
        <f ca="1">IF(ISERROR(VLOOKUP($A564,'PATROL W-Y62 S4'!$D:$E,1,FALSE)),0,1)</f>
        <v>1</v>
      </c>
      <c r="P564" s="352">
        <f ca="1">IF(ISERROR(VLOOKUP($A564,'PATROL W-Y62'!$D:$E,1,FALSE)),0,1)</f>
        <v>1</v>
      </c>
      <c r="Q564" s="352">
        <f ca="1">IF(ISERROR(VLOOKUP($A564,'QASHQAI J11'!$D:$E,1,FALSE)),0,1)</f>
        <v>1</v>
      </c>
      <c r="R564" s="352">
        <f ca="1">IF(ISERROR(VLOOKUP($A564,'X-TRAIL-T32'!$D:$E,1,FALSE)),0,1)</f>
        <v>1</v>
      </c>
      <c r="S564" s="352">
        <f ca="1">IF(ISERROR(VLOOKUP($A564,'NAVARA -D23 DC'!$D:$D,1,FALSE)),0,1)</f>
        <v>0</v>
      </c>
      <c r="T564" s="352">
        <f ca="1">IF(ISERROR(VLOOKUP($A564,'NAVARA KC&amp;SC'!$D:$D,1,FALSE)),0,1)</f>
        <v>0</v>
      </c>
      <c r="U564" s="352">
        <f ca="1">IF(ISERROR(VLOOKUP($A564,'ALL-NEW Z-Z34'!$D:$D,1,FALSE)),0,1)</f>
        <v>1</v>
      </c>
      <c r="V564" s="352">
        <f>IF(ISERROR(VLOOKUP($A564,#REF!,1,FALSE)),0,1)</f>
        <v>0</v>
      </c>
      <c r="W564" s="352">
        <f>IF(ISERROR(VLOOKUP($A564,#REF!,1,FALSE)),0,1)</f>
        <v>0</v>
      </c>
      <c r="X564" s="352">
        <f>IF(ISERROR(VLOOKUP($A564,#REF!,1,FALSE)),0,1)</f>
        <v>0</v>
      </c>
      <c r="Y564" s="352">
        <f>IF(ISERROR(VLOOKUP($A564,#REF!,1,FALSE)),0,1)</f>
        <v>0</v>
      </c>
      <c r="Z564" s="139">
        <f t="shared" ca="1" si="17"/>
        <v>10</v>
      </c>
      <c r="AA564"/>
    </row>
    <row r="565" spans="1:27">
      <c r="A565" s="717" t="s">
        <v>66</v>
      </c>
      <c r="B565" s="716" t="s">
        <v>960</v>
      </c>
      <c r="C565" s="718">
        <v>76.16</v>
      </c>
      <c r="D565" s="622">
        <v>76.16</v>
      </c>
      <c r="E565" s="537" t="str">
        <f t="shared" si="16"/>
        <v/>
      </c>
      <c r="F565" s="720" t="s">
        <v>1464</v>
      </c>
      <c r="G565" s="680">
        <f>C565-C565*VLOOKUP(F565,'Discount Codes'!A:E,3,FALSE)</f>
        <v>63.212799999999994</v>
      </c>
      <c r="H565" s="352">
        <f ca="1">IF(ISERROR(VLOOKUP($A565,'LEAF-ZE1'!$D:$E,1,FALSE)),0,1)</f>
        <v>1</v>
      </c>
      <c r="I565" s="352">
        <f ca="1">IF(ISERROR(VLOOKUP($A565,'370Z-Z34'!$D:$E,1,FALSE)),0,1)</f>
        <v>1</v>
      </c>
      <c r="J565" s="352">
        <f ca="1">IF(ISERROR(VLOOKUP($A565,'JUKE-F15'!$D:$E,1,FALSE)),0,1)</f>
        <v>1</v>
      </c>
      <c r="K565" s="352">
        <f ca="1">IF(ISERROR(VLOOKUP($A565,'JUKE-F16'!$D:$E,1,FALSE)),0,1)</f>
        <v>1</v>
      </c>
      <c r="L565" s="352">
        <f ca="1">IF(ISERROR(VLOOKUP($A565,'NAVARA DC SER 3 &amp; 4-D23'!$D:$E,1,FALSE)),0,1)</f>
        <v>0</v>
      </c>
      <c r="M565" s="352">
        <f ca="1">IF(ISERROR(VLOOKUP($A565,'NAVARA KC&amp;SC SER 3 &amp; 4-D23'!$D:$E,1,FALSE)),0,1)</f>
        <v>0</v>
      </c>
      <c r="N565" s="352">
        <f ca="1">IF(ISERROR(VLOOKUP($A565,'PATHFINDER -R52'!$D:$E,1,FALSE)),0,1)</f>
        <v>1</v>
      </c>
      <c r="O565" s="352">
        <f ca="1">IF(ISERROR(VLOOKUP($A565,'PATROL W-Y62 S4'!$D:$E,1,FALSE)),0,1)</f>
        <v>0</v>
      </c>
      <c r="P565" s="352">
        <f ca="1">IF(ISERROR(VLOOKUP($A565,'PATROL W-Y62'!$D:$E,1,FALSE)),0,1)</f>
        <v>0</v>
      </c>
      <c r="Q565" s="352">
        <f ca="1">IF(ISERROR(VLOOKUP($A565,'QASHQAI J11'!$D:$E,1,FALSE)),0,1)</f>
        <v>1</v>
      </c>
      <c r="R565" s="352">
        <f ca="1">IF(ISERROR(VLOOKUP($A565,'X-TRAIL-T32'!$D:$E,1,FALSE)),0,1)</f>
        <v>1</v>
      </c>
      <c r="S565" s="352">
        <f ca="1">IF(ISERROR(VLOOKUP($A565,'NAVARA -D23 DC'!$D:$D,1,FALSE)),0,1)</f>
        <v>0</v>
      </c>
      <c r="T565" s="352">
        <f ca="1">IF(ISERROR(VLOOKUP($A565,'NAVARA KC&amp;SC'!$D:$D,1,FALSE)),0,1)</f>
        <v>0</v>
      </c>
      <c r="U565" s="352">
        <f ca="1">IF(ISERROR(VLOOKUP($A565,'ALL-NEW Z-Z34'!$D:$D,1,FALSE)),0,1)</f>
        <v>1</v>
      </c>
      <c r="V565" s="352">
        <f>IF(ISERROR(VLOOKUP($A565,#REF!,1,FALSE)),0,1)</f>
        <v>0</v>
      </c>
      <c r="W565" s="352">
        <f>IF(ISERROR(VLOOKUP($A565,#REF!,1,FALSE)),0,1)</f>
        <v>0</v>
      </c>
      <c r="X565" s="352">
        <f>IF(ISERROR(VLOOKUP($A565,#REF!,1,FALSE)),0,1)</f>
        <v>0</v>
      </c>
      <c r="Y565" s="352">
        <f>IF(ISERROR(VLOOKUP($A565,#REF!,1,FALSE)),0,1)</f>
        <v>0</v>
      </c>
      <c r="Z565" s="139">
        <f t="shared" ca="1" si="17"/>
        <v>8</v>
      </c>
      <c r="AA565"/>
    </row>
    <row r="566" spans="1:27">
      <c r="A566" s="717" t="s">
        <v>1551</v>
      </c>
      <c r="B566" s="716" t="s">
        <v>2049</v>
      </c>
      <c r="C566" s="718">
        <v>79.61</v>
      </c>
      <c r="D566" s="622">
        <v>79.61</v>
      </c>
      <c r="E566" s="537" t="str">
        <f t="shared" si="16"/>
        <v/>
      </c>
      <c r="F566" s="720" t="s">
        <v>1464</v>
      </c>
      <c r="G566" s="680">
        <f>C566-C566*VLOOKUP(F566,'Discount Codes'!A:E,3,FALSE)</f>
        <v>66.076300000000003</v>
      </c>
      <c r="H566" s="352">
        <f ca="1">IF(ISERROR(VLOOKUP($A566,'LEAF-ZE1'!$D:$E,1,FALSE)),0,1)</f>
        <v>0</v>
      </c>
      <c r="I566" s="352">
        <f ca="1">IF(ISERROR(VLOOKUP($A566,'370Z-Z34'!$D:$E,1,FALSE)),0,1)</f>
        <v>0</v>
      </c>
      <c r="J566" s="352">
        <f ca="1">IF(ISERROR(VLOOKUP($A566,'JUKE-F15'!$D:$E,1,FALSE)),0,1)</f>
        <v>0</v>
      </c>
      <c r="K566" s="352">
        <f ca="1">IF(ISERROR(VLOOKUP($A566,'JUKE-F16'!$D:$E,1,FALSE)),0,1)</f>
        <v>0</v>
      </c>
      <c r="L566" s="352">
        <f ca="1">IF(ISERROR(VLOOKUP($A566,'NAVARA DC SER 3 &amp; 4-D23'!$D:$E,1,FALSE)),0,1)</f>
        <v>0</v>
      </c>
      <c r="M566" s="352">
        <f ca="1">IF(ISERROR(VLOOKUP($A566,'NAVARA KC&amp;SC SER 3 &amp; 4-D23'!$D:$E,1,FALSE)),0,1)</f>
        <v>0</v>
      </c>
      <c r="N566" s="352">
        <f ca="1">IF(ISERROR(VLOOKUP($A566,'PATHFINDER -R52'!$D:$E,1,FALSE)),0,1)</f>
        <v>0</v>
      </c>
      <c r="O566" s="352">
        <f ca="1">IF(ISERROR(VLOOKUP($A566,'PATROL W-Y62 S4'!$D:$E,1,FALSE)),0,1)</f>
        <v>0</v>
      </c>
      <c r="P566" s="352">
        <f ca="1">IF(ISERROR(VLOOKUP($A566,'PATROL W-Y62'!$D:$E,1,FALSE)),0,1)</f>
        <v>1</v>
      </c>
      <c r="Q566" s="352">
        <f ca="1">IF(ISERROR(VLOOKUP($A566,'QASHQAI J11'!$D:$E,1,FALSE)),0,1)</f>
        <v>0</v>
      </c>
      <c r="R566" s="352">
        <f ca="1">IF(ISERROR(VLOOKUP($A566,'X-TRAIL-T32'!$D:$E,1,FALSE)),0,1)</f>
        <v>0</v>
      </c>
      <c r="S566" s="352">
        <f ca="1">IF(ISERROR(VLOOKUP($A566,'NAVARA -D23 DC'!$D:$D,1,FALSE)),0,1)</f>
        <v>0</v>
      </c>
      <c r="T566" s="352">
        <f ca="1">IF(ISERROR(VLOOKUP($A566,'NAVARA KC&amp;SC'!$D:$D,1,FALSE)),0,1)</f>
        <v>0</v>
      </c>
      <c r="U566" s="352">
        <f ca="1">IF(ISERROR(VLOOKUP($A566,'ALL-NEW Z-Z34'!$D:$D,1,FALSE)),0,1)</f>
        <v>1</v>
      </c>
      <c r="V566" s="352">
        <f>IF(ISERROR(VLOOKUP($A566,#REF!,1,FALSE)),0,1)</f>
        <v>0</v>
      </c>
      <c r="W566" s="352">
        <f>IF(ISERROR(VLOOKUP($A566,#REF!,1,FALSE)),0,1)</f>
        <v>0</v>
      </c>
      <c r="X566" s="352">
        <f>IF(ISERROR(VLOOKUP($A566,#REF!,1,FALSE)),0,1)</f>
        <v>0</v>
      </c>
      <c r="Y566" s="352">
        <f>IF(ISERROR(VLOOKUP($A566,#REF!,1,FALSE)),0,1)</f>
        <v>0</v>
      </c>
      <c r="Z566" s="139">
        <f t="shared" ca="1" si="17"/>
        <v>2</v>
      </c>
      <c r="AA566"/>
    </row>
    <row r="567" spans="1:27">
      <c r="A567" s="717" t="s">
        <v>71</v>
      </c>
      <c r="B567" s="716" t="s">
        <v>2050</v>
      </c>
      <c r="C567" s="718">
        <v>301.8</v>
      </c>
      <c r="D567" s="622">
        <v>301.8</v>
      </c>
      <c r="E567" s="537" t="str">
        <f t="shared" si="16"/>
        <v/>
      </c>
      <c r="F567" s="720" t="s">
        <v>1464</v>
      </c>
      <c r="G567" s="680">
        <f>C567-C567*VLOOKUP(F567,'Discount Codes'!A:E,3,FALSE)</f>
        <v>250.494</v>
      </c>
      <c r="H567" s="352">
        <f ca="1">IF(ISERROR(VLOOKUP($A567,'LEAF-ZE1'!$D:$E,1,FALSE)),0,1)</f>
        <v>0</v>
      </c>
      <c r="I567" s="352">
        <f ca="1">IF(ISERROR(VLOOKUP($A567,'370Z-Z34'!$D:$E,1,FALSE)),0,1)</f>
        <v>1</v>
      </c>
      <c r="J567" s="352">
        <f ca="1">IF(ISERROR(VLOOKUP($A567,'JUKE-F15'!$D:$E,1,FALSE)),0,1)</f>
        <v>1</v>
      </c>
      <c r="K567" s="352">
        <f ca="1">IF(ISERROR(VLOOKUP($A567,'JUKE-F16'!$D:$E,1,FALSE)),0,1)</f>
        <v>1</v>
      </c>
      <c r="L567" s="352">
        <f ca="1">IF(ISERROR(VLOOKUP($A567,'NAVARA DC SER 3 &amp; 4-D23'!$D:$E,1,FALSE)),0,1)</f>
        <v>1</v>
      </c>
      <c r="M567" s="352">
        <f ca="1">IF(ISERROR(VLOOKUP($A567,'NAVARA KC&amp;SC SER 3 &amp; 4-D23'!$D:$E,1,FALSE)),0,1)</f>
        <v>1</v>
      </c>
      <c r="N567" s="352">
        <f ca="1">IF(ISERROR(VLOOKUP($A567,'PATHFINDER -R52'!$D:$E,1,FALSE)),0,1)</f>
        <v>1</v>
      </c>
      <c r="O567" s="352">
        <f ca="1">IF(ISERROR(VLOOKUP($A567,'PATROL W-Y62 S4'!$D:$E,1,FALSE)),0,1)</f>
        <v>1</v>
      </c>
      <c r="P567" s="352">
        <f ca="1">IF(ISERROR(VLOOKUP($A567,'PATROL W-Y62'!$D:$E,1,FALSE)),0,1)</f>
        <v>1</v>
      </c>
      <c r="Q567" s="352">
        <f ca="1">IF(ISERROR(VLOOKUP($A567,'QASHQAI J11'!$D:$E,1,FALSE)),0,1)</f>
        <v>1</v>
      </c>
      <c r="R567" s="352">
        <f ca="1">IF(ISERROR(VLOOKUP($A567,'X-TRAIL-T32'!$D:$E,1,FALSE)),0,1)</f>
        <v>1</v>
      </c>
      <c r="S567" s="352">
        <f ca="1">IF(ISERROR(VLOOKUP($A567,'NAVARA -D23 DC'!$D:$D,1,FALSE)),0,1)</f>
        <v>1</v>
      </c>
      <c r="T567" s="352">
        <f ca="1">IF(ISERROR(VLOOKUP($A567,'NAVARA KC&amp;SC'!$D:$D,1,FALSE)),0,1)</f>
        <v>1</v>
      </c>
      <c r="U567" s="352">
        <f ca="1">IF(ISERROR(VLOOKUP($A567,'ALL-NEW Z-Z34'!$D:$D,1,FALSE)),0,1)</f>
        <v>1</v>
      </c>
      <c r="V567" s="352">
        <f>IF(ISERROR(VLOOKUP($A567,#REF!,1,FALSE)),0,1)</f>
        <v>0</v>
      </c>
      <c r="W567" s="352">
        <f>IF(ISERROR(VLOOKUP($A567,#REF!,1,FALSE)),0,1)</f>
        <v>0</v>
      </c>
      <c r="X567" s="352">
        <f>IF(ISERROR(VLOOKUP($A567,#REF!,1,FALSE)),0,1)</f>
        <v>0</v>
      </c>
      <c r="Y567" s="352">
        <f>IF(ISERROR(VLOOKUP($A567,#REF!,1,FALSE)),0,1)</f>
        <v>0</v>
      </c>
      <c r="Z567" s="139">
        <f t="shared" ca="1" si="17"/>
        <v>13</v>
      </c>
      <c r="AA567"/>
    </row>
    <row r="568" spans="1:27">
      <c r="A568" s="717" t="s">
        <v>1779</v>
      </c>
      <c r="B568" s="716" t="s">
        <v>2051</v>
      </c>
      <c r="C568" s="718">
        <v>173.89</v>
      </c>
      <c r="D568" s="622">
        <v>173.89</v>
      </c>
      <c r="E568" s="537" t="str">
        <f t="shared" si="16"/>
        <v/>
      </c>
      <c r="F568" s="720" t="s">
        <v>1464</v>
      </c>
      <c r="G568" s="680">
        <f>C568-C568*VLOOKUP(F568,'Discount Codes'!A:E,3,FALSE)</f>
        <v>144.3287</v>
      </c>
      <c r="H568" s="352">
        <f ca="1">IF(ISERROR(VLOOKUP($A568,'LEAF-ZE1'!$D:$E,1,FALSE)),0,1)</f>
        <v>0</v>
      </c>
      <c r="I568" s="352">
        <f ca="1">IF(ISERROR(VLOOKUP($A568,'370Z-Z34'!$D:$E,1,FALSE)),0,1)</f>
        <v>0</v>
      </c>
      <c r="J568" s="352">
        <f ca="1">IF(ISERROR(VLOOKUP($A568,'JUKE-F15'!$D:$E,1,FALSE)),0,1)</f>
        <v>0</v>
      </c>
      <c r="K568" s="352">
        <f ca="1">IF(ISERROR(VLOOKUP($A568,'JUKE-F16'!$D:$E,1,FALSE)),0,1)</f>
        <v>0</v>
      </c>
      <c r="L568" s="352">
        <f ca="1">IF(ISERROR(VLOOKUP($A568,'NAVARA DC SER 3 &amp; 4-D23'!$D:$E,1,FALSE)),0,1)</f>
        <v>0</v>
      </c>
      <c r="M568" s="352">
        <f ca="1">IF(ISERROR(VLOOKUP($A568,'NAVARA KC&amp;SC SER 3 &amp; 4-D23'!$D:$E,1,FALSE)),0,1)</f>
        <v>0</v>
      </c>
      <c r="N568" s="352">
        <f ca="1">IF(ISERROR(VLOOKUP($A568,'PATHFINDER -R52'!$D:$E,1,FALSE)),0,1)</f>
        <v>0</v>
      </c>
      <c r="O568" s="352">
        <f ca="1">IF(ISERROR(VLOOKUP($A568,'PATROL W-Y62 S4'!$D:$E,1,FALSE)),0,1)</f>
        <v>0</v>
      </c>
      <c r="P568" s="352">
        <f ca="1">IF(ISERROR(VLOOKUP($A568,'PATROL W-Y62'!$D:$E,1,FALSE)),0,1)</f>
        <v>0</v>
      </c>
      <c r="Q568" s="352">
        <f ca="1">IF(ISERROR(VLOOKUP($A568,'QASHQAI J11'!$D:$E,1,FALSE)),0,1)</f>
        <v>0</v>
      </c>
      <c r="R568" s="352">
        <f ca="1">IF(ISERROR(VLOOKUP($A568,'X-TRAIL-T32'!$D:$E,1,FALSE)),0,1)</f>
        <v>0</v>
      </c>
      <c r="S568" s="352">
        <f ca="1">IF(ISERROR(VLOOKUP($A568,'NAVARA -D23 DC'!$D:$D,1,FALSE)),0,1)</f>
        <v>0</v>
      </c>
      <c r="T568" s="352">
        <f ca="1">IF(ISERROR(VLOOKUP($A568,'NAVARA KC&amp;SC'!$D:$D,1,FALSE)),0,1)</f>
        <v>0</v>
      </c>
      <c r="U568" s="352">
        <f ca="1">IF(ISERROR(VLOOKUP($A568,'ALL-NEW Z-Z34'!$D:$D,1,FALSE)),0,1)</f>
        <v>0</v>
      </c>
      <c r="V568" s="352">
        <f>IF(ISERROR(VLOOKUP($A568,#REF!,1,FALSE)),0,1)</f>
        <v>0</v>
      </c>
      <c r="W568" s="352">
        <f>IF(ISERROR(VLOOKUP($A568,#REF!,1,FALSE)),0,1)</f>
        <v>0</v>
      </c>
      <c r="X568" s="352">
        <f>IF(ISERROR(VLOOKUP($A568,#REF!,1,FALSE)),0,1)</f>
        <v>0</v>
      </c>
      <c r="Y568" s="352">
        <f>IF(ISERROR(VLOOKUP($A568,#REF!,1,FALSE)),0,1)</f>
        <v>0</v>
      </c>
      <c r="Z568" s="139">
        <f t="shared" ca="1" si="17"/>
        <v>0</v>
      </c>
      <c r="AA568"/>
    </row>
    <row r="569" spans="1:27">
      <c r="A569" s="717" t="s">
        <v>1780</v>
      </c>
      <c r="B569" s="716" t="s">
        <v>966</v>
      </c>
      <c r="C569" s="718">
        <v>575.87</v>
      </c>
      <c r="D569" s="622">
        <v>575.87</v>
      </c>
      <c r="E569" s="537" t="str">
        <f t="shared" si="16"/>
        <v/>
      </c>
      <c r="F569" s="720" t="s">
        <v>1465</v>
      </c>
      <c r="G569" s="680">
        <f>C569-C569*VLOOKUP(F569,'Discount Codes'!A:E,3,FALSE)</f>
        <v>477.97210000000001</v>
      </c>
      <c r="H569" s="352">
        <f ca="1">IF(ISERROR(VLOOKUP($A569,'LEAF-ZE1'!$D:$E,1,FALSE)),0,1)</f>
        <v>0</v>
      </c>
      <c r="I569" s="352">
        <f ca="1">IF(ISERROR(VLOOKUP($A569,'370Z-Z34'!$D:$E,1,FALSE)),0,1)</f>
        <v>0</v>
      </c>
      <c r="J569" s="352">
        <f ca="1">IF(ISERROR(VLOOKUP($A569,'JUKE-F15'!$D:$E,1,FALSE)),0,1)</f>
        <v>0</v>
      </c>
      <c r="K569" s="352">
        <f ca="1">IF(ISERROR(VLOOKUP($A569,'JUKE-F16'!$D:$E,1,FALSE)),0,1)</f>
        <v>0</v>
      </c>
      <c r="L569" s="352">
        <f ca="1">IF(ISERROR(VLOOKUP($A569,'NAVARA DC SER 3 &amp; 4-D23'!$D:$E,1,FALSE)),0,1)</f>
        <v>0</v>
      </c>
      <c r="M569" s="352">
        <f ca="1">IF(ISERROR(VLOOKUP($A569,'NAVARA KC&amp;SC SER 3 &amp; 4-D23'!$D:$E,1,FALSE)),0,1)</f>
        <v>0</v>
      </c>
      <c r="N569" s="352">
        <f ca="1">IF(ISERROR(VLOOKUP($A569,'PATHFINDER -R52'!$D:$E,1,FALSE)),0,1)</f>
        <v>0</v>
      </c>
      <c r="O569" s="352">
        <f ca="1">IF(ISERROR(VLOOKUP($A569,'PATROL W-Y62 S4'!$D:$E,1,FALSE)),0,1)</f>
        <v>0</v>
      </c>
      <c r="P569" s="352">
        <f ca="1">IF(ISERROR(VLOOKUP($A569,'PATROL W-Y62'!$D:$E,1,FALSE)),0,1)</f>
        <v>0</v>
      </c>
      <c r="Q569" s="352">
        <f ca="1">IF(ISERROR(VLOOKUP($A569,'QASHQAI J11'!$D:$E,1,FALSE)),0,1)</f>
        <v>0</v>
      </c>
      <c r="R569" s="352">
        <f ca="1">IF(ISERROR(VLOOKUP($A569,'X-TRAIL-T32'!$D:$E,1,FALSE)),0,1)</f>
        <v>0</v>
      </c>
      <c r="S569" s="352">
        <f ca="1">IF(ISERROR(VLOOKUP($A569,'NAVARA -D23 DC'!$D:$D,1,FALSE)),0,1)</f>
        <v>0</v>
      </c>
      <c r="T569" s="352">
        <f ca="1">IF(ISERROR(VLOOKUP($A569,'NAVARA KC&amp;SC'!$D:$D,1,FALSE)),0,1)</f>
        <v>0</v>
      </c>
      <c r="U569" s="352">
        <f ca="1">IF(ISERROR(VLOOKUP($A569,'ALL-NEW Z-Z34'!$D:$D,1,FALSE)),0,1)</f>
        <v>0</v>
      </c>
      <c r="V569" s="352">
        <f>IF(ISERROR(VLOOKUP($A569,#REF!,1,FALSE)),0,1)</f>
        <v>0</v>
      </c>
      <c r="W569" s="352">
        <f>IF(ISERROR(VLOOKUP($A569,#REF!,1,FALSE)),0,1)</f>
        <v>0</v>
      </c>
      <c r="X569" s="352">
        <f>IF(ISERROR(VLOOKUP($A569,#REF!,1,FALSE)),0,1)</f>
        <v>0</v>
      </c>
      <c r="Y569" s="352">
        <f>IF(ISERROR(VLOOKUP($A569,#REF!,1,FALSE)),0,1)</f>
        <v>0</v>
      </c>
      <c r="Z569" s="139">
        <f t="shared" ca="1" si="17"/>
        <v>0</v>
      </c>
      <c r="AA569"/>
    </row>
    <row r="570" spans="1:27">
      <c r="A570" s="717" t="s">
        <v>516</v>
      </c>
      <c r="B570" s="716" t="s">
        <v>965</v>
      </c>
      <c r="C570" s="718">
        <v>367.62</v>
      </c>
      <c r="D570" s="622">
        <v>367.62</v>
      </c>
      <c r="E570" s="537" t="str">
        <f t="shared" si="16"/>
        <v/>
      </c>
      <c r="F570" s="720" t="s">
        <v>1464</v>
      </c>
      <c r="G570" s="680">
        <f>C570-C570*VLOOKUP(F570,'Discount Codes'!A:E,3,FALSE)</f>
        <v>305.12459999999999</v>
      </c>
      <c r="H570" s="352">
        <f ca="1">IF(ISERROR(VLOOKUP($A570,'LEAF-ZE1'!$D:$E,1,FALSE)),0,1)</f>
        <v>1</v>
      </c>
      <c r="I570" s="352">
        <f ca="1">IF(ISERROR(VLOOKUP($A570,'370Z-Z34'!$D:$E,1,FALSE)),0,1)</f>
        <v>0</v>
      </c>
      <c r="J570" s="352">
        <f ca="1">IF(ISERROR(VLOOKUP($A570,'JUKE-F15'!$D:$E,1,FALSE)),0,1)</f>
        <v>1</v>
      </c>
      <c r="K570" s="352">
        <f ca="1">IF(ISERROR(VLOOKUP($A570,'JUKE-F16'!$D:$E,1,FALSE)),0,1)</f>
        <v>1</v>
      </c>
      <c r="L570" s="352">
        <f ca="1">IF(ISERROR(VLOOKUP($A570,'NAVARA DC SER 3 &amp; 4-D23'!$D:$E,1,FALSE)),0,1)</f>
        <v>1</v>
      </c>
      <c r="M570" s="352">
        <f ca="1">IF(ISERROR(VLOOKUP($A570,'NAVARA KC&amp;SC SER 3 &amp; 4-D23'!$D:$E,1,FALSE)),0,1)</f>
        <v>1</v>
      </c>
      <c r="N570" s="352">
        <f ca="1">IF(ISERROR(VLOOKUP($A570,'PATHFINDER -R52'!$D:$E,1,FALSE)),0,1)</f>
        <v>1</v>
      </c>
      <c r="O570" s="352">
        <f ca="1">IF(ISERROR(VLOOKUP($A570,'PATROL W-Y62 S4'!$D:$E,1,FALSE)),0,1)</f>
        <v>1</v>
      </c>
      <c r="P570" s="352">
        <f ca="1">IF(ISERROR(VLOOKUP($A570,'PATROL W-Y62'!$D:$E,1,FALSE)),0,1)</f>
        <v>1</v>
      </c>
      <c r="Q570" s="352">
        <f ca="1">IF(ISERROR(VLOOKUP($A570,'QASHQAI J11'!$D:$E,1,FALSE)),0,1)</f>
        <v>1</v>
      </c>
      <c r="R570" s="352">
        <f ca="1">IF(ISERROR(VLOOKUP($A570,'X-TRAIL-T32'!$D:$E,1,FALSE)),0,1)</f>
        <v>1</v>
      </c>
      <c r="S570" s="352">
        <f ca="1">IF(ISERROR(VLOOKUP($A570,'NAVARA -D23 DC'!$D:$D,1,FALSE)),0,1)</f>
        <v>1</v>
      </c>
      <c r="T570" s="352">
        <f ca="1">IF(ISERROR(VLOOKUP($A570,'NAVARA KC&amp;SC'!$D:$D,1,FALSE)),0,1)</f>
        <v>1</v>
      </c>
      <c r="U570" s="352">
        <f ca="1">IF(ISERROR(VLOOKUP($A570,'ALL-NEW Z-Z34'!$D:$D,1,FALSE)),0,1)</f>
        <v>0</v>
      </c>
      <c r="V570" s="352">
        <f>IF(ISERROR(VLOOKUP($A570,#REF!,1,FALSE)),0,1)</f>
        <v>0</v>
      </c>
      <c r="W570" s="352">
        <f>IF(ISERROR(VLOOKUP($A570,#REF!,1,FALSE)),0,1)</f>
        <v>0</v>
      </c>
      <c r="X570" s="352">
        <f>IF(ISERROR(VLOOKUP($A570,#REF!,1,FALSE)),0,1)</f>
        <v>0</v>
      </c>
      <c r="Y570" s="352">
        <f>IF(ISERROR(VLOOKUP($A570,#REF!,1,FALSE)),0,1)</f>
        <v>0</v>
      </c>
      <c r="Z570" s="139">
        <f t="shared" ca="1" si="17"/>
        <v>12</v>
      </c>
      <c r="AA570"/>
    </row>
    <row r="571" spans="1:27">
      <c r="A571" s="717" t="s">
        <v>512</v>
      </c>
      <c r="B571" s="716" t="s">
        <v>944</v>
      </c>
      <c r="C571" s="718">
        <v>23.28</v>
      </c>
      <c r="D571" s="622">
        <v>23.28</v>
      </c>
      <c r="E571" s="537" t="str">
        <f t="shared" si="16"/>
        <v/>
      </c>
      <c r="F571" s="720" t="s">
        <v>1464</v>
      </c>
      <c r="G571" s="680">
        <f>C571-C571*VLOOKUP(F571,'Discount Codes'!A:E,3,FALSE)</f>
        <v>19.322400000000002</v>
      </c>
      <c r="H571" s="352">
        <f ca="1">IF(ISERROR(VLOOKUP($A571,'LEAF-ZE1'!$D:$E,1,FALSE)),0,1)</f>
        <v>0</v>
      </c>
      <c r="I571" s="352">
        <f ca="1">IF(ISERROR(VLOOKUP($A571,'370Z-Z34'!$D:$E,1,FALSE)),0,1)</f>
        <v>0</v>
      </c>
      <c r="J571" s="352">
        <f ca="1">IF(ISERROR(VLOOKUP($A571,'JUKE-F15'!$D:$E,1,FALSE)),0,1)</f>
        <v>1</v>
      </c>
      <c r="K571" s="352">
        <f ca="1">IF(ISERROR(VLOOKUP($A571,'JUKE-F16'!$D:$E,1,FALSE)),0,1)</f>
        <v>1</v>
      </c>
      <c r="L571" s="352">
        <f ca="1">IF(ISERROR(VLOOKUP($A571,'NAVARA DC SER 3 &amp; 4-D23'!$D:$E,1,FALSE)),0,1)</f>
        <v>1</v>
      </c>
      <c r="M571" s="352">
        <f ca="1">IF(ISERROR(VLOOKUP($A571,'NAVARA KC&amp;SC SER 3 &amp; 4-D23'!$D:$E,1,FALSE)),0,1)</f>
        <v>1</v>
      </c>
      <c r="N571" s="352">
        <f ca="1">IF(ISERROR(VLOOKUP($A571,'PATHFINDER -R52'!$D:$E,1,FALSE)),0,1)</f>
        <v>1</v>
      </c>
      <c r="O571" s="352">
        <f ca="1">IF(ISERROR(VLOOKUP($A571,'PATROL W-Y62 S4'!$D:$E,1,FALSE)),0,1)</f>
        <v>1</v>
      </c>
      <c r="P571" s="352">
        <f ca="1">IF(ISERROR(VLOOKUP($A571,'PATROL W-Y62'!$D:$E,1,FALSE)),0,1)</f>
        <v>0</v>
      </c>
      <c r="Q571" s="352">
        <f ca="1">IF(ISERROR(VLOOKUP($A571,'QASHQAI J11'!$D:$E,1,FALSE)),0,1)</f>
        <v>1</v>
      </c>
      <c r="R571" s="352">
        <f ca="1">IF(ISERROR(VLOOKUP($A571,'X-TRAIL-T32'!$D:$E,1,FALSE)),0,1)</f>
        <v>1</v>
      </c>
      <c r="S571" s="352">
        <f ca="1">IF(ISERROR(VLOOKUP($A571,'NAVARA -D23 DC'!$D:$D,1,FALSE)),0,1)</f>
        <v>1</v>
      </c>
      <c r="T571" s="352">
        <f ca="1">IF(ISERROR(VLOOKUP($A571,'NAVARA KC&amp;SC'!$D:$D,1,FALSE)),0,1)</f>
        <v>1</v>
      </c>
      <c r="U571" s="352">
        <f ca="1">IF(ISERROR(VLOOKUP($A571,'ALL-NEW Z-Z34'!$D:$D,1,FALSE)),0,1)</f>
        <v>0</v>
      </c>
      <c r="V571" s="352">
        <f>IF(ISERROR(VLOOKUP($A571,#REF!,1,FALSE)),0,1)</f>
        <v>0</v>
      </c>
      <c r="W571" s="352">
        <f>IF(ISERROR(VLOOKUP($A571,#REF!,1,FALSE)),0,1)</f>
        <v>0</v>
      </c>
      <c r="X571" s="352">
        <f>IF(ISERROR(VLOOKUP($A571,#REF!,1,FALSE)),0,1)</f>
        <v>0</v>
      </c>
      <c r="Y571" s="352">
        <f>IF(ISERROR(VLOOKUP($A571,#REF!,1,FALSE)),0,1)</f>
        <v>0</v>
      </c>
      <c r="Z571" s="139">
        <f t="shared" ca="1" si="17"/>
        <v>10</v>
      </c>
      <c r="AA571"/>
    </row>
    <row r="572" spans="1:27">
      <c r="A572" s="717" t="s">
        <v>86</v>
      </c>
      <c r="B572" s="716" t="s">
        <v>767</v>
      </c>
      <c r="C572" s="718">
        <v>38.46</v>
      </c>
      <c r="D572" s="622">
        <v>38.46</v>
      </c>
      <c r="E572" s="537" t="str">
        <f t="shared" si="16"/>
        <v/>
      </c>
      <c r="F572" s="720" t="s">
        <v>1464</v>
      </c>
      <c r="G572" s="680">
        <f>C572-C572*VLOOKUP(F572,'Discount Codes'!A:E,3,FALSE)</f>
        <v>31.921800000000001</v>
      </c>
      <c r="H572" s="352">
        <f ca="1">IF(ISERROR(VLOOKUP($A572,'LEAF-ZE1'!$D:$E,1,FALSE)),0,1)</f>
        <v>1</v>
      </c>
      <c r="I572" s="352">
        <f ca="1">IF(ISERROR(VLOOKUP($A572,'370Z-Z34'!$D:$E,1,FALSE)),0,1)</f>
        <v>0</v>
      </c>
      <c r="J572" s="352">
        <f ca="1">IF(ISERROR(VLOOKUP($A572,'JUKE-F15'!$D:$E,1,FALSE)),0,1)</f>
        <v>1</v>
      </c>
      <c r="K572" s="352">
        <f ca="1">IF(ISERROR(VLOOKUP($A572,'JUKE-F16'!$D:$E,1,FALSE)),0,1)</f>
        <v>1</v>
      </c>
      <c r="L572" s="352">
        <f ca="1">IF(ISERROR(VLOOKUP($A572,'NAVARA DC SER 3 &amp; 4-D23'!$D:$E,1,FALSE)),0,1)</f>
        <v>1</v>
      </c>
      <c r="M572" s="352">
        <f ca="1">IF(ISERROR(VLOOKUP($A572,'NAVARA KC&amp;SC SER 3 &amp; 4-D23'!$D:$E,1,FALSE)),0,1)</f>
        <v>1</v>
      </c>
      <c r="N572" s="352">
        <f ca="1">IF(ISERROR(VLOOKUP($A572,'PATHFINDER -R52'!$D:$E,1,FALSE)),0,1)</f>
        <v>1</v>
      </c>
      <c r="O572" s="352">
        <f ca="1">IF(ISERROR(VLOOKUP($A572,'PATROL W-Y62 S4'!$D:$E,1,FALSE)),0,1)</f>
        <v>0</v>
      </c>
      <c r="P572" s="352">
        <f ca="1">IF(ISERROR(VLOOKUP($A572,'PATROL W-Y62'!$D:$E,1,FALSE)),0,1)</f>
        <v>0</v>
      </c>
      <c r="Q572" s="352">
        <f ca="1">IF(ISERROR(VLOOKUP($A572,'QASHQAI J11'!$D:$E,1,FALSE)),0,1)</f>
        <v>1</v>
      </c>
      <c r="R572" s="352">
        <f ca="1">IF(ISERROR(VLOOKUP($A572,'X-TRAIL-T32'!$D:$E,1,FALSE)),0,1)</f>
        <v>0</v>
      </c>
      <c r="S572" s="352">
        <f ca="1">IF(ISERROR(VLOOKUP($A572,'NAVARA -D23 DC'!$D:$D,1,FALSE)),0,1)</f>
        <v>0</v>
      </c>
      <c r="T572" s="352">
        <f ca="1">IF(ISERROR(VLOOKUP($A572,'NAVARA KC&amp;SC'!$D:$D,1,FALSE)),0,1)</f>
        <v>0</v>
      </c>
      <c r="U572" s="352">
        <f ca="1">IF(ISERROR(VLOOKUP($A572,'ALL-NEW Z-Z34'!$D:$D,1,FALSE)),0,1)</f>
        <v>0</v>
      </c>
      <c r="V572" s="352">
        <f>IF(ISERROR(VLOOKUP($A572,#REF!,1,FALSE)),0,1)</f>
        <v>0</v>
      </c>
      <c r="W572" s="352">
        <f>IF(ISERROR(VLOOKUP($A572,#REF!,1,FALSE)),0,1)</f>
        <v>0</v>
      </c>
      <c r="X572" s="352">
        <f>IF(ISERROR(VLOOKUP($A572,#REF!,1,FALSE)),0,1)</f>
        <v>0</v>
      </c>
      <c r="Y572" s="352">
        <f>IF(ISERROR(VLOOKUP($A572,#REF!,1,FALSE)),0,1)</f>
        <v>0</v>
      </c>
      <c r="Z572" s="139">
        <f t="shared" ca="1" si="17"/>
        <v>7</v>
      </c>
      <c r="AA572"/>
    </row>
    <row r="573" spans="1:27">
      <c r="A573" s="717" t="s">
        <v>70</v>
      </c>
      <c r="B573" s="716" t="s">
        <v>962</v>
      </c>
      <c r="C573" s="718">
        <v>57.85</v>
      </c>
      <c r="D573" s="622">
        <v>57.85</v>
      </c>
      <c r="E573" s="537" t="str">
        <f t="shared" si="16"/>
        <v/>
      </c>
      <c r="F573" s="720" t="s">
        <v>1464</v>
      </c>
      <c r="G573" s="680">
        <f>C573-C573*VLOOKUP(F573,'Discount Codes'!A:E,3,FALSE)</f>
        <v>48.015500000000003</v>
      </c>
      <c r="H573" s="352">
        <f ca="1">IF(ISERROR(VLOOKUP($A573,'LEAF-ZE1'!$D:$E,1,FALSE)),0,1)</f>
        <v>1</v>
      </c>
      <c r="I573" s="352">
        <f ca="1">IF(ISERROR(VLOOKUP($A573,'370Z-Z34'!$D:$E,1,FALSE)),0,1)</f>
        <v>1</v>
      </c>
      <c r="J573" s="352">
        <f ca="1">IF(ISERROR(VLOOKUP($A573,'JUKE-F15'!$D:$E,1,FALSE)),0,1)</f>
        <v>1</v>
      </c>
      <c r="K573" s="352">
        <f ca="1">IF(ISERROR(VLOOKUP($A573,'JUKE-F16'!$D:$E,1,FALSE)),0,1)</f>
        <v>1</v>
      </c>
      <c r="L573" s="352">
        <f ca="1">IF(ISERROR(VLOOKUP($A573,'NAVARA DC SER 3 &amp; 4-D23'!$D:$E,1,FALSE)),0,1)</f>
        <v>1</v>
      </c>
      <c r="M573" s="352">
        <f ca="1">IF(ISERROR(VLOOKUP($A573,'NAVARA KC&amp;SC SER 3 &amp; 4-D23'!$D:$E,1,FALSE)),0,1)</f>
        <v>1</v>
      </c>
      <c r="N573" s="352">
        <f ca="1">IF(ISERROR(VLOOKUP($A573,'PATHFINDER -R52'!$D:$E,1,FALSE)),0,1)</f>
        <v>1</v>
      </c>
      <c r="O573" s="352">
        <f ca="1">IF(ISERROR(VLOOKUP($A573,'PATROL W-Y62 S4'!$D:$E,1,FALSE)),0,1)</f>
        <v>1</v>
      </c>
      <c r="P573" s="352">
        <f ca="1">IF(ISERROR(VLOOKUP($A573,'PATROL W-Y62'!$D:$E,1,FALSE)),0,1)</f>
        <v>1</v>
      </c>
      <c r="Q573" s="352">
        <f ca="1">IF(ISERROR(VLOOKUP($A573,'QASHQAI J11'!$D:$E,1,FALSE)),0,1)</f>
        <v>1</v>
      </c>
      <c r="R573" s="352">
        <f ca="1">IF(ISERROR(VLOOKUP($A573,'X-TRAIL-T32'!$D:$E,1,FALSE)),0,1)</f>
        <v>1</v>
      </c>
      <c r="S573" s="352">
        <f ca="1">IF(ISERROR(VLOOKUP($A573,'NAVARA -D23 DC'!$D:$D,1,FALSE)),0,1)</f>
        <v>1</v>
      </c>
      <c r="T573" s="352">
        <f ca="1">IF(ISERROR(VLOOKUP($A573,'NAVARA KC&amp;SC'!$D:$D,1,FALSE)),0,1)</f>
        <v>1</v>
      </c>
      <c r="U573" s="352">
        <f ca="1">IF(ISERROR(VLOOKUP($A573,'ALL-NEW Z-Z34'!$D:$D,1,FALSE)),0,1)</f>
        <v>1</v>
      </c>
      <c r="V573" s="352">
        <f>IF(ISERROR(VLOOKUP($A573,#REF!,1,FALSE)),0,1)</f>
        <v>0</v>
      </c>
      <c r="W573" s="352">
        <f>IF(ISERROR(VLOOKUP($A573,#REF!,1,FALSE)),0,1)</f>
        <v>0</v>
      </c>
      <c r="X573" s="352">
        <f>IF(ISERROR(VLOOKUP($A573,#REF!,1,FALSE)),0,1)</f>
        <v>0</v>
      </c>
      <c r="Y573" s="352">
        <f>IF(ISERROR(VLOOKUP($A573,#REF!,1,FALSE)),0,1)</f>
        <v>0</v>
      </c>
      <c r="Z573" s="139">
        <f t="shared" ca="1" si="17"/>
        <v>14</v>
      </c>
      <c r="AA573"/>
    </row>
    <row r="574" spans="1:27">
      <c r="A574" s="717" t="s">
        <v>1552</v>
      </c>
      <c r="B574" s="716" t="s">
        <v>2052</v>
      </c>
      <c r="C574" s="718">
        <v>44.47</v>
      </c>
      <c r="D574" s="622">
        <v>44.47</v>
      </c>
      <c r="E574" s="537" t="str">
        <f t="shared" si="16"/>
        <v/>
      </c>
      <c r="F574" s="720" t="s">
        <v>1466</v>
      </c>
      <c r="G574" s="680">
        <f>C574-C574*VLOOKUP(F574,'Discount Codes'!A:E,3,FALSE)</f>
        <v>36.9101</v>
      </c>
      <c r="H574" s="352">
        <f ca="1">IF(ISERROR(VLOOKUP($A574,'LEAF-ZE1'!$D:$E,1,FALSE)),0,1)</f>
        <v>0</v>
      </c>
      <c r="I574" s="352">
        <f ca="1">IF(ISERROR(VLOOKUP($A574,'370Z-Z34'!$D:$E,1,FALSE)),0,1)</f>
        <v>0</v>
      </c>
      <c r="J574" s="352">
        <f ca="1">IF(ISERROR(VLOOKUP($A574,'JUKE-F15'!$D:$E,1,FALSE)),0,1)</f>
        <v>0</v>
      </c>
      <c r="K574" s="352">
        <f ca="1">IF(ISERROR(VLOOKUP($A574,'JUKE-F16'!$D:$E,1,FALSE)),0,1)</f>
        <v>0</v>
      </c>
      <c r="L574" s="352">
        <f ca="1">IF(ISERROR(VLOOKUP($A574,'NAVARA DC SER 3 &amp; 4-D23'!$D:$E,1,FALSE)),0,1)</f>
        <v>0</v>
      </c>
      <c r="M574" s="352">
        <f ca="1">IF(ISERROR(VLOOKUP($A574,'NAVARA KC&amp;SC SER 3 &amp; 4-D23'!$D:$E,1,FALSE)),0,1)</f>
        <v>0</v>
      </c>
      <c r="N574" s="352">
        <f ca="1">IF(ISERROR(VLOOKUP($A574,'PATHFINDER -R52'!$D:$E,1,FALSE)),0,1)</f>
        <v>0</v>
      </c>
      <c r="O574" s="352">
        <f ca="1">IF(ISERROR(VLOOKUP($A574,'PATROL W-Y62 S4'!$D:$E,1,FALSE)),0,1)</f>
        <v>0</v>
      </c>
      <c r="P574" s="352">
        <f ca="1">IF(ISERROR(VLOOKUP($A574,'PATROL W-Y62'!$D:$E,1,FALSE)),0,1)</f>
        <v>0</v>
      </c>
      <c r="Q574" s="352">
        <f ca="1">IF(ISERROR(VLOOKUP($A574,'QASHQAI J11'!$D:$E,1,FALSE)),0,1)</f>
        <v>0</v>
      </c>
      <c r="R574" s="352">
        <f ca="1">IF(ISERROR(VLOOKUP($A574,'X-TRAIL-T32'!$D:$E,1,FALSE)),0,1)</f>
        <v>0</v>
      </c>
      <c r="S574" s="352">
        <f ca="1">IF(ISERROR(VLOOKUP($A574,'NAVARA -D23 DC'!$D:$D,1,FALSE)),0,1)</f>
        <v>0</v>
      </c>
      <c r="T574" s="352">
        <f ca="1">IF(ISERROR(VLOOKUP($A574,'NAVARA KC&amp;SC'!$D:$D,1,FALSE)),0,1)</f>
        <v>0</v>
      </c>
      <c r="U574" s="352">
        <f ca="1">IF(ISERROR(VLOOKUP($A574,'ALL-NEW Z-Z34'!$D:$D,1,FALSE)),0,1)</f>
        <v>1</v>
      </c>
      <c r="V574" s="352">
        <f>IF(ISERROR(VLOOKUP($A574,#REF!,1,FALSE)),0,1)</f>
        <v>0</v>
      </c>
      <c r="W574" s="352">
        <f>IF(ISERROR(VLOOKUP($A574,#REF!,1,FALSE)),0,1)</f>
        <v>0</v>
      </c>
      <c r="X574" s="352">
        <f>IF(ISERROR(VLOOKUP($A574,#REF!,1,FALSE)),0,1)</f>
        <v>0</v>
      </c>
      <c r="Y574" s="352">
        <f>IF(ISERROR(VLOOKUP($A574,#REF!,1,FALSE)),0,1)</f>
        <v>0</v>
      </c>
      <c r="Z574" s="139">
        <f t="shared" ca="1" si="17"/>
        <v>1</v>
      </c>
      <c r="AA574"/>
    </row>
    <row r="575" spans="1:27">
      <c r="A575" s="717" t="s">
        <v>84</v>
      </c>
      <c r="B575" s="716" t="s">
        <v>963</v>
      </c>
      <c r="C575" s="718">
        <v>29.45</v>
      </c>
      <c r="D575" s="622">
        <v>29.45</v>
      </c>
      <c r="E575" s="537" t="str">
        <f t="shared" si="16"/>
        <v/>
      </c>
      <c r="F575" s="720" t="s">
        <v>1464</v>
      </c>
      <c r="G575" s="680">
        <f>C575-C575*VLOOKUP(F575,'Discount Codes'!A:E,3,FALSE)</f>
        <v>24.4435</v>
      </c>
      <c r="H575" s="352">
        <f ca="1">IF(ISERROR(VLOOKUP($A575,'LEAF-ZE1'!$D:$E,1,FALSE)),0,1)</f>
        <v>1</v>
      </c>
      <c r="I575" s="352">
        <f ca="1">IF(ISERROR(VLOOKUP($A575,'370Z-Z34'!$D:$E,1,FALSE)),0,1)</f>
        <v>1</v>
      </c>
      <c r="J575" s="352">
        <f ca="1">IF(ISERROR(VLOOKUP($A575,'JUKE-F15'!$D:$E,1,FALSE)),0,1)</f>
        <v>1</v>
      </c>
      <c r="K575" s="352">
        <f ca="1">IF(ISERROR(VLOOKUP($A575,'JUKE-F16'!$D:$E,1,FALSE)),0,1)</f>
        <v>1</v>
      </c>
      <c r="L575" s="352">
        <f ca="1">IF(ISERROR(VLOOKUP($A575,'NAVARA DC SER 3 &amp; 4-D23'!$D:$E,1,FALSE)),0,1)</f>
        <v>1</v>
      </c>
      <c r="M575" s="352">
        <f ca="1">IF(ISERROR(VLOOKUP($A575,'NAVARA KC&amp;SC SER 3 &amp; 4-D23'!$D:$E,1,FALSE)),0,1)</f>
        <v>1</v>
      </c>
      <c r="N575" s="352">
        <f ca="1">IF(ISERROR(VLOOKUP($A575,'PATHFINDER -R52'!$D:$E,1,FALSE)),0,1)</f>
        <v>1</v>
      </c>
      <c r="O575" s="352">
        <f ca="1">IF(ISERROR(VLOOKUP($A575,'PATROL W-Y62 S4'!$D:$E,1,FALSE)),0,1)</f>
        <v>1</v>
      </c>
      <c r="P575" s="352">
        <f ca="1">IF(ISERROR(VLOOKUP($A575,'PATROL W-Y62'!$D:$E,1,FALSE)),0,1)</f>
        <v>1</v>
      </c>
      <c r="Q575" s="352">
        <f ca="1">IF(ISERROR(VLOOKUP($A575,'QASHQAI J11'!$D:$E,1,FALSE)),0,1)</f>
        <v>1</v>
      </c>
      <c r="R575" s="352">
        <f ca="1">IF(ISERROR(VLOOKUP($A575,'X-TRAIL-T32'!$D:$E,1,FALSE)),0,1)</f>
        <v>1</v>
      </c>
      <c r="S575" s="352">
        <f ca="1">IF(ISERROR(VLOOKUP($A575,'NAVARA -D23 DC'!$D:$D,1,FALSE)),0,1)</f>
        <v>1</v>
      </c>
      <c r="T575" s="352">
        <f ca="1">IF(ISERROR(VLOOKUP($A575,'NAVARA KC&amp;SC'!$D:$D,1,FALSE)),0,1)</f>
        <v>1</v>
      </c>
      <c r="U575" s="352">
        <f ca="1">IF(ISERROR(VLOOKUP($A575,'ALL-NEW Z-Z34'!$D:$D,1,FALSE)),0,1)</f>
        <v>1</v>
      </c>
      <c r="V575" s="352">
        <f>IF(ISERROR(VLOOKUP($A575,#REF!,1,FALSE)),0,1)</f>
        <v>0</v>
      </c>
      <c r="W575" s="352">
        <f>IF(ISERROR(VLOOKUP($A575,#REF!,1,FALSE)),0,1)</f>
        <v>0</v>
      </c>
      <c r="X575" s="352">
        <f>IF(ISERROR(VLOOKUP($A575,#REF!,1,FALSE)),0,1)</f>
        <v>0</v>
      </c>
      <c r="Y575" s="352">
        <f>IF(ISERROR(VLOOKUP($A575,#REF!,1,FALSE)),0,1)</f>
        <v>0</v>
      </c>
      <c r="Z575" s="139">
        <f t="shared" ca="1" si="17"/>
        <v>14</v>
      </c>
      <c r="AA575"/>
    </row>
    <row r="576" spans="1:27">
      <c r="A576" s="717" t="s">
        <v>1786</v>
      </c>
      <c r="B576" s="716" t="s">
        <v>1787</v>
      </c>
      <c r="C576" s="718">
        <v>904.39</v>
      </c>
      <c r="D576" s="705">
        <v>904.39</v>
      </c>
      <c r="E576" s="537" t="str">
        <f t="shared" si="16"/>
        <v/>
      </c>
      <c r="F576" s="720" t="s">
        <v>1465</v>
      </c>
      <c r="G576" s="680">
        <f>C576-C576*VLOOKUP(F576,'Discount Codes'!A:E,3,FALSE)</f>
        <v>750.64369999999997</v>
      </c>
      <c r="H576" s="352">
        <f ca="1">IF(ISERROR(VLOOKUP($A576,'LEAF-ZE1'!$D:$E,1,FALSE)),0,1)</f>
        <v>0</v>
      </c>
      <c r="I576" s="352">
        <f ca="1">IF(ISERROR(VLOOKUP($A576,'370Z-Z34'!$D:$E,1,FALSE)),0,1)</f>
        <v>0</v>
      </c>
      <c r="J576" s="352">
        <f ca="1">IF(ISERROR(VLOOKUP($A576,'JUKE-F15'!$D:$E,1,FALSE)),0,1)</f>
        <v>0</v>
      </c>
      <c r="K576" s="352">
        <f ca="1">IF(ISERROR(VLOOKUP($A576,'JUKE-F16'!$D:$E,1,FALSE)),0,1)</f>
        <v>0</v>
      </c>
      <c r="L576" s="352">
        <f ca="1">IF(ISERROR(VLOOKUP($A576,'NAVARA DC SER 3 &amp; 4-D23'!$D:$E,1,FALSE)),0,1)</f>
        <v>0</v>
      </c>
      <c r="M576" s="352">
        <f ca="1">IF(ISERROR(VLOOKUP($A576,'NAVARA KC&amp;SC SER 3 &amp; 4-D23'!$D:$E,1,FALSE)),0,1)</f>
        <v>0</v>
      </c>
      <c r="N576" s="352">
        <f ca="1">IF(ISERROR(VLOOKUP($A576,'PATHFINDER -R52'!$D:$E,1,FALSE)),0,1)</f>
        <v>0</v>
      </c>
      <c r="O576" s="352">
        <f ca="1">IF(ISERROR(VLOOKUP($A576,'PATROL W-Y62 S4'!$D:$E,1,FALSE)),0,1)</f>
        <v>0</v>
      </c>
      <c r="P576" s="352">
        <f ca="1">IF(ISERROR(VLOOKUP($A576,'PATROL W-Y62'!$D:$E,1,FALSE)),0,1)</f>
        <v>0</v>
      </c>
      <c r="Q576" s="352">
        <f ca="1">IF(ISERROR(VLOOKUP($A576,'QASHQAI J11'!$D:$E,1,FALSE)),0,1)</f>
        <v>0</v>
      </c>
      <c r="R576" s="352">
        <f ca="1">IF(ISERROR(VLOOKUP($A576,'X-TRAIL-T32'!$D:$E,1,FALSE)),0,1)</f>
        <v>0</v>
      </c>
      <c r="S576" s="352">
        <f ca="1">IF(ISERROR(VLOOKUP($A576,'NAVARA -D23 DC'!$D:$D,1,FALSE)),0,1)</f>
        <v>0</v>
      </c>
      <c r="T576" s="352">
        <f ca="1">IF(ISERROR(VLOOKUP($A576,'NAVARA KC&amp;SC'!$D:$D,1,FALSE)),0,1)</f>
        <v>0</v>
      </c>
      <c r="U576" s="352">
        <f ca="1">IF(ISERROR(VLOOKUP($A576,'ALL-NEW Z-Z34'!$D:$D,1,FALSE)),0,1)</f>
        <v>0</v>
      </c>
      <c r="V576" s="352">
        <f>IF(ISERROR(VLOOKUP($A576,#REF!,1,FALSE)),0,1)</f>
        <v>0</v>
      </c>
      <c r="W576" s="352">
        <f>IF(ISERROR(VLOOKUP($A576,#REF!,1,FALSE)),0,1)</f>
        <v>0</v>
      </c>
      <c r="X576" s="352">
        <f>IF(ISERROR(VLOOKUP($A576,#REF!,1,FALSE)),0,1)</f>
        <v>0</v>
      </c>
      <c r="Y576" s="352">
        <f>IF(ISERROR(VLOOKUP($A576,#REF!,1,FALSE)),0,1)</f>
        <v>0</v>
      </c>
      <c r="Z576" s="139">
        <f t="shared" ca="1" si="17"/>
        <v>0</v>
      </c>
      <c r="AA576"/>
    </row>
    <row r="577" spans="1:27">
      <c r="A577" s="717" t="s">
        <v>1788</v>
      </c>
      <c r="B577" s="716" t="s">
        <v>1789</v>
      </c>
      <c r="C577" s="718">
        <v>156.19</v>
      </c>
      <c r="D577" s="705">
        <v>156.19</v>
      </c>
      <c r="E577" s="537" t="str">
        <f t="shared" si="16"/>
        <v/>
      </c>
      <c r="F577" s="720" t="s">
        <v>1465</v>
      </c>
      <c r="G577" s="680">
        <f>C577-C577*VLOOKUP(F577,'Discount Codes'!A:E,3,FALSE)</f>
        <v>129.6377</v>
      </c>
      <c r="H577" s="352">
        <f ca="1">IF(ISERROR(VLOOKUP($A577,'LEAF-ZE1'!$D:$E,1,FALSE)),0,1)</f>
        <v>0</v>
      </c>
      <c r="I577" s="352">
        <f ca="1">IF(ISERROR(VLOOKUP($A577,'370Z-Z34'!$D:$E,1,FALSE)),0,1)</f>
        <v>0</v>
      </c>
      <c r="J577" s="352">
        <f ca="1">IF(ISERROR(VLOOKUP($A577,'JUKE-F15'!$D:$E,1,FALSE)),0,1)</f>
        <v>0</v>
      </c>
      <c r="K577" s="352">
        <f ca="1">IF(ISERROR(VLOOKUP($A577,'JUKE-F16'!$D:$E,1,FALSE)),0,1)</f>
        <v>0</v>
      </c>
      <c r="L577" s="352">
        <f ca="1">IF(ISERROR(VLOOKUP($A577,'NAVARA DC SER 3 &amp; 4-D23'!$D:$E,1,FALSE)),0,1)</f>
        <v>0</v>
      </c>
      <c r="M577" s="352">
        <f ca="1">IF(ISERROR(VLOOKUP($A577,'NAVARA KC&amp;SC SER 3 &amp; 4-D23'!$D:$E,1,FALSE)),0,1)</f>
        <v>0</v>
      </c>
      <c r="N577" s="352">
        <f ca="1">IF(ISERROR(VLOOKUP($A577,'PATHFINDER -R52'!$D:$E,1,FALSE)),0,1)</f>
        <v>0</v>
      </c>
      <c r="O577" s="352">
        <f ca="1">IF(ISERROR(VLOOKUP($A577,'PATROL W-Y62 S4'!$D:$E,1,FALSE)),0,1)</f>
        <v>0</v>
      </c>
      <c r="P577" s="352">
        <f ca="1">IF(ISERROR(VLOOKUP($A577,'PATROL W-Y62'!$D:$E,1,FALSE)),0,1)</f>
        <v>0</v>
      </c>
      <c r="Q577" s="352">
        <f ca="1">IF(ISERROR(VLOOKUP($A577,'QASHQAI J11'!$D:$E,1,FALSE)),0,1)</f>
        <v>0</v>
      </c>
      <c r="R577" s="352">
        <f ca="1">IF(ISERROR(VLOOKUP($A577,'X-TRAIL-T32'!$D:$E,1,FALSE)),0,1)</f>
        <v>0</v>
      </c>
      <c r="S577" s="352">
        <f ca="1">IF(ISERROR(VLOOKUP($A577,'NAVARA -D23 DC'!$D:$D,1,FALSE)),0,1)</f>
        <v>0</v>
      </c>
      <c r="T577" s="352">
        <f ca="1">IF(ISERROR(VLOOKUP($A577,'NAVARA KC&amp;SC'!$D:$D,1,FALSE)),0,1)</f>
        <v>0</v>
      </c>
      <c r="U577" s="352">
        <f ca="1">IF(ISERROR(VLOOKUP($A577,'ALL-NEW Z-Z34'!$D:$D,1,FALSE)),0,1)</f>
        <v>0</v>
      </c>
      <c r="V577" s="352">
        <f>IF(ISERROR(VLOOKUP($A577,#REF!,1,FALSE)),0,1)</f>
        <v>0</v>
      </c>
      <c r="W577" s="352">
        <f>IF(ISERROR(VLOOKUP($A577,#REF!,1,FALSE)),0,1)</f>
        <v>0</v>
      </c>
      <c r="X577" s="352">
        <f>IF(ISERROR(VLOOKUP($A577,#REF!,1,FALSE)),0,1)</f>
        <v>0</v>
      </c>
      <c r="Y577" s="352">
        <f>IF(ISERROR(VLOOKUP($A577,#REF!,1,FALSE)),0,1)</f>
        <v>0</v>
      </c>
      <c r="Z577" s="139">
        <f t="shared" ca="1" si="17"/>
        <v>0</v>
      </c>
      <c r="AA577"/>
    </row>
    <row r="578" spans="1:27" s="628" customFormat="1">
      <c r="A578" s="717" t="s">
        <v>1791</v>
      </c>
      <c r="B578" s="716" t="s">
        <v>1792</v>
      </c>
      <c r="C578" s="718">
        <v>36.75</v>
      </c>
      <c r="D578" s="706">
        <v>36.75</v>
      </c>
      <c r="E578" s="537" t="str">
        <f t="shared" si="16"/>
        <v/>
      </c>
      <c r="F578" s="720" t="s">
        <v>1468</v>
      </c>
      <c r="G578" s="680">
        <f>C578-C578*VLOOKUP(F578,'Discount Codes'!A:E,3,FALSE)</f>
        <v>32.15625</v>
      </c>
      <c r="H578" s="352">
        <f ca="1">IF(ISERROR(VLOOKUP($A578,'LEAF-ZE1'!$D:$E,1,FALSE)),0,1)</f>
        <v>0</v>
      </c>
      <c r="I578" s="352">
        <f ca="1">IF(ISERROR(VLOOKUP($A578,'370Z-Z34'!$D:$E,1,FALSE)),0,1)</f>
        <v>0</v>
      </c>
      <c r="J578" s="352">
        <f ca="1">IF(ISERROR(VLOOKUP($A578,'JUKE-F15'!$D:$E,1,FALSE)),0,1)</f>
        <v>0</v>
      </c>
      <c r="K578" s="352">
        <f ca="1">IF(ISERROR(VLOOKUP($A578,'JUKE-F16'!$D:$E,1,FALSE)),0,1)</f>
        <v>0</v>
      </c>
      <c r="L578" s="352">
        <f ca="1">IF(ISERROR(VLOOKUP($A578,'NAVARA DC SER 3 &amp; 4-D23'!$D:$E,1,FALSE)),0,1)</f>
        <v>0</v>
      </c>
      <c r="M578" s="352">
        <f ca="1">IF(ISERROR(VLOOKUP($A578,'NAVARA KC&amp;SC SER 3 &amp; 4-D23'!$D:$E,1,FALSE)),0,1)</f>
        <v>0</v>
      </c>
      <c r="N578" s="352">
        <f ca="1">IF(ISERROR(VLOOKUP($A578,'PATHFINDER -R52'!$D:$E,1,FALSE)),0,1)</f>
        <v>0</v>
      </c>
      <c r="O578" s="352">
        <f ca="1">IF(ISERROR(VLOOKUP($A578,'PATROL W-Y62 S4'!$D:$E,1,FALSE)),0,1)</f>
        <v>0</v>
      </c>
      <c r="P578" s="352">
        <f ca="1">IF(ISERROR(VLOOKUP($A578,'PATROL W-Y62'!$D:$E,1,FALSE)),0,1)</f>
        <v>0</v>
      </c>
      <c r="Q578" s="352">
        <f ca="1">IF(ISERROR(VLOOKUP($A578,'QASHQAI J11'!$D:$E,1,FALSE)),0,1)</f>
        <v>0</v>
      </c>
      <c r="R578" s="352">
        <f ca="1">IF(ISERROR(VLOOKUP($A578,'X-TRAIL-T32'!$D:$E,1,FALSE)),0,1)</f>
        <v>0</v>
      </c>
      <c r="S578" s="352">
        <f ca="1">IF(ISERROR(VLOOKUP($A578,'NAVARA -D23 DC'!$D:$D,1,FALSE)),0,1)</f>
        <v>0</v>
      </c>
      <c r="T578" s="352">
        <f ca="1">IF(ISERROR(VLOOKUP($A578,'NAVARA KC&amp;SC'!$D:$D,1,FALSE)),0,1)</f>
        <v>0</v>
      </c>
      <c r="U578" s="352">
        <f ca="1">IF(ISERROR(VLOOKUP($A578,'ALL-NEW Z-Z34'!$D:$D,1,FALSE)),0,1)</f>
        <v>0</v>
      </c>
      <c r="V578" s="352">
        <f>IF(ISERROR(VLOOKUP($A578,#REF!,1,FALSE)),0,1)</f>
        <v>0</v>
      </c>
      <c r="W578" s="352">
        <f>IF(ISERROR(VLOOKUP($A578,#REF!,1,FALSE)),0,1)</f>
        <v>0</v>
      </c>
      <c r="X578" s="352">
        <f>IF(ISERROR(VLOOKUP($A578,#REF!,1,FALSE)),0,1)</f>
        <v>0</v>
      </c>
      <c r="Y578" s="352">
        <f>IF(ISERROR(VLOOKUP($A578,#REF!,1,FALSE)),0,1)</f>
        <v>0</v>
      </c>
      <c r="Z578" s="139">
        <f t="shared" ca="1" si="17"/>
        <v>0</v>
      </c>
    </row>
    <row r="579" spans="1:27" s="628" customFormat="1">
      <c r="A579" s="717" t="s">
        <v>1793</v>
      </c>
      <c r="B579" s="716" t="s">
        <v>1792</v>
      </c>
      <c r="C579" s="718">
        <v>36.75</v>
      </c>
      <c r="D579" s="706">
        <v>36.75</v>
      </c>
      <c r="E579" s="537" t="str">
        <f t="shared" ref="E579:E607" si="18">IF(D579=C579,"","Price Update")</f>
        <v/>
      </c>
      <c r="F579" s="720" t="s">
        <v>1468</v>
      </c>
      <c r="G579" s="680">
        <f>C579-C579*VLOOKUP(F579,'Discount Codes'!A:E,3,FALSE)</f>
        <v>32.15625</v>
      </c>
      <c r="H579" s="352">
        <f ca="1">IF(ISERROR(VLOOKUP($A579,'LEAF-ZE1'!$D:$E,1,FALSE)),0,1)</f>
        <v>0</v>
      </c>
      <c r="I579" s="352">
        <f ca="1">IF(ISERROR(VLOOKUP($A579,'370Z-Z34'!$D:$E,1,FALSE)),0,1)</f>
        <v>0</v>
      </c>
      <c r="J579" s="352">
        <f ca="1">IF(ISERROR(VLOOKUP($A579,'JUKE-F15'!$D:$E,1,FALSE)),0,1)</f>
        <v>0</v>
      </c>
      <c r="K579" s="352">
        <f ca="1">IF(ISERROR(VLOOKUP($A579,'JUKE-F16'!$D:$E,1,FALSE)),0,1)</f>
        <v>0</v>
      </c>
      <c r="L579" s="352">
        <f ca="1">IF(ISERROR(VLOOKUP($A579,'NAVARA DC SER 3 &amp; 4-D23'!$D:$E,1,FALSE)),0,1)</f>
        <v>0</v>
      </c>
      <c r="M579" s="352">
        <f ca="1">IF(ISERROR(VLOOKUP($A579,'NAVARA KC&amp;SC SER 3 &amp; 4-D23'!$D:$E,1,FALSE)),0,1)</f>
        <v>0</v>
      </c>
      <c r="N579" s="352">
        <f ca="1">IF(ISERROR(VLOOKUP($A579,'PATHFINDER -R52'!$D:$E,1,FALSE)),0,1)</f>
        <v>0</v>
      </c>
      <c r="O579" s="352">
        <f ca="1">IF(ISERROR(VLOOKUP($A579,'PATROL W-Y62 S4'!$D:$E,1,FALSE)),0,1)</f>
        <v>0</v>
      </c>
      <c r="P579" s="352">
        <f ca="1">IF(ISERROR(VLOOKUP($A579,'PATROL W-Y62'!$D:$E,1,FALSE)),0,1)</f>
        <v>0</v>
      </c>
      <c r="Q579" s="352">
        <f ca="1">IF(ISERROR(VLOOKUP($A579,'QASHQAI J11'!$D:$E,1,FALSE)),0,1)</f>
        <v>0</v>
      </c>
      <c r="R579" s="352">
        <f ca="1">IF(ISERROR(VLOOKUP($A579,'X-TRAIL-T32'!$D:$E,1,FALSE)),0,1)</f>
        <v>0</v>
      </c>
      <c r="S579" s="352">
        <f ca="1">IF(ISERROR(VLOOKUP($A579,'NAVARA -D23 DC'!$D:$D,1,FALSE)),0,1)</f>
        <v>0</v>
      </c>
      <c r="T579" s="352">
        <f ca="1">IF(ISERROR(VLOOKUP($A579,'NAVARA KC&amp;SC'!$D:$D,1,FALSE)),0,1)</f>
        <v>0</v>
      </c>
      <c r="U579" s="352">
        <f ca="1">IF(ISERROR(VLOOKUP($A579,'ALL-NEW Z-Z34'!$D:$D,1,FALSE)),0,1)</f>
        <v>0</v>
      </c>
      <c r="V579" s="352">
        <f>IF(ISERROR(VLOOKUP($A579,#REF!,1,FALSE)),0,1)</f>
        <v>0</v>
      </c>
      <c r="W579" s="352">
        <f>IF(ISERROR(VLOOKUP($A579,#REF!,1,FALSE)),0,1)</f>
        <v>0</v>
      </c>
      <c r="X579" s="352">
        <f>IF(ISERROR(VLOOKUP($A579,#REF!,1,FALSE)),0,1)</f>
        <v>0</v>
      </c>
      <c r="Y579" s="352">
        <f>IF(ISERROR(VLOOKUP($A579,#REF!,1,FALSE)),0,1)</f>
        <v>0</v>
      </c>
      <c r="Z579" s="139">
        <f t="shared" ref="Z579:Z611" ca="1" si="19">COUNTIF(H579:Y579,"&gt;0")</f>
        <v>0</v>
      </c>
    </row>
    <row r="580" spans="1:27" s="628" customFormat="1">
      <c r="A580" s="717" t="s">
        <v>1794</v>
      </c>
      <c r="B580" s="716" t="s">
        <v>1792</v>
      </c>
      <c r="C580" s="718">
        <v>36.75</v>
      </c>
      <c r="D580" s="706">
        <v>36.75</v>
      </c>
      <c r="E580" s="537" t="str">
        <f t="shared" si="18"/>
        <v/>
      </c>
      <c r="F580" s="720" t="s">
        <v>1468</v>
      </c>
      <c r="G580" s="680">
        <f>C580-C580*VLOOKUP(F580,'Discount Codes'!A:E,3,FALSE)</f>
        <v>32.15625</v>
      </c>
      <c r="H580" s="352">
        <f ca="1">IF(ISERROR(VLOOKUP($A580,'LEAF-ZE1'!$D:$E,1,FALSE)),0,1)</f>
        <v>0</v>
      </c>
      <c r="I580" s="352">
        <f ca="1">IF(ISERROR(VLOOKUP($A580,'370Z-Z34'!$D:$E,1,FALSE)),0,1)</f>
        <v>0</v>
      </c>
      <c r="J580" s="352">
        <f ca="1">IF(ISERROR(VLOOKUP($A580,'JUKE-F15'!$D:$E,1,FALSE)),0,1)</f>
        <v>0</v>
      </c>
      <c r="K580" s="352">
        <f ca="1">IF(ISERROR(VLOOKUP($A580,'JUKE-F16'!$D:$E,1,FALSE)),0,1)</f>
        <v>0</v>
      </c>
      <c r="L580" s="352">
        <f ca="1">IF(ISERROR(VLOOKUP($A580,'NAVARA DC SER 3 &amp; 4-D23'!$D:$E,1,FALSE)),0,1)</f>
        <v>0</v>
      </c>
      <c r="M580" s="352">
        <f ca="1">IF(ISERROR(VLOOKUP($A580,'NAVARA KC&amp;SC SER 3 &amp; 4-D23'!$D:$E,1,FALSE)),0,1)</f>
        <v>0</v>
      </c>
      <c r="N580" s="352">
        <f ca="1">IF(ISERROR(VLOOKUP($A580,'PATHFINDER -R52'!$D:$E,1,FALSE)),0,1)</f>
        <v>0</v>
      </c>
      <c r="O580" s="352">
        <f ca="1">IF(ISERROR(VLOOKUP($A580,'PATROL W-Y62 S4'!$D:$E,1,FALSE)),0,1)</f>
        <v>0</v>
      </c>
      <c r="P580" s="352">
        <f ca="1">IF(ISERROR(VLOOKUP($A580,'PATROL W-Y62'!$D:$E,1,FALSE)),0,1)</f>
        <v>0</v>
      </c>
      <c r="Q580" s="352">
        <f ca="1">IF(ISERROR(VLOOKUP($A580,'QASHQAI J11'!$D:$E,1,FALSE)),0,1)</f>
        <v>0</v>
      </c>
      <c r="R580" s="352">
        <f ca="1">IF(ISERROR(VLOOKUP($A580,'X-TRAIL-T32'!$D:$E,1,FALSE)),0,1)</f>
        <v>0</v>
      </c>
      <c r="S580" s="352">
        <f ca="1">IF(ISERROR(VLOOKUP($A580,'NAVARA -D23 DC'!$D:$D,1,FALSE)),0,1)</f>
        <v>0</v>
      </c>
      <c r="T580" s="352">
        <f ca="1">IF(ISERROR(VLOOKUP($A580,'NAVARA KC&amp;SC'!$D:$D,1,FALSE)),0,1)</f>
        <v>0</v>
      </c>
      <c r="U580" s="352">
        <f ca="1">IF(ISERROR(VLOOKUP($A580,'ALL-NEW Z-Z34'!$D:$D,1,FALSE)),0,1)</f>
        <v>0</v>
      </c>
      <c r="V580" s="352">
        <f>IF(ISERROR(VLOOKUP($A580,#REF!,1,FALSE)),0,1)</f>
        <v>0</v>
      </c>
      <c r="W580" s="352">
        <f>IF(ISERROR(VLOOKUP($A580,#REF!,1,FALSE)),0,1)</f>
        <v>0</v>
      </c>
      <c r="X580" s="352">
        <f>IF(ISERROR(VLOOKUP($A580,#REF!,1,FALSE)),0,1)</f>
        <v>0</v>
      </c>
      <c r="Y580" s="352">
        <f>IF(ISERROR(VLOOKUP($A580,#REF!,1,FALSE)),0,1)</f>
        <v>0</v>
      </c>
      <c r="Z580" s="139">
        <f t="shared" ca="1" si="19"/>
        <v>0</v>
      </c>
    </row>
    <row r="581" spans="1:27" s="628" customFormat="1">
      <c r="A581" s="717" t="s">
        <v>1795</v>
      </c>
      <c r="B581" s="716" t="s">
        <v>1792</v>
      </c>
      <c r="C581" s="718">
        <v>36.75</v>
      </c>
      <c r="D581" s="706">
        <v>36.75</v>
      </c>
      <c r="E581" s="537" t="str">
        <f t="shared" si="18"/>
        <v/>
      </c>
      <c r="F581" s="720" t="s">
        <v>1468</v>
      </c>
      <c r="G581" s="680">
        <f>C581-C581*VLOOKUP(F581,'Discount Codes'!A:E,3,FALSE)</f>
        <v>32.15625</v>
      </c>
      <c r="H581" s="352">
        <f ca="1">IF(ISERROR(VLOOKUP($A581,'LEAF-ZE1'!$D:$E,1,FALSE)),0,1)</f>
        <v>0</v>
      </c>
      <c r="I581" s="352">
        <f ca="1">IF(ISERROR(VLOOKUP($A581,'370Z-Z34'!$D:$E,1,FALSE)),0,1)</f>
        <v>0</v>
      </c>
      <c r="J581" s="352">
        <f ca="1">IF(ISERROR(VLOOKUP($A581,'JUKE-F15'!$D:$E,1,FALSE)),0,1)</f>
        <v>0</v>
      </c>
      <c r="K581" s="352">
        <f ca="1">IF(ISERROR(VLOOKUP($A581,'JUKE-F16'!$D:$E,1,FALSE)),0,1)</f>
        <v>0</v>
      </c>
      <c r="L581" s="352">
        <f ca="1">IF(ISERROR(VLOOKUP($A581,'NAVARA DC SER 3 &amp; 4-D23'!$D:$E,1,FALSE)),0,1)</f>
        <v>0</v>
      </c>
      <c r="M581" s="352">
        <f ca="1">IF(ISERROR(VLOOKUP($A581,'NAVARA KC&amp;SC SER 3 &amp; 4-D23'!$D:$E,1,FALSE)),0,1)</f>
        <v>0</v>
      </c>
      <c r="N581" s="352">
        <f ca="1">IF(ISERROR(VLOOKUP($A581,'PATHFINDER -R52'!$D:$E,1,FALSE)),0,1)</f>
        <v>0</v>
      </c>
      <c r="O581" s="352">
        <f ca="1">IF(ISERROR(VLOOKUP($A581,'PATROL W-Y62 S4'!$D:$E,1,FALSE)),0,1)</f>
        <v>0</v>
      </c>
      <c r="P581" s="352">
        <f ca="1">IF(ISERROR(VLOOKUP($A581,'PATROL W-Y62'!$D:$E,1,FALSE)),0,1)</f>
        <v>0</v>
      </c>
      <c r="Q581" s="352">
        <f ca="1">IF(ISERROR(VLOOKUP($A581,'QASHQAI J11'!$D:$E,1,FALSE)),0,1)</f>
        <v>0</v>
      </c>
      <c r="R581" s="352">
        <f ca="1">IF(ISERROR(VLOOKUP($A581,'X-TRAIL-T32'!$D:$E,1,FALSE)),0,1)</f>
        <v>0</v>
      </c>
      <c r="S581" s="352">
        <f ca="1">IF(ISERROR(VLOOKUP($A581,'NAVARA -D23 DC'!$D:$D,1,FALSE)),0,1)</f>
        <v>0</v>
      </c>
      <c r="T581" s="352">
        <f ca="1">IF(ISERROR(VLOOKUP($A581,'NAVARA KC&amp;SC'!$D:$D,1,FALSE)),0,1)</f>
        <v>0</v>
      </c>
      <c r="U581" s="352">
        <f ca="1">IF(ISERROR(VLOOKUP($A581,'ALL-NEW Z-Z34'!$D:$D,1,FALSE)),0,1)</f>
        <v>0</v>
      </c>
      <c r="V581" s="352">
        <f>IF(ISERROR(VLOOKUP($A581,#REF!,1,FALSE)),0,1)</f>
        <v>0</v>
      </c>
      <c r="W581" s="352">
        <f>IF(ISERROR(VLOOKUP($A581,#REF!,1,FALSE)),0,1)</f>
        <v>0</v>
      </c>
      <c r="X581" s="352">
        <f>IF(ISERROR(VLOOKUP($A581,#REF!,1,FALSE)),0,1)</f>
        <v>0</v>
      </c>
      <c r="Y581" s="352">
        <f>IF(ISERROR(VLOOKUP($A581,#REF!,1,FALSE)),0,1)</f>
        <v>0</v>
      </c>
      <c r="Z581" s="139">
        <f t="shared" ca="1" si="19"/>
        <v>0</v>
      </c>
    </row>
    <row r="582" spans="1:27" s="628" customFormat="1">
      <c r="A582" s="717" t="s">
        <v>1796</v>
      </c>
      <c r="B582" s="716" t="s">
        <v>1792</v>
      </c>
      <c r="C582" s="718">
        <v>36.75</v>
      </c>
      <c r="D582" s="706">
        <v>36.75</v>
      </c>
      <c r="E582" s="537" t="str">
        <f t="shared" si="18"/>
        <v/>
      </c>
      <c r="F582" s="720" t="s">
        <v>1468</v>
      </c>
      <c r="G582" s="680">
        <f>C582-C582*VLOOKUP(F582,'Discount Codes'!A:E,3,FALSE)</f>
        <v>32.15625</v>
      </c>
      <c r="H582" s="352">
        <f ca="1">IF(ISERROR(VLOOKUP($A582,'LEAF-ZE1'!$D:$E,1,FALSE)),0,1)</f>
        <v>0</v>
      </c>
      <c r="I582" s="352">
        <f ca="1">IF(ISERROR(VLOOKUP($A582,'370Z-Z34'!$D:$E,1,FALSE)),0,1)</f>
        <v>0</v>
      </c>
      <c r="J582" s="352">
        <f ca="1">IF(ISERROR(VLOOKUP($A582,'JUKE-F15'!$D:$E,1,FALSE)),0,1)</f>
        <v>0</v>
      </c>
      <c r="K582" s="352">
        <f ca="1">IF(ISERROR(VLOOKUP($A582,'JUKE-F16'!$D:$E,1,FALSE)),0,1)</f>
        <v>0</v>
      </c>
      <c r="L582" s="352">
        <f ca="1">IF(ISERROR(VLOOKUP($A582,'NAVARA DC SER 3 &amp; 4-D23'!$D:$E,1,FALSE)),0,1)</f>
        <v>0</v>
      </c>
      <c r="M582" s="352">
        <f ca="1">IF(ISERROR(VLOOKUP($A582,'NAVARA KC&amp;SC SER 3 &amp; 4-D23'!$D:$E,1,FALSE)),0,1)</f>
        <v>0</v>
      </c>
      <c r="N582" s="352">
        <f ca="1">IF(ISERROR(VLOOKUP($A582,'PATHFINDER -R52'!$D:$E,1,FALSE)),0,1)</f>
        <v>0</v>
      </c>
      <c r="O582" s="352">
        <f ca="1">IF(ISERROR(VLOOKUP($A582,'PATROL W-Y62 S4'!$D:$E,1,FALSE)),0,1)</f>
        <v>0</v>
      </c>
      <c r="P582" s="352">
        <f ca="1">IF(ISERROR(VLOOKUP($A582,'PATROL W-Y62'!$D:$E,1,FALSE)),0,1)</f>
        <v>0</v>
      </c>
      <c r="Q582" s="352">
        <f ca="1">IF(ISERROR(VLOOKUP($A582,'QASHQAI J11'!$D:$E,1,FALSE)),0,1)</f>
        <v>0</v>
      </c>
      <c r="R582" s="352">
        <f ca="1">IF(ISERROR(VLOOKUP($A582,'X-TRAIL-T32'!$D:$E,1,FALSE)),0,1)</f>
        <v>0</v>
      </c>
      <c r="S582" s="352">
        <f ca="1">IF(ISERROR(VLOOKUP($A582,'NAVARA -D23 DC'!$D:$D,1,FALSE)),0,1)</f>
        <v>0</v>
      </c>
      <c r="T582" s="352">
        <f ca="1">IF(ISERROR(VLOOKUP($A582,'NAVARA KC&amp;SC'!$D:$D,1,FALSE)),0,1)</f>
        <v>0</v>
      </c>
      <c r="U582" s="352">
        <f ca="1">IF(ISERROR(VLOOKUP($A582,'ALL-NEW Z-Z34'!$D:$D,1,FALSE)),0,1)</f>
        <v>0</v>
      </c>
      <c r="V582" s="352">
        <f>IF(ISERROR(VLOOKUP($A582,#REF!,1,FALSE)),0,1)</f>
        <v>0</v>
      </c>
      <c r="W582" s="352">
        <f>IF(ISERROR(VLOOKUP($A582,#REF!,1,FALSE)),0,1)</f>
        <v>0</v>
      </c>
      <c r="X582" s="352">
        <f>IF(ISERROR(VLOOKUP($A582,#REF!,1,FALSE)),0,1)</f>
        <v>0</v>
      </c>
      <c r="Y582" s="352">
        <f>IF(ISERROR(VLOOKUP($A582,#REF!,1,FALSE)),0,1)</f>
        <v>0</v>
      </c>
      <c r="Z582" s="139">
        <f t="shared" ca="1" si="19"/>
        <v>0</v>
      </c>
    </row>
    <row r="583" spans="1:27" s="628" customFormat="1">
      <c r="A583" s="717" t="s">
        <v>1797</v>
      </c>
      <c r="B583" s="716" t="s">
        <v>1792</v>
      </c>
      <c r="C583" s="718">
        <v>36.75</v>
      </c>
      <c r="D583" s="706">
        <v>36.75</v>
      </c>
      <c r="E583" s="537" t="str">
        <f t="shared" si="18"/>
        <v/>
      </c>
      <c r="F583" s="720" t="s">
        <v>1468</v>
      </c>
      <c r="G583" s="680">
        <f>C583-C583*VLOOKUP(F583,'Discount Codes'!A:E,3,FALSE)</f>
        <v>32.15625</v>
      </c>
      <c r="H583" s="352">
        <f ca="1">IF(ISERROR(VLOOKUP($A583,'LEAF-ZE1'!$D:$E,1,FALSE)),0,1)</f>
        <v>0</v>
      </c>
      <c r="I583" s="352">
        <f ca="1">IF(ISERROR(VLOOKUP($A583,'370Z-Z34'!$D:$E,1,FALSE)),0,1)</f>
        <v>0</v>
      </c>
      <c r="J583" s="352">
        <f ca="1">IF(ISERROR(VLOOKUP($A583,'JUKE-F15'!$D:$E,1,FALSE)),0,1)</f>
        <v>0</v>
      </c>
      <c r="K583" s="352">
        <f ca="1">IF(ISERROR(VLOOKUP($A583,'JUKE-F16'!$D:$E,1,FALSE)),0,1)</f>
        <v>0</v>
      </c>
      <c r="L583" s="352">
        <f ca="1">IF(ISERROR(VLOOKUP($A583,'NAVARA DC SER 3 &amp; 4-D23'!$D:$E,1,FALSE)),0,1)</f>
        <v>0</v>
      </c>
      <c r="M583" s="352">
        <f ca="1">IF(ISERROR(VLOOKUP($A583,'NAVARA KC&amp;SC SER 3 &amp; 4-D23'!$D:$E,1,FALSE)),0,1)</f>
        <v>0</v>
      </c>
      <c r="N583" s="352">
        <f ca="1">IF(ISERROR(VLOOKUP($A583,'PATHFINDER -R52'!$D:$E,1,FALSE)),0,1)</f>
        <v>0</v>
      </c>
      <c r="O583" s="352">
        <f ca="1">IF(ISERROR(VLOOKUP($A583,'PATROL W-Y62 S4'!$D:$E,1,FALSE)),0,1)</f>
        <v>0</v>
      </c>
      <c r="P583" s="352">
        <f ca="1">IF(ISERROR(VLOOKUP($A583,'PATROL W-Y62'!$D:$E,1,FALSE)),0,1)</f>
        <v>0</v>
      </c>
      <c r="Q583" s="352">
        <f ca="1">IF(ISERROR(VLOOKUP($A583,'QASHQAI J11'!$D:$E,1,FALSE)),0,1)</f>
        <v>0</v>
      </c>
      <c r="R583" s="352">
        <f ca="1">IF(ISERROR(VLOOKUP($A583,'X-TRAIL-T32'!$D:$E,1,FALSE)),0,1)</f>
        <v>0</v>
      </c>
      <c r="S583" s="352">
        <f ca="1">IF(ISERROR(VLOOKUP($A583,'NAVARA -D23 DC'!$D:$D,1,FALSE)),0,1)</f>
        <v>0</v>
      </c>
      <c r="T583" s="352">
        <f ca="1">IF(ISERROR(VLOOKUP($A583,'NAVARA KC&amp;SC'!$D:$D,1,FALSE)),0,1)</f>
        <v>0</v>
      </c>
      <c r="U583" s="352">
        <f ca="1">IF(ISERROR(VLOOKUP($A583,'ALL-NEW Z-Z34'!$D:$D,1,FALSE)),0,1)</f>
        <v>0</v>
      </c>
      <c r="V583" s="352">
        <f>IF(ISERROR(VLOOKUP($A583,#REF!,1,FALSE)),0,1)</f>
        <v>0</v>
      </c>
      <c r="W583" s="352">
        <f>IF(ISERROR(VLOOKUP($A583,#REF!,1,FALSE)),0,1)</f>
        <v>0</v>
      </c>
      <c r="X583" s="352">
        <f>IF(ISERROR(VLOOKUP($A583,#REF!,1,FALSE)),0,1)</f>
        <v>0</v>
      </c>
      <c r="Y583" s="352">
        <f>IF(ISERROR(VLOOKUP($A583,#REF!,1,FALSE)),0,1)</f>
        <v>0</v>
      </c>
      <c r="Z583" s="139">
        <f t="shared" ca="1" si="19"/>
        <v>0</v>
      </c>
    </row>
    <row r="584" spans="1:27" s="628" customFormat="1">
      <c r="A584" s="717" t="s">
        <v>1798</v>
      </c>
      <c r="B584" s="716" t="s">
        <v>1799</v>
      </c>
      <c r="C584" s="718">
        <v>36.75</v>
      </c>
      <c r="D584" s="706">
        <v>36.75</v>
      </c>
      <c r="E584" s="537" t="str">
        <f t="shared" si="18"/>
        <v/>
      </c>
      <c r="F584" s="720" t="s">
        <v>1468</v>
      </c>
      <c r="G584" s="680">
        <f>C584-C584*VLOOKUP(F584,'Discount Codes'!A:E,3,FALSE)</f>
        <v>32.15625</v>
      </c>
      <c r="H584" s="352">
        <f ca="1">IF(ISERROR(VLOOKUP($A584,'LEAF-ZE1'!$D:$E,1,FALSE)),0,1)</f>
        <v>0</v>
      </c>
      <c r="I584" s="352">
        <f ca="1">IF(ISERROR(VLOOKUP($A584,'370Z-Z34'!$D:$E,1,FALSE)),0,1)</f>
        <v>0</v>
      </c>
      <c r="J584" s="352">
        <f ca="1">IF(ISERROR(VLOOKUP($A584,'JUKE-F15'!$D:$E,1,FALSE)),0,1)</f>
        <v>0</v>
      </c>
      <c r="K584" s="352">
        <f ca="1">IF(ISERROR(VLOOKUP($A584,'JUKE-F16'!$D:$E,1,FALSE)),0,1)</f>
        <v>0</v>
      </c>
      <c r="L584" s="352">
        <f ca="1">IF(ISERROR(VLOOKUP($A584,'NAVARA DC SER 3 &amp; 4-D23'!$D:$E,1,FALSE)),0,1)</f>
        <v>0</v>
      </c>
      <c r="M584" s="352">
        <f ca="1">IF(ISERROR(VLOOKUP($A584,'NAVARA KC&amp;SC SER 3 &amp; 4-D23'!$D:$E,1,FALSE)),0,1)</f>
        <v>0</v>
      </c>
      <c r="N584" s="352">
        <f ca="1">IF(ISERROR(VLOOKUP($A584,'PATHFINDER -R52'!$D:$E,1,FALSE)),0,1)</f>
        <v>0</v>
      </c>
      <c r="O584" s="352">
        <f ca="1">IF(ISERROR(VLOOKUP($A584,'PATROL W-Y62 S4'!$D:$E,1,FALSE)),0,1)</f>
        <v>0</v>
      </c>
      <c r="P584" s="352">
        <f ca="1">IF(ISERROR(VLOOKUP($A584,'PATROL W-Y62'!$D:$E,1,FALSE)),0,1)</f>
        <v>0</v>
      </c>
      <c r="Q584" s="352">
        <f ca="1">IF(ISERROR(VLOOKUP($A584,'QASHQAI J11'!$D:$E,1,FALSE)),0,1)</f>
        <v>0</v>
      </c>
      <c r="R584" s="352">
        <f ca="1">IF(ISERROR(VLOOKUP($A584,'X-TRAIL-T32'!$D:$E,1,FALSE)),0,1)</f>
        <v>0</v>
      </c>
      <c r="S584" s="352">
        <f ca="1">IF(ISERROR(VLOOKUP($A584,'NAVARA -D23 DC'!$D:$D,1,FALSE)),0,1)</f>
        <v>0</v>
      </c>
      <c r="T584" s="352">
        <f ca="1">IF(ISERROR(VLOOKUP($A584,'NAVARA KC&amp;SC'!$D:$D,1,FALSE)),0,1)</f>
        <v>0</v>
      </c>
      <c r="U584" s="352">
        <f ca="1">IF(ISERROR(VLOOKUP($A584,'ALL-NEW Z-Z34'!$D:$D,1,FALSE)),0,1)</f>
        <v>0</v>
      </c>
      <c r="V584" s="352">
        <f>IF(ISERROR(VLOOKUP($A584,#REF!,1,FALSE)),0,1)</f>
        <v>0</v>
      </c>
      <c r="W584" s="352">
        <f>IF(ISERROR(VLOOKUP($A584,#REF!,1,FALSE)),0,1)</f>
        <v>0</v>
      </c>
      <c r="X584" s="352">
        <f>IF(ISERROR(VLOOKUP($A584,#REF!,1,FALSE)),0,1)</f>
        <v>0</v>
      </c>
      <c r="Y584" s="352">
        <f>IF(ISERROR(VLOOKUP($A584,#REF!,1,FALSE)),0,1)</f>
        <v>0</v>
      </c>
      <c r="Z584" s="139">
        <f t="shared" ca="1" si="19"/>
        <v>0</v>
      </c>
    </row>
    <row r="585" spans="1:27" s="628" customFormat="1">
      <c r="A585" s="717" t="s">
        <v>1800</v>
      </c>
      <c r="B585" s="716" t="s">
        <v>1799</v>
      </c>
      <c r="C585" s="718">
        <v>36.75</v>
      </c>
      <c r="D585" s="706">
        <v>36.75</v>
      </c>
      <c r="E585" s="537" t="str">
        <f t="shared" si="18"/>
        <v/>
      </c>
      <c r="F585" s="720" t="s">
        <v>1468</v>
      </c>
      <c r="G585" s="680">
        <f>C585-C585*VLOOKUP(F585,'Discount Codes'!A:E,3,FALSE)</f>
        <v>32.15625</v>
      </c>
      <c r="H585" s="352">
        <f ca="1">IF(ISERROR(VLOOKUP($A585,'LEAF-ZE1'!$D:$E,1,FALSE)),0,1)</f>
        <v>0</v>
      </c>
      <c r="I585" s="352">
        <f ca="1">IF(ISERROR(VLOOKUP($A585,'370Z-Z34'!$D:$E,1,FALSE)),0,1)</f>
        <v>0</v>
      </c>
      <c r="J585" s="352">
        <f ca="1">IF(ISERROR(VLOOKUP($A585,'JUKE-F15'!$D:$E,1,FALSE)),0,1)</f>
        <v>0</v>
      </c>
      <c r="K585" s="352">
        <f ca="1">IF(ISERROR(VLOOKUP($A585,'JUKE-F16'!$D:$E,1,FALSE)),0,1)</f>
        <v>0</v>
      </c>
      <c r="L585" s="352">
        <f ca="1">IF(ISERROR(VLOOKUP($A585,'NAVARA DC SER 3 &amp; 4-D23'!$D:$E,1,FALSE)),0,1)</f>
        <v>0</v>
      </c>
      <c r="M585" s="352">
        <f ca="1">IF(ISERROR(VLOOKUP($A585,'NAVARA KC&amp;SC SER 3 &amp; 4-D23'!$D:$E,1,FALSE)),0,1)</f>
        <v>0</v>
      </c>
      <c r="N585" s="352">
        <f ca="1">IF(ISERROR(VLOOKUP($A585,'PATHFINDER -R52'!$D:$E,1,FALSE)),0,1)</f>
        <v>0</v>
      </c>
      <c r="O585" s="352">
        <f ca="1">IF(ISERROR(VLOOKUP($A585,'PATROL W-Y62 S4'!$D:$E,1,FALSE)),0,1)</f>
        <v>0</v>
      </c>
      <c r="P585" s="352">
        <f ca="1">IF(ISERROR(VLOOKUP($A585,'PATROL W-Y62'!$D:$E,1,FALSE)),0,1)</f>
        <v>0</v>
      </c>
      <c r="Q585" s="352">
        <f ca="1">IF(ISERROR(VLOOKUP($A585,'QASHQAI J11'!$D:$E,1,FALSE)),0,1)</f>
        <v>0</v>
      </c>
      <c r="R585" s="352">
        <f ca="1">IF(ISERROR(VLOOKUP($A585,'X-TRAIL-T32'!$D:$E,1,FALSE)),0,1)</f>
        <v>0</v>
      </c>
      <c r="S585" s="352">
        <f ca="1">IF(ISERROR(VLOOKUP($A585,'NAVARA -D23 DC'!$D:$D,1,FALSE)),0,1)</f>
        <v>0</v>
      </c>
      <c r="T585" s="352">
        <f ca="1">IF(ISERROR(VLOOKUP($A585,'NAVARA KC&amp;SC'!$D:$D,1,FALSE)),0,1)</f>
        <v>0</v>
      </c>
      <c r="U585" s="352">
        <f ca="1">IF(ISERROR(VLOOKUP($A585,'ALL-NEW Z-Z34'!$D:$D,1,FALSE)),0,1)</f>
        <v>0</v>
      </c>
      <c r="V585" s="352">
        <f>IF(ISERROR(VLOOKUP($A585,#REF!,1,FALSE)),0,1)</f>
        <v>0</v>
      </c>
      <c r="W585" s="352">
        <f>IF(ISERROR(VLOOKUP($A585,#REF!,1,FALSE)),0,1)</f>
        <v>0</v>
      </c>
      <c r="X585" s="352">
        <f>IF(ISERROR(VLOOKUP($A585,#REF!,1,FALSE)),0,1)</f>
        <v>0</v>
      </c>
      <c r="Y585" s="352">
        <f>IF(ISERROR(VLOOKUP($A585,#REF!,1,FALSE)),0,1)</f>
        <v>0</v>
      </c>
      <c r="Z585" s="139">
        <f t="shared" ca="1" si="19"/>
        <v>0</v>
      </c>
    </row>
    <row r="586" spans="1:27" s="628" customFormat="1">
      <c r="A586" s="717" t="s">
        <v>1801</v>
      </c>
      <c r="B586" s="716" t="s">
        <v>1799</v>
      </c>
      <c r="C586" s="718">
        <v>36.75</v>
      </c>
      <c r="D586" s="706">
        <v>36.75</v>
      </c>
      <c r="E586" s="537" t="str">
        <f t="shared" si="18"/>
        <v/>
      </c>
      <c r="F586" s="720" t="s">
        <v>1468</v>
      </c>
      <c r="G586" s="680">
        <f>C586-C586*VLOOKUP(F586,'Discount Codes'!A:E,3,FALSE)</f>
        <v>32.15625</v>
      </c>
      <c r="H586" s="352">
        <f ca="1">IF(ISERROR(VLOOKUP($A586,'LEAF-ZE1'!$D:$E,1,FALSE)),0,1)</f>
        <v>0</v>
      </c>
      <c r="I586" s="352">
        <f ca="1">IF(ISERROR(VLOOKUP($A586,'370Z-Z34'!$D:$E,1,FALSE)),0,1)</f>
        <v>0</v>
      </c>
      <c r="J586" s="352">
        <f ca="1">IF(ISERROR(VLOOKUP($A586,'JUKE-F15'!$D:$E,1,FALSE)),0,1)</f>
        <v>0</v>
      </c>
      <c r="K586" s="352">
        <f ca="1">IF(ISERROR(VLOOKUP($A586,'JUKE-F16'!$D:$E,1,FALSE)),0,1)</f>
        <v>0</v>
      </c>
      <c r="L586" s="352">
        <f ca="1">IF(ISERROR(VLOOKUP($A586,'NAVARA DC SER 3 &amp; 4-D23'!$D:$E,1,FALSE)),0,1)</f>
        <v>0</v>
      </c>
      <c r="M586" s="352">
        <f ca="1">IF(ISERROR(VLOOKUP($A586,'NAVARA KC&amp;SC SER 3 &amp; 4-D23'!$D:$E,1,FALSE)),0,1)</f>
        <v>0</v>
      </c>
      <c r="N586" s="352">
        <f ca="1">IF(ISERROR(VLOOKUP($A586,'PATHFINDER -R52'!$D:$E,1,FALSE)),0,1)</f>
        <v>0</v>
      </c>
      <c r="O586" s="352">
        <f ca="1">IF(ISERROR(VLOOKUP($A586,'PATROL W-Y62 S4'!$D:$E,1,FALSE)),0,1)</f>
        <v>0</v>
      </c>
      <c r="P586" s="352">
        <f ca="1">IF(ISERROR(VLOOKUP($A586,'PATROL W-Y62'!$D:$E,1,FALSE)),0,1)</f>
        <v>0</v>
      </c>
      <c r="Q586" s="352">
        <f ca="1">IF(ISERROR(VLOOKUP($A586,'QASHQAI J11'!$D:$E,1,FALSE)),0,1)</f>
        <v>0</v>
      </c>
      <c r="R586" s="352">
        <f ca="1">IF(ISERROR(VLOOKUP($A586,'X-TRAIL-T32'!$D:$E,1,FALSE)),0,1)</f>
        <v>0</v>
      </c>
      <c r="S586" s="352">
        <f ca="1">IF(ISERROR(VLOOKUP($A586,'NAVARA -D23 DC'!$D:$D,1,FALSE)),0,1)</f>
        <v>0</v>
      </c>
      <c r="T586" s="352">
        <f ca="1">IF(ISERROR(VLOOKUP($A586,'NAVARA KC&amp;SC'!$D:$D,1,FALSE)),0,1)</f>
        <v>0</v>
      </c>
      <c r="U586" s="352">
        <f ca="1">IF(ISERROR(VLOOKUP($A586,'ALL-NEW Z-Z34'!$D:$D,1,FALSE)),0,1)</f>
        <v>0</v>
      </c>
      <c r="V586" s="352">
        <f>IF(ISERROR(VLOOKUP($A586,#REF!,1,FALSE)),0,1)</f>
        <v>0</v>
      </c>
      <c r="W586" s="352">
        <f>IF(ISERROR(VLOOKUP($A586,#REF!,1,FALSE)),0,1)</f>
        <v>0</v>
      </c>
      <c r="X586" s="352">
        <f>IF(ISERROR(VLOOKUP($A586,#REF!,1,FALSE)),0,1)</f>
        <v>0</v>
      </c>
      <c r="Y586" s="352">
        <f>IF(ISERROR(VLOOKUP($A586,#REF!,1,FALSE)),0,1)</f>
        <v>0</v>
      </c>
      <c r="Z586" s="139">
        <f t="shared" ca="1" si="19"/>
        <v>0</v>
      </c>
    </row>
    <row r="587" spans="1:27" s="628" customFormat="1">
      <c r="A587" s="717" t="s">
        <v>1802</v>
      </c>
      <c r="B587" s="716" t="s">
        <v>1799</v>
      </c>
      <c r="C587" s="718">
        <v>36.75</v>
      </c>
      <c r="D587" s="706">
        <v>36.75</v>
      </c>
      <c r="E587" s="537" t="str">
        <f t="shared" si="18"/>
        <v/>
      </c>
      <c r="F587" s="720" t="s">
        <v>1468</v>
      </c>
      <c r="G587" s="680">
        <f>C587-C587*VLOOKUP(F587,'Discount Codes'!A:E,3,FALSE)</f>
        <v>32.15625</v>
      </c>
      <c r="H587" s="352">
        <f ca="1">IF(ISERROR(VLOOKUP($A587,'LEAF-ZE1'!$D:$E,1,FALSE)),0,1)</f>
        <v>0</v>
      </c>
      <c r="I587" s="352">
        <f ca="1">IF(ISERROR(VLOOKUP($A587,'370Z-Z34'!$D:$E,1,FALSE)),0,1)</f>
        <v>0</v>
      </c>
      <c r="J587" s="352">
        <f ca="1">IF(ISERROR(VLOOKUP($A587,'JUKE-F15'!$D:$E,1,FALSE)),0,1)</f>
        <v>0</v>
      </c>
      <c r="K587" s="352">
        <f ca="1">IF(ISERROR(VLOOKUP($A587,'JUKE-F16'!$D:$E,1,FALSE)),0,1)</f>
        <v>0</v>
      </c>
      <c r="L587" s="352">
        <f ca="1">IF(ISERROR(VLOOKUP($A587,'NAVARA DC SER 3 &amp; 4-D23'!$D:$E,1,FALSE)),0,1)</f>
        <v>0</v>
      </c>
      <c r="M587" s="352">
        <f ca="1">IF(ISERROR(VLOOKUP($A587,'NAVARA KC&amp;SC SER 3 &amp; 4-D23'!$D:$E,1,FALSE)),0,1)</f>
        <v>0</v>
      </c>
      <c r="N587" s="352">
        <f ca="1">IF(ISERROR(VLOOKUP($A587,'PATHFINDER -R52'!$D:$E,1,FALSE)),0,1)</f>
        <v>0</v>
      </c>
      <c r="O587" s="352">
        <f ca="1">IF(ISERROR(VLOOKUP($A587,'PATROL W-Y62 S4'!$D:$E,1,FALSE)),0,1)</f>
        <v>0</v>
      </c>
      <c r="P587" s="352">
        <f ca="1">IF(ISERROR(VLOOKUP($A587,'PATROL W-Y62'!$D:$E,1,FALSE)),0,1)</f>
        <v>0</v>
      </c>
      <c r="Q587" s="352">
        <f ca="1">IF(ISERROR(VLOOKUP($A587,'QASHQAI J11'!$D:$E,1,FALSE)),0,1)</f>
        <v>0</v>
      </c>
      <c r="R587" s="352">
        <f ca="1">IF(ISERROR(VLOOKUP($A587,'X-TRAIL-T32'!$D:$E,1,FALSE)),0,1)</f>
        <v>0</v>
      </c>
      <c r="S587" s="352">
        <f ca="1">IF(ISERROR(VLOOKUP($A587,'NAVARA -D23 DC'!$D:$D,1,FALSE)),0,1)</f>
        <v>0</v>
      </c>
      <c r="T587" s="352">
        <f ca="1">IF(ISERROR(VLOOKUP($A587,'NAVARA KC&amp;SC'!$D:$D,1,FALSE)),0,1)</f>
        <v>0</v>
      </c>
      <c r="U587" s="352">
        <f ca="1">IF(ISERROR(VLOOKUP($A587,'ALL-NEW Z-Z34'!$D:$D,1,FALSE)),0,1)</f>
        <v>0</v>
      </c>
      <c r="V587" s="352">
        <f>IF(ISERROR(VLOOKUP($A587,#REF!,1,FALSE)),0,1)</f>
        <v>0</v>
      </c>
      <c r="W587" s="352">
        <f>IF(ISERROR(VLOOKUP($A587,#REF!,1,FALSE)),0,1)</f>
        <v>0</v>
      </c>
      <c r="X587" s="352">
        <f>IF(ISERROR(VLOOKUP($A587,#REF!,1,FALSE)),0,1)</f>
        <v>0</v>
      </c>
      <c r="Y587" s="352">
        <f>IF(ISERROR(VLOOKUP($A587,#REF!,1,FALSE)),0,1)</f>
        <v>0</v>
      </c>
      <c r="Z587" s="139">
        <f t="shared" ca="1" si="19"/>
        <v>0</v>
      </c>
    </row>
    <row r="588" spans="1:27" s="628" customFormat="1">
      <c r="A588" s="717" t="s">
        <v>1803</v>
      </c>
      <c r="B588" s="716" t="s">
        <v>1799</v>
      </c>
      <c r="C588" s="718">
        <v>36.75</v>
      </c>
      <c r="D588" s="706">
        <v>36.75</v>
      </c>
      <c r="E588" s="537" t="str">
        <f t="shared" si="18"/>
        <v/>
      </c>
      <c r="F588" s="720" t="s">
        <v>1468</v>
      </c>
      <c r="G588" s="680">
        <f>C588-C588*VLOOKUP(F588,'Discount Codes'!A:E,3,FALSE)</f>
        <v>32.15625</v>
      </c>
      <c r="H588" s="352">
        <f ca="1">IF(ISERROR(VLOOKUP($A588,'LEAF-ZE1'!$D:$E,1,FALSE)),0,1)</f>
        <v>0</v>
      </c>
      <c r="I588" s="352">
        <f ca="1">IF(ISERROR(VLOOKUP($A588,'370Z-Z34'!$D:$E,1,FALSE)),0,1)</f>
        <v>0</v>
      </c>
      <c r="J588" s="352">
        <f ca="1">IF(ISERROR(VLOOKUP($A588,'JUKE-F15'!$D:$E,1,FALSE)),0,1)</f>
        <v>0</v>
      </c>
      <c r="K588" s="352">
        <f ca="1">IF(ISERROR(VLOOKUP($A588,'JUKE-F16'!$D:$E,1,FALSE)),0,1)</f>
        <v>0</v>
      </c>
      <c r="L588" s="352">
        <f ca="1">IF(ISERROR(VLOOKUP($A588,'NAVARA DC SER 3 &amp; 4-D23'!$D:$E,1,FALSE)),0,1)</f>
        <v>0</v>
      </c>
      <c r="M588" s="352">
        <f ca="1">IF(ISERROR(VLOOKUP($A588,'NAVARA KC&amp;SC SER 3 &amp; 4-D23'!$D:$E,1,FALSE)),0,1)</f>
        <v>0</v>
      </c>
      <c r="N588" s="352">
        <f ca="1">IF(ISERROR(VLOOKUP($A588,'PATHFINDER -R52'!$D:$E,1,FALSE)),0,1)</f>
        <v>0</v>
      </c>
      <c r="O588" s="352">
        <f ca="1">IF(ISERROR(VLOOKUP($A588,'PATROL W-Y62 S4'!$D:$E,1,FALSE)),0,1)</f>
        <v>0</v>
      </c>
      <c r="P588" s="352">
        <f ca="1">IF(ISERROR(VLOOKUP($A588,'PATROL W-Y62'!$D:$E,1,FALSE)),0,1)</f>
        <v>0</v>
      </c>
      <c r="Q588" s="352">
        <f ca="1">IF(ISERROR(VLOOKUP($A588,'QASHQAI J11'!$D:$E,1,FALSE)),0,1)</f>
        <v>0</v>
      </c>
      <c r="R588" s="352">
        <f ca="1">IF(ISERROR(VLOOKUP($A588,'X-TRAIL-T32'!$D:$E,1,FALSE)),0,1)</f>
        <v>0</v>
      </c>
      <c r="S588" s="352">
        <f ca="1">IF(ISERROR(VLOOKUP($A588,'NAVARA -D23 DC'!$D:$D,1,FALSE)),0,1)</f>
        <v>0</v>
      </c>
      <c r="T588" s="352">
        <f ca="1">IF(ISERROR(VLOOKUP($A588,'NAVARA KC&amp;SC'!$D:$D,1,FALSE)),0,1)</f>
        <v>0</v>
      </c>
      <c r="U588" s="352">
        <f ca="1">IF(ISERROR(VLOOKUP($A588,'ALL-NEW Z-Z34'!$D:$D,1,FALSE)),0,1)</f>
        <v>0</v>
      </c>
      <c r="V588" s="352">
        <f>IF(ISERROR(VLOOKUP($A588,#REF!,1,FALSE)),0,1)</f>
        <v>0</v>
      </c>
      <c r="W588" s="352">
        <f>IF(ISERROR(VLOOKUP($A588,#REF!,1,FALSE)),0,1)</f>
        <v>0</v>
      </c>
      <c r="X588" s="352">
        <f>IF(ISERROR(VLOOKUP($A588,#REF!,1,FALSE)),0,1)</f>
        <v>0</v>
      </c>
      <c r="Y588" s="352">
        <f>IF(ISERROR(VLOOKUP($A588,#REF!,1,FALSE)),0,1)</f>
        <v>0</v>
      </c>
      <c r="Z588" s="139">
        <f t="shared" ca="1" si="19"/>
        <v>0</v>
      </c>
    </row>
    <row r="589" spans="1:27" s="628" customFormat="1">
      <c r="A589" s="717" t="s">
        <v>1804</v>
      </c>
      <c r="B589" s="716" t="s">
        <v>1799</v>
      </c>
      <c r="C589" s="718">
        <v>36.75</v>
      </c>
      <c r="D589" s="706">
        <v>36.75</v>
      </c>
      <c r="E589" s="537" t="str">
        <f t="shared" si="18"/>
        <v/>
      </c>
      <c r="F589" s="720" t="s">
        <v>1468</v>
      </c>
      <c r="G589" s="680">
        <f>C589-C589*VLOOKUP(F589,'Discount Codes'!A:E,3,FALSE)</f>
        <v>32.15625</v>
      </c>
      <c r="H589" s="352">
        <f ca="1">IF(ISERROR(VLOOKUP($A589,'LEAF-ZE1'!$D:$E,1,FALSE)),0,1)</f>
        <v>0</v>
      </c>
      <c r="I589" s="352">
        <f ca="1">IF(ISERROR(VLOOKUP($A589,'370Z-Z34'!$D:$E,1,FALSE)),0,1)</f>
        <v>0</v>
      </c>
      <c r="J589" s="352">
        <f ca="1">IF(ISERROR(VLOOKUP($A589,'JUKE-F15'!$D:$E,1,FALSE)),0,1)</f>
        <v>0</v>
      </c>
      <c r="K589" s="352">
        <f ca="1">IF(ISERROR(VLOOKUP($A589,'JUKE-F16'!$D:$E,1,FALSE)),0,1)</f>
        <v>0</v>
      </c>
      <c r="L589" s="352">
        <f ca="1">IF(ISERROR(VLOOKUP($A589,'NAVARA DC SER 3 &amp; 4-D23'!$D:$E,1,FALSE)),0,1)</f>
        <v>0</v>
      </c>
      <c r="M589" s="352">
        <f ca="1">IF(ISERROR(VLOOKUP($A589,'NAVARA KC&amp;SC SER 3 &amp; 4-D23'!$D:$E,1,FALSE)),0,1)</f>
        <v>0</v>
      </c>
      <c r="N589" s="352">
        <f ca="1">IF(ISERROR(VLOOKUP($A589,'PATHFINDER -R52'!$D:$E,1,FALSE)),0,1)</f>
        <v>0</v>
      </c>
      <c r="O589" s="352">
        <f ca="1">IF(ISERROR(VLOOKUP($A589,'PATROL W-Y62 S4'!$D:$E,1,FALSE)),0,1)</f>
        <v>0</v>
      </c>
      <c r="P589" s="352">
        <f ca="1">IF(ISERROR(VLOOKUP($A589,'PATROL W-Y62'!$D:$E,1,FALSE)),0,1)</f>
        <v>0</v>
      </c>
      <c r="Q589" s="352">
        <f ca="1">IF(ISERROR(VLOOKUP($A589,'QASHQAI J11'!$D:$E,1,FALSE)),0,1)</f>
        <v>0</v>
      </c>
      <c r="R589" s="352">
        <f ca="1">IF(ISERROR(VLOOKUP($A589,'X-TRAIL-T32'!$D:$E,1,FALSE)),0,1)</f>
        <v>0</v>
      </c>
      <c r="S589" s="352">
        <f ca="1">IF(ISERROR(VLOOKUP($A589,'NAVARA -D23 DC'!$D:$D,1,FALSE)),0,1)</f>
        <v>0</v>
      </c>
      <c r="T589" s="352">
        <f ca="1">IF(ISERROR(VLOOKUP($A589,'NAVARA KC&amp;SC'!$D:$D,1,FALSE)),0,1)</f>
        <v>0</v>
      </c>
      <c r="U589" s="352">
        <f ca="1">IF(ISERROR(VLOOKUP($A589,'ALL-NEW Z-Z34'!$D:$D,1,FALSE)),0,1)</f>
        <v>0</v>
      </c>
      <c r="V589" s="352">
        <f>IF(ISERROR(VLOOKUP($A589,#REF!,1,FALSE)),0,1)</f>
        <v>0</v>
      </c>
      <c r="W589" s="352">
        <f>IF(ISERROR(VLOOKUP($A589,#REF!,1,FALSE)),0,1)</f>
        <v>0</v>
      </c>
      <c r="X589" s="352">
        <f>IF(ISERROR(VLOOKUP($A589,#REF!,1,FALSE)),0,1)</f>
        <v>0</v>
      </c>
      <c r="Y589" s="352">
        <f>IF(ISERROR(VLOOKUP($A589,#REF!,1,FALSE)),0,1)</f>
        <v>0</v>
      </c>
      <c r="Z589" s="139">
        <f t="shared" ca="1" si="19"/>
        <v>0</v>
      </c>
    </row>
    <row r="590" spans="1:27" s="628" customFormat="1">
      <c r="A590" s="717" t="s">
        <v>1805</v>
      </c>
      <c r="B590" s="716" t="s">
        <v>1806</v>
      </c>
      <c r="C590" s="718">
        <v>36.75</v>
      </c>
      <c r="D590" s="706">
        <v>36.75</v>
      </c>
      <c r="E590" s="537" t="str">
        <f t="shared" si="18"/>
        <v/>
      </c>
      <c r="F590" s="720" t="s">
        <v>1468</v>
      </c>
      <c r="G590" s="680">
        <f>C590-C590*VLOOKUP(F590,'Discount Codes'!A:E,3,FALSE)</f>
        <v>32.15625</v>
      </c>
      <c r="H590" s="352">
        <f ca="1">IF(ISERROR(VLOOKUP($A590,'LEAF-ZE1'!$D:$E,1,FALSE)),0,1)</f>
        <v>0</v>
      </c>
      <c r="I590" s="352">
        <f ca="1">IF(ISERROR(VLOOKUP($A590,'370Z-Z34'!$D:$E,1,FALSE)),0,1)</f>
        <v>0</v>
      </c>
      <c r="J590" s="352">
        <f ca="1">IF(ISERROR(VLOOKUP($A590,'JUKE-F15'!$D:$E,1,FALSE)),0,1)</f>
        <v>0</v>
      </c>
      <c r="K590" s="352">
        <f ca="1">IF(ISERROR(VLOOKUP($A590,'JUKE-F16'!$D:$E,1,FALSE)),0,1)</f>
        <v>0</v>
      </c>
      <c r="L590" s="352">
        <f ca="1">IF(ISERROR(VLOOKUP($A590,'NAVARA DC SER 3 &amp; 4-D23'!$D:$E,1,FALSE)),0,1)</f>
        <v>0</v>
      </c>
      <c r="M590" s="352">
        <f ca="1">IF(ISERROR(VLOOKUP($A590,'NAVARA KC&amp;SC SER 3 &amp; 4-D23'!$D:$E,1,FALSE)),0,1)</f>
        <v>0</v>
      </c>
      <c r="N590" s="352">
        <f ca="1">IF(ISERROR(VLOOKUP($A590,'PATHFINDER -R52'!$D:$E,1,FALSE)),0,1)</f>
        <v>0</v>
      </c>
      <c r="O590" s="352">
        <f ca="1">IF(ISERROR(VLOOKUP($A590,'PATROL W-Y62 S4'!$D:$E,1,FALSE)),0,1)</f>
        <v>0</v>
      </c>
      <c r="P590" s="352">
        <f ca="1">IF(ISERROR(VLOOKUP($A590,'PATROL W-Y62'!$D:$E,1,FALSE)),0,1)</f>
        <v>0</v>
      </c>
      <c r="Q590" s="352">
        <f ca="1">IF(ISERROR(VLOOKUP($A590,'QASHQAI J11'!$D:$E,1,FALSE)),0,1)</f>
        <v>0</v>
      </c>
      <c r="R590" s="352">
        <f ca="1">IF(ISERROR(VLOOKUP($A590,'X-TRAIL-T32'!$D:$E,1,FALSE)),0,1)</f>
        <v>0</v>
      </c>
      <c r="S590" s="352">
        <f ca="1">IF(ISERROR(VLOOKUP($A590,'NAVARA -D23 DC'!$D:$D,1,FALSE)),0,1)</f>
        <v>0</v>
      </c>
      <c r="T590" s="352">
        <f ca="1">IF(ISERROR(VLOOKUP($A590,'NAVARA KC&amp;SC'!$D:$D,1,FALSE)),0,1)</f>
        <v>0</v>
      </c>
      <c r="U590" s="352">
        <f ca="1">IF(ISERROR(VLOOKUP($A590,'ALL-NEW Z-Z34'!$D:$D,1,FALSE)),0,1)</f>
        <v>0</v>
      </c>
      <c r="V590" s="352">
        <f>IF(ISERROR(VLOOKUP($A590,#REF!,1,FALSE)),0,1)</f>
        <v>0</v>
      </c>
      <c r="W590" s="352">
        <f>IF(ISERROR(VLOOKUP($A590,#REF!,1,FALSE)),0,1)</f>
        <v>0</v>
      </c>
      <c r="X590" s="352">
        <f>IF(ISERROR(VLOOKUP($A590,#REF!,1,FALSE)),0,1)</f>
        <v>0</v>
      </c>
      <c r="Y590" s="352">
        <f>IF(ISERROR(VLOOKUP($A590,#REF!,1,FALSE)),0,1)</f>
        <v>0</v>
      </c>
      <c r="Z590" s="139">
        <f t="shared" ca="1" si="19"/>
        <v>0</v>
      </c>
    </row>
    <row r="591" spans="1:27" s="628" customFormat="1">
      <c r="A591" s="717" t="s">
        <v>1807</v>
      </c>
      <c r="B591" s="716" t="s">
        <v>1806</v>
      </c>
      <c r="C591" s="718">
        <v>36.75</v>
      </c>
      <c r="D591" s="706">
        <v>36.75</v>
      </c>
      <c r="E591" s="537" t="str">
        <f t="shared" si="18"/>
        <v/>
      </c>
      <c r="F591" s="720" t="s">
        <v>1468</v>
      </c>
      <c r="G591" s="680">
        <f>C591-C591*VLOOKUP(F591,'Discount Codes'!A:E,3,FALSE)</f>
        <v>32.15625</v>
      </c>
      <c r="H591" s="352">
        <f ca="1">IF(ISERROR(VLOOKUP($A591,'LEAF-ZE1'!$D:$E,1,FALSE)),0,1)</f>
        <v>0</v>
      </c>
      <c r="I591" s="352">
        <f ca="1">IF(ISERROR(VLOOKUP($A591,'370Z-Z34'!$D:$E,1,FALSE)),0,1)</f>
        <v>0</v>
      </c>
      <c r="J591" s="352">
        <f ca="1">IF(ISERROR(VLOOKUP($A591,'JUKE-F15'!$D:$E,1,FALSE)),0,1)</f>
        <v>0</v>
      </c>
      <c r="K591" s="352">
        <f ca="1">IF(ISERROR(VLOOKUP($A591,'JUKE-F16'!$D:$E,1,FALSE)),0,1)</f>
        <v>0</v>
      </c>
      <c r="L591" s="352">
        <f ca="1">IF(ISERROR(VLOOKUP($A591,'NAVARA DC SER 3 &amp; 4-D23'!$D:$E,1,FALSE)),0,1)</f>
        <v>0</v>
      </c>
      <c r="M591" s="352">
        <f ca="1">IF(ISERROR(VLOOKUP($A591,'NAVARA KC&amp;SC SER 3 &amp; 4-D23'!$D:$E,1,FALSE)),0,1)</f>
        <v>0</v>
      </c>
      <c r="N591" s="352">
        <f ca="1">IF(ISERROR(VLOOKUP($A591,'PATHFINDER -R52'!$D:$E,1,FALSE)),0,1)</f>
        <v>0</v>
      </c>
      <c r="O591" s="352">
        <f ca="1">IF(ISERROR(VLOOKUP($A591,'PATROL W-Y62 S4'!$D:$E,1,FALSE)),0,1)</f>
        <v>0</v>
      </c>
      <c r="P591" s="352">
        <f ca="1">IF(ISERROR(VLOOKUP($A591,'PATROL W-Y62'!$D:$E,1,FALSE)),0,1)</f>
        <v>0</v>
      </c>
      <c r="Q591" s="352">
        <f ca="1">IF(ISERROR(VLOOKUP($A591,'QASHQAI J11'!$D:$E,1,FALSE)),0,1)</f>
        <v>0</v>
      </c>
      <c r="R591" s="352">
        <f ca="1">IF(ISERROR(VLOOKUP($A591,'X-TRAIL-T32'!$D:$E,1,FALSE)),0,1)</f>
        <v>0</v>
      </c>
      <c r="S591" s="352">
        <f ca="1">IF(ISERROR(VLOOKUP($A591,'NAVARA -D23 DC'!$D:$D,1,FALSE)),0,1)</f>
        <v>0</v>
      </c>
      <c r="T591" s="352">
        <f ca="1">IF(ISERROR(VLOOKUP($A591,'NAVARA KC&amp;SC'!$D:$D,1,FALSE)),0,1)</f>
        <v>0</v>
      </c>
      <c r="U591" s="352">
        <f ca="1">IF(ISERROR(VLOOKUP($A591,'ALL-NEW Z-Z34'!$D:$D,1,FALSE)),0,1)</f>
        <v>0</v>
      </c>
      <c r="V591" s="352">
        <f>IF(ISERROR(VLOOKUP($A591,#REF!,1,FALSE)),0,1)</f>
        <v>0</v>
      </c>
      <c r="W591" s="352">
        <f>IF(ISERROR(VLOOKUP($A591,#REF!,1,FALSE)),0,1)</f>
        <v>0</v>
      </c>
      <c r="X591" s="352">
        <f>IF(ISERROR(VLOOKUP($A591,#REF!,1,FALSE)),0,1)</f>
        <v>0</v>
      </c>
      <c r="Y591" s="352">
        <f>IF(ISERROR(VLOOKUP($A591,#REF!,1,FALSE)),0,1)</f>
        <v>0</v>
      </c>
      <c r="Z591" s="139">
        <f t="shared" ca="1" si="19"/>
        <v>0</v>
      </c>
    </row>
    <row r="592" spans="1:27" s="628" customFormat="1">
      <c r="A592" s="717" t="s">
        <v>1808</v>
      </c>
      <c r="B592" s="716" t="s">
        <v>1806</v>
      </c>
      <c r="C592" s="718">
        <v>36.75</v>
      </c>
      <c r="D592" s="706">
        <v>36.75</v>
      </c>
      <c r="E592" s="537" t="str">
        <f t="shared" si="18"/>
        <v/>
      </c>
      <c r="F592" s="720" t="s">
        <v>1468</v>
      </c>
      <c r="G592" s="680">
        <f>C592-C592*VLOOKUP(F592,'Discount Codes'!A:E,3,FALSE)</f>
        <v>32.15625</v>
      </c>
      <c r="H592" s="352">
        <f ca="1">IF(ISERROR(VLOOKUP($A592,'LEAF-ZE1'!$D:$E,1,FALSE)),0,1)</f>
        <v>0</v>
      </c>
      <c r="I592" s="352">
        <f ca="1">IF(ISERROR(VLOOKUP($A592,'370Z-Z34'!$D:$E,1,FALSE)),0,1)</f>
        <v>0</v>
      </c>
      <c r="J592" s="352">
        <f ca="1">IF(ISERROR(VLOOKUP($A592,'JUKE-F15'!$D:$E,1,FALSE)),0,1)</f>
        <v>0</v>
      </c>
      <c r="K592" s="352">
        <f ca="1">IF(ISERROR(VLOOKUP($A592,'JUKE-F16'!$D:$E,1,FALSE)),0,1)</f>
        <v>0</v>
      </c>
      <c r="L592" s="352">
        <f ca="1">IF(ISERROR(VLOOKUP($A592,'NAVARA DC SER 3 &amp; 4-D23'!$D:$E,1,FALSE)),0,1)</f>
        <v>0</v>
      </c>
      <c r="M592" s="352">
        <f ca="1">IF(ISERROR(VLOOKUP($A592,'NAVARA KC&amp;SC SER 3 &amp; 4-D23'!$D:$E,1,FALSE)),0,1)</f>
        <v>0</v>
      </c>
      <c r="N592" s="352">
        <f ca="1">IF(ISERROR(VLOOKUP($A592,'PATHFINDER -R52'!$D:$E,1,FALSE)),0,1)</f>
        <v>0</v>
      </c>
      <c r="O592" s="352">
        <f ca="1">IF(ISERROR(VLOOKUP($A592,'PATROL W-Y62 S4'!$D:$E,1,FALSE)),0,1)</f>
        <v>0</v>
      </c>
      <c r="P592" s="352">
        <f ca="1">IF(ISERROR(VLOOKUP($A592,'PATROL W-Y62'!$D:$E,1,FALSE)),0,1)</f>
        <v>0</v>
      </c>
      <c r="Q592" s="352">
        <f ca="1">IF(ISERROR(VLOOKUP($A592,'QASHQAI J11'!$D:$E,1,FALSE)),0,1)</f>
        <v>0</v>
      </c>
      <c r="R592" s="352">
        <f ca="1">IF(ISERROR(VLOOKUP($A592,'X-TRAIL-T32'!$D:$E,1,FALSE)),0,1)</f>
        <v>0</v>
      </c>
      <c r="S592" s="352">
        <f ca="1">IF(ISERROR(VLOOKUP($A592,'NAVARA -D23 DC'!$D:$D,1,FALSE)),0,1)</f>
        <v>0</v>
      </c>
      <c r="T592" s="352">
        <f ca="1">IF(ISERROR(VLOOKUP($A592,'NAVARA KC&amp;SC'!$D:$D,1,FALSE)),0,1)</f>
        <v>0</v>
      </c>
      <c r="U592" s="352">
        <f ca="1">IF(ISERROR(VLOOKUP($A592,'ALL-NEW Z-Z34'!$D:$D,1,FALSE)),0,1)</f>
        <v>0</v>
      </c>
      <c r="V592" s="352">
        <f>IF(ISERROR(VLOOKUP($A592,#REF!,1,FALSE)),0,1)</f>
        <v>0</v>
      </c>
      <c r="W592" s="352">
        <f>IF(ISERROR(VLOOKUP($A592,#REF!,1,FALSE)),0,1)</f>
        <v>0</v>
      </c>
      <c r="X592" s="352">
        <f>IF(ISERROR(VLOOKUP($A592,#REF!,1,FALSE)),0,1)</f>
        <v>0</v>
      </c>
      <c r="Y592" s="352">
        <f>IF(ISERROR(VLOOKUP($A592,#REF!,1,FALSE)),0,1)</f>
        <v>0</v>
      </c>
      <c r="Z592" s="139">
        <f t="shared" ca="1" si="19"/>
        <v>0</v>
      </c>
    </row>
    <row r="593" spans="1:27" s="628" customFormat="1">
      <c r="A593" s="717" t="s">
        <v>1809</v>
      </c>
      <c r="B593" s="716" t="s">
        <v>1806</v>
      </c>
      <c r="C593" s="718">
        <v>36.75</v>
      </c>
      <c r="D593" s="706">
        <v>36.75</v>
      </c>
      <c r="E593" s="537" t="str">
        <f t="shared" si="18"/>
        <v/>
      </c>
      <c r="F593" s="720" t="s">
        <v>1468</v>
      </c>
      <c r="G593" s="680">
        <f>C593-C593*VLOOKUP(F593,'Discount Codes'!A:E,3,FALSE)</f>
        <v>32.15625</v>
      </c>
      <c r="H593" s="352">
        <f ca="1">IF(ISERROR(VLOOKUP($A593,'LEAF-ZE1'!$D:$E,1,FALSE)),0,1)</f>
        <v>0</v>
      </c>
      <c r="I593" s="352">
        <f ca="1">IF(ISERROR(VLOOKUP($A593,'370Z-Z34'!$D:$E,1,FALSE)),0,1)</f>
        <v>0</v>
      </c>
      <c r="J593" s="352">
        <f ca="1">IF(ISERROR(VLOOKUP($A593,'JUKE-F15'!$D:$E,1,FALSE)),0,1)</f>
        <v>0</v>
      </c>
      <c r="K593" s="352">
        <f ca="1">IF(ISERROR(VLOOKUP($A593,'JUKE-F16'!$D:$E,1,FALSE)),0,1)</f>
        <v>0</v>
      </c>
      <c r="L593" s="352">
        <f ca="1">IF(ISERROR(VLOOKUP($A593,'NAVARA DC SER 3 &amp; 4-D23'!$D:$E,1,FALSE)),0,1)</f>
        <v>0</v>
      </c>
      <c r="M593" s="352">
        <f ca="1">IF(ISERROR(VLOOKUP($A593,'NAVARA KC&amp;SC SER 3 &amp; 4-D23'!$D:$E,1,FALSE)),0,1)</f>
        <v>0</v>
      </c>
      <c r="N593" s="352">
        <f ca="1">IF(ISERROR(VLOOKUP($A593,'PATHFINDER -R52'!$D:$E,1,FALSE)),0,1)</f>
        <v>0</v>
      </c>
      <c r="O593" s="352">
        <f ca="1">IF(ISERROR(VLOOKUP($A593,'PATROL W-Y62 S4'!$D:$E,1,FALSE)),0,1)</f>
        <v>0</v>
      </c>
      <c r="P593" s="352">
        <f ca="1">IF(ISERROR(VLOOKUP($A593,'PATROL W-Y62'!$D:$E,1,FALSE)),0,1)</f>
        <v>0</v>
      </c>
      <c r="Q593" s="352">
        <f ca="1">IF(ISERROR(VLOOKUP($A593,'QASHQAI J11'!$D:$E,1,FALSE)),0,1)</f>
        <v>0</v>
      </c>
      <c r="R593" s="352">
        <f ca="1">IF(ISERROR(VLOOKUP($A593,'X-TRAIL-T32'!$D:$E,1,FALSE)),0,1)</f>
        <v>0</v>
      </c>
      <c r="S593" s="352">
        <f ca="1">IF(ISERROR(VLOOKUP($A593,'NAVARA -D23 DC'!$D:$D,1,FALSE)),0,1)</f>
        <v>0</v>
      </c>
      <c r="T593" s="352">
        <f ca="1">IF(ISERROR(VLOOKUP($A593,'NAVARA KC&amp;SC'!$D:$D,1,FALSE)),0,1)</f>
        <v>0</v>
      </c>
      <c r="U593" s="352">
        <f ca="1">IF(ISERROR(VLOOKUP($A593,'ALL-NEW Z-Z34'!$D:$D,1,FALSE)),0,1)</f>
        <v>0</v>
      </c>
      <c r="V593" s="352">
        <f>IF(ISERROR(VLOOKUP($A593,#REF!,1,FALSE)),0,1)</f>
        <v>0</v>
      </c>
      <c r="W593" s="352">
        <f>IF(ISERROR(VLOOKUP($A593,#REF!,1,FALSE)),0,1)</f>
        <v>0</v>
      </c>
      <c r="X593" s="352">
        <f>IF(ISERROR(VLOOKUP($A593,#REF!,1,FALSE)),0,1)</f>
        <v>0</v>
      </c>
      <c r="Y593" s="352">
        <f>IF(ISERROR(VLOOKUP($A593,#REF!,1,FALSE)),0,1)</f>
        <v>0</v>
      </c>
      <c r="Z593" s="139">
        <f t="shared" ca="1" si="19"/>
        <v>0</v>
      </c>
    </row>
    <row r="594" spans="1:27" s="628" customFormat="1">
      <c r="A594" s="717" t="s">
        <v>1810</v>
      </c>
      <c r="B594" s="716" t="s">
        <v>1806</v>
      </c>
      <c r="C594" s="718">
        <v>36.75</v>
      </c>
      <c r="D594" s="706">
        <v>36.75</v>
      </c>
      <c r="E594" s="537" t="str">
        <f t="shared" si="18"/>
        <v/>
      </c>
      <c r="F594" s="720" t="s">
        <v>1468</v>
      </c>
      <c r="G594" s="680">
        <f>C594-C594*VLOOKUP(F594,'Discount Codes'!A:E,3,FALSE)</f>
        <v>32.15625</v>
      </c>
      <c r="H594" s="352">
        <f ca="1">IF(ISERROR(VLOOKUP($A594,'LEAF-ZE1'!$D:$E,1,FALSE)),0,1)</f>
        <v>0</v>
      </c>
      <c r="I594" s="352">
        <f ca="1">IF(ISERROR(VLOOKUP($A594,'370Z-Z34'!$D:$E,1,FALSE)),0,1)</f>
        <v>0</v>
      </c>
      <c r="J594" s="352">
        <f ca="1">IF(ISERROR(VLOOKUP($A594,'JUKE-F15'!$D:$E,1,FALSE)),0,1)</f>
        <v>0</v>
      </c>
      <c r="K594" s="352">
        <f ca="1">IF(ISERROR(VLOOKUP($A594,'JUKE-F16'!$D:$E,1,FALSE)),0,1)</f>
        <v>0</v>
      </c>
      <c r="L594" s="352">
        <f ca="1">IF(ISERROR(VLOOKUP($A594,'NAVARA DC SER 3 &amp; 4-D23'!$D:$E,1,FALSE)),0,1)</f>
        <v>0</v>
      </c>
      <c r="M594" s="352">
        <f ca="1">IF(ISERROR(VLOOKUP($A594,'NAVARA KC&amp;SC SER 3 &amp; 4-D23'!$D:$E,1,FALSE)),0,1)</f>
        <v>0</v>
      </c>
      <c r="N594" s="352">
        <f ca="1">IF(ISERROR(VLOOKUP($A594,'PATHFINDER -R52'!$D:$E,1,FALSE)),0,1)</f>
        <v>0</v>
      </c>
      <c r="O594" s="352">
        <f ca="1">IF(ISERROR(VLOOKUP($A594,'PATROL W-Y62 S4'!$D:$E,1,FALSE)),0,1)</f>
        <v>0</v>
      </c>
      <c r="P594" s="352">
        <f ca="1">IF(ISERROR(VLOOKUP($A594,'PATROL W-Y62'!$D:$E,1,FALSE)),0,1)</f>
        <v>0</v>
      </c>
      <c r="Q594" s="352">
        <f ca="1">IF(ISERROR(VLOOKUP($A594,'QASHQAI J11'!$D:$E,1,FALSE)),0,1)</f>
        <v>0</v>
      </c>
      <c r="R594" s="352">
        <f ca="1">IF(ISERROR(VLOOKUP($A594,'X-TRAIL-T32'!$D:$E,1,FALSE)),0,1)</f>
        <v>0</v>
      </c>
      <c r="S594" s="352">
        <f ca="1">IF(ISERROR(VLOOKUP($A594,'NAVARA -D23 DC'!$D:$D,1,FALSE)),0,1)</f>
        <v>0</v>
      </c>
      <c r="T594" s="352">
        <f ca="1">IF(ISERROR(VLOOKUP($A594,'NAVARA KC&amp;SC'!$D:$D,1,FALSE)),0,1)</f>
        <v>0</v>
      </c>
      <c r="U594" s="352">
        <f ca="1">IF(ISERROR(VLOOKUP($A594,'ALL-NEW Z-Z34'!$D:$D,1,FALSE)),0,1)</f>
        <v>0</v>
      </c>
      <c r="V594" s="352">
        <f>IF(ISERROR(VLOOKUP($A594,#REF!,1,FALSE)),0,1)</f>
        <v>0</v>
      </c>
      <c r="W594" s="352">
        <f>IF(ISERROR(VLOOKUP($A594,#REF!,1,FALSE)),0,1)</f>
        <v>0</v>
      </c>
      <c r="X594" s="352">
        <f>IF(ISERROR(VLOOKUP($A594,#REF!,1,FALSE)),0,1)</f>
        <v>0</v>
      </c>
      <c r="Y594" s="352">
        <f>IF(ISERROR(VLOOKUP($A594,#REF!,1,FALSE)),0,1)</f>
        <v>0</v>
      </c>
      <c r="Z594" s="139">
        <f t="shared" ca="1" si="19"/>
        <v>0</v>
      </c>
    </row>
    <row r="595" spans="1:27" s="628" customFormat="1">
      <c r="A595" s="717" t="s">
        <v>1811</v>
      </c>
      <c r="B595" s="716" t="s">
        <v>1806</v>
      </c>
      <c r="C595" s="718">
        <v>36.75</v>
      </c>
      <c r="D595" s="706">
        <v>36.75</v>
      </c>
      <c r="E595" s="537" t="str">
        <f t="shared" si="18"/>
        <v/>
      </c>
      <c r="F595" s="720" t="s">
        <v>1468</v>
      </c>
      <c r="G595" s="680">
        <f>C595-C595*VLOOKUP(F595,'Discount Codes'!A:E,3,FALSE)</f>
        <v>32.15625</v>
      </c>
      <c r="H595" s="352">
        <f ca="1">IF(ISERROR(VLOOKUP($A595,'LEAF-ZE1'!$D:$E,1,FALSE)),0,1)</f>
        <v>0</v>
      </c>
      <c r="I595" s="352">
        <f ca="1">IF(ISERROR(VLOOKUP($A595,'370Z-Z34'!$D:$E,1,FALSE)),0,1)</f>
        <v>0</v>
      </c>
      <c r="J595" s="352">
        <f ca="1">IF(ISERROR(VLOOKUP($A595,'JUKE-F15'!$D:$E,1,FALSE)),0,1)</f>
        <v>0</v>
      </c>
      <c r="K595" s="352">
        <f ca="1">IF(ISERROR(VLOOKUP($A595,'JUKE-F16'!$D:$E,1,FALSE)),0,1)</f>
        <v>0</v>
      </c>
      <c r="L595" s="352">
        <f ca="1">IF(ISERROR(VLOOKUP($A595,'NAVARA DC SER 3 &amp; 4-D23'!$D:$E,1,FALSE)),0,1)</f>
        <v>0</v>
      </c>
      <c r="M595" s="352">
        <f ca="1">IF(ISERROR(VLOOKUP($A595,'NAVARA KC&amp;SC SER 3 &amp; 4-D23'!$D:$E,1,FALSE)),0,1)</f>
        <v>0</v>
      </c>
      <c r="N595" s="352">
        <f ca="1">IF(ISERROR(VLOOKUP($A595,'PATHFINDER -R52'!$D:$E,1,FALSE)),0,1)</f>
        <v>0</v>
      </c>
      <c r="O595" s="352">
        <f ca="1">IF(ISERROR(VLOOKUP($A595,'PATROL W-Y62 S4'!$D:$E,1,FALSE)),0,1)</f>
        <v>0</v>
      </c>
      <c r="P595" s="352">
        <f ca="1">IF(ISERROR(VLOOKUP($A595,'PATROL W-Y62'!$D:$E,1,FALSE)),0,1)</f>
        <v>0</v>
      </c>
      <c r="Q595" s="352">
        <f ca="1">IF(ISERROR(VLOOKUP($A595,'QASHQAI J11'!$D:$E,1,FALSE)),0,1)</f>
        <v>0</v>
      </c>
      <c r="R595" s="352">
        <f ca="1">IF(ISERROR(VLOOKUP($A595,'X-TRAIL-T32'!$D:$E,1,FALSE)),0,1)</f>
        <v>0</v>
      </c>
      <c r="S595" s="352">
        <f ca="1">IF(ISERROR(VLOOKUP($A595,'NAVARA -D23 DC'!$D:$D,1,FALSE)),0,1)</f>
        <v>0</v>
      </c>
      <c r="T595" s="352">
        <f ca="1">IF(ISERROR(VLOOKUP($A595,'NAVARA KC&amp;SC'!$D:$D,1,FALSE)),0,1)</f>
        <v>0</v>
      </c>
      <c r="U595" s="352">
        <f ca="1">IF(ISERROR(VLOOKUP($A595,'ALL-NEW Z-Z34'!$D:$D,1,FALSE)),0,1)</f>
        <v>0</v>
      </c>
      <c r="V595" s="352">
        <f>IF(ISERROR(VLOOKUP($A595,#REF!,1,FALSE)),0,1)</f>
        <v>0</v>
      </c>
      <c r="W595" s="352">
        <f>IF(ISERROR(VLOOKUP($A595,#REF!,1,FALSE)),0,1)</f>
        <v>0</v>
      </c>
      <c r="X595" s="352">
        <f>IF(ISERROR(VLOOKUP($A595,#REF!,1,FALSE)),0,1)</f>
        <v>0</v>
      </c>
      <c r="Y595" s="352">
        <f>IF(ISERROR(VLOOKUP($A595,#REF!,1,FALSE)),0,1)</f>
        <v>0</v>
      </c>
      <c r="Z595" s="139">
        <f t="shared" ca="1" si="19"/>
        <v>0</v>
      </c>
    </row>
    <row r="596" spans="1:27" s="628" customFormat="1">
      <c r="A596" s="717" t="s">
        <v>1812</v>
      </c>
      <c r="B596" s="716" t="s">
        <v>1813</v>
      </c>
      <c r="C596" s="718">
        <v>36.75</v>
      </c>
      <c r="D596" s="706">
        <v>36.75</v>
      </c>
      <c r="E596" s="537" t="str">
        <f t="shared" si="18"/>
        <v/>
      </c>
      <c r="F596" s="720" t="s">
        <v>1468</v>
      </c>
      <c r="G596" s="680">
        <f>C596-C596*VLOOKUP(F596,'Discount Codes'!A:E,3,FALSE)</f>
        <v>32.15625</v>
      </c>
      <c r="H596" s="352">
        <f ca="1">IF(ISERROR(VLOOKUP($A596,'LEAF-ZE1'!$D:$E,1,FALSE)),0,1)</f>
        <v>0</v>
      </c>
      <c r="I596" s="352">
        <f ca="1">IF(ISERROR(VLOOKUP($A596,'370Z-Z34'!$D:$E,1,FALSE)),0,1)</f>
        <v>0</v>
      </c>
      <c r="J596" s="352">
        <f ca="1">IF(ISERROR(VLOOKUP($A596,'JUKE-F15'!$D:$E,1,FALSE)),0,1)</f>
        <v>0</v>
      </c>
      <c r="K596" s="352">
        <f ca="1">IF(ISERROR(VLOOKUP($A596,'JUKE-F16'!$D:$E,1,FALSE)),0,1)</f>
        <v>0</v>
      </c>
      <c r="L596" s="352">
        <f ca="1">IF(ISERROR(VLOOKUP($A596,'NAVARA DC SER 3 &amp; 4-D23'!$D:$E,1,FALSE)),0,1)</f>
        <v>0</v>
      </c>
      <c r="M596" s="352">
        <f ca="1">IF(ISERROR(VLOOKUP($A596,'NAVARA KC&amp;SC SER 3 &amp; 4-D23'!$D:$E,1,FALSE)),0,1)</f>
        <v>0</v>
      </c>
      <c r="N596" s="352">
        <f ca="1">IF(ISERROR(VLOOKUP($A596,'PATHFINDER -R52'!$D:$E,1,FALSE)),0,1)</f>
        <v>0</v>
      </c>
      <c r="O596" s="352">
        <f ca="1">IF(ISERROR(VLOOKUP($A596,'PATROL W-Y62 S4'!$D:$E,1,FALSE)),0,1)</f>
        <v>0</v>
      </c>
      <c r="P596" s="352">
        <f ca="1">IF(ISERROR(VLOOKUP($A596,'PATROL W-Y62'!$D:$E,1,FALSE)),0,1)</f>
        <v>0</v>
      </c>
      <c r="Q596" s="352">
        <f ca="1">IF(ISERROR(VLOOKUP($A596,'QASHQAI J11'!$D:$E,1,FALSE)),0,1)</f>
        <v>0</v>
      </c>
      <c r="R596" s="352">
        <f ca="1">IF(ISERROR(VLOOKUP($A596,'X-TRAIL-T32'!$D:$E,1,FALSE)),0,1)</f>
        <v>0</v>
      </c>
      <c r="S596" s="352">
        <f ca="1">IF(ISERROR(VLOOKUP($A596,'NAVARA -D23 DC'!$D:$D,1,FALSE)),0,1)</f>
        <v>0</v>
      </c>
      <c r="T596" s="352">
        <f ca="1">IF(ISERROR(VLOOKUP($A596,'NAVARA KC&amp;SC'!$D:$D,1,FALSE)),0,1)</f>
        <v>0</v>
      </c>
      <c r="U596" s="352">
        <f ca="1">IF(ISERROR(VLOOKUP($A596,'ALL-NEW Z-Z34'!$D:$D,1,FALSE)),0,1)</f>
        <v>0</v>
      </c>
      <c r="V596" s="352">
        <f>IF(ISERROR(VLOOKUP($A596,#REF!,1,FALSE)),0,1)</f>
        <v>0</v>
      </c>
      <c r="W596" s="352">
        <f>IF(ISERROR(VLOOKUP($A596,#REF!,1,FALSE)),0,1)</f>
        <v>0</v>
      </c>
      <c r="X596" s="352">
        <f>IF(ISERROR(VLOOKUP($A596,#REF!,1,FALSE)),0,1)</f>
        <v>0</v>
      </c>
      <c r="Y596" s="352">
        <f>IF(ISERROR(VLOOKUP($A596,#REF!,1,FALSE)),0,1)</f>
        <v>0</v>
      </c>
      <c r="Z596" s="139">
        <f t="shared" ca="1" si="19"/>
        <v>0</v>
      </c>
    </row>
    <row r="597" spans="1:27" s="628" customFormat="1">
      <c r="A597" s="717" t="s">
        <v>1814</v>
      </c>
      <c r="B597" s="716" t="s">
        <v>1813</v>
      </c>
      <c r="C597" s="718">
        <v>36.75</v>
      </c>
      <c r="D597" s="706">
        <v>36.75</v>
      </c>
      <c r="E597" s="537" t="str">
        <f t="shared" si="18"/>
        <v/>
      </c>
      <c r="F597" s="720" t="s">
        <v>1468</v>
      </c>
      <c r="G597" s="680">
        <f>C597-C597*VLOOKUP(F597,'Discount Codes'!A:E,3,FALSE)</f>
        <v>32.15625</v>
      </c>
      <c r="H597" s="352">
        <f ca="1">IF(ISERROR(VLOOKUP($A597,'LEAF-ZE1'!$D:$E,1,FALSE)),0,1)</f>
        <v>0</v>
      </c>
      <c r="I597" s="352">
        <f ca="1">IF(ISERROR(VLOOKUP($A597,'370Z-Z34'!$D:$E,1,FALSE)),0,1)</f>
        <v>0</v>
      </c>
      <c r="J597" s="352">
        <f ca="1">IF(ISERROR(VLOOKUP($A597,'JUKE-F15'!$D:$E,1,FALSE)),0,1)</f>
        <v>0</v>
      </c>
      <c r="K597" s="352">
        <f ca="1">IF(ISERROR(VLOOKUP($A597,'JUKE-F16'!$D:$E,1,FALSE)),0,1)</f>
        <v>0</v>
      </c>
      <c r="L597" s="352">
        <f ca="1">IF(ISERROR(VLOOKUP($A597,'NAVARA DC SER 3 &amp; 4-D23'!$D:$E,1,FALSE)),0,1)</f>
        <v>0</v>
      </c>
      <c r="M597" s="352">
        <f ca="1">IF(ISERROR(VLOOKUP($A597,'NAVARA KC&amp;SC SER 3 &amp; 4-D23'!$D:$E,1,FALSE)),0,1)</f>
        <v>0</v>
      </c>
      <c r="N597" s="352">
        <f ca="1">IF(ISERROR(VLOOKUP($A597,'PATHFINDER -R52'!$D:$E,1,FALSE)),0,1)</f>
        <v>0</v>
      </c>
      <c r="O597" s="352">
        <f ca="1">IF(ISERROR(VLOOKUP($A597,'PATROL W-Y62 S4'!$D:$E,1,FALSE)),0,1)</f>
        <v>0</v>
      </c>
      <c r="P597" s="352">
        <f ca="1">IF(ISERROR(VLOOKUP($A597,'PATROL W-Y62'!$D:$E,1,FALSE)),0,1)</f>
        <v>0</v>
      </c>
      <c r="Q597" s="352">
        <f ca="1">IF(ISERROR(VLOOKUP($A597,'QASHQAI J11'!$D:$E,1,FALSE)),0,1)</f>
        <v>0</v>
      </c>
      <c r="R597" s="352">
        <f ca="1">IF(ISERROR(VLOOKUP($A597,'X-TRAIL-T32'!$D:$E,1,FALSE)),0,1)</f>
        <v>0</v>
      </c>
      <c r="S597" s="352">
        <f ca="1">IF(ISERROR(VLOOKUP($A597,'NAVARA -D23 DC'!$D:$D,1,FALSE)),0,1)</f>
        <v>0</v>
      </c>
      <c r="T597" s="352">
        <f ca="1">IF(ISERROR(VLOOKUP($A597,'NAVARA KC&amp;SC'!$D:$D,1,FALSE)),0,1)</f>
        <v>0</v>
      </c>
      <c r="U597" s="352">
        <f ca="1">IF(ISERROR(VLOOKUP($A597,'ALL-NEW Z-Z34'!$D:$D,1,FALSE)),0,1)</f>
        <v>0</v>
      </c>
      <c r="V597" s="352">
        <f>IF(ISERROR(VLOOKUP($A597,#REF!,1,FALSE)),0,1)</f>
        <v>0</v>
      </c>
      <c r="W597" s="352">
        <f>IF(ISERROR(VLOOKUP($A597,#REF!,1,FALSE)),0,1)</f>
        <v>0</v>
      </c>
      <c r="X597" s="352">
        <f>IF(ISERROR(VLOOKUP($A597,#REF!,1,FALSE)),0,1)</f>
        <v>0</v>
      </c>
      <c r="Y597" s="352">
        <f>IF(ISERROR(VLOOKUP($A597,#REF!,1,FALSE)),0,1)</f>
        <v>0</v>
      </c>
      <c r="Z597" s="139">
        <f t="shared" ca="1" si="19"/>
        <v>0</v>
      </c>
    </row>
    <row r="598" spans="1:27" s="628" customFormat="1">
      <c r="A598" s="717" t="s">
        <v>1815</v>
      </c>
      <c r="B598" s="716" t="s">
        <v>1813</v>
      </c>
      <c r="C598" s="718">
        <v>36.75</v>
      </c>
      <c r="D598" s="706">
        <v>36.75</v>
      </c>
      <c r="E598" s="537" t="str">
        <f t="shared" si="18"/>
        <v/>
      </c>
      <c r="F598" s="720" t="s">
        <v>1468</v>
      </c>
      <c r="G598" s="680">
        <f>C598-C598*VLOOKUP(F598,'Discount Codes'!A:E,3,FALSE)</f>
        <v>32.15625</v>
      </c>
      <c r="H598" s="352">
        <f ca="1">IF(ISERROR(VLOOKUP($A598,'LEAF-ZE1'!$D:$E,1,FALSE)),0,1)</f>
        <v>0</v>
      </c>
      <c r="I598" s="352">
        <f ca="1">IF(ISERROR(VLOOKUP($A598,'370Z-Z34'!$D:$E,1,FALSE)),0,1)</f>
        <v>0</v>
      </c>
      <c r="J598" s="352">
        <f ca="1">IF(ISERROR(VLOOKUP($A598,'JUKE-F15'!$D:$E,1,FALSE)),0,1)</f>
        <v>0</v>
      </c>
      <c r="K598" s="352">
        <f ca="1">IF(ISERROR(VLOOKUP($A598,'JUKE-F16'!$D:$E,1,FALSE)),0,1)</f>
        <v>0</v>
      </c>
      <c r="L598" s="352">
        <f ca="1">IF(ISERROR(VLOOKUP($A598,'NAVARA DC SER 3 &amp; 4-D23'!$D:$E,1,FALSE)),0,1)</f>
        <v>0</v>
      </c>
      <c r="M598" s="352">
        <f ca="1">IF(ISERROR(VLOOKUP($A598,'NAVARA KC&amp;SC SER 3 &amp; 4-D23'!$D:$E,1,FALSE)),0,1)</f>
        <v>0</v>
      </c>
      <c r="N598" s="352">
        <f ca="1">IF(ISERROR(VLOOKUP($A598,'PATHFINDER -R52'!$D:$E,1,FALSE)),0,1)</f>
        <v>0</v>
      </c>
      <c r="O598" s="352">
        <f ca="1">IF(ISERROR(VLOOKUP($A598,'PATROL W-Y62 S4'!$D:$E,1,FALSE)),0,1)</f>
        <v>0</v>
      </c>
      <c r="P598" s="352">
        <f ca="1">IF(ISERROR(VLOOKUP($A598,'PATROL W-Y62'!$D:$E,1,FALSE)),0,1)</f>
        <v>0</v>
      </c>
      <c r="Q598" s="352">
        <f ca="1">IF(ISERROR(VLOOKUP($A598,'QASHQAI J11'!$D:$E,1,FALSE)),0,1)</f>
        <v>0</v>
      </c>
      <c r="R598" s="352">
        <f ca="1">IF(ISERROR(VLOOKUP($A598,'X-TRAIL-T32'!$D:$E,1,FALSE)),0,1)</f>
        <v>0</v>
      </c>
      <c r="S598" s="352">
        <f ca="1">IF(ISERROR(VLOOKUP($A598,'NAVARA -D23 DC'!$D:$D,1,FALSE)),0,1)</f>
        <v>0</v>
      </c>
      <c r="T598" s="352">
        <f ca="1">IF(ISERROR(VLOOKUP($A598,'NAVARA KC&amp;SC'!$D:$D,1,FALSE)),0,1)</f>
        <v>0</v>
      </c>
      <c r="U598" s="352">
        <f ca="1">IF(ISERROR(VLOOKUP($A598,'ALL-NEW Z-Z34'!$D:$D,1,FALSE)),0,1)</f>
        <v>0</v>
      </c>
      <c r="V598" s="352">
        <f>IF(ISERROR(VLOOKUP($A598,#REF!,1,FALSE)),0,1)</f>
        <v>0</v>
      </c>
      <c r="W598" s="352">
        <f>IF(ISERROR(VLOOKUP($A598,#REF!,1,FALSE)),0,1)</f>
        <v>0</v>
      </c>
      <c r="X598" s="352">
        <f>IF(ISERROR(VLOOKUP($A598,#REF!,1,FALSE)),0,1)</f>
        <v>0</v>
      </c>
      <c r="Y598" s="352">
        <f>IF(ISERROR(VLOOKUP($A598,#REF!,1,FALSE)),0,1)</f>
        <v>0</v>
      </c>
      <c r="Z598" s="139">
        <f t="shared" ca="1" si="19"/>
        <v>0</v>
      </c>
    </row>
    <row r="599" spans="1:27" s="628" customFormat="1">
      <c r="A599" s="717" t="s">
        <v>1816</v>
      </c>
      <c r="B599" s="716" t="s">
        <v>1813</v>
      </c>
      <c r="C599" s="718">
        <v>36.75</v>
      </c>
      <c r="D599" s="706">
        <v>36.75</v>
      </c>
      <c r="E599" s="537" t="str">
        <f t="shared" si="18"/>
        <v/>
      </c>
      <c r="F599" s="720" t="s">
        <v>1468</v>
      </c>
      <c r="G599" s="680">
        <f>C599-C599*VLOOKUP(F599,'Discount Codes'!A:E,3,FALSE)</f>
        <v>32.15625</v>
      </c>
      <c r="H599" s="352">
        <f ca="1">IF(ISERROR(VLOOKUP($A599,'LEAF-ZE1'!$D:$E,1,FALSE)),0,1)</f>
        <v>0</v>
      </c>
      <c r="I599" s="352">
        <f ca="1">IF(ISERROR(VLOOKUP($A599,'370Z-Z34'!$D:$E,1,FALSE)),0,1)</f>
        <v>0</v>
      </c>
      <c r="J599" s="352">
        <f ca="1">IF(ISERROR(VLOOKUP($A599,'JUKE-F15'!$D:$E,1,FALSE)),0,1)</f>
        <v>0</v>
      </c>
      <c r="K599" s="352">
        <f ca="1">IF(ISERROR(VLOOKUP($A599,'JUKE-F16'!$D:$E,1,FALSE)),0,1)</f>
        <v>0</v>
      </c>
      <c r="L599" s="352">
        <f ca="1">IF(ISERROR(VLOOKUP($A599,'NAVARA DC SER 3 &amp; 4-D23'!$D:$E,1,FALSE)),0,1)</f>
        <v>0</v>
      </c>
      <c r="M599" s="352">
        <f ca="1">IF(ISERROR(VLOOKUP($A599,'NAVARA KC&amp;SC SER 3 &amp; 4-D23'!$D:$E,1,FALSE)),0,1)</f>
        <v>0</v>
      </c>
      <c r="N599" s="352">
        <f ca="1">IF(ISERROR(VLOOKUP($A599,'PATHFINDER -R52'!$D:$E,1,FALSE)),0,1)</f>
        <v>0</v>
      </c>
      <c r="O599" s="352">
        <f ca="1">IF(ISERROR(VLOOKUP($A599,'PATROL W-Y62 S4'!$D:$E,1,FALSE)),0,1)</f>
        <v>0</v>
      </c>
      <c r="P599" s="352">
        <f ca="1">IF(ISERROR(VLOOKUP($A599,'PATROL W-Y62'!$D:$E,1,FALSE)),0,1)</f>
        <v>0</v>
      </c>
      <c r="Q599" s="352">
        <f ca="1">IF(ISERROR(VLOOKUP($A599,'QASHQAI J11'!$D:$E,1,FALSE)),0,1)</f>
        <v>0</v>
      </c>
      <c r="R599" s="352">
        <f ca="1">IF(ISERROR(VLOOKUP($A599,'X-TRAIL-T32'!$D:$E,1,FALSE)),0,1)</f>
        <v>0</v>
      </c>
      <c r="S599" s="352">
        <f ca="1">IF(ISERROR(VLOOKUP($A599,'NAVARA -D23 DC'!$D:$D,1,FALSE)),0,1)</f>
        <v>0</v>
      </c>
      <c r="T599" s="352">
        <f ca="1">IF(ISERROR(VLOOKUP($A599,'NAVARA KC&amp;SC'!$D:$D,1,FALSE)),0,1)</f>
        <v>0</v>
      </c>
      <c r="U599" s="352">
        <f ca="1">IF(ISERROR(VLOOKUP($A599,'ALL-NEW Z-Z34'!$D:$D,1,FALSE)),0,1)</f>
        <v>0</v>
      </c>
      <c r="V599" s="352">
        <f>IF(ISERROR(VLOOKUP($A599,#REF!,1,FALSE)),0,1)</f>
        <v>0</v>
      </c>
      <c r="W599" s="352">
        <f>IF(ISERROR(VLOOKUP($A599,#REF!,1,FALSE)),0,1)</f>
        <v>0</v>
      </c>
      <c r="X599" s="352">
        <f>IF(ISERROR(VLOOKUP($A599,#REF!,1,FALSE)),0,1)</f>
        <v>0</v>
      </c>
      <c r="Y599" s="352">
        <f>IF(ISERROR(VLOOKUP($A599,#REF!,1,FALSE)),0,1)</f>
        <v>0</v>
      </c>
      <c r="Z599" s="139">
        <f t="shared" ca="1" si="19"/>
        <v>0</v>
      </c>
    </row>
    <row r="600" spans="1:27" s="628" customFormat="1">
      <c r="A600" s="717" t="s">
        <v>1817</v>
      </c>
      <c r="B600" s="716" t="s">
        <v>1813</v>
      </c>
      <c r="C600" s="718">
        <v>36.75</v>
      </c>
      <c r="D600" s="706">
        <v>36.75</v>
      </c>
      <c r="E600" s="537" t="str">
        <f t="shared" si="18"/>
        <v/>
      </c>
      <c r="F600" s="720" t="s">
        <v>1468</v>
      </c>
      <c r="G600" s="680">
        <f>C600-C600*VLOOKUP(F600,'Discount Codes'!A:E,3,FALSE)</f>
        <v>32.15625</v>
      </c>
      <c r="H600" s="352">
        <f ca="1">IF(ISERROR(VLOOKUP($A600,'LEAF-ZE1'!$D:$E,1,FALSE)),0,1)</f>
        <v>0</v>
      </c>
      <c r="I600" s="352">
        <f ca="1">IF(ISERROR(VLOOKUP($A600,'370Z-Z34'!$D:$E,1,FALSE)),0,1)</f>
        <v>0</v>
      </c>
      <c r="J600" s="352">
        <f ca="1">IF(ISERROR(VLOOKUP($A600,'JUKE-F15'!$D:$E,1,FALSE)),0,1)</f>
        <v>0</v>
      </c>
      <c r="K600" s="352">
        <f ca="1">IF(ISERROR(VLOOKUP($A600,'JUKE-F16'!$D:$E,1,FALSE)),0,1)</f>
        <v>0</v>
      </c>
      <c r="L600" s="352">
        <f ca="1">IF(ISERROR(VLOOKUP($A600,'NAVARA DC SER 3 &amp; 4-D23'!$D:$E,1,FALSE)),0,1)</f>
        <v>0</v>
      </c>
      <c r="M600" s="352">
        <f ca="1">IF(ISERROR(VLOOKUP($A600,'NAVARA KC&amp;SC SER 3 &amp; 4-D23'!$D:$E,1,FALSE)),0,1)</f>
        <v>0</v>
      </c>
      <c r="N600" s="352">
        <f ca="1">IF(ISERROR(VLOOKUP($A600,'PATHFINDER -R52'!$D:$E,1,FALSE)),0,1)</f>
        <v>0</v>
      </c>
      <c r="O600" s="352">
        <f ca="1">IF(ISERROR(VLOOKUP($A600,'PATROL W-Y62 S4'!$D:$E,1,FALSE)),0,1)</f>
        <v>0</v>
      </c>
      <c r="P600" s="352">
        <f ca="1">IF(ISERROR(VLOOKUP($A600,'PATROL W-Y62'!$D:$E,1,FALSE)),0,1)</f>
        <v>0</v>
      </c>
      <c r="Q600" s="352">
        <f ca="1">IF(ISERROR(VLOOKUP($A600,'QASHQAI J11'!$D:$E,1,FALSE)),0,1)</f>
        <v>0</v>
      </c>
      <c r="R600" s="352">
        <f ca="1">IF(ISERROR(VLOOKUP($A600,'X-TRAIL-T32'!$D:$E,1,FALSE)),0,1)</f>
        <v>0</v>
      </c>
      <c r="S600" s="352">
        <f ca="1">IF(ISERROR(VLOOKUP($A600,'NAVARA -D23 DC'!$D:$D,1,FALSE)),0,1)</f>
        <v>0</v>
      </c>
      <c r="T600" s="352">
        <f ca="1">IF(ISERROR(VLOOKUP($A600,'NAVARA KC&amp;SC'!$D:$D,1,FALSE)),0,1)</f>
        <v>0</v>
      </c>
      <c r="U600" s="352">
        <f ca="1">IF(ISERROR(VLOOKUP($A600,'ALL-NEW Z-Z34'!$D:$D,1,FALSE)),0,1)</f>
        <v>0</v>
      </c>
      <c r="V600" s="352">
        <f>IF(ISERROR(VLOOKUP($A600,#REF!,1,FALSE)),0,1)</f>
        <v>0</v>
      </c>
      <c r="W600" s="352">
        <f>IF(ISERROR(VLOOKUP($A600,#REF!,1,FALSE)),0,1)</f>
        <v>0</v>
      </c>
      <c r="X600" s="352">
        <f>IF(ISERROR(VLOOKUP($A600,#REF!,1,FALSE)),0,1)</f>
        <v>0</v>
      </c>
      <c r="Y600" s="352">
        <f>IF(ISERROR(VLOOKUP($A600,#REF!,1,FALSE)),0,1)</f>
        <v>0</v>
      </c>
      <c r="Z600" s="139">
        <f t="shared" ca="1" si="19"/>
        <v>0</v>
      </c>
    </row>
    <row r="601" spans="1:27" s="628" customFormat="1">
      <c r="A601" s="717" t="s">
        <v>1818</v>
      </c>
      <c r="B601" s="716" t="s">
        <v>1813</v>
      </c>
      <c r="C601" s="718">
        <v>36.75</v>
      </c>
      <c r="D601" s="706">
        <v>36.75</v>
      </c>
      <c r="E601" s="537" t="str">
        <f t="shared" si="18"/>
        <v/>
      </c>
      <c r="F601" s="720" t="s">
        <v>1468</v>
      </c>
      <c r="G601" s="680">
        <f>C601-C601*VLOOKUP(F601,'Discount Codes'!A:E,3,FALSE)</f>
        <v>32.15625</v>
      </c>
      <c r="H601" s="352">
        <f ca="1">IF(ISERROR(VLOOKUP($A601,'LEAF-ZE1'!$D:$E,1,FALSE)),0,1)</f>
        <v>0</v>
      </c>
      <c r="I601" s="352">
        <f ca="1">IF(ISERROR(VLOOKUP($A601,'370Z-Z34'!$D:$E,1,FALSE)),0,1)</f>
        <v>0</v>
      </c>
      <c r="J601" s="352">
        <f ca="1">IF(ISERROR(VLOOKUP($A601,'JUKE-F15'!$D:$E,1,FALSE)),0,1)</f>
        <v>0</v>
      </c>
      <c r="K601" s="352">
        <f ca="1">IF(ISERROR(VLOOKUP($A601,'JUKE-F16'!$D:$E,1,FALSE)),0,1)</f>
        <v>0</v>
      </c>
      <c r="L601" s="352">
        <f ca="1">IF(ISERROR(VLOOKUP($A601,'NAVARA DC SER 3 &amp; 4-D23'!$D:$E,1,FALSE)),0,1)</f>
        <v>0</v>
      </c>
      <c r="M601" s="352">
        <f ca="1">IF(ISERROR(VLOOKUP($A601,'NAVARA KC&amp;SC SER 3 &amp; 4-D23'!$D:$E,1,FALSE)),0,1)</f>
        <v>0</v>
      </c>
      <c r="N601" s="352">
        <f ca="1">IF(ISERROR(VLOOKUP($A601,'PATHFINDER -R52'!$D:$E,1,FALSE)),0,1)</f>
        <v>0</v>
      </c>
      <c r="O601" s="352">
        <f ca="1">IF(ISERROR(VLOOKUP($A601,'PATROL W-Y62 S4'!$D:$E,1,FALSE)),0,1)</f>
        <v>0</v>
      </c>
      <c r="P601" s="352">
        <f ca="1">IF(ISERROR(VLOOKUP($A601,'PATROL W-Y62'!$D:$E,1,FALSE)),0,1)</f>
        <v>0</v>
      </c>
      <c r="Q601" s="352">
        <f ca="1">IF(ISERROR(VLOOKUP($A601,'QASHQAI J11'!$D:$E,1,FALSE)),0,1)</f>
        <v>0</v>
      </c>
      <c r="R601" s="352">
        <f ca="1">IF(ISERROR(VLOOKUP($A601,'X-TRAIL-T32'!$D:$E,1,FALSE)),0,1)</f>
        <v>0</v>
      </c>
      <c r="S601" s="352">
        <f ca="1">IF(ISERROR(VLOOKUP($A601,'NAVARA -D23 DC'!$D:$D,1,FALSE)),0,1)</f>
        <v>0</v>
      </c>
      <c r="T601" s="352">
        <f ca="1">IF(ISERROR(VLOOKUP($A601,'NAVARA KC&amp;SC'!$D:$D,1,FALSE)),0,1)</f>
        <v>0</v>
      </c>
      <c r="U601" s="352">
        <f ca="1">IF(ISERROR(VLOOKUP($A601,'ALL-NEW Z-Z34'!$D:$D,1,FALSE)),0,1)</f>
        <v>0</v>
      </c>
      <c r="V601" s="352">
        <f>IF(ISERROR(VLOOKUP($A601,#REF!,1,FALSE)),0,1)</f>
        <v>0</v>
      </c>
      <c r="W601" s="352">
        <f>IF(ISERROR(VLOOKUP($A601,#REF!,1,FALSE)),0,1)</f>
        <v>0</v>
      </c>
      <c r="X601" s="352">
        <f>IF(ISERROR(VLOOKUP($A601,#REF!,1,FALSE)),0,1)</f>
        <v>0</v>
      </c>
      <c r="Y601" s="352">
        <f>IF(ISERROR(VLOOKUP($A601,#REF!,1,FALSE)),0,1)</f>
        <v>0</v>
      </c>
      <c r="Z601" s="139">
        <f t="shared" ca="1" si="19"/>
        <v>0</v>
      </c>
    </row>
    <row r="602" spans="1:27" s="628" customFormat="1">
      <c r="A602" s="717" t="s">
        <v>1819</v>
      </c>
      <c r="B602" s="716" t="s">
        <v>1820</v>
      </c>
      <c r="C602" s="718">
        <v>36.75</v>
      </c>
      <c r="D602" s="706">
        <v>36.75</v>
      </c>
      <c r="E602" s="537" t="str">
        <f t="shared" si="18"/>
        <v/>
      </c>
      <c r="F602" s="720" t="s">
        <v>1468</v>
      </c>
      <c r="G602" s="680">
        <f>C602-C602*VLOOKUP(F602,'Discount Codes'!A:E,3,FALSE)</f>
        <v>32.15625</v>
      </c>
      <c r="H602" s="352">
        <f ca="1">IF(ISERROR(VLOOKUP($A602,'LEAF-ZE1'!$D:$E,1,FALSE)),0,1)</f>
        <v>0</v>
      </c>
      <c r="I602" s="352">
        <f ca="1">IF(ISERROR(VLOOKUP($A602,'370Z-Z34'!$D:$E,1,FALSE)),0,1)</f>
        <v>0</v>
      </c>
      <c r="J602" s="352">
        <f ca="1">IF(ISERROR(VLOOKUP($A602,'JUKE-F15'!$D:$E,1,FALSE)),0,1)</f>
        <v>0</v>
      </c>
      <c r="K602" s="352">
        <f ca="1">IF(ISERROR(VLOOKUP($A602,'JUKE-F16'!$D:$E,1,FALSE)),0,1)</f>
        <v>0</v>
      </c>
      <c r="L602" s="352">
        <f ca="1">IF(ISERROR(VLOOKUP($A602,'NAVARA DC SER 3 &amp; 4-D23'!$D:$E,1,FALSE)),0,1)</f>
        <v>0</v>
      </c>
      <c r="M602" s="352">
        <f ca="1">IF(ISERROR(VLOOKUP($A602,'NAVARA KC&amp;SC SER 3 &amp; 4-D23'!$D:$E,1,FALSE)),0,1)</f>
        <v>0</v>
      </c>
      <c r="N602" s="352">
        <f ca="1">IF(ISERROR(VLOOKUP($A602,'PATHFINDER -R52'!$D:$E,1,FALSE)),0,1)</f>
        <v>0</v>
      </c>
      <c r="O602" s="352">
        <f ca="1">IF(ISERROR(VLOOKUP($A602,'PATROL W-Y62 S4'!$D:$E,1,FALSE)),0,1)</f>
        <v>0</v>
      </c>
      <c r="P602" s="352">
        <f ca="1">IF(ISERROR(VLOOKUP($A602,'PATROL W-Y62'!$D:$E,1,FALSE)),0,1)</f>
        <v>0</v>
      </c>
      <c r="Q602" s="352">
        <f ca="1">IF(ISERROR(VLOOKUP($A602,'QASHQAI J11'!$D:$E,1,FALSE)),0,1)</f>
        <v>0</v>
      </c>
      <c r="R602" s="352">
        <f ca="1">IF(ISERROR(VLOOKUP($A602,'X-TRAIL-T32'!$D:$E,1,FALSE)),0,1)</f>
        <v>0</v>
      </c>
      <c r="S602" s="352">
        <f ca="1">IF(ISERROR(VLOOKUP($A602,'NAVARA -D23 DC'!$D:$D,1,FALSE)),0,1)</f>
        <v>0</v>
      </c>
      <c r="T602" s="352">
        <f ca="1">IF(ISERROR(VLOOKUP($A602,'NAVARA KC&amp;SC'!$D:$D,1,FALSE)),0,1)</f>
        <v>0</v>
      </c>
      <c r="U602" s="352">
        <f ca="1">IF(ISERROR(VLOOKUP($A602,'ALL-NEW Z-Z34'!$D:$D,1,FALSE)),0,1)</f>
        <v>0</v>
      </c>
      <c r="V602" s="352">
        <f>IF(ISERROR(VLOOKUP($A602,#REF!,1,FALSE)),0,1)</f>
        <v>0</v>
      </c>
      <c r="W602" s="352">
        <f>IF(ISERROR(VLOOKUP($A602,#REF!,1,FALSE)),0,1)</f>
        <v>0</v>
      </c>
      <c r="X602" s="352">
        <f>IF(ISERROR(VLOOKUP($A602,#REF!,1,FALSE)),0,1)</f>
        <v>0</v>
      </c>
      <c r="Y602" s="352">
        <f>IF(ISERROR(VLOOKUP($A602,#REF!,1,FALSE)),0,1)</f>
        <v>0</v>
      </c>
      <c r="Z602" s="139">
        <f t="shared" ca="1" si="19"/>
        <v>0</v>
      </c>
    </row>
    <row r="603" spans="1:27" s="628" customFormat="1">
      <c r="A603" s="717" t="s">
        <v>1821</v>
      </c>
      <c r="B603" s="716" t="s">
        <v>1820</v>
      </c>
      <c r="C603" s="718">
        <v>36.75</v>
      </c>
      <c r="D603" s="706">
        <v>36.75</v>
      </c>
      <c r="E603" s="537" t="str">
        <f t="shared" si="18"/>
        <v/>
      </c>
      <c r="F603" s="720" t="s">
        <v>1468</v>
      </c>
      <c r="G603" s="680">
        <f>C603-C603*VLOOKUP(F603,'Discount Codes'!A:E,3,FALSE)</f>
        <v>32.15625</v>
      </c>
      <c r="H603" s="352">
        <f ca="1">IF(ISERROR(VLOOKUP($A603,'LEAF-ZE1'!$D:$E,1,FALSE)),0,1)</f>
        <v>0</v>
      </c>
      <c r="I603" s="352">
        <f ca="1">IF(ISERROR(VLOOKUP($A603,'370Z-Z34'!$D:$E,1,FALSE)),0,1)</f>
        <v>0</v>
      </c>
      <c r="J603" s="352">
        <f ca="1">IF(ISERROR(VLOOKUP($A603,'JUKE-F15'!$D:$E,1,FALSE)),0,1)</f>
        <v>0</v>
      </c>
      <c r="K603" s="352">
        <f ca="1">IF(ISERROR(VLOOKUP($A603,'JUKE-F16'!$D:$E,1,FALSE)),0,1)</f>
        <v>0</v>
      </c>
      <c r="L603" s="352">
        <f ca="1">IF(ISERROR(VLOOKUP($A603,'NAVARA DC SER 3 &amp; 4-D23'!$D:$E,1,FALSE)),0,1)</f>
        <v>0</v>
      </c>
      <c r="M603" s="352">
        <f ca="1">IF(ISERROR(VLOOKUP($A603,'NAVARA KC&amp;SC SER 3 &amp; 4-D23'!$D:$E,1,FALSE)),0,1)</f>
        <v>0</v>
      </c>
      <c r="N603" s="352">
        <f ca="1">IF(ISERROR(VLOOKUP($A603,'PATHFINDER -R52'!$D:$E,1,FALSE)),0,1)</f>
        <v>0</v>
      </c>
      <c r="O603" s="352">
        <f ca="1">IF(ISERROR(VLOOKUP($A603,'PATROL W-Y62 S4'!$D:$E,1,FALSE)),0,1)</f>
        <v>0</v>
      </c>
      <c r="P603" s="352">
        <f ca="1">IF(ISERROR(VLOOKUP($A603,'PATROL W-Y62'!$D:$E,1,FALSE)),0,1)</f>
        <v>0</v>
      </c>
      <c r="Q603" s="352">
        <f ca="1">IF(ISERROR(VLOOKUP($A603,'QASHQAI J11'!$D:$E,1,FALSE)),0,1)</f>
        <v>0</v>
      </c>
      <c r="R603" s="352">
        <f ca="1">IF(ISERROR(VLOOKUP($A603,'X-TRAIL-T32'!$D:$E,1,FALSE)),0,1)</f>
        <v>0</v>
      </c>
      <c r="S603" s="352">
        <f ca="1">IF(ISERROR(VLOOKUP($A603,'NAVARA -D23 DC'!$D:$D,1,FALSE)),0,1)</f>
        <v>0</v>
      </c>
      <c r="T603" s="352">
        <f ca="1">IF(ISERROR(VLOOKUP($A603,'NAVARA KC&amp;SC'!$D:$D,1,FALSE)),0,1)</f>
        <v>0</v>
      </c>
      <c r="U603" s="352">
        <f ca="1">IF(ISERROR(VLOOKUP($A603,'ALL-NEW Z-Z34'!$D:$D,1,FALSE)),0,1)</f>
        <v>0</v>
      </c>
      <c r="V603" s="352">
        <f>IF(ISERROR(VLOOKUP($A603,#REF!,1,FALSE)),0,1)</f>
        <v>0</v>
      </c>
      <c r="W603" s="352">
        <f>IF(ISERROR(VLOOKUP($A603,#REF!,1,FALSE)),0,1)</f>
        <v>0</v>
      </c>
      <c r="X603" s="352">
        <f>IF(ISERROR(VLOOKUP($A603,#REF!,1,FALSE)),0,1)</f>
        <v>0</v>
      </c>
      <c r="Y603" s="352">
        <f>IF(ISERROR(VLOOKUP($A603,#REF!,1,FALSE)),0,1)</f>
        <v>0</v>
      </c>
      <c r="Z603" s="139">
        <f t="shared" ca="1" si="19"/>
        <v>0</v>
      </c>
    </row>
    <row r="604" spans="1:27" s="628" customFormat="1">
      <c r="A604" s="717" t="s">
        <v>1822</v>
      </c>
      <c r="B604" s="716" t="s">
        <v>1820</v>
      </c>
      <c r="C604" s="718">
        <v>36.75</v>
      </c>
      <c r="D604" s="706">
        <v>36.75</v>
      </c>
      <c r="E604" s="537" t="str">
        <f t="shared" si="18"/>
        <v/>
      </c>
      <c r="F604" s="720" t="s">
        <v>1468</v>
      </c>
      <c r="G604" s="680">
        <f>C604-C604*VLOOKUP(F604,'Discount Codes'!A:E,3,FALSE)</f>
        <v>32.15625</v>
      </c>
      <c r="H604" s="352">
        <f ca="1">IF(ISERROR(VLOOKUP($A604,'LEAF-ZE1'!$D:$E,1,FALSE)),0,1)</f>
        <v>0</v>
      </c>
      <c r="I604" s="352">
        <f ca="1">IF(ISERROR(VLOOKUP($A604,'370Z-Z34'!$D:$E,1,FALSE)),0,1)</f>
        <v>0</v>
      </c>
      <c r="J604" s="352">
        <f ca="1">IF(ISERROR(VLOOKUP($A604,'JUKE-F15'!$D:$E,1,FALSE)),0,1)</f>
        <v>0</v>
      </c>
      <c r="K604" s="352">
        <f ca="1">IF(ISERROR(VLOOKUP($A604,'JUKE-F16'!$D:$E,1,FALSE)),0,1)</f>
        <v>0</v>
      </c>
      <c r="L604" s="352">
        <f ca="1">IF(ISERROR(VLOOKUP($A604,'NAVARA DC SER 3 &amp; 4-D23'!$D:$E,1,FALSE)),0,1)</f>
        <v>0</v>
      </c>
      <c r="M604" s="352">
        <f ca="1">IF(ISERROR(VLOOKUP($A604,'NAVARA KC&amp;SC SER 3 &amp; 4-D23'!$D:$E,1,FALSE)),0,1)</f>
        <v>0</v>
      </c>
      <c r="N604" s="352">
        <f ca="1">IF(ISERROR(VLOOKUP($A604,'PATHFINDER -R52'!$D:$E,1,FALSE)),0,1)</f>
        <v>0</v>
      </c>
      <c r="O604" s="352">
        <f ca="1">IF(ISERROR(VLOOKUP($A604,'PATROL W-Y62 S4'!$D:$E,1,FALSE)),0,1)</f>
        <v>0</v>
      </c>
      <c r="P604" s="352">
        <f ca="1">IF(ISERROR(VLOOKUP($A604,'PATROL W-Y62'!$D:$E,1,FALSE)),0,1)</f>
        <v>0</v>
      </c>
      <c r="Q604" s="352">
        <f ca="1">IF(ISERROR(VLOOKUP($A604,'QASHQAI J11'!$D:$E,1,FALSE)),0,1)</f>
        <v>0</v>
      </c>
      <c r="R604" s="352">
        <f ca="1">IF(ISERROR(VLOOKUP($A604,'X-TRAIL-T32'!$D:$E,1,FALSE)),0,1)</f>
        <v>0</v>
      </c>
      <c r="S604" s="352">
        <f ca="1">IF(ISERROR(VLOOKUP($A604,'NAVARA -D23 DC'!$D:$D,1,FALSE)),0,1)</f>
        <v>0</v>
      </c>
      <c r="T604" s="352">
        <f ca="1">IF(ISERROR(VLOOKUP($A604,'NAVARA KC&amp;SC'!$D:$D,1,FALSE)),0,1)</f>
        <v>0</v>
      </c>
      <c r="U604" s="352">
        <f ca="1">IF(ISERROR(VLOOKUP($A604,'ALL-NEW Z-Z34'!$D:$D,1,FALSE)),0,1)</f>
        <v>0</v>
      </c>
      <c r="V604" s="352">
        <f>IF(ISERROR(VLOOKUP($A604,#REF!,1,FALSE)),0,1)</f>
        <v>0</v>
      </c>
      <c r="W604" s="352">
        <f>IF(ISERROR(VLOOKUP($A604,#REF!,1,FALSE)),0,1)</f>
        <v>0</v>
      </c>
      <c r="X604" s="352">
        <f>IF(ISERROR(VLOOKUP($A604,#REF!,1,FALSE)),0,1)</f>
        <v>0</v>
      </c>
      <c r="Y604" s="352">
        <f>IF(ISERROR(VLOOKUP($A604,#REF!,1,FALSE)),0,1)</f>
        <v>0</v>
      </c>
      <c r="Z604" s="139">
        <f t="shared" ca="1" si="19"/>
        <v>0</v>
      </c>
    </row>
    <row r="605" spans="1:27" s="628" customFormat="1">
      <c r="A605" s="717" t="s">
        <v>1823</v>
      </c>
      <c r="B605" s="716" t="s">
        <v>1820</v>
      </c>
      <c r="C605" s="718">
        <v>36.75</v>
      </c>
      <c r="D605" s="706">
        <v>36.75</v>
      </c>
      <c r="E605" s="537" t="str">
        <f t="shared" si="18"/>
        <v/>
      </c>
      <c r="F605" s="720" t="s">
        <v>1468</v>
      </c>
      <c r="G605" s="680">
        <f>C605-C605*VLOOKUP(F605,'Discount Codes'!A:E,3,FALSE)</f>
        <v>32.15625</v>
      </c>
      <c r="H605" s="352">
        <f ca="1">IF(ISERROR(VLOOKUP($A605,'LEAF-ZE1'!$D:$E,1,FALSE)),0,1)</f>
        <v>0</v>
      </c>
      <c r="I605" s="352">
        <f ca="1">IF(ISERROR(VLOOKUP($A605,'370Z-Z34'!$D:$E,1,FALSE)),0,1)</f>
        <v>0</v>
      </c>
      <c r="J605" s="352">
        <f ca="1">IF(ISERROR(VLOOKUP($A605,'JUKE-F15'!$D:$E,1,FALSE)),0,1)</f>
        <v>0</v>
      </c>
      <c r="K605" s="352">
        <f ca="1">IF(ISERROR(VLOOKUP($A605,'JUKE-F16'!$D:$E,1,FALSE)),0,1)</f>
        <v>0</v>
      </c>
      <c r="L605" s="352">
        <f ca="1">IF(ISERROR(VLOOKUP($A605,'NAVARA DC SER 3 &amp; 4-D23'!$D:$E,1,FALSE)),0,1)</f>
        <v>0</v>
      </c>
      <c r="M605" s="352">
        <f ca="1">IF(ISERROR(VLOOKUP($A605,'NAVARA KC&amp;SC SER 3 &amp; 4-D23'!$D:$E,1,FALSE)),0,1)</f>
        <v>0</v>
      </c>
      <c r="N605" s="352">
        <f ca="1">IF(ISERROR(VLOOKUP($A605,'PATHFINDER -R52'!$D:$E,1,FALSE)),0,1)</f>
        <v>0</v>
      </c>
      <c r="O605" s="352">
        <f ca="1">IF(ISERROR(VLOOKUP($A605,'PATROL W-Y62 S4'!$D:$E,1,FALSE)),0,1)</f>
        <v>0</v>
      </c>
      <c r="P605" s="352">
        <f ca="1">IF(ISERROR(VLOOKUP($A605,'PATROL W-Y62'!$D:$E,1,FALSE)),0,1)</f>
        <v>0</v>
      </c>
      <c r="Q605" s="352">
        <f ca="1">IF(ISERROR(VLOOKUP($A605,'QASHQAI J11'!$D:$E,1,FALSE)),0,1)</f>
        <v>0</v>
      </c>
      <c r="R605" s="352">
        <f ca="1">IF(ISERROR(VLOOKUP($A605,'X-TRAIL-T32'!$D:$E,1,FALSE)),0,1)</f>
        <v>0</v>
      </c>
      <c r="S605" s="352">
        <f ca="1">IF(ISERROR(VLOOKUP($A605,'NAVARA -D23 DC'!$D:$D,1,FALSE)),0,1)</f>
        <v>0</v>
      </c>
      <c r="T605" s="352">
        <f ca="1">IF(ISERROR(VLOOKUP($A605,'NAVARA KC&amp;SC'!$D:$D,1,FALSE)),0,1)</f>
        <v>0</v>
      </c>
      <c r="U605" s="352">
        <f ca="1">IF(ISERROR(VLOOKUP($A605,'ALL-NEW Z-Z34'!$D:$D,1,FALSE)),0,1)</f>
        <v>0</v>
      </c>
      <c r="V605" s="352">
        <f>IF(ISERROR(VLOOKUP($A605,#REF!,1,FALSE)),0,1)</f>
        <v>0</v>
      </c>
      <c r="W605" s="352">
        <f>IF(ISERROR(VLOOKUP($A605,#REF!,1,FALSE)),0,1)</f>
        <v>0</v>
      </c>
      <c r="X605" s="352">
        <f>IF(ISERROR(VLOOKUP($A605,#REF!,1,FALSE)),0,1)</f>
        <v>0</v>
      </c>
      <c r="Y605" s="352">
        <f>IF(ISERROR(VLOOKUP($A605,#REF!,1,FALSE)),0,1)</f>
        <v>0</v>
      </c>
      <c r="Z605" s="139">
        <f t="shared" ca="1" si="19"/>
        <v>0</v>
      </c>
    </row>
    <row r="606" spans="1:27" s="628" customFormat="1">
      <c r="A606" s="717" t="s">
        <v>1824</v>
      </c>
      <c r="B606" s="716" t="s">
        <v>1820</v>
      </c>
      <c r="C606" s="718">
        <v>36.75</v>
      </c>
      <c r="D606" s="706">
        <v>36.75</v>
      </c>
      <c r="E606" s="537" t="str">
        <f t="shared" si="18"/>
        <v/>
      </c>
      <c r="F606" s="720" t="s">
        <v>1468</v>
      </c>
      <c r="G606" s="680">
        <f>C606-C606*VLOOKUP(F606,'Discount Codes'!A:E,3,FALSE)</f>
        <v>32.15625</v>
      </c>
      <c r="H606" s="352">
        <f ca="1">IF(ISERROR(VLOOKUP($A606,'LEAF-ZE1'!$D:$E,1,FALSE)),0,1)</f>
        <v>0</v>
      </c>
      <c r="I606" s="352">
        <f ca="1">IF(ISERROR(VLOOKUP($A606,'370Z-Z34'!$D:$E,1,FALSE)),0,1)</f>
        <v>0</v>
      </c>
      <c r="J606" s="352">
        <f ca="1">IF(ISERROR(VLOOKUP($A606,'JUKE-F15'!$D:$E,1,FALSE)),0,1)</f>
        <v>0</v>
      </c>
      <c r="K606" s="352">
        <f ca="1">IF(ISERROR(VLOOKUP($A606,'JUKE-F16'!$D:$E,1,FALSE)),0,1)</f>
        <v>0</v>
      </c>
      <c r="L606" s="352">
        <f ca="1">IF(ISERROR(VLOOKUP($A606,'NAVARA DC SER 3 &amp; 4-D23'!$D:$E,1,FALSE)),0,1)</f>
        <v>0</v>
      </c>
      <c r="M606" s="352">
        <f ca="1">IF(ISERROR(VLOOKUP($A606,'NAVARA KC&amp;SC SER 3 &amp; 4-D23'!$D:$E,1,FALSE)),0,1)</f>
        <v>0</v>
      </c>
      <c r="N606" s="352">
        <f ca="1">IF(ISERROR(VLOOKUP($A606,'PATHFINDER -R52'!$D:$E,1,FALSE)),0,1)</f>
        <v>0</v>
      </c>
      <c r="O606" s="352">
        <f ca="1">IF(ISERROR(VLOOKUP($A606,'PATROL W-Y62 S4'!$D:$E,1,FALSE)),0,1)</f>
        <v>0</v>
      </c>
      <c r="P606" s="352">
        <f ca="1">IF(ISERROR(VLOOKUP($A606,'PATROL W-Y62'!$D:$E,1,FALSE)),0,1)</f>
        <v>0</v>
      </c>
      <c r="Q606" s="352">
        <f ca="1">IF(ISERROR(VLOOKUP($A606,'QASHQAI J11'!$D:$E,1,FALSE)),0,1)</f>
        <v>0</v>
      </c>
      <c r="R606" s="352">
        <f ca="1">IF(ISERROR(VLOOKUP($A606,'X-TRAIL-T32'!$D:$E,1,FALSE)),0,1)</f>
        <v>0</v>
      </c>
      <c r="S606" s="352">
        <f ca="1">IF(ISERROR(VLOOKUP($A606,'NAVARA -D23 DC'!$D:$D,1,FALSE)),0,1)</f>
        <v>0</v>
      </c>
      <c r="T606" s="352">
        <f ca="1">IF(ISERROR(VLOOKUP($A606,'NAVARA KC&amp;SC'!$D:$D,1,FALSE)),0,1)</f>
        <v>0</v>
      </c>
      <c r="U606" s="352">
        <f ca="1">IF(ISERROR(VLOOKUP($A606,'ALL-NEW Z-Z34'!$D:$D,1,FALSE)),0,1)</f>
        <v>0</v>
      </c>
      <c r="V606" s="352">
        <f>IF(ISERROR(VLOOKUP($A606,#REF!,1,FALSE)),0,1)</f>
        <v>0</v>
      </c>
      <c r="W606" s="352">
        <f>IF(ISERROR(VLOOKUP($A606,#REF!,1,FALSE)),0,1)</f>
        <v>0</v>
      </c>
      <c r="X606" s="352">
        <f>IF(ISERROR(VLOOKUP($A606,#REF!,1,FALSE)),0,1)</f>
        <v>0</v>
      </c>
      <c r="Y606" s="352">
        <f>IF(ISERROR(VLOOKUP($A606,#REF!,1,FALSE)),0,1)</f>
        <v>0</v>
      </c>
      <c r="Z606" s="139">
        <f t="shared" ca="1" si="19"/>
        <v>0</v>
      </c>
    </row>
    <row r="607" spans="1:27" s="628" customFormat="1">
      <c r="A607" s="717" t="s">
        <v>1825</v>
      </c>
      <c r="B607" s="716" t="s">
        <v>1820</v>
      </c>
      <c r="C607" s="718">
        <v>36.75</v>
      </c>
      <c r="D607" s="706">
        <v>36.75</v>
      </c>
      <c r="E607" s="537" t="str">
        <f t="shared" si="18"/>
        <v/>
      </c>
      <c r="F607" s="720" t="s">
        <v>1468</v>
      </c>
      <c r="G607" s="680">
        <f>C607-C607*VLOOKUP(F607,'Discount Codes'!A:E,3,FALSE)</f>
        <v>32.15625</v>
      </c>
      <c r="H607" s="352">
        <f ca="1">IF(ISERROR(VLOOKUP($A607,'LEAF-ZE1'!$D:$E,1,FALSE)),0,1)</f>
        <v>0</v>
      </c>
      <c r="I607" s="352">
        <f ca="1">IF(ISERROR(VLOOKUP($A607,'370Z-Z34'!$D:$E,1,FALSE)),0,1)</f>
        <v>0</v>
      </c>
      <c r="J607" s="352">
        <f ca="1">IF(ISERROR(VLOOKUP($A607,'JUKE-F15'!$D:$E,1,FALSE)),0,1)</f>
        <v>0</v>
      </c>
      <c r="K607" s="352">
        <f ca="1">IF(ISERROR(VLOOKUP($A607,'JUKE-F16'!$D:$E,1,FALSE)),0,1)</f>
        <v>0</v>
      </c>
      <c r="L607" s="352">
        <f ca="1">IF(ISERROR(VLOOKUP($A607,'NAVARA DC SER 3 &amp; 4-D23'!$D:$E,1,FALSE)),0,1)</f>
        <v>0</v>
      </c>
      <c r="M607" s="352">
        <f ca="1">IF(ISERROR(VLOOKUP($A607,'NAVARA KC&amp;SC SER 3 &amp; 4-D23'!$D:$E,1,FALSE)),0,1)</f>
        <v>0</v>
      </c>
      <c r="N607" s="352">
        <f ca="1">IF(ISERROR(VLOOKUP($A607,'PATHFINDER -R52'!$D:$E,1,FALSE)),0,1)</f>
        <v>0</v>
      </c>
      <c r="O607" s="352">
        <f ca="1">IF(ISERROR(VLOOKUP($A607,'PATROL W-Y62 S4'!$D:$E,1,FALSE)),0,1)</f>
        <v>0</v>
      </c>
      <c r="P607" s="352">
        <f ca="1">IF(ISERROR(VLOOKUP($A607,'PATROL W-Y62'!$D:$E,1,FALSE)),0,1)</f>
        <v>0</v>
      </c>
      <c r="Q607" s="352">
        <f ca="1">IF(ISERROR(VLOOKUP($A607,'QASHQAI J11'!$D:$E,1,FALSE)),0,1)</f>
        <v>0</v>
      </c>
      <c r="R607" s="352">
        <f ca="1">IF(ISERROR(VLOOKUP($A607,'X-TRAIL-T32'!$D:$E,1,FALSE)),0,1)</f>
        <v>0</v>
      </c>
      <c r="S607" s="352">
        <f ca="1">IF(ISERROR(VLOOKUP($A607,'NAVARA -D23 DC'!$D:$D,1,FALSE)),0,1)</f>
        <v>0</v>
      </c>
      <c r="T607" s="352">
        <f ca="1">IF(ISERROR(VLOOKUP($A607,'NAVARA KC&amp;SC'!$D:$D,1,FALSE)),0,1)</f>
        <v>0</v>
      </c>
      <c r="U607" s="352">
        <f ca="1">IF(ISERROR(VLOOKUP($A607,'ALL-NEW Z-Z34'!$D:$D,1,FALSE)),0,1)</f>
        <v>0</v>
      </c>
      <c r="V607" s="352">
        <f>IF(ISERROR(VLOOKUP($A607,#REF!,1,FALSE)),0,1)</f>
        <v>0</v>
      </c>
      <c r="W607" s="352">
        <f>IF(ISERROR(VLOOKUP($A607,#REF!,1,FALSE)),0,1)</f>
        <v>0</v>
      </c>
      <c r="X607" s="352">
        <f>IF(ISERROR(VLOOKUP($A607,#REF!,1,FALSE)),0,1)</f>
        <v>0</v>
      </c>
      <c r="Y607" s="352">
        <f>IF(ISERROR(VLOOKUP($A607,#REF!,1,FALSE)),0,1)</f>
        <v>0</v>
      </c>
      <c r="Z607" s="139">
        <f t="shared" ca="1" si="19"/>
        <v>0</v>
      </c>
    </row>
    <row r="608" spans="1:27">
      <c r="A608" s="628" t="s">
        <v>2057</v>
      </c>
      <c r="B608" s="508" t="s">
        <v>2064</v>
      </c>
      <c r="C608" s="976">
        <v>3074.55</v>
      </c>
      <c r="D608" s="628"/>
      <c r="E608" s="628"/>
      <c r="F608" s="972" t="s">
        <v>1468</v>
      </c>
      <c r="G608" s="680">
        <f>C608-C608*VLOOKUP(F608,'Discount Codes'!A:E,3,FALSE)</f>
        <v>2690.2312500000003</v>
      </c>
      <c r="H608" s="352">
        <f ca="1">IF(ISERROR(VLOOKUP($A608,'LEAF-ZE1'!$D:$E,1,FALSE)),0,1)</f>
        <v>0</v>
      </c>
      <c r="I608" s="352">
        <f ca="1">IF(ISERROR(VLOOKUP($A608,'370Z-Z34'!$D:$E,1,FALSE)),0,1)</f>
        <v>0</v>
      </c>
      <c r="J608" s="352">
        <f ca="1">IF(ISERROR(VLOOKUP($A608,'JUKE-F15'!$D:$E,1,FALSE)),0,1)</f>
        <v>0</v>
      </c>
      <c r="K608" s="352">
        <f ca="1">IF(ISERROR(VLOOKUP($A608,'JUKE-F16'!$D:$E,1,FALSE)),0,1)</f>
        <v>0</v>
      </c>
      <c r="L608" s="352">
        <f ca="1">IF(ISERROR(VLOOKUP($A608,'NAVARA DC SER 3 &amp; 4-D23'!$D:$E,1,FALSE)),0,1)</f>
        <v>0</v>
      </c>
      <c r="M608" s="352">
        <f ca="1">IF(ISERROR(VLOOKUP($A608,'NAVARA KC&amp;SC SER 3 &amp; 4-D23'!$D:$E,1,FALSE)),0,1)</f>
        <v>0</v>
      </c>
      <c r="N608" s="352">
        <f ca="1">IF(ISERROR(VLOOKUP($A608,'PATHFINDER -R52'!$D:$E,1,FALSE)),0,1)</f>
        <v>0</v>
      </c>
      <c r="O608" s="352">
        <f ca="1">IF(ISERROR(VLOOKUP($A608,'PATROL W-Y62 S4'!$D:$E,1,FALSE)),0,1)</f>
        <v>0</v>
      </c>
      <c r="P608" s="352">
        <f ca="1">IF(ISERROR(VLOOKUP($A608,'PATROL W-Y62'!$D:$E,1,FALSE)),0,1)</f>
        <v>0</v>
      </c>
      <c r="Q608" s="352">
        <f ca="1">IF(ISERROR(VLOOKUP($A608,'QASHQAI J11'!$D:$E,1,FALSE)),0,1)</f>
        <v>0</v>
      </c>
      <c r="R608" s="352">
        <f ca="1">IF(ISERROR(VLOOKUP($A608,'X-TRAIL-T32'!$D:$E,1,FALSE)),0,1)</f>
        <v>0</v>
      </c>
      <c r="S608" s="352">
        <f ca="1">IF(ISERROR(VLOOKUP($A608,'NAVARA -D23 DC'!$D:$D,1,FALSE)),0,1)</f>
        <v>1</v>
      </c>
      <c r="T608" s="352">
        <f ca="1">IF(ISERROR(VLOOKUP($A608,'NAVARA KC&amp;SC'!$D:$D,1,FALSE)),0,1)</f>
        <v>0</v>
      </c>
      <c r="U608" s="352">
        <f ca="1">IF(ISERROR(VLOOKUP($A608,'ALL-NEW Z-Z34'!$D:$D,1,FALSE)),0,1)</f>
        <v>0</v>
      </c>
      <c r="V608" s="352">
        <f>IF(ISERROR(VLOOKUP($A608,#REF!,1,FALSE)),0,1)</f>
        <v>0</v>
      </c>
      <c r="W608" s="352">
        <f>IF(ISERROR(VLOOKUP($A608,#REF!,1,FALSE)),0,1)</f>
        <v>0</v>
      </c>
      <c r="X608" s="352">
        <f>IF(ISERROR(VLOOKUP($A608,#REF!,1,FALSE)),0,1)</f>
        <v>0</v>
      </c>
      <c r="Y608" s="352">
        <f>IF(ISERROR(VLOOKUP($A608,#REF!,1,FALSE)),0,1)</f>
        <v>0</v>
      </c>
      <c r="Z608" s="139">
        <f t="shared" ca="1" si="19"/>
        <v>1</v>
      </c>
      <c r="AA608"/>
    </row>
    <row r="609" spans="1:27">
      <c r="A609" s="628" t="s">
        <v>2059</v>
      </c>
      <c r="B609" s="508" t="s">
        <v>2058</v>
      </c>
      <c r="C609" s="976">
        <v>3256.36</v>
      </c>
      <c r="D609" s="628"/>
      <c r="E609" s="628"/>
      <c r="F609" s="972" t="s">
        <v>1468</v>
      </c>
      <c r="G609" s="680">
        <f>C609-C609*VLOOKUP(F609,'Discount Codes'!A:E,3,FALSE)</f>
        <v>2849.3150000000001</v>
      </c>
      <c r="H609" s="352">
        <f ca="1">IF(ISERROR(VLOOKUP($A609,'LEAF-ZE1'!$D:$E,1,FALSE)),0,1)</f>
        <v>0</v>
      </c>
      <c r="I609" s="352">
        <f ca="1">IF(ISERROR(VLOOKUP($A609,'370Z-Z34'!$D:$E,1,FALSE)),0,1)</f>
        <v>0</v>
      </c>
      <c r="J609" s="352">
        <f ca="1">IF(ISERROR(VLOOKUP($A609,'JUKE-F15'!$D:$E,1,FALSE)),0,1)</f>
        <v>0</v>
      </c>
      <c r="K609" s="352">
        <f ca="1">IF(ISERROR(VLOOKUP($A609,'JUKE-F16'!$D:$E,1,FALSE)),0,1)</f>
        <v>0</v>
      </c>
      <c r="L609" s="352">
        <f ca="1">IF(ISERROR(VLOOKUP($A609,'NAVARA DC SER 3 &amp; 4-D23'!$D:$E,1,FALSE)),0,1)</f>
        <v>0</v>
      </c>
      <c r="M609" s="352">
        <f ca="1">IF(ISERROR(VLOOKUP($A609,'NAVARA KC&amp;SC SER 3 &amp; 4-D23'!$D:$E,1,FALSE)),0,1)</f>
        <v>0</v>
      </c>
      <c r="N609" s="352">
        <f ca="1">IF(ISERROR(VLOOKUP($A609,'PATHFINDER -R52'!$D:$E,1,FALSE)),0,1)</f>
        <v>0</v>
      </c>
      <c r="O609" s="352">
        <f ca="1">IF(ISERROR(VLOOKUP($A609,'PATROL W-Y62 S4'!$D:$E,1,FALSE)),0,1)</f>
        <v>0</v>
      </c>
      <c r="P609" s="352">
        <f ca="1">IF(ISERROR(VLOOKUP($A609,'PATROL W-Y62'!$D:$E,1,FALSE)),0,1)</f>
        <v>0</v>
      </c>
      <c r="Q609" s="352">
        <f ca="1">IF(ISERROR(VLOOKUP($A609,'QASHQAI J11'!$D:$E,1,FALSE)),0,1)</f>
        <v>0</v>
      </c>
      <c r="R609" s="352">
        <f ca="1">IF(ISERROR(VLOOKUP($A609,'X-TRAIL-T32'!$D:$E,1,FALSE)),0,1)</f>
        <v>0</v>
      </c>
      <c r="S609" s="352">
        <f ca="1">IF(ISERROR(VLOOKUP($A609,'NAVARA -D23 DC'!$D:$D,1,FALSE)),0,1)</f>
        <v>1</v>
      </c>
      <c r="T609" s="352">
        <f ca="1">IF(ISERROR(VLOOKUP($A609,'NAVARA KC&amp;SC'!$D:$D,1,FALSE)),0,1)</f>
        <v>0</v>
      </c>
      <c r="U609" s="352">
        <f ca="1">IF(ISERROR(VLOOKUP($A609,'ALL-NEW Z-Z34'!$D:$D,1,FALSE)),0,1)</f>
        <v>0</v>
      </c>
      <c r="V609" s="352">
        <f>IF(ISERROR(VLOOKUP($A609,#REF!,1,FALSE)),0,1)</f>
        <v>0</v>
      </c>
      <c r="W609" s="352">
        <f>IF(ISERROR(VLOOKUP($A609,#REF!,1,FALSE)),0,1)</f>
        <v>0</v>
      </c>
      <c r="X609" s="352">
        <f>IF(ISERROR(VLOOKUP($A609,#REF!,1,FALSE)),0,1)</f>
        <v>0</v>
      </c>
      <c r="Y609" s="352">
        <f>IF(ISERROR(VLOOKUP($A609,#REF!,1,FALSE)),0,1)</f>
        <v>0</v>
      </c>
      <c r="Z609" s="139">
        <f t="shared" ca="1" si="19"/>
        <v>1</v>
      </c>
      <c r="AA609"/>
    </row>
    <row r="610" spans="1:27">
      <c r="A610" s="508" t="s">
        <v>2060</v>
      </c>
      <c r="B610" s="508" t="s">
        <v>2061</v>
      </c>
      <c r="C610" s="976">
        <v>285.91000000000003</v>
      </c>
      <c r="D610" s="628"/>
      <c r="E610" s="628"/>
      <c r="F610" s="972" t="s">
        <v>1465</v>
      </c>
      <c r="G610" s="680">
        <f>C610-C610*VLOOKUP(F610,'Discount Codes'!A:E,3,FALSE)</f>
        <v>237.30530000000002</v>
      </c>
      <c r="H610" s="352">
        <f ca="1">IF(ISERROR(VLOOKUP($A610,'LEAF-ZE1'!$D:$E,1,FALSE)),0,1)</f>
        <v>0</v>
      </c>
      <c r="I610" s="352">
        <f ca="1">IF(ISERROR(VLOOKUP($A610,'370Z-Z34'!$D:$E,1,FALSE)),0,1)</f>
        <v>0</v>
      </c>
      <c r="J610" s="352">
        <f ca="1">IF(ISERROR(VLOOKUP($A610,'JUKE-F15'!$D:$E,1,FALSE)),0,1)</f>
        <v>0</v>
      </c>
      <c r="K610" s="352">
        <f ca="1">IF(ISERROR(VLOOKUP($A610,'JUKE-F16'!$D:$E,1,FALSE)),0,1)</f>
        <v>0</v>
      </c>
      <c r="L610" s="352">
        <f ca="1">IF(ISERROR(VLOOKUP($A610,'NAVARA DC SER 3 &amp; 4-D23'!$D:$E,1,FALSE)),0,1)</f>
        <v>0</v>
      </c>
      <c r="M610" s="352">
        <f ca="1">IF(ISERROR(VLOOKUP($A610,'NAVARA KC&amp;SC SER 3 &amp; 4-D23'!$D:$E,1,FALSE)),0,1)</f>
        <v>0</v>
      </c>
      <c r="N610" s="352">
        <f ca="1">IF(ISERROR(VLOOKUP($A610,'PATHFINDER -R52'!$D:$E,1,FALSE)),0,1)</f>
        <v>0</v>
      </c>
      <c r="O610" s="352">
        <f ca="1">IF(ISERROR(VLOOKUP($A610,'PATROL W-Y62 S4'!$D:$E,1,FALSE)),0,1)</f>
        <v>0</v>
      </c>
      <c r="P610" s="352">
        <f ca="1">IF(ISERROR(VLOOKUP($A610,'PATROL W-Y62'!$D:$E,1,FALSE)),0,1)</f>
        <v>0</v>
      </c>
      <c r="Q610" s="352">
        <f ca="1">IF(ISERROR(VLOOKUP($A610,'QASHQAI J11'!$D:$E,1,FALSE)),0,1)</f>
        <v>0</v>
      </c>
      <c r="R610" s="352">
        <f ca="1">IF(ISERROR(VLOOKUP($A610,'X-TRAIL-T32'!$D:$E,1,FALSE)),0,1)</f>
        <v>0</v>
      </c>
      <c r="S610" s="352">
        <f ca="1">IF(ISERROR(VLOOKUP($A610,'NAVARA -D23 DC'!$D:$D,1,FALSE)),0,1)</f>
        <v>1</v>
      </c>
      <c r="T610" s="352">
        <f ca="1">IF(ISERROR(VLOOKUP($A610,'NAVARA KC&amp;SC'!$D:$D,1,FALSE)),0,1)</f>
        <v>0</v>
      </c>
      <c r="U610" s="352">
        <f ca="1">IF(ISERROR(VLOOKUP($A610,'ALL-NEW Z-Z34'!$D:$D,1,FALSE)),0,1)</f>
        <v>0</v>
      </c>
      <c r="V610" s="352">
        <f>IF(ISERROR(VLOOKUP($A610,#REF!,1,FALSE)),0,1)</f>
        <v>0</v>
      </c>
      <c r="W610" s="352">
        <f>IF(ISERROR(VLOOKUP($A610,#REF!,1,FALSE)),0,1)</f>
        <v>0</v>
      </c>
      <c r="X610" s="352">
        <f>IF(ISERROR(VLOOKUP($A610,#REF!,1,FALSE)),0,1)</f>
        <v>0</v>
      </c>
      <c r="Y610" s="352">
        <f>IF(ISERROR(VLOOKUP($A610,#REF!,1,FALSE)),0,1)</f>
        <v>0</v>
      </c>
      <c r="Z610" s="139">
        <f t="shared" ca="1" si="19"/>
        <v>1</v>
      </c>
      <c r="AA610"/>
    </row>
    <row r="611" spans="1:27">
      <c r="A611" s="628" t="s">
        <v>1255</v>
      </c>
      <c r="B611" s="628" t="s">
        <v>2065</v>
      </c>
      <c r="C611" s="976">
        <v>327.72</v>
      </c>
      <c r="D611" s="628"/>
      <c r="E611" s="628"/>
      <c r="F611" s="972" t="s">
        <v>1465</v>
      </c>
      <c r="G611" s="680">
        <f>C611-C611*VLOOKUP(F611,'Discount Codes'!A:E,3,FALSE)</f>
        <v>272.00760000000002</v>
      </c>
      <c r="H611" s="352">
        <f ca="1">IF(ISERROR(VLOOKUP($A611,'LEAF-ZE1'!$D:$E,1,FALSE)),0,1)</f>
        <v>0</v>
      </c>
      <c r="I611" s="352">
        <f ca="1">IF(ISERROR(VLOOKUP($A611,'370Z-Z34'!$D:$E,1,FALSE)),0,1)</f>
        <v>0</v>
      </c>
      <c r="J611" s="352">
        <f ca="1">IF(ISERROR(VLOOKUP($A611,'JUKE-F15'!$D:$E,1,FALSE)),0,1)</f>
        <v>0</v>
      </c>
      <c r="K611" s="352">
        <f ca="1">IF(ISERROR(VLOOKUP($A611,'JUKE-F16'!$D:$E,1,FALSE)),0,1)</f>
        <v>0</v>
      </c>
      <c r="L611" s="352">
        <f ca="1">IF(ISERROR(VLOOKUP($A611,'NAVARA DC SER 3 &amp; 4-D23'!$D:$E,1,FALSE)),0,1)</f>
        <v>0</v>
      </c>
      <c r="M611" s="352">
        <f ca="1">IF(ISERROR(VLOOKUP($A611,'NAVARA KC&amp;SC SER 3 &amp; 4-D23'!$D:$E,1,FALSE)),0,1)</f>
        <v>0</v>
      </c>
      <c r="N611" s="352">
        <f ca="1">IF(ISERROR(VLOOKUP($A611,'PATHFINDER -R52'!$D:$E,1,FALSE)),0,1)</f>
        <v>0</v>
      </c>
      <c r="O611" s="352">
        <f ca="1">IF(ISERROR(VLOOKUP($A611,'PATROL W-Y62 S4'!$D:$E,1,FALSE)),0,1)</f>
        <v>0</v>
      </c>
      <c r="P611" s="352">
        <f ca="1">IF(ISERROR(VLOOKUP($A611,'PATROL W-Y62'!$D:$E,1,FALSE)),0,1)</f>
        <v>0</v>
      </c>
      <c r="Q611" s="352">
        <f ca="1">IF(ISERROR(VLOOKUP($A611,'QASHQAI J11'!$D:$E,1,FALSE)),0,1)</f>
        <v>0</v>
      </c>
      <c r="R611" s="352">
        <f ca="1">IF(ISERROR(VLOOKUP($A611,'X-TRAIL-T32'!$D:$E,1,FALSE)),0,1)</f>
        <v>0</v>
      </c>
      <c r="S611" s="352">
        <f ca="1">IF(ISERROR(VLOOKUP($A611,'NAVARA -D23 DC'!$D:$D,1,FALSE)),0,1)</f>
        <v>1</v>
      </c>
      <c r="T611" s="352">
        <f ca="1">IF(ISERROR(VLOOKUP($A611,'NAVARA KC&amp;SC'!$D:$D,1,FALSE)),0,1)</f>
        <v>0</v>
      </c>
      <c r="U611" s="352">
        <f ca="1">IF(ISERROR(VLOOKUP($A611,'ALL-NEW Z-Z34'!$D:$D,1,FALSE)),0,1)</f>
        <v>0</v>
      </c>
      <c r="V611" s="352">
        <f>IF(ISERROR(VLOOKUP($A611,#REF!,1,FALSE)),0,1)</f>
        <v>0</v>
      </c>
      <c r="W611" s="352">
        <f>IF(ISERROR(VLOOKUP($A611,#REF!,1,FALSE)),0,1)</f>
        <v>0</v>
      </c>
      <c r="X611" s="352">
        <f>IF(ISERROR(VLOOKUP($A611,#REF!,1,FALSE)),0,1)</f>
        <v>0</v>
      </c>
      <c r="Y611" s="352">
        <f>IF(ISERROR(VLOOKUP($A611,#REF!,1,FALSE)),0,1)</f>
        <v>0</v>
      </c>
      <c r="Z611" s="139">
        <f t="shared" ca="1" si="19"/>
        <v>1</v>
      </c>
      <c r="AA611"/>
    </row>
    <row r="612" spans="1:27">
      <c r="A612" t="s">
        <v>2067</v>
      </c>
      <c r="B612" t="s">
        <v>2069</v>
      </c>
      <c r="C612" s="976">
        <v>582.52</v>
      </c>
      <c r="D612"/>
      <c r="E612"/>
      <c r="F612" s="975" t="s">
        <v>1465</v>
      </c>
      <c r="G612" s="680">
        <f>C612-C612*VLOOKUP(F612,'Discount Codes'!A:E,3,FALSE)</f>
        <v>483.49159999999995</v>
      </c>
      <c r="H612" s="352">
        <f ca="1">IF(ISERROR(VLOOKUP($A612,'LEAF-ZE1'!$D:$E,1,FALSE)),0,1)</f>
        <v>0</v>
      </c>
      <c r="I612" s="352">
        <f ca="1">IF(ISERROR(VLOOKUP($A612,'370Z-Z34'!$D:$E,1,FALSE)),0,1)</f>
        <v>0</v>
      </c>
      <c r="J612" s="352">
        <f ca="1">IF(ISERROR(VLOOKUP($A612,'JUKE-F15'!$D:$E,1,FALSE)),0,1)</f>
        <v>0</v>
      </c>
      <c r="K612" s="352">
        <f ca="1">IF(ISERROR(VLOOKUP($A612,'JUKE-F16'!$D:$E,1,FALSE)),0,1)</f>
        <v>0</v>
      </c>
      <c r="L612" s="352">
        <f ca="1">IF(ISERROR(VLOOKUP($A612,'NAVARA DC SER 3 &amp; 4-D23'!$D:$E,1,FALSE)),0,1)</f>
        <v>0</v>
      </c>
      <c r="M612" s="352">
        <f ca="1">IF(ISERROR(VLOOKUP($A612,'NAVARA KC&amp;SC SER 3 &amp; 4-D23'!$D:$E,1,FALSE)),0,1)</f>
        <v>0</v>
      </c>
      <c r="N612" s="352">
        <f ca="1">IF(ISERROR(VLOOKUP($A612,'PATHFINDER -R52'!$D:$E,1,FALSE)),0,1)</f>
        <v>0</v>
      </c>
      <c r="O612" s="352">
        <f ca="1">IF(ISERROR(VLOOKUP($A612,'PATROL W-Y62 S4'!$D:$E,1,FALSE)),0,1)</f>
        <v>0</v>
      </c>
      <c r="P612" s="352">
        <f ca="1">IF(ISERROR(VLOOKUP($A612,'PATROL W-Y62'!$D:$E,1,FALSE)),0,1)</f>
        <v>0</v>
      </c>
      <c r="Q612" s="352">
        <f ca="1">IF(ISERROR(VLOOKUP($A612,'QASHQAI J11'!$D:$E,1,FALSE)),0,1)</f>
        <v>0</v>
      </c>
      <c r="R612" s="352">
        <f ca="1">IF(ISERROR(VLOOKUP($A612,'X-TRAIL-T32'!$D:$E,1,FALSE)),0,1)</f>
        <v>0</v>
      </c>
      <c r="S612" s="352">
        <f ca="1">IF(ISERROR(VLOOKUP($A612,'NAVARA -D23 DC'!$D:$D,1,FALSE)),0,1)</f>
        <v>1</v>
      </c>
      <c r="T612" s="352">
        <f ca="1">IF(ISERROR(VLOOKUP($A612,'NAVARA KC&amp;SC'!$D:$D,1,FALSE)),0,1)</f>
        <v>0</v>
      </c>
      <c r="U612" s="352">
        <f ca="1">IF(ISERROR(VLOOKUP($A612,'ALL-NEW Z-Z34'!$D:$D,1,FALSE)),0,1)</f>
        <v>0</v>
      </c>
      <c r="V612" s="352">
        <f>IF(ISERROR(VLOOKUP($A612,#REF!,1,FALSE)),0,1)</f>
        <v>0</v>
      </c>
      <c r="W612" s="352">
        <f>IF(ISERROR(VLOOKUP($A612,#REF!,1,FALSE)),0,1)</f>
        <v>0</v>
      </c>
      <c r="X612" s="352">
        <f>IF(ISERROR(VLOOKUP($A612,#REF!,1,FALSE)),0,1)</f>
        <v>0</v>
      </c>
      <c r="Y612" s="352">
        <f>IF(ISERROR(VLOOKUP($A612,#REF!,1,FALSE)),0,1)</f>
        <v>0</v>
      </c>
      <c r="Z612" s="139">
        <f t="shared" ref="Z612" ca="1" si="20">COUNTIF(H612:Y612,"&gt;0")</f>
        <v>1</v>
      </c>
      <c r="AA612"/>
    </row>
    <row r="613" spans="1:27">
      <c r="A613" t="s">
        <v>2070</v>
      </c>
      <c r="B613" t="s">
        <v>2071</v>
      </c>
      <c r="C613" s="976">
        <v>939.48</v>
      </c>
      <c r="D613"/>
      <c r="E613"/>
      <c r="F613" s="975" t="s">
        <v>1465</v>
      </c>
      <c r="G613" s="680">
        <f>C613-C613*VLOOKUP(F613,'Discount Codes'!A:E,3,FALSE)</f>
        <v>779.76840000000004</v>
      </c>
      <c r="H613" s="352">
        <f ca="1">IF(ISERROR(VLOOKUP($A613,'LEAF-ZE1'!$D:$E,1,FALSE)),0,1)</f>
        <v>0</v>
      </c>
      <c r="I613" s="352">
        <f ca="1">IF(ISERROR(VLOOKUP($A613,'370Z-Z34'!$D:$E,1,FALSE)),0,1)</f>
        <v>0</v>
      </c>
      <c r="J613" s="352">
        <f ca="1">IF(ISERROR(VLOOKUP($A613,'JUKE-F15'!$D:$E,1,FALSE)),0,1)</f>
        <v>0</v>
      </c>
      <c r="K613" s="352">
        <f ca="1">IF(ISERROR(VLOOKUP($A613,'JUKE-F16'!$D:$E,1,FALSE)),0,1)</f>
        <v>0</v>
      </c>
      <c r="L613" s="352">
        <f ca="1">IF(ISERROR(VLOOKUP($A613,'NAVARA DC SER 3 &amp; 4-D23'!$D:$E,1,FALSE)),0,1)</f>
        <v>0</v>
      </c>
      <c r="M613" s="352">
        <f ca="1">IF(ISERROR(VLOOKUP($A613,'NAVARA KC&amp;SC SER 3 &amp; 4-D23'!$D:$E,1,FALSE)),0,1)</f>
        <v>0</v>
      </c>
      <c r="N613" s="352">
        <f ca="1">IF(ISERROR(VLOOKUP($A613,'PATHFINDER -R52'!$D:$E,1,FALSE)),0,1)</f>
        <v>0</v>
      </c>
      <c r="O613" s="352">
        <f ca="1">IF(ISERROR(VLOOKUP($A613,'PATROL W-Y62 S4'!$D:$E,1,FALSE)),0,1)</f>
        <v>0</v>
      </c>
      <c r="P613" s="352">
        <f ca="1">IF(ISERROR(VLOOKUP($A613,'PATROL W-Y62'!$D:$E,1,FALSE)),0,1)</f>
        <v>0</v>
      </c>
      <c r="Q613" s="352">
        <f ca="1">IF(ISERROR(VLOOKUP($A613,'QASHQAI J11'!$D:$E,1,FALSE)),0,1)</f>
        <v>0</v>
      </c>
      <c r="R613" s="352">
        <f ca="1">IF(ISERROR(VLOOKUP($A613,'X-TRAIL-T32'!$D:$E,1,FALSE)),0,1)</f>
        <v>0</v>
      </c>
      <c r="S613" s="352">
        <f ca="1">IF(ISERROR(VLOOKUP($A613,'NAVARA -D23 DC'!$D:$D,1,FALSE)),0,1)</f>
        <v>1</v>
      </c>
      <c r="T613" s="352">
        <f ca="1">IF(ISERROR(VLOOKUP($A613,'NAVARA KC&amp;SC'!$D:$D,1,FALSE)),0,1)</f>
        <v>1</v>
      </c>
      <c r="U613" s="352">
        <f ca="1">IF(ISERROR(VLOOKUP($A613,'ALL-NEW Z-Z34'!$D:$D,1,FALSE)),0,1)</f>
        <v>0</v>
      </c>
      <c r="V613" s="352">
        <f>IF(ISERROR(VLOOKUP($A613,#REF!,1,FALSE)),0,1)</f>
        <v>0</v>
      </c>
      <c r="W613" s="352">
        <f>IF(ISERROR(VLOOKUP($A613,#REF!,1,FALSE)),0,1)</f>
        <v>0</v>
      </c>
      <c r="X613" s="352">
        <f>IF(ISERROR(VLOOKUP($A613,#REF!,1,FALSE)),0,1)</f>
        <v>0</v>
      </c>
      <c r="Y613" s="352">
        <f>IF(ISERROR(VLOOKUP($A613,#REF!,1,FALSE)),0,1)</f>
        <v>0</v>
      </c>
      <c r="Z613" s="139">
        <f t="shared" ref="Z613" ca="1" si="21">COUNTIF(H613:Y613,"&gt;0")</f>
        <v>2</v>
      </c>
      <c r="AA613"/>
    </row>
    <row r="614" spans="1:27">
      <c r="A614"/>
      <c r="B614"/>
      <c r="C614"/>
      <c r="D614"/>
      <c r="E614"/>
      <c r="F614"/>
      <c r="G614"/>
      <c r="H614"/>
      <c r="I614"/>
      <c r="J614"/>
      <c r="K614"/>
      <c r="L614"/>
      <c r="M614"/>
      <c r="N614"/>
      <c r="O614"/>
      <c r="P614"/>
      <c r="Q614"/>
      <c r="R614"/>
      <c r="S614"/>
      <c r="T614"/>
      <c r="U614"/>
      <c r="V614"/>
      <c r="W614" s="628"/>
      <c r="X614" s="628"/>
      <c r="Y614" s="628"/>
      <c r="Z614"/>
      <c r="AA614"/>
    </row>
    <row r="615" spans="1:27">
      <c r="A615"/>
      <c r="B615"/>
      <c r="C615"/>
      <c r="D615"/>
      <c r="E615"/>
      <c r="F615"/>
      <c r="G615"/>
      <c r="H615"/>
      <c r="I615"/>
      <c r="J615"/>
      <c r="K615"/>
      <c r="L615"/>
      <c r="M615"/>
      <c r="N615"/>
      <c r="O615"/>
      <c r="P615"/>
      <c r="Q615"/>
      <c r="R615"/>
      <c r="S615"/>
      <c r="T615"/>
      <c r="U615"/>
      <c r="V615"/>
      <c r="W615" s="628"/>
      <c r="X615" s="628"/>
      <c r="Y615" s="628"/>
      <c r="Z615"/>
      <c r="AA615"/>
    </row>
    <row r="616" spans="1:27">
      <c r="A616"/>
      <c r="B616"/>
      <c r="C616"/>
      <c r="D616"/>
      <c r="E616"/>
      <c r="F616"/>
      <c r="G616"/>
      <c r="H616"/>
      <c r="I616"/>
      <c r="J616"/>
      <c r="K616"/>
      <c r="L616"/>
      <c r="M616"/>
      <c r="N616"/>
      <c r="O616"/>
      <c r="P616"/>
      <c r="Q616"/>
      <c r="R616"/>
      <c r="S616"/>
      <c r="T616"/>
      <c r="U616"/>
      <c r="V616"/>
      <c r="W616" s="628"/>
      <c r="X616" s="628"/>
      <c r="Y616" s="628"/>
      <c r="Z616"/>
      <c r="AA616"/>
    </row>
    <row r="617" spans="1:27">
      <c r="A617"/>
      <c r="B617"/>
      <c r="C617"/>
      <c r="D617"/>
      <c r="E617"/>
      <c r="F617"/>
      <c r="G617"/>
      <c r="H617"/>
      <c r="I617"/>
      <c r="J617"/>
      <c r="K617"/>
      <c r="L617"/>
      <c r="M617"/>
      <c r="N617"/>
      <c r="O617"/>
      <c r="P617"/>
      <c r="Q617"/>
      <c r="R617"/>
      <c r="S617"/>
      <c r="T617"/>
      <c r="U617"/>
      <c r="V617"/>
      <c r="W617" s="628"/>
      <c r="X617" s="628"/>
      <c r="Y617" s="628"/>
      <c r="Z617"/>
      <c r="AA617"/>
    </row>
    <row r="618" spans="1:27">
      <c r="A618"/>
      <c r="B618"/>
      <c r="C618"/>
      <c r="D618"/>
      <c r="E618"/>
      <c r="F618"/>
      <c r="G618"/>
      <c r="H618"/>
      <c r="I618"/>
      <c r="J618"/>
      <c r="K618"/>
      <c r="L618"/>
      <c r="M618"/>
      <c r="N618"/>
      <c r="O618"/>
      <c r="P618"/>
      <c r="Q618"/>
      <c r="R618"/>
      <c r="S618"/>
      <c r="T618"/>
      <c r="U618"/>
      <c r="V618"/>
      <c r="W618" s="628"/>
      <c r="X618" s="628"/>
      <c r="Y618" s="628"/>
      <c r="Z618"/>
      <c r="AA618"/>
    </row>
    <row r="619" spans="1:27">
      <c r="A619"/>
      <c r="B619"/>
      <c r="C619"/>
      <c r="D619"/>
      <c r="E619"/>
      <c r="F619"/>
      <c r="G619"/>
      <c r="H619"/>
      <c r="I619"/>
      <c r="J619"/>
      <c r="K619"/>
      <c r="L619"/>
      <c r="M619"/>
      <c r="N619"/>
      <c r="O619"/>
      <c r="P619"/>
      <c r="Q619"/>
      <c r="R619"/>
      <c r="S619"/>
      <c r="T619"/>
      <c r="U619"/>
      <c r="V619"/>
      <c r="W619" s="628"/>
      <c r="X619" s="628"/>
      <c r="Y619" s="628"/>
      <c r="Z619"/>
      <c r="AA619"/>
    </row>
    <row r="620" spans="1:27">
      <c r="A620"/>
      <c r="B620"/>
      <c r="C620"/>
      <c r="D620"/>
      <c r="E620"/>
      <c r="F620"/>
      <c r="G620"/>
      <c r="H620"/>
      <c r="I620"/>
      <c r="J620"/>
      <c r="K620"/>
      <c r="L620"/>
      <c r="M620"/>
      <c r="N620"/>
      <c r="O620"/>
      <c r="P620"/>
      <c r="Q620"/>
      <c r="R620"/>
      <c r="S620"/>
      <c r="T620"/>
      <c r="U620"/>
      <c r="V620"/>
      <c r="W620" s="628"/>
      <c r="X620" s="628"/>
      <c r="Y620" s="628"/>
      <c r="Z620"/>
      <c r="AA620"/>
    </row>
    <row r="621" spans="1:27">
      <c r="A621"/>
      <c r="B621"/>
      <c r="C621"/>
      <c r="D621"/>
      <c r="E621"/>
      <c r="F621"/>
      <c r="G621"/>
      <c r="H621"/>
      <c r="I621"/>
      <c r="J621"/>
      <c r="K621"/>
      <c r="L621"/>
      <c r="M621"/>
      <c r="N621"/>
      <c r="O621"/>
      <c r="P621"/>
      <c r="Q621"/>
      <c r="R621"/>
      <c r="S621"/>
      <c r="T621"/>
      <c r="U621"/>
      <c r="V621"/>
      <c r="W621" s="628"/>
      <c r="X621" s="628"/>
      <c r="Y621" s="628"/>
      <c r="Z621"/>
      <c r="AA621"/>
    </row>
    <row r="622" spans="1:27">
      <c r="A622"/>
      <c r="B622"/>
      <c r="C622"/>
      <c r="D622"/>
      <c r="E622"/>
      <c r="F622"/>
      <c r="G622"/>
      <c r="H622"/>
      <c r="I622"/>
      <c r="J622"/>
      <c r="K622"/>
      <c r="L622"/>
      <c r="M622"/>
      <c r="N622"/>
      <c r="O622"/>
      <c r="P622"/>
      <c r="Q622"/>
      <c r="R622"/>
      <c r="S622"/>
      <c r="T622"/>
      <c r="U622"/>
      <c r="V622"/>
      <c r="W622" s="628"/>
      <c r="X622" s="628"/>
      <c r="Y622" s="628"/>
      <c r="Z622"/>
      <c r="AA622"/>
    </row>
    <row r="623" spans="1:27">
      <c r="A623"/>
      <c r="B623"/>
      <c r="C623"/>
      <c r="D623"/>
      <c r="E623"/>
      <c r="F623"/>
      <c r="G623"/>
      <c r="H623"/>
      <c r="I623"/>
      <c r="J623"/>
      <c r="K623"/>
      <c r="L623"/>
      <c r="M623"/>
      <c r="N623"/>
      <c r="O623"/>
      <c r="P623"/>
      <c r="Q623"/>
      <c r="R623"/>
      <c r="S623"/>
      <c r="T623"/>
      <c r="U623"/>
      <c r="V623"/>
      <c r="W623" s="628"/>
      <c r="X623" s="628"/>
      <c r="Y623" s="628"/>
      <c r="Z623"/>
      <c r="AA623"/>
    </row>
    <row r="624" spans="1:27">
      <c r="A624"/>
      <c r="B624"/>
      <c r="C624"/>
      <c r="D624"/>
      <c r="E624"/>
      <c r="F624"/>
      <c r="G624"/>
      <c r="H624"/>
      <c r="I624"/>
      <c r="J624"/>
      <c r="K624"/>
      <c r="L624"/>
      <c r="M624"/>
      <c r="N624"/>
      <c r="O624"/>
      <c r="P624"/>
      <c r="Q624"/>
      <c r="R624"/>
      <c r="S624"/>
      <c r="T624"/>
      <c r="U624"/>
      <c r="V624"/>
      <c r="W624" s="628"/>
      <c r="X624" s="628"/>
      <c r="Y624" s="628"/>
      <c r="Z624"/>
      <c r="AA624"/>
    </row>
    <row r="625" spans="1:27">
      <c r="A625"/>
      <c r="B625"/>
      <c r="C625"/>
      <c r="D625"/>
      <c r="E625"/>
      <c r="F625"/>
      <c r="G625"/>
      <c r="H625"/>
      <c r="I625"/>
      <c r="J625"/>
      <c r="K625"/>
      <c r="L625"/>
      <c r="M625"/>
      <c r="N625"/>
      <c r="O625"/>
      <c r="P625"/>
      <c r="Q625"/>
      <c r="R625"/>
      <c r="S625"/>
      <c r="T625"/>
      <c r="U625"/>
      <c r="V625"/>
      <c r="W625" s="628"/>
      <c r="X625" s="628"/>
      <c r="Y625" s="628"/>
      <c r="Z625"/>
      <c r="AA625"/>
    </row>
    <row r="626" spans="1:27">
      <c r="A626"/>
      <c r="B626"/>
      <c r="C626"/>
      <c r="D626"/>
      <c r="E626"/>
      <c r="F626"/>
      <c r="G626"/>
      <c r="H626"/>
      <c r="I626"/>
      <c r="J626"/>
      <c r="K626"/>
      <c r="L626"/>
      <c r="M626"/>
      <c r="N626"/>
      <c r="O626"/>
      <c r="P626"/>
      <c r="Q626"/>
      <c r="R626"/>
      <c r="S626"/>
      <c r="T626"/>
      <c r="U626"/>
      <c r="V626"/>
      <c r="W626" s="628"/>
      <c r="X626" s="628"/>
      <c r="Y626" s="628"/>
      <c r="Z626"/>
      <c r="AA626"/>
    </row>
  </sheetData>
  <autoFilter ref="A1:AA542"/>
  <sortState ref="A2:Q384">
    <sortCondition ref="A2:A384"/>
  </sortState>
  <conditionalFormatting sqref="H2:Y613">
    <cfRule type="cellIs" dxfId="787" priority="119" operator="greaterThan">
      <formula>0</formula>
    </cfRule>
  </conditionalFormatting>
  <conditionalFormatting sqref="F221:F321 F2:F219">
    <cfRule type="cellIs" dxfId="786" priority="115" operator="equal">
      <formula>"ERROR"</formula>
    </cfRule>
  </conditionalFormatting>
  <conditionalFormatting sqref="A627:A1048576 A500:A543 A437:A452 A221:A393 A1:A21 A23:A84 A419:A426 A86:A219">
    <cfRule type="duplicateValues" dxfId="785" priority="62"/>
  </conditionalFormatting>
  <conditionalFormatting sqref="F220">
    <cfRule type="cellIs" dxfId="784" priority="60" operator="equal">
      <formula>"ERROR"</formula>
    </cfRule>
  </conditionalFormatting>
  <conditionalFormatting sqref="A220">
    <cfRule type="duplicateValues" dxfId="783" priority="59"/>
  </conditionalFormatting>
  <conditionalFormatting sqref="A394:A416">
    <cfRule type="duplicateValues" dxfId="782" priority="55"/>
  </conditionalFormatting>
  <conditionalFormatting sqref="A417:A418">
    <cfRule type="duplicateValues" dxfId="781" priority="50"/>
  </conditionalFormatting>
  <conditionalFormatting sqref="A427:A433">
    <cfRule type="duplicateValues" dxfId="780" priority="43"/>
  </conditionalFormatting>
  <conditionalFormatting sqref="A434:A436">
    <cfRule type="duplicateValues" dxfId="779" priority="33"/>
  </conditionalFormatting>
  <conditionalFormatting sqref="A453">
    <cfRule type="duplicateValues" dxfId="778" priority="30"/>
  </conditionalFormatting>
  <conditionalFormatting sqref="A466">
    <cfRule type="duplicateValues" dxfId="777" priority="22"/>
  </conditionalFormatting>
  <conditionalFormatting sqref="A467:A489">
    <cfRule type="duplicateValues" dxfId="776" priority="20"/>
  </conditionalFormatting>
  <conditionalFormatting sqref="A454:A465">
    <cfRule type="duplicateValues" dxfId="775" priority="390"/>
  </conditionalFormatting>
  <conditionalFormatting sqref="A497:A499">
    <cfRule type="duplicateValues" dxfId="774" priority="4"/>
  </conditionalFormatting>
  <conditionalFormatting sqref="A490:A492">
    <cfRule type="duplicateValues" dxfId="773" priority="486"/>
  </conditionalFormatting>
  <conditionalFormatting sqref="A495:A496">
    <cfRule type="duplicateValues" dxfId="772" priority="499"/>
  </conditionalFormatting>
  <conditionalFormatting sqref="A493:A494">
    <cfRule type="duplicateValues" dxfId="771" priority="500"/>
  </conditionalFormatting>
  <conditionalFormatting sqref="A2:A607">
    <cfRule type="duplicateValues" dxfId="770" priority="579"/>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8"/>
  </sheetPr>
  <dimension ref="A1:S348"/>
  <sheetViews>
    <sheetView zoomScale="80" zoomScaleNormal="80" workbookViewId="0">
      <selection activeCell="O1" sqref="O1"/>
    </sheetView>
  </sheetViews>
  <sheetFormatPr defaultRowHeight="15"/>
  <cols>
    <col min="1" max="1" width="19.140625" style="3" bestFit="1" customWidth="1"/>
    <col min="2" max="2" width="45.5703125" style="3" bestFit="1" customWidth="1"/>
    <col min="3" max="3" width="15.7109375" style="3" bestFit="1" customWidth="1"/>
    <col min="4" max="4" width="11.7109375" style="137" bestFit="1" customWidth="1"/>
    <col min="5" max="5" width="13" style="137" customWidth="1"/>
    <col min="6" max="6" width="12.7109375" style="137" hidden="1" customWidth="1"/>
    <col min="7" max="7" width="21.5703125" style="137" hidden="1" customWidth="1"/>
    <col min="8" max="9" width="9.5703125" style="139" hidden="1" customWidth="1"/>
    <col min="10" max="10" width="11.140625" style="139" hidden="1" customWidth="1"/>
    <col min="11" max="11" width="18.28515625" style="139" hidden="1" customWidth="1"/>
    <col min="12" max="12" width="14.28515625" style="139" bestFit="1" customWidth="1"/>
    <col min="13" max="13" width="10.28515625" style="139" bestFit="1" customWidth="1"/>
    <col min="14" max="14" width="12.140625" style="139" bestFit="1" customWidth="1"/>
    <col min="15" max="15" width="10.7109375" style="139" bestFit="1" customWidth="1"/>
    <col min="18" max="18" width="18.28515625" bestFit="1" customWidth="1"/>
  </cols>
  <sheetData>
    <row r="1" spans="1:19" s="3" customFormat="1">
      <c r="D1" s="137"/>
      <c r="E1" s="137"/>
      <c r="F1" s="137"/>
      <c r="G1" s="151" t="s">
        <v>1035</v>
      </c>
      <c r="H1" s="146">
        <f>H2*1.1</f>
        <v>439.99829669946809</v>
      </c>
      <c r="I1" s="146">
        <f>I2*1.1</f>
        <v>528.07787635120928</v>
      </c>
      <c r="J1" s="146">
        <f t="shared" ref="J1:O1" si="0">J2*1.1</f>
        <v>2281.1207359068517</v>
      </c>
      <c r="K1" s="146">
        <f t="shared" si="0"/>
        <v>2635.6269758763165</v>
      </c>
      <c r="L1" s="146">
        <f t="shared" si="0"/>
        <v>674.43900539113667</v>
      </c>
      <c r="M1" s="146">
        <f t="shared" si="0"/>
        <v>1274.1300000000001</v>
      </c>
      <c r="N1" s="146">
        <f t="shared" si="0"/>
        <v>363.47869148175562</v>
      </c>
      <c r="O1" s="146">
        <f t="shared" si="0"/>
        <v>590.37655652619662</v>
      </c>
    </row>
    <row r="2" spans="1:19" s="3" customFormat="1">
      <c r="D2" s="137"/>
      <c r="E2" s="137"/>
      <c r="F2" s="137"/>
      <c r="G2" s="151" t="s">
        <v>1034</v>
      </c>
      <c r="H2" s="140">
        <f>(H3*H4)+H3</f>
        <v>399.99845154497098</v>
      </c>
      <c r="I2" s="140">
        <f t="shared" ref="I2:O2" si="1">(I3*I4)+I3</f>
        <v>480.07079668291749</v>
      </c>
      <c r="J2" s="140">
        <f t="shared" si="1"/>
        <v>2073.746123551683</v>
      </c>
      <c r="K2" s="140">
        <f t="shared" si="1"/>
        <v>2396.024523523924</v>
      </c>
      <c r="L2" s="140">
        <f t="shared" si="1"/>
        <v>613.12636853739696</v>
      </c>
      <c r="M2" s="140">
        <f t="shared" si="1"/>
        <v>1158.3</v>
      </c>
      <c r="N2" s="140">
        <f t="shared" si="1"/>
        <v>330.43517407432324</v>
      </c>
      <c r="O2" s="140">
        <f t="shared" si="1"/>
        <v>536.70596047836057</v>
      </c>
    </row>
    <row r="3" spans="1:19" s="3" customFormat="1">
      <c r="D3" s="137"/>
      <c r="E3" s="137"/>
      <c r="F3" s="137"/>
      <c r="G3" s="151" t="s">
        <v>1033</v>
      </c>
      <c r="H3" s="141">
        <v>280</v>
      </c>
      <c r="I3" s="141">
        <v>350</v>
      </c>
      <c r="J3" s="141">
        <v>1750</v>
      </c>
      <c r="K3" s="141">
        <v>1750</v>
      </c>
      <c r="L3" s="141">
        <v>450</v>
      </c>
      <c r="M3" s="141">
        <v>810</v>
      </c>
      <c r="N3" s="141">
        <v>245</v>
      </c>
      <c r="O3" s="141">
        <v>400</v>
      </c>
    </row>
    <row r="4" spans="1:19" s="3" customFormat="1">
      <c r="D4" s="137"/>
      <c r="E4" s="137"/>
      <c r="F4" s="137"/>
      <c r="G4" s="151" t="s">
        <v>1031</v>
      </c>
      <c r="H4" s="147">
        <v>0.42856589837489639</v>
      </c>
      <c r="I4" s="147">
        <v>0.37163084766547844</v>
      </c>
      <c r="J4" s="147">
        <v>0.18499778488667593</v>
      </c>
      <c r="K4" s="147">
        <v>0.36915687058509944</v>
      </c>
      <c r="L4" s="147">
        <v>0.36250304119421561</v>
      </c>
      <c r="M4" s="147">
        <v>0.43</v>
      </c>
      <c r="N4" s="147">
        <v>0.34871499622172752</v>
      </c>
      <c r="O4" s="147">
        <v>0.34176490119590153</v>
      </c>
    </row>
    <row r="5" spans="1:19" s="3" customFormat="1">
      <c r="D5" s="137"/>
      <c r="E5" s="137"/>
      <c r="F5" s="137"/>
      <c r="G5" s="151" t="s">
        <v>1032</v>
      </c>
      <c r="H5" s="142">
        <f>(SUMIF($H$7:$H$348,1,$F$7:$F$348))/(SUMIF($H$7:$H$348,1,$D$7:$D$348))</f>
        <v>0.42856589837489639</v>
      </c>
      <c r="I5" s="142">
        <f>(SUMIF($I$7:$I$348,1,$F$7:$F$348))/(SUMIF($I$7:$I$348,1,$D$7:$D$348))</f>
        <v>0.37163084766547844</v>
      </c>
      <c r="J5" s="142">
        <f>(SUMIF($J$7:$J$348,1,$F$7:$F$348))/(SUMIF($J$7:$J$348,1,$D$7:$D$348))</f>
        <v>0.18499778488667593</v>
      </c>
      <c r="K5" s="142">
        <f>(SUMIF($K$7:$K$348,1,$F$7:$F$348))/(SUMIF($K$7:$K$348,1,$D$7:$D$348))</f>
        <v>0.36915687058509944</v>
      </c>
      <c r="L5" s="142">
        <f>(SUMIF($L$7:$L$348,1,$F$7:$F$348))/(SUMIF($L$7:$L$348,1,$D$7:$D$348))</f>
        <v>0.36250304119421561</v>
      </c>
      <c r="M5" s="142">
        <f>(SUMIF($M$7:$M$348,1,$F$7:$F$348))/(SUMIF($M$7:$M$348,1,$D$7:$D$348))</f>
        <v>0.43160933492164755</v>
      </c>
      <c r="N5" s="142">
        <f>(SUMIF($N$7:$N$348,1,$F$7:$F$348))/(SUMIF($N$7:$N$348,1,$D$7:$D$348))</f>
        <v>0.34871499622172752</v>
      </c>
      <c r="O5" s="142">
        <f>(SUMIF($O$7:$O$348,1,$F$7:$F$348))/(SUMIF($O$7:$O$348,1,$D$7:$D$348))</f>
        <v>0.34176490119590153</v>
      </c>
    </row>
    <row r="6" spans="1:19">
      <c r="A6" s="143" t="s">
        <v>340</v>
      </c>
      <c r="B6" s="143" t="s">
        <v>242</v>
      </c>
      <c r="C6" s="143" t="s">
        <v>735</v>
      </c>
      <c r="D6" s="144" t="s">
        <v>736</v>
      </c>
      <c r="E6" s="144" t="s">
        <v>64</v>
      </c>
      <c r="F6" s="144" t="s">
        <v>1029</v>
      </c>
      <c r="G6" s="144" t="s">
        <v>1030</v>
      </c>
      <c r="H6" s="145" t="s">
        <v>1021</v>
      </c>
      <c r="I6" s="145" t="s">
        <v>1022</v>
      </c>
      <c r="J6" s="145" t="s">
        <v>1023</v>
      </c>
      <c r="K6" s="145" t="s">
        <v>1024</v>
      </c>
      <c r="L6" s="145" t="s">
        <v>1025</v>
      </c>
      <c r="M6" s="145" t="s">
        <v>1026</v>
      </c>
      <c r="N6" s="145" t="s">
        <v>1027</v>
      </c>
      <c r="O6" s="145" t="s">
        <v>1028</v>
      </c>
      <c r="R6" s="3"/>
      <c r="S6" s="3"/>
    </row>
    <row r="7" spans="1:19">
      <c r="A7" s="136" t="s">
        <v>145</v>
      </c>
      <c r="B7" s="3" t="s">
        <v>737</v>
      </c>
      <c r="C7" s="3" t="s">
        <v>738</v>
      </c>
      <c r="D7" s="137">
        <v>285.43</v>
      </c>
      <c r="E7" s="137">
        <v>407.75</v>
      </c>
      <c r="F7" s="137">
        <f>E7-D7</f>
        <v>122.32</v>
      </c>
      <c r="G7" s="138">
        <f>F7/D7</f>
        <v>0.42854640367165325</v>
      </c>
      <c r="J7" s="139">
        <v>1</v>
      </c>
      <c r="R7" s="3"/>
      <c r="S7" s="3"/>
    </row>
    <row r="8" spans="1:19">
      <c r="A8" s="136" t="s">
        <v>561</v>
      </c>
      <c r="B8" s="3" t="s">
        <v>740</v>
      </c>
      <c r="C8" s="3" t="s">
        <v>739</v>
      </c>
      <c r="D8" s="137">
        <v>74.209999999999994</v>
      </c>
      <c r="E8" s="137">
        <v>106.01</v>
      </c>
      <c r="F8" s="137">
        <f t="shared" ref="F8:F26" si="2">E8-D8</f>
        <v>31.800000000000011</v>
      </c>
      <c r="G8" s="138">
        <f t="shared" ref="G8:G26" si="3">F8/D8</f>
        <v>0.42851367740196755</v>
      </c>
      <c r="O8" s="139">
        <v>1</v>
      </c>
      <c r="R8" s="3"/>
      <c r="S8" s="3"/>
    </row>
    <row r="9" spans="1:19">
      <c r="A9" s="136" t="s">
        <v>548</v>
      </c>
      <c r="B9" s="3" t="s">
        <v>741</v>
      </c>
      <c r="C9" s="3" t="s">
        <v>742</v>
      </c>
      <c r="D9" s="137">
        <v>82.31</v>
      </c>
      <c r="E9" s="137">
        <v>117.58</v>
      </c>
      <c r="F9" s="137">
        <f t="shared" si="2"/>
        <v>35.269999999999996</v>
      </c>
      <c r="G9" s="138">
        <f t="shared" si="3"/>
        <v>0.42850200461669291</v>
      </c>
      <c r="L9" s="139">
        <v>1</v>
      </c>
      <c r="R9" s="3"/>
      <c r="S9" s="3"/>
    </row>
    <row r="10" spans="1:19">
      <c r="A10" s="136" t="s">
        <v>113</v>
      </c>
      <c r="B10" s="3" t="s">
        <v>743</v>
      </c>
      <c r="C10" s="3" t="s">
        <v>739</v>
      </c>
      <c r="D10" s="137">
        <v>61.99</v>
      </c>
      <c r="E10" s="137">
        <v>88.55</v>
      </c>
      <c r="F10" s="137">
        <f t="shared" si="2"/>
        <v>26.559999999999995</v>
      </c>
      <c r="G10" s="138">
        <f t="shared" si="3"/>
        <v>0.42845620261332462</v>
      </c>
      <c r="I10" s="139">
        <v>1</v>
      </c>
      <c r="R10" s="3"/>
      <c r="S10" s="3"/>
    </row>
    <row r="11" spans="1:19">
      <c r="A11" s="136" t="s">
        <v>517</v>
      </c>
      <c r="B11" s="3" t="s">
        <v>745</v>
      </c>
      <c r="C11" s="3" t="s">
        <v>739</v>
      </c>
      <c r="D11" s="137">
        <v>42</v>
      </c>
      <c r="E11" s="137">
        <v>60</v>
      </c>
      <c r="F11" s="137">
        <f t="shared" si="2"/>
        <v>18</v>
      </c>
      <c r="G11" s="138">
        <f t="shared" si="3"/>
        <v>0.42857142857142855</v>
      </c>
      <c r="I11" s="139">
        <v>1</v>
      </c>
      <c r="J11" s="139">
        <v>1</v>
      </c>
      <c r="K11" s="139">
        <v>1</v>
      </c>
      <c r="L11" s="139">
        <v>1</v>
      </c>
      <c r="M11" s="139">
        <v>1</v>
      </c>
      <c r="N11" s="139">
        <v>1</v>
      </c>
      <c r="O11" s="139">
        <v>1</v>
      </c>
      <c r="R11" s="3"/>
      <c r="S11" s="3"/>
    </row>
    <row r="12" spans="1:19">
      <c r="A12" s="136" t="s">
        <v>505</v>
      </c>
      <c r="B12" s="3" t="s">
        <v>746</v>
      </c>
      <c r="C12" s="3" t="s">
        <v>739</v>
      </c>
      <c r="D12" s="137">
        <v>170.98</v>
      </c>
      <c r="E12" s="137">
        <v>244.25</v>
      </c>
      <c r="F12" s="137">
        <f t="shared" si="2"/>
        <v>73.27000000000001</v>
      </c>
      <c r="G12" s="138">
        <f t="shared" si="3"/>
        <v>0.42852965259094639</v>
      </c>
      <c r="I12" s="139">
        <v>1</v>
      </c>
      <c r="J12" s="139">
        <v>1</v>
      </c>
      <c r="K12" s="139">
        <v>1</v>
      </c>
      <c r="L12" s="139">
        <v>1</v>
      </c>
      <c r="M12" s="139">
        <v>1</v>
      </c>
      <c r="N12" s="139">
        <v>1</v>
      </c>
      <c r="O12" s="139">
        <v>1</v>
      </c>
      <c r="R12" s="3"/>
      <c r="S12" s="3"/>
    </row>
    <row r="13" spans="1:19">
      <c r="A13" s="136" t="s">
        <v>509</v>
      </c>
      <c r="B13" s="3" t="s">
        <v>747</v>
      </c>
      <c r="C13" s="3" t="s">
        <v>739</v>
      </c>
      <c r="D13" s="137">
        <v>129.5</v>
      </c>
      <c r="E13" s="137">
        <v>185</v>
      </c>
      <c r="F13" s="137">
        <f t="shared" si="2"/>
        <v>55.5</v>
      </c>
      <c r="G13" s="138">
        <f t="shared" si="3"/>
        <v>0.42857142857142855</v>
      </c>
      <c r="I13" s="139">
        <v>1</v>
      </c>
      <c r="J13" s="139">
        <v>1</v>
      </c>
      <c r="K13" s="139">
        <v>1</v>
      </c>
      <c r="L13" s="139">
        <v>1</v>
      </c>
      <c r="M13" s="139">
        <v>1</v>
      </c>
      <c r="N13" s="139">
        <v>1</v>
      </c>
      <c r="O13" s="139">
        <v>1</v>
      </c>
      <c r="R13" s="3"/>
      <c r="S13" s="3"/>
    </row>
    <row r="14" spans="1:19">
      <c r="A14" s="136" t="s">
        <v>89</v>
      </c>
      <c r="B14" s="3" t="s">
        <v>748</v>
      </c>
      <c r="C14" s="3" t="s">
        <v>739</v>
      </c>
      <c r="D14" s="137">
        <v>12.46</v>
      </c>
      <c r="E14" s="137">
        <v>16.61</v>
      </c>
      <c r="F14" s="137">
        <f t="shared" si="2"/>
        <v>4.1499999999999986</v>
      </c>
      <c r="G14" s="138">
        <f t="shared" si="3"/>
        <v>0.33306581059390034</v>
      </c>
      <c r="I14" s="139">
        <v>1</v>
      </c>
      <c r="J14" s="139">
        <v>1</v>
      </c>
      <c r="K14" s="139">
        <v>1</v>
      </c>
      <c r="L14" s="139">
        <v>1</v>
      </c>
      <c r="M14" s="139">
        <v>1</v>
      </c>
      <c r="N14" s="139">
        <v>1</v>
      </c>
      <c r="O14" s="139">
        <v>1</v>
      </c>
      <c r="R14" s="3"/>
      <c r="S14" s="3"/>
    </row>
    <row r="15" spans="1:19">
      <c r="A15" s="136" t="s">
        <v>169</v>
      </c>
      <c r="B15" s="3" t="s">
        <v>750</v>
      </c>
      <c r="C15" s="3" t="s">
        <v>739</v>
      </c>
      <c r="D15" s="137">
        <v>514.47</v>
      </c>
      <c r="E15" s="137">
        <v>755.46</v>
      </c>
      <c r="F15" s="137">
        <f t="shared" si="2"/>
        <v>240.99</v>
      </c>
      <c r="G15" s="138">
        <f t="shared" si="3"/>
        <v>0.46842381479969675</v>
      </c>
      <c r="M15" s="139">
        <v>1</v>
      </c>
      <c r="R15" s="3"/>
      <c r="S15" s="3"/>
    </row>
    <row r="16" spans="1:19">
      <c r="A16" s="136" t="s">
        <v>448</v>
      </c>
      <c r="B16" s="3" t="s">
        <v>752</v>
      </c>
      <c r="C16" s="3" t="s">
        <v>739</v>
      </c>
      <c r="D16" s="137">
        <v>178.5</v>
      </c>
      <c r="E16" s="137">
        <v>255</v>
      </c>
      <c r="F16" s="137">
        <f>E16-D16</f>
        <v>76.5</v>
      </c>
      <c r="G16" s="138">
        <f t="shared" si="3"/>
        <v>0.42857142857142855</v>
      </c>
      <c r="H16" s="139">
        <v>1</v>
      </c>
      <c r="R16" s="3"/>
      <c r="S16" s="3"/>
    </row>
    <row r="17" spans="1:19">
      <c r="A17" s="136" t="s">
        <v>449</v>
      </c>
      <c r="B17" s="3" t="s">
        <v>752</v>
      </c>
      <c r="C17" s="3" t="s">
        <v>739</v>
      </c>
      <c r="D17" s="137">
        <v>178.5</v>
      </c>
      <c r="E17" s="137">
        <v>255</v>
      </c>
      <c r="F17" s="137">
        <f t="shared" si="2"/>
        <v>76.5</v>
      </c>
      <c r="G17" s="138">
        <f t="shared" si="3"/>
        <v>0.42857142857142855</v>
      </c>
      <c r="H17" s="139">
        <v>1</v>
      </c>
      <c r="R17" s="3"/>
      <c r="S17" s="3"/>
    </row>
    <row r="18" spans="1:19">
      <c r="A18" s="136" t="s">
        <v>78</v>
      </c>
      <c r="B18" s="3" t="s">
        <v>754</v>
      </c>
      <c r="C18" s="3" t="s">
        <v>738</v>
      </c>
      <c r="D18" s="137">
        <v>178.5</v>
      </c>
      <c r="E18" s="137">
        <v>255</v>
      </c>
      <c r="F18" s="137">
        <f t="shared" si="2"/>
        <v>76.5</v>
      </c>
      <c r="G18" s="138">
        <f t="shared" si="3"/>
        <v>0.42857142857142855</v>
      </c>
      <c r="H18" s="139">
        <v>1</v>
      </c>
    </row>
    <row r="19" spans="1:19">
      <c r="A19" s="136" t="s">
        <v>68</v>
      </c>
      <c r="B19" s="3" t="s">
        <v>755</v>
      </c>
      <c r="C19" s="3" t="s">
        <v>738</v>
      </c>
      <c r="D19" s="137">
        <v>93.43</v>
      </c>
      <c r="E19" s="137">
        <v>133.47</v>
      </c>
      <c r="F19" s="137">
        <f t="shared" si="2"/>
        <v>40.039999999999992</v>
      </c>
      <c r="G19" s="138">
        <f t="shared" si="3"/>
        <v>0.42855613828534722</v>
      </c>
      <c r="H19" s="139">
        <v>1</v>
      </c>
    </row>
    <row r="20" spans="1:19">
      <c r="A20" s="136" t="s">
        <v>69</v>
      </c>
      <c r="B20" s="3" t="s">
        <v>756</v>
      </c>
      <c r="C20" s="3" t="s">
        <v>738</v>
      </c>
      <c r="D20" s="137">
        <v>93.43</v>
      </c>
      <c r="E20" s="137">
        <v>133.47</v>
      </c>
      <c r="F20" s="137">
        <f t="shared" si="2"/>
        <v>40.039999999999992</v>
      </c>
      <c r="G20" s="138">
        <f t="shared" si="3"/>
        <v>0.42855613828534722</v>
      </c>
      <c r="H20" s="139">
        <v>1</v>
      </c>
    </row>
    <row r="21" spans="1:19">
      <c r="A21" s="136" t="s">
        <v>82</v>
      </c>
      <c r="B21" s="3" t="s">
        <v>757</v>
      </c>
      <c r="C21" s="3" t="s">
        <v>738</v>
      </c>
      <c r="D21" s="137">
        <v>93.43</v>
      </c>
      <c r="E21" s="137">
        <v>133.47</v>
      </c>
      <c r="F21" s="137">
        <f t="shared" si="2"/>
        <v>40.039999999999992</v>
      </c>
      <c r="G21" s="138">
        <f t="shared" si="3"/>
        <v>0.42855613828534722</v>
      </c>
      <c r="H21" s="139">
        <v>1</v>
      </c>
    </row>
    <row r="22" spans="1:19">
      <c r="A22" s="136" t="s">
        <v>83</v>
      </c>
      <c r="B22" s="3" t="s">
        <v>757</v>
      </c>
      <c r="C22" s="3" t="s">
        <v>738</v>
      </c>
      <c r="D22" s="137">
        <v>80.27</v>
      </c>
      <c r="E22" s="137">
        <v>114.67</v>
      </c>
      <c r="F22" s="137">
        <f t="shared" si="2"/>
        <v>34.400000000000006</v>
      </c>
      <c r="G22" s="138">
        <f t="shared" si="3"/>
        <v>0.42855363149370884</v>
      </c>
      <c r="H22" s="139">
        <v>1</v>
      </c>
    </row>
    <row r="23" spans="1:19">
      <c r="A23" s="136" t="s">
        <v>79</v>
      </c>
      <c r="B23" s="3" t="s">
        <v>758</v>
      </c>
      <c r="C23" s="3" t="s">
        <v>738</v>
      </c>
      <c r="D23" s="137">
        <v>9.59</v>
      </c>
      <c r="E23" s="137">
        <v>13.7</v>
      </c>
      <c r="F23" s="137">
        <f t="shared" si="2"/>
        <v>4.1099999999999994</v>
      </c>
      <c r="G23" s="138">
        <f t="shared" si="3"/>
        <v>0.42857142857142849</v>
      </c>
      <c r="H23" s="139">
        <v>1</v>
      </c>
      <c r="M23" s="139">
        <v>1</v>
      </c>
    </row>
    <row r="24" spans="1:19">
      <c r="A24" s="136" t="s">
        <v>80</v>
      </c>
      <c r="B24" s="3" t="s">
        <v>759</v>
      </c>
      <c r="C24" s="3" t="s">
        <v>738</v>
      </c>
      <c r="D24" s="137">
        <v>259.02999999999997</v>
      </c>
      <c r="E24" s="137">
        <v>370.04</v>
      </c>
      <c r="F24" s="137">
        <f t="shared" si="2"/>
        <v>111.01000000000005</v>
      </c>
      <c r="G24" s="138">
        <f t="shared" si="3"/>
        <v>0.42856039840945087</v>
      </c>
      <c r="H24" s="139">
        <v>1</v>
      </c>
    </row>
    <row r="25" spans="1:19">
      <c r="A25" s="136" t="s">
        <v>81</v>
      </c>
      <c r="B25" s="3" t="s">
        <v>760</v>
      </c>
      <c r="C25" s="3" t="s">
        <v>738</v>
      </c>
      <c r="D25" s="137">
        <v>259.02999999999997</v>
      </c>
      <c r="E25" s="137">
        <v>370.04</v>
      </c>
      <c r="F25" s="137">
        <f t="shared" si="2"/>
        <v>111.01000000000005</v>
      </c>
      <c r="G25" s="138">
        <f t="shared" si="3"/>
        <v>0.42856039840945087</v>
      </c>
      <c r="H25" s="139">
        <v>1</v>
      </c>
    </row>
    <row r="26" spans="1:19">
      <c r="A26" s="136" t="s">
        <v>67</v>
      </c>
      <c r="B26" s="3" t="s">
        <v>320</v>
      </c>
      <c r="C26" s="3" t="s">
        <v>738</v>
      </c>
      <c r="D26" s="137">
        <v>24</v>
      </c>
      <c r="E26" s="137">
        <v>34.28</v>
      </c>
      <c r="F26" s="137">
        <f t="shared" si="2"/>
        <v>10.280000000000001</v>
      </c>
      <c r="G26" s="138">
        <f t="shared" si="3"/>
        <v>0.4283333333333334</v>
      </c>
      <c r="H26" s="139">
        <v>1</v>
      </c>
      <c r="I26" s="139">
        <v>1</v>
      </c>
      <c r="L26" s="139">
        <v>1</v>
      </c>
      <c r="M26" s="139">
        <v>1</v>
      </c>
      <c r="N26" s="139">
        <v>1</v>
      </c>
      <c r="O26" s="139">
        <v>1</v>
      </c>
    </row>
    <row r="27" spans="1:19">
      <c r="A27" s="136" t="s">
        <v>85</v>
      </c>
      <c r="B27" s="3" t="s">
        <v>765</v>
      </c>
      <c r="C27" s="3" t="s">
        <v>738</v>
      </c>
      <c r="D27" s="137">
        <v>9.26</v>
      </c>
      <c r="E27" s="137">
        <v>13.23</v>
      </c>
      <c r="F27" s="137">
        <f t="shared" ref="F27:F81" si="4">E27-D27</f>
        <v>3.9700000000000006</v>
      </c>
      <c r="G27" s="138">
        <f t="shared" ref="G27:G81" si="5">F27/D27</f>
        <v>0.42872570194384457</v>
      </c>
      <c r="I27" s="139">
        <v>1</v>
      </c>
      <c r="J27" s="139">
        <v>1</v>
      </c>
      <c r="K27" s="139">
        <v>1</v>
      </c>
      <c r="L27" s="139">
        <v>1</v>
      </c>
      <c r="N27" s="139">
        <v>1</v>
      </c>
      <c r="O27" s="139">
        <v>1</v>
      </c>
    </row>
    <row r="28" spans="1:19">
      <c r="A28" s="136" t="s">
        <v>88</v>
      </c>
      <c r="B28" s="3" t="s">
        <v>766</v>
      </c>
      <c r="C28" s="3" t="s">
        <v>738</v>
      </c>
      <c r="D28" s="137">
        <v>780.73</v>
      </c>
      <c r="E28" s="137">
        <v>859.84</v>
      </c>
      <c r="F28" s="137">
        <f t="shared" si="4"/>
        <v>79.110000000000014</v>
      </c>
      <c r="G28" s="138">
        <f t="shared" si="5"/>
        <v>0.10132824407925917</v>
      </c>
      <c r="I28" s="139">
        <v>1</v>
      </c>
      <c r="J28" s="139">
        <v>1</v>
      </c>
      <c r="K28" s="139">
        <v>1</v>
      </c>
      <c r="L28" s="139">
        <v>1</v>
      </c>
      <c r="N28" s="139">
        <v>1</v>
      </c>
      <c r="O28" s="139">
        <v>1</v>
      </c>
    </row>
    <row r="29" spans="1:19">
      <c r="A29" s="136" t="s">
        <v>86</v>
      </c>
      <c r="B29" s="3" t="s">
        <v>767</v>
      </c>
      <c r="C29" s="3" t="s">
        <v>738</v>
      </c>
      <c r="D29" s="137">
        <v>23.25</v>
      </c>
      <c r="E29" s="137">
        <v>33.21</v>
      </c>
      <c r="F29" s="137">
        <f t="shared" si="4"/>
        <v>9.9600000000000009</v>
      </c>
      <c r="G29" s="138">
        <f t="shared" si="5"/>
        <v>0.42838709677419357</v>
      </c>
      <c r="I29" s="139">
        <v>1</v>
      </c>
      <c r="J29" s="139">
        <v>1</v>
      </c>
      <c r="K29" s="139">
        <v>1</v>
      </c>
      <c r="L29" s="139">
        <v>1</v>
      </c>
      <c r="N29" s="139">
        <v>1</v>
      </c>
      <c r="O29" s="139">
        <v>1</v>
      </c>
    </row>
    <row r="30" spans="1:19">
      <c r="A30" s="136" t="s">
        <v>90</v>
      </c>
      <c r="B30" s="3" t="s">
        <v>768</v>
      </c>
      <c r="C30" s="3" t="s">
        <v>738</v>
      </c>
      <c r="D30" s="137">
        <v>7.06</v>
      </c>
      <c r="E30" s="137">
        <v>10.09</v>
      </c>
      <c r="F30" s="137">
        <f t="shared" si="4"/>
        <v>3.0300000000000002</v>
      </c>
      <c r="G30" s="138">
        <f t="shared" si="5"/>
        <v>0.42917847025495759</v>
      </c>
      <c r="I30" s="139">
        <v>1</v>
      </c>
      <c r="J30" s="139">
        <v>1</v>
      </c>
      <c r="K30" s="139">
        <v>1</v>
      </c>
      <c r="L30" s="139">
        <v>1</v>
      </c>
      <c r="M30" s="139">
        <v>1</v>
      </c>
      <c r="N30" s="139">
        <v>1</v>
      </c>
      <c r="O30" s="139">
        <v>1</v>
      </c>
    </row>
    <row r="31" spans="1:19">
      <c r="A31" s="136" t="s">
        <v>91</v>
      </c>
      <c r="B31" s="3" t="s">
        <v>769</v>
      </c>
      <c r="C31" s="3" t="s">
        <v>738</v>
      </c>
      <c r="D31" s="137">
        <v>27.99</v>
      </c>
      <c r="E31" s="137">
        <v>33.85</v>
      </c>
      <c r="F31" s="137">
        <f t="shared" si="4"/>
        <v>5.860000000000003</v>
      </c>
      <c r="G31" s="138">
        <f t="shared" si="5"/>
        <v>0.20936048588781719</v>
      </c>
      <c r="I31" s="139">
        <v>1</v>
      </c>
      <c r="J31" s="139">
        <v>1</v>
      </c>
      <c r="K31" s="139">
        <v>1</v>
      </c>
      <c r="L31" s="139">
        <v>1</v>
      </c>
      <c r="M31" s="139">
        <v>1</v>
      </c>
      <c r="N31" s="139">
        <v>1</v>
      </c>
      <c r="O31" s="139">
        <v>1</v>
      </c>
    </row>
    <row r="32" spans="1:19">
      <c r="A32" s="136" t="s">
        <v>97</v>
      </c>
      <c r="B32" s="3" t="s">
        <v>770</v>
      </c>
      <c r="C32" s="3" t="s">
        <v>738</v>
      </c>
      <c r="D32" s="137">
        <v>1178.6199999999999</v>
      </c>
      <c r="E32" s="137">
        <v>1514.93</v>
      </c>
      <c r="F32" s="137">
        <f t="shared" si="4"/>
        <v>336.31000000000017</v>
      </c>
      <c r="G32" s="138">
        <f t="shared" si="5"/>
        <v>0.28534217983743715</v>
      </c>
      <c r="I32" s="139">
        <v>1</v>
      </c>
    </row>
    <row r="33" spans="1:15">
      <c r="A33" s="136" t="s">
        <v>99</v>
      </c>
      <c r="B33" s="3" t="s">
        <v>771</v>
      </c>
      <c r="C33" s="3" t="s">
        <v>738</v>
      </c>
      <c r="D33" s="137">
        <v>59.41</v>
      </c>
      <c r="E33" s="137">
        <v>84.87</v>
      </c>
      <c r="F33" s="137">
        <f t="shared" si="4"/>
        <v>25.460000000000008</v>
      </c>
      <c r="G33" s="138">
        <f t="shared" si="5"/>
        <v>0.42854738259552277</v>
      </c>
      <c r="I33" s="139">
        <v>1</v>
      </c>
    </row>
    <row r="34" spans="1:15">
      <c r="A34" s="136" t="s">
        <v>102</v>
      </c>
      <c r="B34" s="3" t="s">
        <v>772</v>
      </c>
      <c r="C34" s="3" t="s">
        <v>738</v>
      </c>
      <c r="D34" s="137">
        <v>219.47</v>
      </c>
      <c r="E34" s="137">
        <v>322.27999999999997</v>
      </c>
      <c r="F34" s="137">
        <f t="shared" si="4"/>
        <v>102.80999999999997</v>
      </c>
      <c r="G34" s="138">
        <f t="shared" si="5"/>
        <v>0.46844671253474268</v>
      </c>
      <c r="I34" s="139">
        <v>1</v>
      </c>
    </row>
    <row r="35" spans="1:15">
      <c r="A35" s="136" t="s">
        <v>103</v>
      </c>
      <c r="B35" s="3" t="s">
        <v>773</v>
      </c>
      <c r="C35" s="3" t="s">
        <v>738</v>
      </c>
      <c r="D35" s="137">
        <v>164.6</v>
      </c>
      <c r="E35" s="137">
        <v>241.71</v>
      </c>
      <c r="F35" s="137">
        <f t="shared" si="4"/>
        <v>77.110000000000014</v>
      </c>
      <c r="G35" s="138">
        <f t="shared" si="5"/>
        <v>0.46846901579586886</v>
      </c>
      <c r="I35" s="139">
        <v>1</v>
      </c>
    </row>
    <row r="36" spans="1:15">
      <c r="A36" s="136" t="s">
        <v>104</v>
      </c>
      <c r="B36" s="3" t="s">
        <v>774</v>
      </c>
      <c r="C36" s="3" t="s">
        <v>738</v>
      </c>
      <c r="D36" s="137">
        <v>146.33000000000001</v>
      </c>
      <c r="E36" s="137">
        <v>214.88</v>
      </c>
      <c r="F36" s="137">
        <f t="shared" si="4"/>
        <v>68.549999999999983</v>
      </c>
      <c r="G36" s="138">
        <f t="shared" si="5"/>
        <v>0.46846169616619954</v>
      </c>
      <c r="I36" s="139">
        <v>1</v>
      </c>
    </row>
    <row r="37" spans="1:15">
      <c r="A37" s="136" t="s">
        <v>106</v>
      </c>
      <c r="B37" s="3" t="s">
        <v>775</v>
      </c>
      <c r="C37" s="3" t="s">
        <v>738</v>
      </c>
      <c r="D37" s="137">
        <v>26.65</v>
      </c>
      <c r="E37" s="137">
        <v>39.130000000000003</v>
      </c>
      <c r="F37" s="137">
        <f t="shared" si="4"/>
        <v>12.480000000000004</v>
      </c>
      <c r="G37" s="138">
        <f t="shared" si="5"/>
        <v>0.46829268292682946</v>
      </c>
      <c r="I37" s="139">
        <v>1</v>
      </c>
      <c r="J37" s="139">
        <v>1</v>
      </c>
      <c r="K37" s="139">
        <v>1</v>
      </c>
    </row>
    <row r="38" spans="1:15">
      <c r="A38" s="136" t="s">
        <v>107</v>
      </c>
      <c r="B38" s="3" t="s">
        <v>776</v>
      </c>
      <c r="C38" s="3" t="s">
        <v>742</v>
      </c>
      <c r="D38" s="137">
        <v>310.88</v>
      </c>
      <c r="E38" s="137">
        <v>456.5</v>
      </c>
      <c r="F38" s="137">
        <f t="shared" si="4"/>
        <v>145.62</v>
      </c>
      <c r="G38" s="138">
        <f t="shared" si="5"/>
        <v>0.46841224909933094</v>
      </c>
      <c r="I38" s="139">
        <v>1</v>
      </c>
    </row>
    <row r="39" spans="1:15">
      <c r="A39" s="136" t="s">
        <v>98</v>
      </c>
      <c r="B39" s="3" t="s">
        <v>777</v>
      </c>
      <c r="C39" s="3" t="s">
        <v>738</v>
      </c>
      <c r="D39" s="137">
        <v>215.18</v>
      </c>
      <c r="E39" s="137">
        <v>315.97000000000003</v>
      </c>
      <c r="F39" s="137">
        <f t="shared" si="4"/>
        <v>100.79000000000002</v>
      </c>
      <c r="G39" s="138">
        <f t="shared" si="5"/>
        <v>0.46839855005112008</v>
      </c>
      <c r="I39" s="139">
        <v>1</v>
      </c>
    </row>
    <row r="40" spans="1:15">
      <c r="A40" s="136" t="s">
        <v>100</v>
      </c>
      <c r="B40" s="3" t="s">
        <v>778</v>
      </c>
      <c r="C40" s="3" t="s">
        <v>738</v>
      </c>
      <c r="D40" s="137">
        <v>72.569999999999993</v>
      </c>
      <c r="E40" s="137">
        <v>103.67</v>
      </c>
      <c r="F40" s="137">
        <f t="shared" si="4"/>
        <v>31.100000000000009</v>
      </c>
      <c r="G40" s="138">
        <f t="shared" si="5"/>
        <v>0.42855174314455025</v>
      </c>
      <c r="I40" s="139">
        <v>1</v>
      </c>
    </row>
    <row r="41" spans="1:15">
      <c r="A41" s="136" t="s">
        <v>101</v>
      </c>
      <c r="B41" s="3" t="s">
        <v>779</v>
      </c>
      <c r="C41" s="3" t="s">
        <v>738</v>
      </c>
      <c r="D41" s="137">
        <v>72.569999999999993</v>
      </c>
      <c r="E41" s="137">
        <v>103.67</v>
      </c>
      <c r="F41" s="137">
        <f t="shared" si="4"/>
        <v>31.100000000000009</v>
      </c>
      <c r="G41" s="138">
        <f t="shared" si="5"/>
        <v>0.42855174314455025</v>
      </c>
      <c r="I41" s="139">
        <v>1</v>
      </c>
    </row>
    <row r="42" spans="1:15">
      <c r="A42" s="136" t="s">
        <v>109</v>
      </c>
      <c r="B42" s="3" t="s">
        <v>780</v>
      </c>
      <c r="C42" s="3" t="s">
        <v>738</v>
      </c>
      <c r="D42" s="137">
        <v>77.459999999999994</v>
      </c>
      <c r="E42" s="137">
        <v>113.74</v>
      </c>
      <c r="F42" s="137">
        <f t="shared" si="4"/>
        <v>36.28</v>
      </c>
      <c r="G42" s="138">
        <f t="shared" si="5"/>
        <v>0.46837077201136074</v>
      </c>
      <c r="I42" s="139">
        <v>1</v>
      </c>
    </row>
    <row r="43" spans="1:15">
      <c r="A43" s="136" t="s">
        <v>110</v>
      </c>
      <c r="B43" s="3" t="s">
        <v>781</v>
      </c>
      <c r="C43" s="3" t="s">
        <v>738</v>
      </c>
      <c r="D43" s="137">
        <v>123.19</v>
      </c>
      <c r="E43" s="137">
        <v>175.98</v>
      </c>
      <c r="F43" s="137">
        <f t="shared" si="4"/>
        <v>52.789999999999992</v>
      </c>
      <c r="G43" s="138">
        <f t="shared" si="5"/>
        <v>0.42852504261709551</v>
      </c>
      <c r="I43" s="139">
        <v>1</v>
      </c>
    </row>
    <row r="44" spans="1:15">
      <c r="A44" s="136" t="s">
        <v>108</v>
      </c>
      <c r="B44" s="3" t="s">
        <v>782</v>
      </c>
      <c r="C44" s="3" t="s">
        <v>738</v>
      </c>
      <c r="D44" s="137">
        <v>180.85</v>
      </c>
      <c r="E44" s="137">
        <v>258.36</v>
      </c>
      <c r="F44" s="137">
        <f t="shared" si="4"/>
        <v>77.510000000000019</v>
      </c>
      <c r="G44" s="138">
        <f t="shared" si="5"/>
        <v>0.42858722698368829</v>
      </c>
      <c r="I44" s="139">
        <v>1</v>
      </c>
    </row>
    <row r="45" spans="1:15">
      <c r="A45" s="136" t="s">
        <v>249</v>
      </c>
      <c r="B45" s="3" t="s">
        <v>783</v>
      </c>
      <c r="C45" s="3" t="s">
        <v>738</v>
      </c>
      <c r="D45" s="137">
        <v>833.62</v>
      </c>
      <c r="E45" s="137">
        <v>1071.49</v>
      </c>
      <c r="F45" s="137">
        <f t="shared" si="4"/>
        <v>237.87</v>
      </c>
      <c r="G45" s="138">
        <f t="shared" si="5"/>
        <v>0.28534584103068544</v>
      </c>
      <c r="I45" s="139">
        <v>1</v>
      </c>
    </row>
    <row r="46" spans="1:15">
      <c r="A46" s="136" t="s">
        <v>111</v>
      </c>
      <c r="B46" s="3" t="s">
        <v>784</v>
      </c>
      <c r="C46" s="3" t="s">
        <v>738</v>
      </c>
      <c r="D46" s="137">
        <v>833.62</v>
      </c>
      <c r="E46" s="137">
        <v>1071.49</v>
      </c>
      <c r="F46" s="137">
        <f t="shared" si="4"/>
        <v>237.87</v>
      </c>
      <c r="G46" s="138">
        <f t="shared" si="5"/>
        <v>0.28534584103068544</v>
      </c>
      <c r="I46" s="139">
        <v>1</v>
      </c>
    </row>
    <row r="47" spans="1:15">
      <c r="A47" s="136" t="s">
        <v>95</v>
      </c>
      <c r="B47" s="3" t="s">
        <v>321</v>
      </c>
      <c r="C47" s="3" t="s">
        <v>738</v>
      </c>
      <c r="D47" s="137">
        <v>18.02</v>
      </c>
      <c r="E47" s="137">
        <v>25.74</v>
      </c>
      <c r="F47" s="137">
        <f t="shared" si="4"/>
        <v>7.7199999999999989</v>
      </c>
      <c r="G47" s="138">
        <f t="shared" si="5"/>
        <v>0.42841287458379573</v>
      </c>
      <c r="I47" s="139">
        <v>1</v>
      </c>
      <c r="J47" s="139">
        <v>1</v>
      </c>
      <c r="K47" s="139">
        <v>1</v>
      </c>
      <c r="L47" s="139">
        <v>1</v>
      </c>
      <c r="M47" s="139">
        <v>1</v>
      </c>
      <c r="N47" s="139">
        <v>1</v>
      </c>
      <c r="O47" s="139">
        <v>1</v>
      </c>
    </row>
    <row r="48" spans="1:15">
      <c r="A48" s="136" t="s">
        <v>96</v>
      </c>
      <c r="B48" s="3" t="s">
        <v>322</v>
      </c>
      <c r="C48" s="3" t="s">
        <v>738</v>
      </c>
      <c r="D48" s="137">
        <v>18.02</v>
      </c>
      <c r="E48" s="137">
        <v>25.74</v>
      </c>
      <c r="F48" s="137">
        <f t="shared" si="4"/>
        <v>7.7199999999999989</v>
      </c>
      <c r="G48" s="138">
        <f t="shared" si="5"/>
        <v>0.42841287458379573</v>
      </c>
      <c r="I48" s="139">
        <v>1</v>
      </c>
      <c r="J48" s="139">
        <v>1</v>
      </c>
      <c r="K48" s="139">
        <v>1</v>
      </c>
      <c r="L48" s="139">
        <v>1</v>
      </c>
      <c r="M48" s="139">
        <v>1</v>
      </c>
      <c r="N48" s="139">
        <v>1</v>
      </c>
      <c r="O48" s="139">
        <v>1</v>
      </c>
    </row>
    <row r="49" spans="1:9">
      <c r="A49" s="136" t="s">
        <v>251</v>
      </c>
      <c r="B49" s="3" t="s">
        <v>785</v>
      </c>
      <c r="C49" s="3" t="s">
        <v>738</v>
      </c>
      <c r="D49" s="137">
        <v>213.55</v>
      </c>
      <c r="E49" s="137">
        <v>251.24</v>
      </c>
      <c r="F49" s="137">
        <f t="shared" si="4"/>
        <v>37.69</v>
      </c>
      <c r="G49" s="138">
        <f t="shared" si="5"/>
        <v>0.17649262467806132</v>
      </c>
      <c r="I49" s="139">
        <v>1</v>
      </c>
    </row>
    <row r="50" spans="1:9">
      <c r="A50" s="136" t="s">
        <v>252</v>
      </c>
      <c r="B50" s="3" t="s">
        <v>786</v>
      </c>
      <c r="C50" s="3" t="s">
        <v>738</v>
      </c>
      <c r="D50" s="137">
        <v>18.7</v>
      </c>
      <c r="E50" s="137">
        <v>24.04</v>
      </c>
      <c r="F50" s="137">
        <f t="shared" si="4"/>
        <v>5.34</v>
      </c>
      <c r="G50" s="138">
        <f t="shared" si="5"/>
        <v>0.28556149732620323</v>
      </c>
      <c r="I50" s="139">
        <v>1</v>
      </c>
    </row>
    <row r="51" spans="1:9">
      <c r="A51" s="136" t="s">
        <v>253</v>
      </c>
      <c r="B51" s="3" t="s">
        <v>787</v>
      </c>
      <c r="C51" s="3" t="s">
        <v>738</v>
      </c>
      <c r="D51" s="137">
        <v>99.59</v>
      </c>
      <c r="E51" s="137">
        <v>142.27000000000001</v>
      </c>
      <c r="F51" s="137">
        <f t="shared" si="4"/>
        <v>42.680000000000007</v>
      </c>
      <c r="G51" s="138">
        <f t="shared" si="5"/>
        <v>0.42855708404458287</v>
      </c>
      <c r="I51" s="139">
        <v>1</v>
      </c>
    </row>
    <row r="52" spans="1:9">
      <c r="A52" s="136" t="s">
        <v>254</v>
      </c>
      <c r="B52" s="3" t="s">
        <v>788</v>
      </c>
      <c r="C52" s="3" t="s">
        <v>738</v>
      </c>
      <c r="D52" s="137">
        <v>127.08</v>
      </c>
      <c r="E52" s="137">
        <v>181.54</v>
      </c>
      <c r="F52" s="137">
        <f t="shared" si="4"/>
        <v>54.459999999999994</v>
      </c>
      <c r="G52" s="138">
        <f t="shared" si="5"/>
        <v>0.42854894554611261</v>
      </c>
      <c r="I52" s="139">
        <v>1</v>
      </c>
    </row>
    <row r="53" spans="1:9">
      <c r="A53" s="136" t="s">
        <v>255</v>
      </c>
      <c r="B53" s="3" t="s">
        <v>789</v>
      </c>
      <c r="C53" s="3" t="s">
        <v>738</v>
      </c>
      <c r="D53" s="137">
        <v>123.72</v>
      </c>
      <c r="E53" s="137">
        <v>176.74</v>
      </c>
      <c r="F53" s="137">
        <f t="shared" si="4"/>
        <v>53.02000000000001</v>
      </c>
      <c r="G53" s="138">
        <f t="shared" si="5"/>
        <v>0.42854833494988692</v>
      </c>
      <c r="I53" s="139">
        <v>1</v>
      </c>
    </row>
    <row r="54" spans="1:9">
      <c r="A54" s="136" t="s">
        <v>256</v>
      </c>
      <c r="B54" s="3" t="s">
        <v>790</v>
      </c>
      <c r="C54" s="3" t="s">
        <v>738</v>
      </c>
      <c r="D54" s="137">
        <v>94.58</v>
      </c>
      <c r="E54" s="137">
        <v>135.11000000000001</v>
      </c>
      <c r="F54" s="137">
        <f t="shared" si="4"/>
        <v>40.530000000000015</v>
      </c>
      <c r="G54" s="138">
        <f t="shared" si="5"/>
        <v>0.42852611545781366</v>
      </c>
      <c r="I54" s="139">
        <v>1</v>
      </c>
    </row>
    <row r="55" spans="1:9">
      <c r="A55" s="136" t="s">
        <v>257</v>
      </c>
      <c r="B55" s="3" t="s">
        <v>791</v>
      </c>
      <c r="C55" s="3" t="s">
        <v>738</v>
      </c>
      <c r="D55" s="137">
        <v>139.87</v>
      </c>
      <c r="E55" s="137">
        <v>199.82</v>
      </c>
      <c r="F55" s="137">
        <f t="shared" si="4"/>
        <v>59.949999999999989</v>
      </c>
      <c r="G55" s="138">
        <f t="shared" si="5"/>
        <v>0.42861228283406011</v>
      </c>
      <c r="I55" s="139">
        <v>1</v>
      </c>
    </row>
    <row r="56" spans="1:9">
      <c r="A56" s="136" t="s">
        <v>258</v>
      </c>
      <c r="B56" s="3" t="s">
        <v>792</v>
      </c>
      <c r="C56" s="3" t="s">
        <v>738</v>
      </c>
      <c r="D56" s="137">
        <v>99.59</v>
      </c>
      <c r="E56" s="137">
        <v>142.27000000000001</v>
      </c>
      <c r="F56" s="137">
        <f t="shared" si="4"/>
        <v>42.680000000000007</v>
      </c>
      <c r="G56" s="138">
        <f t="shared" si="5"/>
        <v>0.42855708404458287</v>
      </c>
      <c r="I56" s="139">
        <v>1</v>
      </c>
    </row>
    <row r="57" spans="1:9">
      <c r="A57" s="136" t="s">
        <v>259</v>
      </c>
      <c r="B57" s="3" t="s">
        <v>793</v>
      </c>
      <c r="C57" s="3" t="s">
        <v>738</v>
      </c>
      <c r="D57" s="137">
        <v>213.42</v>
      </c>
      <c r="E57" s="137">
        <v>304.89</v>
      </c>
      <c r="F57" s="137">
        <f t="shared" si="4"/>
        <v>91.47</v>
      </c>
      <c r="G57" s="138">
        <f t="shared" si="5"/>
        <v>0.42859150969918475</v>
      </c>
      <c r="I57" s="139">
        <v>1</v>
      </c>
    </row>
    <row r="58" spans="1:9">
      <c r="A58" s="136" t="s">
        <v>260</v>
      </c>
      <c r="B58" s="3" t="s">
        <v>794</v>
      </c>
      <c r="C58" s="3" t="s">
        <v>738</v>
      </c>
      <c r="D58" s="137">
        <v>186.46</v>
      </c>
      <c r="E58" s="137">
        <v>273.8</v>
      </c>
      <c r="F58" s="137">
        <f t="shared" si="4"/>
        <v>87.34</v>
      </c>
      <c r="G58" s="138">
        <f t="shared" si="5"/>
        <v>0.46841145554006219</v>
      </c>
      <c r="I58" s="139">
        <v>1</v>
      </c>
    </row>
    <row r="59" spans="1:9">
      <c r="A59" s="136" t="s">
        <v>261</v>
      </c>
      <c r="B59" s="3" t="s">
        <v>795</v>
      </c>
      <c r="C59" s="3" t="s">
        <v>738</v>
      </c>
      <c r="D59" s="137">
        <v>213.55</v>
      </c>
      <c r="E59" s="137">
        <v>251.24</v>
      </c>
      <c r="F59" s="137">
        <f t="shared" si="4"/>
        <v>37.69</v>
      </c>
      <c r="G59" s="138">
        <f t="shared" si="5"/>
        <v>0.17649262467806132</v>
      </c>
      <c r="I59" s="139">
        <v>1</v>
      </c>
    </row>
    <row r="60" spans="1:9">
      <c r="A60" s="136" t="s">
        <v>262</v>
      </c>
      <c r="B60" s="3" t="s">
        <v>796</v>
      </c>
      <c r="C60" s="3" t="s">
        <v>738</v>
      </c>
      <c r="D60" s="137">
        <v>18.7</v>
      </c>
      <c r="E60" s="137">
        <v>24.04</v>
      </c>
      <c r="F60" s="137">
        <f t="shared" si="4"/>
        <v>5.34</v>
      </c>
      <c r="G60" s="138">
        <f t="shared" si="5"/>
        <v>0.28556149732620323</v>
      </c>
      <c r="I60" s="139">
        <v>1</v>
      </c>
    </row>
    <row r="61" spans="1:9">
      <c r="A61" s="136" t="s">
        <v>263</v>
      </c>
      <c r="B61" s="3" t="s">
        <v>797</v>
      </c>
      <c r="C61" s="3" t="s">
        <v>738</v>
      </c>
      <c r="D61" s="137">
        <v>100.78</v>
      </c>
      <c r="E61" s="137">
        <v>143.97</v>
      </c>
      <c r="F61" s="137">
        <f t="shared" si="4"/>
        <v>43.19</v>
      </c>
      <c r="G61" s="138">
        <f t="shared" si="5"/>
        <v>0.42855725342329826</v>
      </c>
      <c r="I61" s="139">
        <v>1</v>
      </c>
    </row>
    <row r="62" spans="1:9">
      <c r="A62" s="136" t="s">
        <v>264</v>
      </c>
      <c r="B62" s="3" t="s">
        <v>798</v>
      </c>
      <c r="C62" s="3" t="s">
        <v>738</v>
      </c>
      <c r="D62" s="137">
        <v>127.08</v>
      </c>
      <c r="E62" s="137">
        <v>181.54</v>
      </c>
      <c r="F62" s="137">
        <f t="shared" si="4"/>
        <v>54.459999999999994</v>
      </c>
      <c r="G62" s="138">
        <f t="shared" si="5"/>
        <v>0.42854894554611261</v>
      </c>
      <c r="I62" s="139">
        <v>1</v>
      </c>
    </row>
    <row r="63" spans="1:9">
      <c r="A63" s="136" t="s">
        <v>265</v>
      </c>
      <c r="B63" s="3" t="s">
        <v>799</v>
      </c>
      <c r="C63" s="3" t="s">
        <v>738</v>
      </c>
      <c r="D63" s="137">
        <v>123.72</v>
      </c>
      <c r="E63" s="137">
        <v>176.74</v>
      </c>
      <c r="F63" s="137">
        <f t="shared" si="4"/>
        <v>53.02000000000001</v>
      </c>
      <c r="G63" s="138">
        <f t="shared" si="5"/>
        <v>0.42854833494988692</v>
      </c>
      <c r="I63" s="139">
        <v>1</v>
      </c>
    </row>
    <row r="64" spans="1:9">
      <c r="A64" s="136" t="s">
        <v>266</v>
      </c>
      <c r="B64" s="3" t="s">
        <v>800</v>
      </c>
      <c r="C64" s="3" t="s">
        <v>738</v>
      </c>
      <c r="D64" s="137">
        <v>93.86</v>
      </c>
      <c r="E64" s="137">
        <v>134.09</v>
      </c>
      <c r="F64" s="137">
        <f t="shared" si="4"/>
        <v>40.230000000000004</v>
      </c>
      <c r="G64" s="138">
        <f t="shared" si="5"/>
        <v>0.42861708928190928</v>
      </c>
      <c r="I64" s="139">
        <v>1</v>
      </c>
    </row>
    <row r="65" spans="1:9">
      <c r="A65" s="136" t="s">
        <v>267</v>
      </c>
      <c r="B65" s="3" t="s">
        <v>801</v>
      </c>
      <c r="C65" s="3" t="s">
        <v>742</v>
      </c>
      <c r="D65" s="137">
        <v>377.28</v>
      </c>
      <c r="E65" s="137">
        <v>484.94</v>
      </c>
      <c r="F65" s="137">
        <f t="shared" si="4"/>
        <v>107.66000000000003</v>
      </c>
      <c r="G65" s="138">
        <f t="shared" si="5"/>
        <v>0.28535835453774394</v>
      </c>
      <c r="I65" s="139">
        <v>1</v>
      </c>
    </row>
    <row r="66" spans="1:9">
      <c r="A66" s="136" t="s">
        <v>268</v>
      </c>
      <c r="B66" s="3" t="s">
        <v>802</v>
      </c>
      <c r="C66" s="3" t="s">
        <v>738</v>
      </c>
      <c r="D66" s="137">
        <v>139.87</v>
      </c>
      <c r="E66" s="137">
        <v>199.82</v>
      </c>
      <c r="F66" s="137">
        <f t="shared" si="4"/>
        <v>59.949999999999989</v>
      </c>
      <c r="G66" s="138">
        <f t="shared" si="5"/>
        <v>0.42861228283406011</v>
      </c>
      <c r="I66" s="139">
        <v>1</v>
      </c>
    </row>
    <row r="67" spans="1:9">
      <c r="A67" s="136" t="s">
        <v>269</v>
      </c>
      <c r="B67" s="3" t="s">
        <v>803</v>
      </c>
      <c r="C67" s="3" t="s">
        <v>738</v>
      </c>
      <c r="D67" s="137">
        <v>136.38</v>
      </c>
      <c r="E67" s="137">
        <v>200.26</v>
      </c>
      <c r="F67" s="137">
        <f t="shared" si="4"/>
        <v>63.879999999999995</v>
      </c>
      <c r="G67" s="138">
        <f t="shared" si="5"/>
        <v>0.46839712567825192</v>
      </c>
      <c r="I67" s="139">
        <v>1</v>
      </c>
    </row>
    <row r="68" spans="1:9">
      <c r="A68" s="136" t="s">
        <v>270</v>
      </c>
      <c r="B68" s="3" t="s">
        <v>804</v>
      </c>
      <c r="C68" s="3" t="s">
        <v>738</v>
      </c>
      <c r="D68" s="137">
        <v>293.14</v>
      </c>
      <c r="E68" s="137">
        <v>430.46</v>
      </c>
      <c r="F68" s="137">
        <f t="shared" si="4"/>
        <v>137.32</v>
      </c>
      <c r="G68" s="138">
        <f t="shared" si="5"/>
        <v>0.46844511155079482</v>
      </c>
      <c r="I68" s="139">
        <v>1</v>
      </c>
    </row>
    <row r="69" spans="1:9">
      <c r="A69" s="136" t="s">
        <v>271</v>
      </c>
      <c r="B69" s="3" t="s">
        <v>805</v>
      </c>
      <c r="C69" s="3" t="s">
        <v>738</v>
      </c>
      <c r="D69" s="137">
        <v>186.46</v>
      </c>
      <c r="E69" s="137">
        <v>273.8</v>
      </c>
      <c r="F69" s="137">
        <f t="shared" si="4"/>
        <v>87.34</v>
      </c>
      <c r="G69" s="138">
        <f t="shared" si="5"/>
        <v>0.46841145554006219</v>
      </c>
      <c r="I69" s="139">
        <v>1</v>
      </c>
    </row>
    <row r="70" spans="1:9">
      <c r="A70" s="136" t="s">
        <v>272</v>
      </c>
      <c r="B70" s="3" t="s">
        <v>806</v>
      </c>
      <c r="C70" s="3" t="s">
        <v>738</v>
      </c>
      <c r="D70" s="137">
        <v>213.55</v>
      </c>
      <c r="E70" s="137">
        <v>251.24</v>
      </c>
      <c r="F70" s="137">
        <f t="shared" si="4"/>
        <v>37.69</v>
      </c>
      <c r="G70" s="138">
        <f t="shared" si="5"/>
        <v>0.17649262467806132</v>
      </c>
      <c r="I70" s="139">
        <v>1</v>
      </c>
    </row>
    <row r="71" spans="1:9">
      <c r="A71" s="136" t="s">
        <v>273</v>
      </c>
      <c r="B71" s="3" t="s">
        <v>807</v>
      </c>
      <c r="C71" s="3" t="s">
        <v>738</v>
      </c>
      <c r="D71" s="137">
        <v>18.7</v>
      </c>
      <c r="E71" s="137">
        <v>24.04</v>
      </c>
      <c r="F71" s="137">
        <f t="shared" si="4"/>
        <v>5.34</v>
      </c>
      <c r="G71" s="138">
        <f t="shared" si="5"/>
        <v>0.28556149732620323</v>
      </c>
      <c r="I71" s="139">
        <v>1</v>
      </c>
    </row>
    <row r="72" spans="1:9">
      <c r="A72" s="136" t="s">
        <v>274</v>
      </c>
      <c r="B72" s="3" t="s">
        <v>808</v>
      </c>
      <c r="C72" s="3" t="s">
        <v>738</v>
      </c>
      <c r="D72" s="137">
        <v>98.84</v>
      </c>
      <c r="E72" s="137">
        <v>141.19999999999999</v>
      </c>
      <c r="F72" s="137">
        <f t="shared" si="4"/>
        <v>42.359999999999985</v>
      </c>
      <c r="G72" s="138">
        <f t="shared" si="5"/>
        <v>0.42857142857142838</v>
      </c>
      <c r="I72" s="139">
        <v>1</v>
      </c>
    </row>
    <row r="73" spans="1:9">
      <c r="A73" s="136" t="s">
        <v>275</v>
      </c>
      <c r="B73" s="3" t="s">
        <v>809</v>
      </c>
      <c r="C73" s="3" t="s">
        <v>738</v>
      </c>
      <c r="D73" s="137">
        <v>127.08</v>
      </c>
      <c r="E73" s="137">
        <v>181.54</v>
      </c>
      <c r="F73" s="137">
        <f t="shared" si="4"/>
        <v>54.459999999999994</v>
      </c>
      <c r="G73" s="138">
        <f t="shared" si="5"/>
        <v>0.42854894554611261</v>
      </c>
      <c r="I73" s="139">
        <v>1</v>
      </c>
    </row>
    <row r="74" spans="1:9">
      <c r="A74" s="136" t="s">
        <v>276</v>
      </c>
      <c r="B74" s="3" t="s">
        <v>810</v>
      </c>
      <c r="C74" s="3" t="s">
        <v>738</v>
      </c>
      <c r="D74" s="137">
        <v>123.72</v>
      </c>
      <c r="E74" s="137">
        <v>176.74</v>
      </c>
      <c r="F74" s="137">
        <f t="shared" si="4"/>
        <v>53.02000000000001</v>
      </c>
      <c r="G74" s="138">
        <f t="shared" si="5"/>
        <v>0.42854833494988692</v>
      </c>
      <c r="I74" s="139">
        <v>1</v>
      </c>
    </row>
    <row r="75" spans="1:9">
      <c r="A75" s="136" t="s">
        <v>277</v>
      </c>
      <c r="B75" s="3" t="s">
        <v>811</v>
      </c>
      <c r="C75" s="3" t="s">
        <v>738</v>
      </c>
      <c r="D75" s="137">
        <v>93.86</v>
      </c>
      <c r="E75" s="137">
        <v>134.09</v>
      </c>
      <c r="F75" s="137">
        <f t="shared" si="4"/>
        <v>40.230000000000004</v>
      </c>
      <c r="G75" s="138">
        <f t="shared" si="5"/>
        <v>0.42861708928190928</v>
      </c>
      <c r="I75" s="139">
        <v>1</v>
      </c>
    </row>
    <row r="76" spans="1:9">
      <c r="A76" s="136" t="s">
        <v>278</v>
      </c>
      <c r="B76" s="3" t="s">
        <v>812</v>
      </c>
      <c r="C76" s="3" t="s">
        <v>738</v>
      </c>
      <c r="D76" s="137">
        <v>139.87</v>
      </c>
      <c r="E76" s="137">
        <v>199.82</v>
      </c>
      <c r="F76" s="137">
        <f t="shared" si="4"/>
        <v>59.949999999999989</v>
      </c>
      <c r="G76" s="138">
        <f t="shared" si="5"/>
        <v>0.42861228283406011</v>
      </c>
      <c r="I76" s="139">
        <v>1</v>
      </c>
    </row>
    <row r="77" spans="1:9">
      <c r="A77" s="136" t="s">
        <v>279</v>
      </c>
      <c r="B77" s="3" t="s">
        <v>813</v>
      </c>
      <c r="C77" s="3" t="s">
        <v>738</v>
      </c>
      <c r="D77" s="137">
        <v>114.79</v>
      </c>
      <c r="E77" s="137">
        <v>168.56</v>
      </c>
      <c r="F77" s="137">
        <f t="shared" si="4"/>
        <v>53.769999999999996</v>
      </c>
      <c r="G77" s="138">
        <f t="shared" si="5"/>
        <v>0.46842059412840836</v>
      </c>
      <c r="I77" s="139">
        <v>1</v>
      </c>
    </row>
    <row r="78" spans="1:9">
      <c r="A78" s="136" t="s">
        <v>280</v>
      </c>
      <c r="B78" s="3" t="s">
        <v>814</v>
      </c>
      <c r="C78" s="3" t="s">
        <v>738</v>
      </c>
      <c r="D78" s="137">
        <v>290.48</v>
      </c>
      <c r="E78" s="137">
        <v>426.55</v>
      </c>
      <c r="F78" s="137">
        <f t="shared" si="4"/>
        <v>136.07</v>
      </c>
      <c r="G78" s="138">
        <f t="shared" si="5"/>
        <v>0.46843156155329108</v>
      </c>
      <c r="I78" s="139">
        <v>1</v>
      </c>
    </row>
    <row r="79" spans="1:9">
      <c r="A79" s="136" t="s">
        <v>281</v>
      </c>
      <c r="B79" s="3" t="s">
        <v>815</v>
      </c>
      <c r="C79" s="3" t="s">
        <v>738</v>
      </c>
      <c r="D79" s="137">
        <v>186.46</v>
      </c>
      <c r="E79" s="137">
        <v>273.8</v>
      </c>
      <c r="F79" s="137">
        <f t="shared" si="4"/>
        <v>87.34</v>
      </c>
      <c r="G79" s="138">
        <f t="shared" si="5"/>
        <v>0.46841145554006219</v>
      </c>
      <c r="I79" s="139">
        <v>1</v>
      </c>
    </row>
    <row r="80" spans="1:9">
      <c r="A80" s="136" t="s">
        <v>282</v>
      </c>
      <c r="B80" s="3" t="s">
        <v>816</v>
      </c>
      <c r="C80" s="3" t="s">
        <v>738</v>
      </c>
      <c r="D80" s="137">
        <v>213.55</v>
      </c>
      <c r="E80" s="137">
        <v>251.24</v>
      </c>
      <c r="F80" s="137">
        <f t="shared" si="4"/>
        <v>37.69</v>
      </c>
      <c r="G80" s="138">
        <f t="shared" si="5"/>
        <v>0.17649262467806132</v>
      </c>
      <c r="I80" s="139">
        <v>1</v>
      </c>
    </row>
    <row r="81" spans="1:11">
      <c r="A81" s="136" t="s">
        <v>283</v>
      </c>
      <c r="B81" s="3" t="s">
        <v>817</v>
      </c>
      <c r="C81" s="3" t="s">
        <v>738</v>
      </c>
      <c r="D81" s="137">
        <v>18.7</v>
      </c>
      <c r="E81" s="137">
        <v>24.04</v>
      </c>
      <c r="F81" s="137">
        <f t="shared" si="4"/>
        <v>5.34</v>
      </c>
      <c r="G81" s="138">
        <f t="shared" si="5"/>
        <v>0.28556149732620323</v>
      </c>
      <c r="I81" s="139">
        <v>1</v>
      </c>
    </row>
    <row r="82" spans="1:11">
      <c r="A82" s="136" t="s">
        <v>284</v>
      </c>
      <c r="B82" s="3" t="s">
        <v>818</v>
      </c>
      <c r="C82" s="3" t="s">
        <v>738</v>
      </c>
      <c r="D82" s="137">
        <v>99.59</v>
      </c>
      <c r="E82" s="137">
        <v>142.27000000000001</v>
      </c>
      <c r="F82" s="137">
        <f t="shared" ref="F82:F115" si="6">E82-D82</f>
        <v>42.680000000000007</v>
      </c>
      <c r="G82" s="138">
        <f t="shared" ref="G82:G115" si="7">F82/D82</f>
        <v>0.42855708404458287</v>
      </c>
      <c r="I82" s="139">
        <v>1</v>
      </c>
    </row>
    <row r="83" spans="1:11">
      <c r="A83" s="136" t="s">
        <v>285</v>
      </c>
      <c r="B83" s="3" t="s">
        <v>819</v>
      </c>
      <c r="C83" s="3" t="s">
        <v>738</v>
      </c>
      <c r="D83" s="137">
        <v>127.08</v>
      </c>
      <c r="E83" s="137">
        <v>181.54</v>
      </c>
      <c r="F83" s="137">
        <f t="shared" si="6"/>
        <v>54.459999999999994</v>
      </c>
      <c r="G83" s="138">
        <f t="shared" si="7"/>
        <v>0.42854894554611261</v>
      </c>
      <c r="I83" s="139">
        <v>1</v>
      </c>
    </row>
    <row r="84" spans="1:11">
      <c r="A84" s="136" t="s">
        <v>286</v>
      </c>
      <c r="B84" s="3" t="s">
        <v>819</v>
      </c>
      <c r="C84" s="3" t="s">
        <v>738</v>
      </c>
      <c r="D84" s="137">
        <v>123.72</v>
      </c>
      <c r="E84" s="137">
        <v>176.74</v>
      </c>
      <c r="F84" s="137">
        <f t="shared" si="6"/>
        <v>53.02000000000001</v>
      </c>
      <c r="G84" s="138">
        <f t="shared" si="7"/>
        <v>0.42854833494988692</v>
      </c>
      <c r="I84" s="139">
        <v>1</v>
      </c>
    </row>
    <row r="85" spans="1:11">
      <c r="A85" s="136" t="s">
        <v>287</v>
      </c>
      <c r="B85" s="3" t="s">
        <v>820</v>
      </c>
      <c r="C85" s="3" t="s">
        <v>738</v>
      </c>
      <c r="D85" s="137">
        <v>94.58</v>
      </c>
      <c r="E85" s="137">
        <v>135.11000000000001</v>
      </c>
      <c r="F85" s="137">
        <f t="shared" si="6"/>
        <v>40.530000000000015</v>
      </c>
      <c r="G85" s="138">
        <f t="shared" si="7"/>
        <v>0.42852611545781366</v>
      </c>
      <c r="I85" s="139">
        <v>1</v>
      </c>
    </row>
    <row r="86" spans="1:11">
      <c r="A86" s="136" t="s">
        <v>288</v>
      </c>
      <c r="B86" s="3" t="s">
        <v>821</v>
      </c>
      <c r="C86" s="3" t="s">
        <v>738</v>
      </c>
      <c r="D86" s="137">
        <v>295.02999999999997</v>
      </c>
      <c r="E86" s="137">
        <v>421.47</v>
      </c>
      <c r="F86" s="137">
        <f t="shared" si="6"/>
        <v>126.44000000000005</v>
      </c>
      <c r="G86" s="138">
        <f t="shared" si="7"/>
        <v>0.42856658644883594</v>
      </c>
      <c r="I86" s="139">
        <v>1</v>
      </c>
    </row>
    <row r="87" spans="1:11">
      <c r="A87" s="136" t="s">
        <v>289</v>
      </c>
      <c r="B87" s="3" t="s">
        <v>822</v>
      </c>
      <c r="C87" s="3" t="s">
        <v>738</v>
      </c>
      <c r="D87" s="137">
        <v>139.87</v>
      </c>
      <c r="E87" s="137">
        <v>199.82</v>
      </c>
      <c r="F87" s="137">
        <f t="shared" si="6"/>
        <v>59.949999999999989</v>
      </c>
      <c r="G87" s="138">
        <f t="shared" si="7"/>
        <v>0.42861228283406011</v>
      </c>
      <c r="I87" s="139">
        <v>1</v>
      </c>
    </row>
    <row r="88" spans="1:11">
      <c r="A88" s="136" t="s">
        <v>290</v>
      </c>
      <c r="B88" s="3" t="s">
        <v>823</v>
      </c>
      <c r="C88" s="3" t="s">
        <v>738</v>
      </c>
      <c r="D88" s="137">
        <v>99.59</v>
      </c>
      <c r="E88" s="137">
        <v>142.27000000000001</v>
      </c>
      <c r="F88" s="137">
        <f t="shared" si="6"/>
        <v>42.680000000000007</v>
      </c>
      <c r="G88" s="138">
        <f t="shared" si="7"/>
        <v>0.42855708404458287</v>
      </c>
      <c r="I88" s="139">
        <v>1</v>
      </c>
    </row>
    <row r="89" spans="1:11">
      <c r="A89" s="136" t="s">
        <v>291</v>
      </c>
      <c r="B89" s="3" t="s">
        <v>824</v>
      </c>
      <c r="C89" s="3" t="s">
        <v>738</v>
      </c>
      <c r="D89" s="137">
        <v>213.42</v>
      </c>
      <c r="E89" s="137">
        <v>304.89</v>
      </c>
      <c r="F89" s="137">
        <f t="shared" si="6"/>
        <v>91.47</v>
      </c>
      <c r="G89" s="138">
        <f t="shared" si="7"/>
        <v>0.42859150969918475</v>
      </c>
      <c r="I89" s="139">
        <v>1</v>
      </c>
    </row>
    <row r="90" spans="1:11">
      <c r="A90" s="136" t="s">
        <v>292</v>
      </c>
      <c r="B90" s="3" t="s">
        <v>825</v>
      </c>
      <c r="C90" s="3" t="s">
        <v>738</v>
      </c>
      <c r="D90" s="137">
        <v>186.46</v>
      </c>
      <c r="E90" s="137">
        <v>273.8</v>
      </c>
      <c r="F90" s="137">
        <f t="shared" si="6"/>
        <v>87.34</v>
      </c>
      <c r="G90" s="138">
        <f t="shared" si="7"/>
        <v>0.46841145554006219</v>
      </c>
      <c r="I90" s="139">
        <v>1</v>
      </c>
    </row>
    <row r="91" spans="1:11">
      <c r="A91" s="136" t="s">
        <v>596</v>
      </c>
      <c r="B91" s="3" t="s">
        <v>828</v>
      </c>
      <c r="C91" s="3" t="s">
        <v>739</v>
      </c>
      <c r="D91" s="137">
        <v>60.38</v>
      </c>
      <c r="E91" s="137">
        <v>86.25</v>
      </c>
      <c r="F91" s="137">
        <f t="shared" si="6"/>
        <v>25.869999999999997</v>
      </c>
      <c r="G91" s="138">
        <f t="shared" si="7"/>
        <v>0.42845313017555475</v>
      </c>
      <c r="J91" s="139">
        <v>1</v>
      </c>
      <c r="K91" s="139">
        <v>1</v>
      </c>
    </row>
    <row r="92" spans="1:11">
      <c r="A92" s="136" t="s">
        <v>513</v>
      </c>
      <c r="B92" s="3" t="s">
        <v>828</v>
      </c>
      <c r="C92" s="3" t="s">
        <v>739</v>
      </c>
      <c r="D92" s="137">
        <v>60.38</v>
      </c>
      <c r="E92" s="137">
        <v>86.25</v>
      </c>
      <c r="F92" s="137">
        <f t="shared" si="6"/>
        <v>25.869999999999997</v>
      </c>
      <c r="G92" s="138">
        <f t="shared" si="7"/>
        <v>0.42845313017555475</v>
      </c>
      <c r="J92" s="139">
        <v>1</v>
      </c>
      <c r="K92" s="139">
        <v>1</v>
      </c>
    </row>
    <row r="93" spans="1:11">
      <c r="A93" s="136" t="s">
        <v>114</v>
      </c>
      <c r="B93" s="3" t="s">
        <v>830</v>
      </c>
      <c r="C93" s="3" t="s">
        <v>738</v>
      </c>
      <c r="D93" s="137">
        <v>619.19000000000005</v>
      </c>
      <c r="E93" s="137">
        <v>825.59</v>
      </c>
      <c r="F93" s="137">
        <f t="shared" si="6"/>
        <v>206.39999999999998</v>
      </c>
      <c r="G93" s="138">
        <f t="shared" si="7"/>
        <v>0.33333871671054111</v>
      </c>
      <c r="J93" s="139">
        <v>1</v>
      </c>
      <c r="K93" s="139">
        <v>1</v>
      </c>
    </row>
    <row r="94" spans="1:11">
      <c r="A94" s="136" t="s">
        <v>115</v>
      </c>
      <c r="B94" s="3" t="s">
        <v>831</v>
      </c>
      <c r="C94" s="3" t="s">
        <v>738</v>
      </c>
      <c r="D94" s="137">
        <v>65.87</v>
      </c>
      <c r="E94" s="137">
        <v>94.1</v>
      </c>
      <c r="F94" s="137">
        <f t="shared" si="6"/>
        <v>28.22999999999999</v>
      </c>
      <c r="G94" s="138">
        <f t="shared" si="7"/>
        <v>0.42857142857142838</v>
      </c>
      <c r="J94" s="139">
        <v>1</v>
      </c>
      <c r="K94" s="139">
        <v>1</v>
      </c>
    </row>
    <row r="95" spans="1:11">
      <c r="A95" s="136" t="s">
        <v>116</v>
      </c>
      <c r="B95" s="3" t="s">
        <v>832</v>
      </c>
      <c r="C95" s="3" t="s">
        <v>738</v>
      </c>
      <c r="D95" s="137">
        <v>65.87</v>
      </c>
      <c r="E95" s="137">
        <v>94.1</v>
      </c>
      <c r="F95" s="137">
        <f t="shared" si="6"/>
        <v>28.22999999999999</v>
      </c>
      <c r="G95" s="138">
        <f t="shared" si="7"/>
        <v>0.42857142857142838</v>
      </c>
      <c r="J95" s="139">
        <v>1</v>
      </c>
      <c r="K95" s="139">
        <v>1</v>
      </c>
    </row>
    <row r="96" spans="1:11">
      <c r="A96" s="136" t="s">
        <v>117</v>
      </c>
      <c r="B96" s="3" t="s">
        <v>833</v>
      </c>
      <c r="C96" s="3" t="s">
        <v>738</v>
      </c>
      <c r="D96" s="137">
        <v>1942.37</v>
      </c>
      <c r="E96" s="137">
        <v>2589.83</v>
      </c>
      <c r="F96" s="137">
        <f t="shared" si="6"/>
        <v>647.46</v>
      </c>
      <c r="G96" s="138">
        <f t="shared" si="7"/>
        <v>0.33333504944989889</v>
      </c>
      <c r="J96" s="139">
        <v>1</v>
      </c>
      <c r="K96" s="139">
        <v>1</v>
      </c>
    </row>
    <row r="97" spans="1:11">
      <c r="A97" s="136" t="s">
        <v>118</v>
      </c>
      <c r="B97" s="3" t="s">
        <v>834</v>
      </c>
      <c r="C97" s="3" t="s">
        <v>738</v>
      </c>
      <c r="D97" s="137">
        <v>1942.37</v>
      </c>
      <c r="E97" s="137">
        <v>2589.83</v>
      </c>
      <c r="F97" s="137">
        <f t="shared" si="6"/>
        <v>647.46</v>
      </c>
      <c r="G97" s="138">
        <f t="shared" si="7"/>
        <v>0.33333504944989889</v>
      </c>
      <c r="J97" s="139">
        <v>1</v>
      </c>
      <c r="K97" s="139">
        <v>1</v>
      </c>
    </row>
    <row r="98" spans="1:11">
      <c r="A98" s="136" t="s">
        <v>119</v>
      </c>
      <c r="B98" s="3" t="s">
        <v>835</v>
      </c>
      <c r="C98" s="3" t="s">
        <v>738</v>
      </c>
      <c r="D98" s="137">
        <v>1427.31</v>
      </c>
      <c r="E98" s="137">
        <v>1903.08</v>
      </c>
      <c r="F98" s="137">
        <f t="shared" si="6"/>
        <v>475.77</v>
      </c>
      <c r="G98" s="138">
        <f t="shared" si="7"/>
        <v>0.33333333333333331</v>
      </c>
      <c r="J98" s="139">
        <v>1</v>
      </c>
      <c r="K98" s="139">
        <v>1</v>
      </c>
    </row>
    <row r="99" spans="1:11">
      <c r="A99" s="136" t="s">
        <v>120</v>
      </c>
      <c r="B99" s="3" t="s">
        <v>836</v>
      </c>
      <c r="C99" s="3" t="s">
        <v>742</v>
      </c>
      <c r="D99" s="137">
        <v>1427.31</v>
      </c>
      <c r="E99" s="137">
        <v>1903.08</v>
      </c>
      <c r="F99" s="137">
        <f t="shared" si="6"/>
        <v>475.77</v>
      </c>
      <c r="G99" s="138">
        <f t="shared" si="7"/>
        <v>0.33333333333333331</v>
      </c>
      <c r="K99" s="139">
        <v>1</v>
      </c>
    </row>
    <row r="100" spans="1:11">
      <c r="A100" s="136" t="s">
        <v>204</v>
      </c>
      <c r="B100" s="3" t="s">
        <v>837</v>
      </c>
      <c r="C100" s="3" t="s">
        <v>738</v>
      </c>
      <c r="D100" s="137">
        <v>2988.05</v>
      </c>
      <c r="E100" s="137">
        <v>3395.51</v>
      </c>
      <c r="F100" s="137">
        <f t="shared" si="6"/>
        <v>407.46000000000004</v>
      </c>
      <c r="G100" s="138">
        <f t="shared" si="7"/>
        <v>0.13636318000033468</v>
      </c>
      <c r="J100" s="139">
        <v>1</v>
      </c>
    </row>
    <row r="101" spans="1:11">
      <c r="A101" s="136" t="s">
        <v>121</v>
      </c>
      <c r="B101" s="3" t="s">
        <v>838</v>
      </c>
      <c r="C101" s="3" t="s">
        <v>738</v>
      </c>
      <c r="D101" s="137">
        <v>2988.05</v>
      </c>
      <c r="E101" s="137">
        <v>3395.51</v>
      </c>
      <c r="F101" s="137">
        <f t="shared" si="6"/>
        <v>407.46000000000004</v>
      </c>
      <c r="G101" s="138">
        <f t="shared" si="7"/>
        <v>0.13636318000033468</v>
      </c>
      <c r="J101" s="139">
        <v>1</v>
      </c>
    </row>
    <row r="102" spans="1:11">
      <c r="A102" s="136" t="s">
        <v>205</v>
      </c>
      <c r="B102" s="3" t="s">
        <v>839</v>
      </c>
      <c r="C102" s="3" t="s">
        <v>738</v>
      </c>
      <c r="D102" s="137">
        <v>2988.05</v>
      </c>
      <c r="E102" s="137">
        <v>3395.51</v>
      </c>
      <c r="F102" s="137">
        <f t="shared" si="6"/>
        <v>407.46000000000004</v>
      </c>
      <c r="G102" s="138">
        <f t="shared" si="7"/>
        <v>0.13636318000033468</v>
      </c>
      <c r="J102" s="139">
        <v>1</v>
      </c>
    </row>
    <row r="103" spans="1:11">
      <c r="A103" s="136" t="s">
        <v>206</v>
      </c>
      <c r="B103" s="3" t="s">
        <v>840</v>
      </c>
      <c r="C103" s="3" t="s">
        <v>738</v>
      </c>
      <c r="D103" s="137">
        <v>2988.05</v>
      </c>
      <c r="E103" s="137">
        <v>3395.51</v>
      </c>
      <c r="F103" s="137">
        <f t="shared" si="6"/>
        <v>407.46000000000004</v>
      </c>
      <c r="G103" s="138">
        <f t="shared" si="7"/>
        <v>0.13636318000033468</v>
      </c>
      <c r="J103" s="139">
        <v>1</v>
      </c>
    </row>
    <row r="104" spans="1:11">
      <c r="A104" s="136" t="s">
        <v>207</v>
      </c>
      <c r="B104" s="3" t="s">
        <v>841</v>
      </c>
      <c r="C104" s="3" t="s">
        <v>738</v>
      </c>
      <c r="D104" s="137">
        <v>2988.05</v>
      </c>
      <c r="E104" s="137">
        <v>3395.51</v>
      </c>
      <c r="F104" s="137">
        <f t="shared" si="6"/>
        <v>407.46000000000004</v>
      </c>
      <c r="G104" s="138">
        <f t="shared" si="7"/>
        <v>0.13636318000033468</v>
      </c>
      <c r="J104" s="139">
        <v>1</v>
      </c>
    </row>
    <row r="105" spans="1:11">
      <c r="A105" s="136" t="s">
        <v>208</v>
      </c>
      <c r="B105" s="3" t="s">
        <v>842</v>
      </c>
      <c r="C105" s="3" t="s">
        <v>738</v>
      </c>
      <c r="D105" s="137">
        <v>2988.05</v>
      </c>
      <c r="E105" s="137">
        <v>3395.51</v>
      </c>
      <c r="F105" s="137">
        <f t="shared" si="6"/>
        <v>407.46000000000004</v>
      </c>
      <c r="G105" s="138">
        <f t="shared" si="7"/>
        <v>0.13636318000033468</v>
      </c>
      <c r="J105" s="139">
        <v>1</v>
      </c>
    </row>
    <row r="106" spans="1:11">
      <c r="A106" s="136" t="s">
        <v>209</v>
      </c>
      <c r="B106" s="3" t="s">
        <v>843</v>
      </c>
      <c r="C106" s="3" t="s">
        <v>738</v>
      </c>
      <c r="D106" s="137">
        <v>2988.05</v>
      </c>
      <c r="E106" s="137">
        <v>3395.51</v>
      </c>
      <c r="F106" s="137">
        <f t="shared" si="6"/>
        <v>407.46000000000004</v>
      </c>
      <c r="G106" s="138">
        <f t="shared" si="7"/>
        <v>0.13636318000033468</v>
      </c>
      <c r="J106" s="139">
        <v>1</v>
      </c>
    </row>
    <row r="107" spans="1:11">
      <c r="A107" s="136" t="s">
        <v>210</v>
      </c>
      <c r="B107" s="3" t="s">
        <v>844</v>
      </c>
      <c r="C107" s="3" t="s">
        <v>738</v>
      </c>
      <c r="D107" s="137">
        <v>2988.05</v>
      </c>
      <c r="E107" s="137">
        <v>3395.51</v>
      </c>
      <c r="F107" s="137">
        <f t="shared" si="6"/>
        <v>407.46000000000004</v>
      </c>
      <c r="G107" s="138">
        <f t="shared" si="7"/>
        <v>0.13636318000033468</v>
      </c>
      <c r="J107" s="139">
        <v>1</v>
      </c>
    </row>
    <row r="108" spans="1:11">
      <c r="A108" s="136" t="s">
        <v>211</v>
      </c>
      <c r="B108" s="3" t="s">
        <v>845</v>
      </c>
      <c r="C108" s="3" t="s">
        <v>738</v>
      </c>
      <c r="D108" s="137">
        <v>2885.6</v>
      </c>
      <c r="E108" s="137">
        <v>3279.09</v>
      </c>
      <c r="F108" s="137">
        <f t="shared" si="6"/>
        <v>393.49000000000024</v>
      </c>
      <c r="G108" s="138">
        <f t="shared" si="7"/>
        <v>0.13636332131965631</v>
      </c>
      <c r="J108" s="139">
        <v>1</v>
      </c>
    </row>
    <row r="109" spans="1:11">
      <c r="A109" s="136" t="s">
        <v>122</v>
      </c>
      <c r="B109" s="3" t="s">
        <v>846</v>
      </c>
      <c r="C109" s="3" t="s">
        <v>738</v>
      </c>
      <c r="D109" s="137">
        <v>2885.6</v>
      </c>
      <c r="E109" s="137">
        <v>3279.09</v>
      </c>
      <c r="F109" s="137">
        <f t="shared" si="6"/>
        <v>393.49000000000024</v>
      </c>
      <c r="G109" s="138">
        <f t="shared" si="7"/>
        <v>0.13636332131965631</v>
      </c>
      <c r="J109" s="139">
        <v>1</v>
      </c>
    </row>
    <row r="110" spans="1:11">
      <c r="A110" s="136" t="s">
        <v>212</v>
      </c>
      <c r="B110" s="3" t="s">
        <v>847</v>
      </c>
      <c r="C110" s="3" t="s">
        <v>738</v>
      </c>
      <c r="D110" s="137">
        <v>2885.6</v>
      </c>
      <c r="E110" s="137">
        <v>3279.09</v>
      </c>
      <c r="F110" s="137">
        <f t="shared" si="6"/>
        <v>393.49000000000024</v>
      </c>
      <c r="G110" s="138">
        <f t="shared" si="7"/>
        <v>0.13636332131965631</v>
      </c>
      <c r="J110" s="139">
        <v>1</v>
      </c>
    </row>
    <row r="111" spans="1:11">
      <c r="A111" s="136" t="s">
        <v>213</v>
      </c>
      <c r="B111" s="3" t="s">
        <v>848</v>
      </c>
      <c r="C111" s="3" t="s">
        <v>738</v>
      </c>
      <c r="D111" s="137">
        <v>2885.6</v>
      </c>
      <c r="E111" s="137">
        <v>3279.09</v>
      </c>
      <c r="F111" s="137">
        <f t="shared" si="6"/>
        <v>393.49000000000024</v>
      </c>
      <c r="G111" s="138">
        <f t="shared" si="7"/>
        <v>0.13636332131965631</v>
      </c>
      <c r="J111" s="139">
        <v>1</v>
      </c>
    </row>
    <row r="112" spans="1:11">
      <c r="A112" s="136" t="s">
        <v>214</v>
      </c>
      <c r="B112" s="3" t="s">
        <v>849</v>
      </c>
      <c r="C112" s="3" t="s">
        <v>738</v>
      </c>
      <c r="D112" s="137">
        <v>2885.6</v>
      </c>
      <c r="E112" s="137">
        <v>3279.09</v>
      </c>
      <c r="F112" s="137">
        <f t="shared" si="6"/>
        <v>393.49000000000024</v>
      </c>
      <c r="G112" s="138">
        <f t="shared" si="7"/>
        <v>0.13636332131965631</v>
      </c>
      <c r="J112" s="139">
        <v>1</v>
      </c>
    </row>
    <row r="113" spans="1:10">
      <c r="A113" s="136" t="s">
        <v>215</v>
      </c>
      <c r="B113" s="3" t="s">
        <v>850</v>
      </c>
      <c r="C113" s="3" t="s">
        <v>738</v>
      </c>
      <c r="D113" s="137">
        <v>2885.6</v>
      </c>
      <c r="E113" s="137">
        <v>3279.09</v>
      </c>
      <c r="F113" s="137">
        <f t="shared" si="6"/>
        <v>393.49000000000024</v>
      </c>
      <c r="G113" s="138">
        <f t="shared" si="7"/>
        <v>0.13636332131965631</v>
      </c>
      <c r="J113" s="139">
        <v>1</v>
      </c>
    </row>
    <row r="114" spans="1:10">
      <c r="A114" s="136" t="s">
        <v>216</v>
      </c>
      <c r="B114" s="3" t="s">
        <v>851</v>
      </c>
      <c r="C114" s="3" t="s">
        <v>738</v>
      </c>
      <c r="D114" s="137">
        <v>2885.6</v>
      </c>
      <c r="E114" s="137">
        <v>3279.09</v>
      </c>
      <c r="F114" s="137">
        <f t="shared" si="6"/>
        <v>393.49000000000024</v>
      </c>
      <c r="G114" s="138">
        <f t="shared" si="7"/>
        <v>0.13636332131965631</v>
      </c>
      <c r="J114" s="139">
        <v>1</v>
      </c>
    </row>
    <row r="115" spans="1:10">
      <c r="A115" s="136" t="s">
        <v>217</v>
      </c>
      <c r="B115" s="3" t="s">
        <v>852</v>
      </c>
      <c r="C115" s="3" t="s">
        <v>738</v>
      </c>
      <c r="D115" s="137">
        <v>2885.6</v>
      </c>
      <c r="E115" s="137">
        <v>3279.09</v>
      </c>
      <c r="F115" s="137">
        <f t="shared" si="6"/>
        <v>393.49000000000024</v>
      </c>
      <c r="G115" s="138">
        <f t="shared" si="7"/>
        <v>0.13636332131965631</v>
      </c>
      <c r="J115" s="139">
        <v>1</v>
      </c>
    </row>
    <row r="116" spans="1:10">
      <c r="A116" s="136" t="s">
        <v>218</v>
      </c>
      <c r="B116" s="3" t="s">
        <v>853</v>
      </c>
      <c r="C116" s="3" t="s">
        <v>738</v>
      </c>
      <c r="D116" s="137">
        <v>3557.81</v>
      </c>
      <c r="E116" s="137">
        <v>4042.97</v>
      </c>
      <c r="F116" s="137">
        <f t="shared" ref="F116:F162" si="8">E116-D116</f>
        <v>485.15999999999985</v>
      </c>
      <c r="G116" s="138">
        <f t="shared" ref="G116:G162" si="9">F116/D116</f>
        <v>0.13636478620274828</v>
      </c>
      <c r="J116" s="139">
        <v>1</v>
      </c>
    </row>
    <row r="117" spans="1:10">
      <c r="A117" s="136" t="s">
        <v>123</v>
      </c>
      <c r="B117" s="3" t="s">
        <v>854</v>
      </c>
      <c r="C117" s="3" t="s">
        <v>738</v>
      </c>
      <c r="D117" s="137">
        <v>3557.81</v>
      </c>
      <c r="E117" s="137">
        <v>4042.97</v>
      </c>
      <c r="F117" s="137">
        <f t="shared" si="8"/>
        <v>485.15999999999985</v>
      </c>
      <c r="G117" s="138">
        <f t="shared" si="9"/>
        <v>0.13636478620274828</v>
      </c>
      <c r="J117" s="139">
        <v>1</v>
      </c>
    </row>
    <row r="118" spans="1:10">
      <c r="A118" s="136" t="s">
        <v>219</v>
      </c>
      <c r="B118" s="3" t="s">
        <v>855</v>
      </c>
      <c r="C118" s="3" t="s">
        <v>738</v>
      </c>
      <c r="D118" s="137">
        <v>3557.81</v>
      </c>
      <c r="E118" s="137">
        <v>4042.97</v>
      </c>
      <c r="F118" s="137">
        <f t="shared" si="8"/>
        <v>485.15999999999985</v>
      </c>
      <c r="G118" s="138">
        <f t="shared" si="9"/>
        <v>0.13636478620274828</v>
      </c>
      <c r="J118" s="139">
        <v>1</v>
      </c>
    </row>
    <row r="119" spans="1:10">
      <c r="A119" s="136" t="s">
        <v>220</v>
      </c>
      <c r="B119" s="3" t="s">
        <v>856</v>
      </c>
      <c r="C119" s="3" t="s">
        <v>738</v>
      </c>
      <c r="D119" s="137">
        <v>3557.81</v>
      </c>
      <c r="E119" s="137">
        <v>4042.97</v>
      </c>
      <c r="F119" s="137">
        <f t="shared" si="8"/>
        <v>485.15999999999985</v>
      </c>
      <c r="G119" s="138">
        <f t="shared" si="9"/>
        <v>0.13636478620274828</v>
      </c>
      <c r="J119" s="139">
        <v>1</v>
      </c>
    </row>
    <row r="120" spans="1:10">
      <c r="A120" s="136" t="s">
        <v>221</v>
      </c>
      <c r="B120" s="3" t="s">
        <v>857</v>
      </c>
      <c r="C120" s="3" t="s">
        <v>738</v>
      </c>
      <c r="D120" s="137">
        <v>3557.81</v>
      </c>
      <c r="E120" s="137">
        <v>4042.97</v>
      </c>
      <c r="F120" s="137">
        <f t="shared" si="8"/>
        <v>485.15999999999985</v>
      </c>
      <c r="G120" s="138">
        <f t="shared" si="9"/>
        <v>0.13636478620274828</v>
      </c>
      <c r="J120" s="139">
        <v>1</v>
      </c>
    </row>
    <row r="121" spans="1:10">
      <c r="A121" s="136" t="s">
        <v>222</v>
      </c>
      <c r="B121" s="3" t="s">
        <v>858</v>
      </c>
      <c r="C121" s="3" t="s">
        <v>738</v>
      </c>
      <c r="D121" s="137">
        <v>3557.81</v>
      </c>
      <c r="E121" s="137">
        <v>4042.97</v>
      </c>
      <c r="F121" s="137">
        <f t="shared" si="8"/>
        <v>485.15999999999985</v>
      </c>
      <c r="G121" s="138">
        <f t="shared" si="9"/>
        <v>0.13636478620274828</v>
      </c>
      <c r="J121" s="139">
        <v>1</v>
      </c>
    </row>
    <row r="122" spans="1:10">
      <c r="A122" s="136" t="s">
        <v>223</v>
      </c>
      <c r="B122" s="3" t="s">
        <v>859</v>
      </c>
      <c r="C122" s="3" t="s">
        <v>738</v>
      </c>
      <c r="D122" s="137">
        <v>3557.81</v>
      </c>
      <c r="E122" s="137">
        <v>4042.97</v>
      </c>
      <c r="F122" s="137">
        <f t="shared" si="8"/>
        <v>485.15999999999985</v>
      </c>
      <c r="G122" s="138">
        <f t="shared" si="9"/>
        <v>0.13636478620274828</v>
      </c>
      <c r="J122" s="139">
        <v>1</v>
      </c>
    </row>
    <row r="123" spans="1:10">
      <c r="A123" s="136" t="s">
        <v>224</v>
      </c>
      <c r="B123" s="3" t="s">
        <v>860</v>
      </c>
      <c r="C123" s="3" t="s">
        <v>738</v>
      </c>
      <c r="D123" s="137">
        <v>3557.81</v>
      </c>
      <c r="E123" s="137">
        <v>4042.97</v>
      </c>
      <c r="F123" s="137">
        <f t="shared" si="8"/>
        <v>485.15999999999985</v>
      </c>
      <c r="G123" s="138">
        <f t="shared" si="9"/>
        <v>0.13636478620274828</v>
      </c>
      <c r="J123" s="139">
        <v>1</v>
      </c>
    </row>
    <row r="124" spans="1:10">
      <c r="A124" s="136" t="s">
        <v>225</v>
      </c>
      <c r="B124" s="3" t="s">
        <v>861</v>
      </c>
      <c r="C124" s="3" t="s">
        <v>738</v>
      </c>
      <c r="D124" s="137">
        <v>3380.17</v>
      </c>
      <c r="E124" s="137">
        <v>3841.1</v>
      </c>
      <c r="F124" s="137">
        <f t="shared" si="8"/>
        <v>460.92999999999984</v>
      </c>
      <c r="G124" s="138">
        <f t="shared" si="9"/>
        <v>0.13636296399293521</v>
      </c>
      <c r="J124" s="139">
        <v>1</v>
      </c>
    </row>
    <row r="125" spans="1:10">
      <c r="A125" s="136" t="s">
        <v>124</v>
      </c>
      <c r="B125" s="3" t="s">
        <v>862</v>
      </c>
      <c r="C125" s="3" t="s">
        <v>738</v>
      </c>
      <c r="D125" s="137">
        <v>3380.17</v>
      </c>
      <c r="E125" s="137">
        <v>3841.1</v>
      </c>
      <c r="F125" s="137">
        <f t="shared" si="8"/>
        <v>460.92999999999984</v>
      </c>
      <c r="G125" s="138">
        <f t="shared" si="9"/>
        <v>0.13636296399293521</v>
      </c>
      <c r="J125" s="139">
        <v>1</v>
      </c>
    </row>
    <row r="126" spans="1:10">
      <c r="A126" s="136" t="s">
        <v>226</v>
      </c>
      <c r="B126" s="3" t="s">
        <v>863</v>
      </c>
      <c r="C126" s="3" t="s">
        <v>738</v>
      </c>
      <c r="D126" s="137">
        <v>3380.17</v>
      </c>
      <c r="E126" s="137">
        <v>3841.1</v>
      </c>
      <c r="F126" s="137">
        <f t="shared" si="8"/>
        <v>460.92999999999984</v>
      </c>
      <c r="G126" s="138">
        <f t="shared" si="9"/>
        <v>0.13636296399293521</v>
      </c>
      <c r="J126" s="139">
        <v>1</v>
      </c>
    </row>
    <row r="127" spans="1:10">
      <c r="A127" s="136" t="s">
        <v>227</v>
      </c>
      <c r="B127" s="3" t="s">
        <v>864</v>
      </c>
      <c r="C127" s="3" t="s">
        <v>738</v>
      </c>
      <c r="D127" s="137">
        <v>3380.17</v>
      </c>
      <c r="E127" s="137">
        <v>3841.1</v>
      </c>
      <c r="F127" s="137">
        <f t="shared" si="8"/>
        <v>460.92999999999984</v>
      </c>
      <c r="G127" s="138">
        <f t="shared" si="9"/>
        <v>0.13636296399293521</v>
      </c>
      <c r="J127" s="139">
        <v>1</v>
      </c>
    </row>
    <row r="128" spans="1:10">
      <c r="A128" s="136" t="s">
        <v>228</v>
      </c>
      <c r="B128" s="3" t="s">
        <v>865</v>
      </c>
      <c r="C128" s="3" t="s">
        <v>738</v>
      </c>
      <c r="D128" s="137">
        <v>3380.17</v>
      </c>
      <c r="E128" s="137">
        <v>3841.1</v>
      </c>
      <c r="F128" s="137">
        <f t="shared" si="8"/>
        <v>460.92999999999984</v>
      </c>
      <c r="G128" s="138">
        <f t="shared" si="9"/>
        <v>0.13636296399293521</v>
      </c>
      <c r="J128" s="139">
        <v>1</v>
      </c>
    </row>
    <row r="129" spans="1:11">
      <c r="A129" s="136" t="s">
        <v>229</v>
      </c>
      <c r="B129" s="3" t="s">
        <v>866</v>
      </c>
      <c r="C129" s="3" t="s">
        <v>738</v>
      </c>
      <c r="D129" s="137">
        <v>3380.17</v>
      </c>
      <c r="E129" s="137">
        <v>3841.1</v>
      </c>
      <c r="F129" s="137">
        <f t="shared" si="8"/>
        <v>460.92999999999984</v>
      </c>
      <c r="G129" s="138">
        <f t="shared" si="9"/>
        <v>0.13636296399293521</v>
      </c>
      <c r="J129" s="139">
        <v>1</v>
      </c>
    </row>
    <row r="130" spans="1:11">
      <c r="A130" s="136" t="s">
        <v>230</v>
      </c>
      <c r="B130" s="3" t="s">
        <v>867</v>
      </c>
      <c r="C130" s="3" t="s">
        <v>738</v>
      </c>
      <c r="D130" s="137">
        <v>3380.17</v>
      </c>
      <c r="E130" s="137">
        <v>3841.1</v>
      </c>
      <c r="F130" s="137">
        <f t="shared" si="8"/>
        <v>460.92999999999984</v>
      </c>
      <c r="G130" s="138">
        <f t="shared" si="9"/>
        <v>0.13636296399293521</v>
      </c>
      <c r="J130" s="139">
        <v>1</v>
      </c>
    </row>
    <row r="131" spans="1:11">
      <c r="A131" s="136" t="s">
        <v>231</v>
      </c>
      <c r="B131" s="3" t="s">
        <v>868</v>
      </c>
      <c r="C131" s="3" t="s">
        <v>738</v>
      </c>
      <c r="D131" s="137">
        <v>3380.17</v>
      </c>
      <c r="E131" s="137">
        <v>3841.1</v>
      </c>
      <c r="F131" s="137">
        <f t="shared" si="8"/>
        <v>460.92999999999984</v>
      </c>
      <c r="G131" s="138">
        <f t="shared" si="9"/>
        <v>0.13636296399293521</v>
      </c>
      <c r="J131" s="139">
        <v>1</v>
      </c>
    </row>
    <row r="132" spans="1:11">
      <c r="A132" s="136" t="s">
        <v>595</v>
      </c>
      <c r="B132" s="3" t="s">
        <v>869</v>
      </c>
      <c r="C132" s="3" t="s">
        <v>739</v>
      </c>
      <c r="D132" s="137">
        <v>46.41</v>
      </c>
      <c r="E132" s="137">
        <v>66.3</v>
      </c>
      <c r="F132" s="137">
        <f t="shared" si="8"/>
        <v>19.89</v>
      </c>
      <c r="G132" s="138">
        <f t="shared" si="9"/>
        <v>0.4285714285714286</v>
      </c>
      <c r="J132" s="139">
        <v>1</v>
      </c>
      <c r="K132" s="139">
        <v>1</v>
      </c>
    </row>
    <row r="133" spans="1:11">
      <c r="A133" s="136" t="s">
        <v>125</v>
      </c>
      <c r="B133" s="3" t="s">
        <v>870</v>
      </c>
      <c r="C133" s="3" t="s">
        <v>742</v>
      </c>
      <c r="D133" s="137">
        <v>46.41</v>
      </c>
      <c r="E133" s="137">
        <v>66.3</v>
      </c>
      <c r="F133" s="137">
        <f t="shared" si="8"/>
        <v>19.89</v>
      </c>
      <c r="G133" s="138">
        <f t="shared" si="9"/>
        <v>0.4285714285714286</v>
      </c>
      <c r="J133" s="139">
        <v>1</v>
      </c>
      <c r="K133" s="139">
        <v>1</v>
      </c>
    </row>
    <row r="134" spans="1:11">
      <c r="A134" s="136" t="s">
        <v>597</v>
      </c>
      <c r="B134" s="3" t="s">
        <v>871</v>
      </c>
      <c r="C134" s="3" t="s">
        <v>739</v>
      </c>
      <c r="D134" s="137">
        <v>43.91</v>
      </c>
      <c r="E134" s="137">
        <v>62.73</v>
      </c>
      <c r="F134" s="137">
        <f t="shared" si="8"/>
        <v>18.82</v>
      </c>
      <c r="G134" s="138">
        <f t="shared" si="9"/>
        <v>0.42860396265087686</v>
      </c>
      <c r="J134" s="139">
        <v>1</v>
      </c>
    </row>
    <row r="135" spans="1:11">
      <c r="A135" s="136" t="s">
        <v>315</v>
      </c>
      <c r="B135" s="3" t="s">
        <v>872</v>
      </c>
      <c r="C135" s="3" t="s">
        <v>738</v>
      </c>
      <c r="D135" s="137">
        <v>64.069999999999993</v>
      </c>
      <c r="E135" s="137">
        <v>91.53</v>
      </c>
      <c r="F135" s="137">
        <f t="shared" si="8"/>
        <v>27.460000000000008</v>
      </c>
      <c r="G135" s="138">
        <f t="shared" si="9"/>
        <v>0.42859372561261139</v>
      </c>
      <c r="J135" s="139">
        <v>1</v>
      </c>
    </row>
    <row r="136" spans="1:11">
      <c r="A136" s="136" t="s">
        <v>127</v>
      </c>
      <c r="B136" s="3" t="s">
        <v>873</v>
      </c>
      <c r="C136" s="3" t="s">
        <v>738</v>
      </c>
      <c r="D136" s="137">
        <v>244.99</v>
      </c>
      <c r="E136" s="137">
        <v>349.98</v>
      </c>
      <c r="F136" s="137">
        <f t="shared" si="8"/>
        <v>104.99000000000001</v>
      </c>
      <c r="G136" s="138">
        <f t="shared" si="9"/>
        <v>0.42854810400424509</v>
      </c>
      <c r="J136" s="139">
        <v>1</v>
      </c>
      <c r="K136" s="139">
        <v>1</v>
      </c>
    </row>
    <row r="137" spans="1:11">
      <c r="A137" s="136" t="s">
        <v>128</v>
      </c>
      <c r="B137" s="3" t="s">
        <v>874</v>
      </c>
      <c r="C137" s="3" t="s">
        <v>738</v>
      </c>
      <c r="D137" s="137">
        <v>244.99</v>
      </c>
      <c r="E137" s="137">
        <v>349.98</v>
      </c>
      <c r="F137" s="137">
        <f t="shared" si="8"/>
        <v>104.99000000000001</v>
      </c>
      <c r="G137" s="138">
        <f t="shared" si="9"/>
        <v>0.42854810400424509</v>
      </c>
      <c r="J137" s="139">
        <v>1</v>
      </c>
      <c r="K137" s="139">
        <v>1</v>
      </c>
    </row>
    <row r="138" spans="1:11">
      <c r="A138" s="136" t="s">
        <v>126</v>
      </c>
      <c r="B138" s="3" t="s">
        <v>875</v>
      </c>
      <c r="C138" s="3" t="s">
        <v>738</v>
      </c>
      <c r="D138" s="137">
        <v>106.12</v>
      </c>
      <c r="E138" s="137">
        <v>151.6</v>
      </c>
      <c r="F138" s="137">
        <f t="shared" si="8"/>
        <v>45.47999999999999</v>
      </c>
      <c r="G138" s="138">
        <f t="shared" si="9"/>
        <v>0.42857142857142844</v>
      </c>
      <c r="J138" s="139">
        <v>1</v>
      </c>
      <c r="K138" s="139">
        <v>1</v>
      </c>
    </row>
    <row r="139" spans="1:11">
      <c r="A139" s="136" t="s">
        <v>129</v>
      </c>
      <c r="B139" s="3" t="s">
        <v>876</v>
      </c>
      <c r="C139" s="3" t="s">
        <v>738</v>
      </c>
      <c r="D139" s="137">
        <v>113.44</v>
      </c>
      <c r="E139" s="137">
        <v>162.06</v>
      </c>
      <c r="F139" s="137">
        <f t="shared" si="8"/>
        <v>48.620000000000005</v>
      </c>
      <c r="G139" s="138">
        <f t="shared" si="9"/>
        <v>0.42859661495063472</v>
      </c>
      <c r="J139" s="139">
        <v>1</v>
      </c>
      <c r="K139" s="139">
        <v>1</v>
      </c>
    </row>
    <row r="140" spans="1:11">
      <c r="A140" s="136" t="s">
        <v>130</v>
      </c>
      <c r="B140" s="3" t="s">
        <v>877</v>
      </c>
      <c r="C140" s="3" t="s">
        <v>738</v>
      </c>
      <c r="D140" s="137">
        <v>58.18</v>
      </c>
      <c r="E140" s="137">
        <v>83.12</v>
      </c>
      <c r="F140" s="137">
        <f t="shared" si="8"/>
        <v>24.940000000000005</v>
      </c>
      <c r="G140" s="138">
        <f t="shared" si="9"/>
        <v>0.42866964592643531</v>
      </c>
      <c r="J140" s="139">
        <v>1</v>
      </c>
      <c r="K140" s="139">
        <v>1</v>
      </c>
    </row>
    <row r="141" spans="1:11">
      <c r="A141" s="136" t="s">
        <v>131</v>
      </c>
      <c r="B141" s="3" t="s">
        <v>878</v>
      </c>
      <c r="C141" s="3" t="s">
        <v>738</v>
      </c>
      <c r="D141" s="137">
        <v>120.76</v>
      </c>
      <c r="E141" s="137">
        <v>172.51</v>
      </c>
      <c r="F141" s="137">
        <f t="shared" si="8"/>
        <v>51.749999999999986</v>
      </c>
      <c r="G141" s="138">
        <f t="shared" si="9"/>
        <v>0.42853593905266629</v>
      </c>
      <c r="J141" s="139">
        <v>1</v>
      </c>
    </row>
    <row r="142" spans="1:11">
      <c r="A142" s="136" t="s">
        <v>132</v>
      </c>
      <c r="B142" s="3" t="s">
        <v>879</v>
      </c>
      <c r="C142" s="3" t="s">
        <v>738</v>
      </c>
      <c r="D142" s="137">
        <v>337.18</v>
      </c>
      <c r="E142" s="137">
        <v>449.57</v>
      </c>
      <c r="F142" s="137">
        <f t="shared" si="8"/>
        <v>112.38999999999999</v>
      </c>
      <c r="G142" s="138">
        <f t="shared" si="9"/>
        <v>0.33332344741680997</v>
      </c>
      <c r="J142" s="139">
        <v>1</v>
      </c>
    </row>
    <row r="143" spans="1:11">
      <c r="A143" s="136" t="s">
        <v>133</v>
      </c>
      <c r="B143" s="3" t="s">
        <v>880</v>
      </c>
      <c r="C143" s="3" t="s">
        <v>738</v>
      </c>
      <c r="D143" s="137">
        <v>199.96</v>
      </c>
      <c r="E143" s="137">
        <v>285.64999999999998</v>
      </c>
      <c r="F143" s="137">
        <f t="shared" si="8"/>
        <v>85.689999999999969</v>
      </c>
      <c r="G143" s="138">
        <f t="shared" si="9"/>
        <v>0.42853570714142813</v>
      </c>
      <c r="J143" s="139">
        <v>1</v>
      </c>
    </row>
    <row r="144" spans="1:11">
      <c r="A144" s="136" t="s">
        <v>244</v>
      </c>
      <c r="B144" s="3" t="s">
        <v>881</v>
      </c>
      <c r="C144" s="3" t="s">
        <v>738</v>
      </c>
      <c r="D144" s="137">
        <v>144.72999999999999</v>
      </c>
      <c r="E144" s="137">
        <v>206.75</v>
      </c>
      <c r="F144" s="137">
        <f t="shared" si="8"/>
        <v>62.02000000000001</v>
      </c>
      <c r="G144" s="138">
        <f t="shared" si="9"/>
        <v>0.42852207558902794</v>
      </c>
      <c r="J144" s="139">
        <v>1</v>
      </c>
    </row>
    <row r="145" spans="1:11">
      <c r="A145" s="136" t="s">
        <v>134</v>
      </c>
      <c r="B145" s="3" t="s">
        <v>882</v>
      </c>
      <c r="C145" s="3" t="s">
        <v>738</v>
      </c>
      <c r="D145" s="137">
        <v>199.96</v>
      </c>
      <c r="E145" s="137">
        <v>285.64999999999998</v>
      </c>
      <c r="F145" s="137">
        <f t="shared" si="8"/>
        <v>85.689999999999969</v>
      </c>
      <c r="G145" s="138">
        <f t="shared" si="9"/>
        <v>0.42853570714142813</v>
      </c>
      <c r="J145" s="139">
        <v>1</v>
      </c>
    </row>
    <row r="146" spans="1:11">
      <c r="A146" s="136" t="s">
        <v>135</v>
      </c>
      <c r="B146" s="3" t="s">
        <v>883</v>
      </c>
      <c r="C146" s="3" t="s">
        <v>738</v>
      </c>
      <c r="D146" s="137">
        <v>450.88</v>
      </c>
      <c r="E146" s="137">
        <v>601.16999999999996</v>
      </c>
      <c r="F146" s="137">
        <f t="shared" si="8"/>
        <v>150.28999999999996</v>
      </c>
      <c r="G146" s="138">
        <f t="shared" si="9"/>
        <v>0.33332594038325047</v>
      </c>
      <c r="K146" s="139">
        <v>1</v>
      </c>
    </row>
    <row r="147" spans="1:11">
      <c r="A147" s="136" t="s">
        <v>136</v>
      </c>
      <c r="B147" s="3" t="s">
        <v>884</v>
      </c>
      <c r="C147" s="3" t="s">
        <v>738</v>
      </c>
      <c r="D147" s="137">
        <v>72.400000000000006</v>
      </c>
      <c r="E147" s="137">
        <v>106.31</v>
      </c>
      <c r="F147" s="137">
        <f t="shared" si="8"/>
        <v>33.909999999999997</v>
      </c>
      <c r="G147" s="138">
        <f t="shared" si="9"/>
        <v>0.46837016574585627</v>
      </c>
      <c r="J147" s="139">
        <v>1</v>
      </c>
    </row>
    <row r="148" spans="1:11">
      <c r="A148" s="136" t="s">
        <v>137</v>
      </c>
      <c r="B148" s="3" t="s">
        <v>885</v>
      </c>
      <c r="C148" s="3" t="s">
        <v>738</v>
      </c>
      <c r="D148" s="137">
        <v>681.16</v>
      </c>
      <c r="E148" s="137">
        <v>973.08</v>
      </c>
      <c r="F148" s="137">
        <f t="shared" si="8"/>
        <v>291.92000000000007</v>
      </c>
      <c r="G148" s="138">
        <f t="shared" si="9"/>
        <v>0.42856303952081753</v>
      </c>
      <c r="J148" s="139">
        <v>1</v>
      </c>
    </row>
    <row r="149" spans="1:11">
      <c r="A149" s="136" t="s">
        <v>138</v>
      </c>
      <c r="B149" s="3" t="s">
        <v>886</v>
      </c>
      <c r="C149" s="3" t="s">
        <v>738</v>
      </c>
      <c r="D149" s="137">
        <v>527.37</v>
      </c>
      <c r="E149" s="137">
        <v>753.38</v>
      </c>
      <c r="F149" s="137">
        <f t="shared" si="8"/>
        <v>226.01</v>
      </c>
      <c r="G149" s="138">
        <f t="shared" si="9"/>
        <v>0.42856059313195666</v>
      </c>
      <c r="J149" s="139">
        <v>1</v>
      </c>
      <c r="K149" s="139">
        <v>1</v>
      </c>
    </row>
    <row r="150" spans="1:11">
      <c r="A150" s="136" t="s">
        <v>139</v>
      </c>
      <c r="B150" s="3" t="s">
        <v>887</v>
      </c>
      <c r="C150" s="3" t="s">
        <v>738</v>
      </c>
      <c r="D150" s="137">
        <v>121.97</v>
      </c>
      <c r="E150" s="137">
        <v>156.78</v>
      </c>
      <c r="F150" s="137">
        <f t="shared" si="8"/>
        <v>34.81</v>
      </c>
      <c r="G150" s="138">
        <f t="shared" si="9"/>
        <v>0.28539804870050012</v>
      </c>
      <c r="J150" s="139">
        <v>1</v>
      </c>
      <c r="K150" s="139">
        <v>1</v>
      </c>
    </row>
    <row r="151" spans="1:11">
      <c r="A151" s="136" t="s">
        <v>140</v>
      </c>
      <c r="B151" s="3" t="s">
        <v>888</v>
      </c>
      <c r="C151" s="3" t="s">
        <v>738</v>
      </c>
      <c r="D151" s="137">
        <v>125.26</v>
      </c>
      <c r="E151" s="137">
        <v>161</v>
      </c>
      <c r="F151" s="137">
        <f t="shared" si="8"/>
        <v>35.739999999999995</v>
      </c>
      <c r="G151" s="138">
        <f t="shared" si="9"/>
        <v>0.28532652083665971</v>
      </c>
      <c r="J151" s="139">
        <v>1</v>
      </c>
      <c r="K151" s="139">
        <v>1</v>
      </c>
    </row>
    <row r="152" spans="1:11">
      <c r="A152" s="136" t="s">
        <v>303</v>
      </c>
      <c r="B152" s="3" t="s">
        <v>889</v>
      </c>
      <c r="C152" s="3" t="s">
        <v>738</v>
      </c>
      <c r="D152" s="137">
        <v>1695.86</v>
      </c>
      <c r="E152" s="137">
        <v>2261.15</v>
      </c>
      <c r="F152" s="137">
        <f t="shared" si="8"/>
        <v>565.29000000000019</v>
      </c>
      <c r="G152" s="138">
        <f t="shared" si="9"/>
        <v>0.33333529890439084</v>
      </c>
      <c r="J152" s="139">
        <v>1</v>
      </c>
    </row>
    <row r="153" spans="1:11">
      <c r="A153" s="136" t="s">
        <v>142</v>
      </c>
      <c r="B153" s="3" t="s">
        <v>890</v>
      </c>
      <c r="C153" s="3" t="s">
        <v>738</v>
      </c>
      <c r="D153" s="137">
        <v>1695.86</v>
      </c>
      <c r="E153" s="137">
        <v>2261.15</v>
      </c>
      <c r="F153" s="137">
        <f t="shared" si="8"/>
        <v>565.29000000000019</v>
      </c>
      <c r="G153" s="138">
        <f t="shared" si="9"/>
        <v>0.33333529890439084</v>
      </c>
      <c r="J153" s="139">
        <v>1</v>
      </c>
    </row>
    <row r="154" spans="1:11">
      <c r="A154" s="136" t="s">
        <v>304</v>
      </c>
      <c r="B154" s="3" t="s">
        <v>891</v>
      </c>
      <c r="C154" s="3" t="s">
        <v>738</v>
      </c>
      <c r="D154" s="137">
        <v>1695.86</v>
      </c>
      <c r="E154" s="137">
        <v>2261.15</v>
      </c>
      <c r="F154" s="137">
        <f t="shared" si="8"/>
        <v>565.29000000000019</v>
      </c>
      <c r="G154" s="138">
        <f t="shared" si="9"/>
        <v>0.33333529890439084</v>
      </c>
      <c r="J154" s="139">
        <v>1</v>
      </c>
    </row>
    <row r="155" spans="1:11">
      <c r="A155" s="136" t="s">
        <v>305</v>
      </c>
      <c r="B155" s="3" t="s">
        <v>892</v>
      </c>
      <c r="C155" s="3" t="s">
        <v>738</v>
      </c>
      <c r="D155" s="137">
        <v>1695.86</v>
      </c>
      <c r="E155" s="137">
        <v>2261.15</v>
      </c>
      <c r="F155" s="137">
        <f t="shared" si="8"/>
        <v>565.29000000000019</v>
      </c>
      <c r="G155" s="138">
        <f t="shared" si="9"/>
        <v>0.33333529890439084</v>
      </c>
      <c r="J155" s="139">
        <v>1</v>
      </c>
    </row>
    <row r="156" spans="1:11">
      <c r="A156" s="136" t="s">
        <v>306</v>
      </c>
      <c r="B156" s="3" t="s">
        <v>893</v>
      </c>
      <c r="C156" s="3" t="s">
        <v>738</v>
      </c>
      <c r="D156" s="137">
        <v>1695.86</v>
      </c>
      <c r="E156" s="137">
        <v>2261.15</v>
      </c>
      <c r="F156" s="137">
        <f t="shared" si="8"/>
        <v>565.29000000000019</v>
      </c>
      <c r="G156" s="138">
        <f t="shared" si="9"/>
        <v>0.33333529890439084</v>
      </c>
      <c r="J156" s="139">
        <v>1</v>
      </c>
    </row>
    <row r="157" spans="1:11">
      <c r="A157" s="136" t="s">
        <v>307</v>
      </c>
      <c r="B157" s="3" t="s">
        <v>894</v>
      </c>
      <c r="C157" s="3" t="s">
        <v>738</v>
      </c>
      <c r="D157" s="137">
        <v>1845</v>
      </c>
      <c r="E157" s="137">
        <v>2460</v>
      </c>
      <c r="F157" s="137">
        <f t="shared" si="8"/>
        <v>615</v>
      </c>
      <c r="G157" s="138">
        <f t="shared" si="9"/>
        <v>0.33333333333333331</v>
      </c>
      <c r="J157" s="139">
        <v>1</v>
      </c>
    </row>
    <row r="158" spans="1:11">
      <c r="A158" s="136" t="s">
        <v>308</v>
      </c>
      <c r="B158" s="3" t="s">
        <v>895</v>
      </c>
      <c r="C158" s="3" t="s">
        <v>738</v>
      </c>
      <c r="D158" s="137">
        <v>1845</v>
      </c>
      <c r="E158" s="137">
        <v>2460</v>
      </c>
      <c r="F158" s="137">
        <f t="shared" si="8"/>
        <v>615</v>
      </c>
      <c r="G158" s="138">
        <f t="shared" si="9"/>
        <v>0.33333333333333331</v>
      </c>
      <c r="J158" s="139">
        <v>1</v>
      </c>
    </row>
    <row r="159" spans="1:11">
      <c r="A159" s="136" t="s">
        <v>309</v>
      </c>
      <c r="B159" s="3" t="s">
        <v>896</v>
      </c>
      <c r="C159" s="3" t="s">
        <v>738</v>
      </c>
      <c r="D159" s="137">
        <v>1845</v>
      </c>
      <c r="E159" s="137">
        <v>2460</v>
      </c>
      <c r="F159" s="137">
        <f t="shared" si="8"/>
        <v>615</v>
      </c>
      <c r="G159" s="138">
        <f t="shared" si="9"/>
        <v>0.33333333333333331</v>
      </c>
      <c r="J159" s="139">
        <v>1</v>
      </c>
    </row>
    <row r="160" spans="1:11">
      <c r="A160" s="136" t="s">
        <v>310</v>
      </c>
      <c r="B160" s="3" t="s">
        <v>897</v>
      </c>
      <c r="C160" s="3" t="s">
        <v>738</v>
      </c>
      <c r="D160" s="137">
        <v>1845</v>
      </c>
      <c r="E160" s="137">
        <v>2460</v>
      </c>
      <c r="F160" s="137">
        <f t="shared" si="8"/>
        <v>615</v>
      </c>
      <c r="G160" s="138">
        <f t="shared" si="9"/>
        <v>0.33333333333333331</v>
      </c>
      <c r="J160" s="139">
        <v>1</v>
      </c>
    </row>
    <row r="161" spans="1:12">
      <c r="A161" s="136" t="s">
        <v>311</v>
      </c>
      <c r="B161" s="3" t="s">
        <v>898</v>
      </c>
      <c r="C161" s="3" t="s">
        <v>738</v>
      </c>
      <c r="D161" s="137">
        <v>1845</v>
      </c>
      <c r="E161" s="137">
        <v>2460</v>
      </c>
      <c r="F161" s="137">
        <f t="shared" si="8"/>
        <v>615</v>
      </c>
      <c r="G161" s="138">
        <f t="shared" si="9"/>
        <v>0.33333333333333331</v>
      </c>
      <c r="J161" s="139">
        <v>1</v>
      </c>
    </row>
    <row r="162" spans="1:12">
      <c r="A162" s="136" t="s">
        <v>312</v>
      </c>
      <c r="B162" s="3" t="s">
        <v>899</v>
      </c>
      <c r="C162" s="3" t="s">
        <v>738</v>
      </c>
      <c r="D162" s="137">
        <v>1845</v>
      </c>
      <c r="E162" s="137">
        <v>2460</v>
      </c>
      <c r="F162" s="137">
        <f t="shared" si="8"/>
        <v>615</v>
      </c>
      <c r="G162" s="138">
        <f t="shared" si="9"/>
        <v>0.33333333333333331</v>
      </c>
      <c r="J162" s="139">
        <v>1</v>
      </c>
    </row>
    <row r="163" spans="1:12">
      <c r="A163" s="136" t="s">
        <v>313</v>
      </c>
      <c r="B163" s="3" t="s">
        <v>900</v>
      </c>
      <c r="C163" s="3" t="s">
        <v>738</v>
      </c>
      <c r="D163" s="137">
        <v>1845</v>
      </c>
      <c r="E163" s="137">
        <v>2460</v>
      </c>
      <c r="F163" s="137">
        <f t="shared" ref="F163:F182" si="10">E163-D163</f>
        <v>615</v>
      </c>
      <c r="G163" s="138">
        <f t="shared" ref="G163:G182" si="11">F163/D163</f>
        <v>0.33333333333333331</v>
      </c>
      <c r="J163" s="139">
        <v>1</v>
      </c>
    </row>
    <row r="164" spans="1:12">
      <c r="A164" s="136" t="s">
        <v>314</v>
      </c>
      <c r="B164" s="3" t="s">
        <v>901</v>
      </c>
      <c r="C164" s="3" t="s">
        <v>738</v>
      </c>
      <c r="D164" s="137">
        <v>1845</v>
      </c>
      <c r="E164" s="137">
        <v>2460</v>
      </c>
      <c r="F164" s="137">
        <f t="shared" si="10"/>
        <v>615</v>
      </c>
      <c r="G164" s="138">
        <f t="shared" si="11"/>
        <v>0.33333333333333331</v>
      </c>
      <c r="J164" s="139">
        <v>1</v>
      </c>
    </row>
    <row r="165" spans="1:12">
      <c r="A165" s="136" t="s">
        <v>144</v>
      </c>
      <c r="B165" s="3" t="s">
        <v>751</v>
      </c>
      <c r="C165" s="3" t="s">
        <v>738</v>
      </c>
      <c r="D165" s="137">
        <v>490.34</v>
      </c>
      <c r="E165" s="137">
        <v>700.49</v>
      </c>
      <c r="F165" s="137">
        <f t="shared" si="10"/>
        <v>210.15000000000003</v>
      </c>
      <c r="G165" s="138">
        <f t="shared" si="11"/>
        <v>0.42858016886242206</v>
      </c>
      <c r="J165" s="139">
        <v>1</v>
      </c>
      <c r="K165" s="139">
        <v>1</v>
      </c>
    </row>
    <row r="166" spans="1:12">
      <c r="A166" s="136" t="s">
        <v>598</v>
      </c>
      <c r="B166" s="3" t="s">
        <v>740</v>
      </c>
      <c r="C166" s="3" t="s">
        <v>742</v>
      </c>
      <c r="D166" s="137">
        <v>80.069999999999993</v>
      </c>
      <c r="E166" s="137">
        <v>114.38</v>
      </c>
      <c r="F166" s="137">
        <f t="shared" si="10"/>
        <v>34.31</v>
      </c>
      <c r="G166" s="138">
        <f t="shared" si="11"/>
        <v>0.42850006244536037</v>
      </c>
      <c r="J166" s="139">
        <v>1</v>
      </c>
      <c r="K166" s="139">
        <v>1</v>
      </c>
    </row>
    <row r="167" spans="1:12">
      <c r="A167" s="136" t="s">
        <v>245</v>
      </c>
      <c r="B167" s="3" t="s">
        <v>902</v>
      </c>
      <c r="C167" s="3" t="s">
        <v>742</v>
      </c>
      <c r="D167" s="137">
        <v>60.38</v>
      </c>
      <c r="E167" s="137">
        <v>86.25</v>
      </c>
      <c r="F167" s="137">
        <f t="shared" si="10"/>
        <v>25.869999999999997</v>
      </c>
      <c r="G167" s="138">
        <f t="shared" si="11"/>
        <v>0.42845313017555475</v>
      </c>
      <c r="K167" s="139">
        <v>1</v>
      </c>
    </row>
    <row r="168" spans="1:12">
      <c r="A168" s="136" t="s">
        <v>146</v>
      </c>
      <c r="B168" s="3" t="s">
        <v>903</v>
      </c>
      <c r="C168" s="3" t="s">
        <v>738</v>
      </c>
      <c r="D168" s="137">
        <v>60.38</v>
      </c>
      <c r="E168" s="137">
        <v>86.25</v>
      </c>
      <c r="F168" s="137">
        <f t="shared" si="10"/>
        <v>25.869999999999997</v>
      </c>
      <c r="G168" s="138">
        <f t="shared" si="11"/>
        <v>0.42845313017555475</v>
      </c>
      <c r="K168" s="139">
        <v>1</v>
      </c>
    </row>
    <row r="169" spans="1:12">
      <c r="A169" s="136" t="s">
        <v>149</v>
      </c>
      <c r="B169" s="3" t="s">
        <v>904</v>
      </c>
      <c r="C169" s="3" t="s">
        <v>738</v>
      </c>
      <c r="D169" s="137">
        <v>42.72</v>
      </c>
      <c r="E169" s="137">
        <v>62.73</v>
      </c>
      <c r="F169" s="137">
        <f t="shared" si="10"/>
        <v>20.009999999999998</v>
      </c>
      <c r="G169" s="138">
        <f t="shared" si="11"/>
        <v>0.46839887640449435</v>
      </c>
      <c r="K169" s="139">
        <v>1</v>
      </c>
    </row>
    <row r="170" spans="1:12">
      <c r="A170" s="136" t="s">
        <v>150</v>
      </c>
      <c r="B170" s="3" t="s">
        <v>905</v>
      </c>
      <c r="C170" s="3" t="s">
        <v>738</v>
      </c>
      <c r="D170" s="137">
        <v>84.17</v>
      </c>
      <c r="E170" s="137">
        <v>120.24</v>
      </c>
      <c r="F170" s="137">
        <f t="shared" si="10"/>
        <v>36.069999999999993</v>
      </c>
      <c r="G170" s="138">
        <f t="shared" si="11"/>
        <v>0.42853748366401323</v>
      </c>
      <c r="K170" s="139">
        <v>1</v>
      </c>
    </row>
    <row r="171" spans="1:12">
      <c r="A171" s="136" t="s">
        <v>151</v>
      </c>
      <c r="B171" s="3" t="s">
        <v>906</v>
      </c>
      <c r="C171" s="3" t="s">
        <v>738</v>
      </c>
      <c r="D171" s="137">
        <v>337.18</v>
      </c>
      <c r="E171" s="137">
        <v>449.57</v>
      </c>
      <c r="F171" s="137">
        <f t="shared" si="10"/>
        <v>112.38999999999999</v>
      </c>
      <c r="G171" s="138">
        <f t="shared" si="11"/>
        <v>0.33332344741680997</v>
      </c>
      <c r="K171" s="139">
        <v>1</v>
      </c>
    </row>
    <row r="172" spans="1:12">
      <c r="A172" s="136" t="s">
        <v>152</v>
      </c>
      <c r="B172" s="3" t="s">
        <v>907</v>
      </c>
      <c r="C172" s="3" t="s">
        <v>738</v>
      </c>
      <c r="D172" s="137">
        <v>681.16</v>
      </c>
      <c r="E172" s="137">
        <v>973.08</v>
      </c>
      <c r="F172" s="137">
        <f t="shared" si="10"/>
        <v>291.92000000000007</v>
      </c>
      <c r="G172" s="138">
        <f t="shared" si="11"/>
        <v>0.42856303952081753</v>
      </c>
      <c r="K172" s="139">
        <v>1</v>
      </c>
    </row>
    <row r="173" spans="1:12">
      <c r="A173" s="136" t="s">
        <v>153</v>
      </c>
      <c r="B173" s="3" t="s">
        <v>908</v>
      </c>
      <c r="C173" s="3" t="s">
        <v>738</v>
      </c>
      <c r="D173" s="137">
        <v>362.27</v>
      </c>
      <c r="E173" s="137">
        <v>517.53</v>
      </c>
      <c r="F173" s="137">
        <f t="shared" si="10"/>
        <v>155.26</v>
      </c>
      <c r="G173" s="138">
        <f t="shared" si="11"/>
        <v>0.42857537196014023</v>
      </c>
      <c r="K173" s="139">
        <v>1</v>
      </c>
    </row>
    <row r="174" spans="1:12">
      <c r="A174" s="136" t="s">
        <v>154</v>
      </c>
      <c r="B174" s="3" t="s">
        <v>909</v>
      </c>
      <c r="C174" s="3" t="s">
        <v>738</v>
      </c>
      <c r="D174" s="137">
        <v>362.27</v>
      </c>
      <c r="E174" s="137">
        <v>517.53</v>
      </c>
      <c r="F174" s="137">
        <f t="shared" si="10"/>
        <v>155.26</v>
      </c>
      <c r="G174" s="138">
        <f t="shared" si="11"/>
        <v>0.42857537196014023</v>
      </c>
      <c r="K174" s="139">
        <v>1</v>
      </c>
    </row>
    <row r="175" spans="1:12">
      <c r="A175" s="136" t="s">
        <v>155</v>
      </c>
      <c r="B175" s="3" t="s">
        <v>910</v>
      </c>
      <c r="C175" s="3" t="s">
        <v>738</v>
      </c>
      <c r="D175" s="137">
        <v>303.72000000000003</v>
      </c>
      <c r="E175" s="137">
        <v>433.89</v>
      </c>
      <c r="F175" s="137">
        <f t="shared" si="10"/>
        <v>130.16999999999996</v>
      </c>
      <c r="G175" s="138">
        <f t="shared" si="11"/>
        <v>0.42858553931252452</v>
      </c>
      <c r="K175" s="139">
        <v>1</v>
      </c>
    </row>
    <row r="176" spans="1:12">
      <c r="A176" s="136" t="s">
        <v>156</v>
      </c>
      <c r="B176" s="3" t="s">
        <v>911</v>
      </c>
      <c r="C176" s="3" t="s">
        <v>738</v>
      </c>
      <c r="D176" s="137">
        <v>499.82</v>
      </c>
      <c r="E176" s="137">
        <v>714.03</v>
      </c>
      <c r="F176" s="137">
        <f t="shared" si="10"/>
        <v>214.20999999999998</v>
      </c>
      <c r="G176" s="138">
        <f t="shared" si="11"/>
        <v>0.42857428674322751</v>
      </c>
      <c r="L176" s="139">
        <v>1</v>
      </c>
    </row>
    <row r="177" spans="1:15">
      <c r="A177" s="136" t="s">
        <v>159</v>
      </c>
      <c r="B177" s="3" t="s">
        <v>912</v>
      </c>
      <c r="C177" s="3" t="s">
        <v>738</v>
      </c>
      <c r="D177" s="137">
        <v>238.59</v>
      </c>
      <c r="E177" s="137">
        <v>340.84</v>
      </c>
      <c r="F177" s="137">
        <f t="shared" si="10"/>
        <v>102.24999999999997</v>
      </c>
      <c r="G177" s="138">
        <f t="shared" si="11"/>
        <v>0.42855945345571889</v>
      </c>
      <c r="L177" s="139">
        <v>1</v>
      </c>
    </row>
    <row r="178" spans="1:15">
      <c r="A178" s="136" t="s">
        <v>160</v>
      </c>
      <c r="B178" s="3" t="s">
        <v>913</v>
      </c>
      <c r="C178" s="3" t="s">
        <v>738</v>
      </c>
      <c r="D178" s="137">
        <v>74.61</v>
      </c>
      <c r="E178" s="137">
        <v>106.58</v>
      </c>
      <c r="F178" s="137">
        <f t="shared" si="10"/>
        <v>31.97</v>
      </c>
      <c r="G178" s="138">
        <f t="shared" si="11"/>
        <v>0.42849483983380243</v>
      </c>
      <c r="L178" s="139">
        <v>1</v>
      </c>
    </row>
    <row r="179" spans="1:15">
      <c r="A179" s="136" t="s">
        <v>161</v>
      </c>
      <c r="B179" s="3" t="s">
        <v>762</v>
      </c>
      <c r="C179" s="3" t="s">
        <v>738</v>
      </c>
      <c r="D179" s="137">
        <v>95.96</v>
      </c>
      <c r="E179" s="137">
        <v>137.09</v>
      </c>
      <c r="F179" s="137">
        <f t="shared" si="10"/>
        <v>41.13000000000001</v>
      </c>
      <c r="G179" s="138">
        <f t="shared" si="11"/>
        <v>0.42861609003751577</v>
      </c>
      <c r="L179" s="139">
        <v>1</v>
      </c>
    </row>
    <row r="180" spans="1:15">
      <c r="A180" s="136" t="s">
        <v>162</v>
      </c>
      <c r="B180" s="3" t="s">
        <v>914</v>
      </c>
      <c r="C180" s="3" t="s">
        <v>738</v>
      </c>
      <c r="D180" s="137">
        <v>296.81</v>
      </c>
      <c r="E180" s="137">
        <v>424.02</v>
      </c>
      <c r="F180" s="137">
        <f t="shared" si="10"/>
        <v>127.20999999999998</v>
      </c>
      <c r="G180" s="138">
        <f t="shared" si="11"/>
        <v>0.42859068090697744</v>
      </c>
      <c r="L180" s="139">
        <v>1</v>
      </c>
    </row>
    <row r="181" spans="1:15">
      <c r="A181" s="136" t="s">
        <v>94</v>
      </c>
      <c r="B181" s="3" t="s">
        <v>915</v>
      </c>
      <c r="C181" s="3" t="s">
        <v>738</v>
      </c>
      <c r="D181" s="137">
        <v>10.029999999999999</v>
      </c>
      <c r="E181" s="137">
        <v>14.33</v>
      </c>
      <c r="F181" s="137">
        <f t="shared" si="10"/>
        <v>4.3000000000000007</v>
      </c>
      <c r="G181" s="138">
        <f t="shared" si="11"/>
        <v>0.42871385842472592</v>
      </c>
      <c r="L181" s="139">
        <v>1</v>
      </c>
      <c r="M181" s="139">
        <v>1</v>
      </c>
    </row>
    <row r="182" spans="1:15">
      <c r="A182" s="136" t="s">
        <v>164</v>
      </c>
      <c r="B182" s="3" t="s">
        <v>763</v>
      </c>
      <c r="C182" s="3" t="s">
        <v>738</v>
      </c>
      <c r="D182" s="137">
        <v>54.38</v>
      </c>
      <c r="E182" s="137">
        <v>77.680000000000007</v>
      </c>
      <c r="F182" s="137">
        <f t="shared" si="10"/>
        <v>23.300000000000004</v>
      </c>
      <c r="G182" s="138">
        <f t="shared" si="11"/>
        <v>0.4284663479220302</v>
      </c>
      <c r="L182" s="139">
        <v>1</v>
      </c>
    </row>
    <row r="183" spans="1:15">
      <c r="A183" s="136" t="s">
        <v>165</v>
      </c>
      <c r="B183" s="3" t="s">
        <v>831</v>
      </c>
      <c r="C183" s="3" t="s">
        <v>738</v>
      </c>
      <c r="D183" s="137">
        <v>42.15</v>
      </c>
      <c r="E183" s="137">
        <v>60.22</v>
      </c>
      <c r="F183" s="137">
        <f t="shared" ref="F183:F199" si="12">E183-D183</f>
        <v>18.07</v>
      </c>
      <c r="G183" s="138">
        <f t="shared" ref="G183:G199" si="13">F183/D183</f>
        <v>0.4287069988137604</v>
      </c>
      <c r="M183" s="139">
        <v>1</v>
      </c>
    </row>
    <row r="184" spans="1:15">
      <c r="A184" s="136" t="s">
        <v>166</v>
      </c>
      <c r="B184" s="3" t="s">
        <v>920</v>
      </c>
      <c r="C184" s="3" t="s">
        <v>738</v>
      </c>
      <c r="D184" s="137">
        <v>58.25</v>
      </c>
      <c r="E184" s="137">
        <v>83.22</v>
      </c>
      <c r="F184" s="137">
        <f t="shared" si="12"/>
        <v>24.97</v>
      </c>
      <c r="G184" s="138">
        <f t="shared" si="13"/>
        <v>0.42866952789699569</v>
      </c>
      <c r="M184" s="139">
        <v>1</v>
      </c>
    </row>
    <row r="185" spans="1:15">
      <c r="A185" s="136" t="s">
        <v>92</v>
      </c>
      <c r="B185" s="3" t="s">
        <v>921</v>
      </c>
      <c r="C185" s="3" t="s">
        <v>738</v>
      </c>
      <c r="D185" s="137">
        <v>119.12</v>
      </c>
      <c r="E185" s="137">
        <v>170.17</v>
      </c>
      <c r="F185" s="137">
        <f t="shared" si="12"/>
        <v>51.049999999999983</v>
      </c>
      <c r="G185" s="138">
        <f t="shared" si="13"/>
        <v>0.42855943586299516</v>
      </c>
      <c r="L185" s="139">
        <v>1</v>
      </c>
      <c r="M185" s="139">
        <v>1</v>
      </c>
      <c r="N185" s="139">
        <v>1</v>
      </c>
      <c r="O185" s="139">
        <v>1</v>
      </c>
    </row>
    <row r="186" spans="1:15">
      <c r="A186" s="136" t="s">
        <v>167</v>
      </c>
      <c r="B186" s="3" t="s">
        <v>916</v>
      </c>
      <c r="C186" s="3" t="s">
        <v>738</v>
      </c>
      <c r="D186" s="137">
        <v>515.30999999999995</v>
      </c>
      <c r="E186" s="137">
        <v>736.16</v>
      </c>
      <c r="F186" s="137">
        <f t="shared" si="12"/>
        <v>220.85000000000002</v>
      </c>
      <c r="G186" s="138">
        <f t="shared" si="13"/>
        <v>0.42857697308416304</v>
      </c>
      <c r="M186" s="139">
        <v>1</v>
      </c>
    </row>
    <row r="187" spans="1:15">
      <c r="A187" s="136" t="s">
        <v>168</v>
      </c>
      <c r="B187" s="3" t="s">
        <v>761</v>
      </c>
      <c r="C187" s="3" t="s">
        <v>738</v>
      </c>
      <c r="D187" s="137">
        <v>55.45</v>
      </c>
      <c r="E187" s="137">
        <v>79.22</v>
      </c>
      <c r="F187" s="137">
        <f t="shared" si="12"/>
        <v>23.769999999999996</v>
      </c>
      <c r="G187" s="138">
        <f t="shared" si="13"/>
        <v>0.42867448151487819</v>
      </c>
      <c r="M187" s="139">
        <v>1</v>
      </c>
    </row>
    <row r="188" spans="1:15">
      <c r="A188" s="136" t="s">
        <v>170</v>
      </c>
      <c r="B188" s="3" t="s">
        <v>922</v>
      </c>
      <c r="C188" s="3" t="s">
        <v>738</v>
      </c>
      <c r="D188" s="137">
        <v>95.87</v>
      </c>
      <c r="E188" s="137">
        <v>136.96</v>
      </c>
      <c r="F188" s="137">
        <f t="shared" si="12"/>
        <v>41.09</v>
      </c>
      <c r="G188" s="138">
        <f t="shared" si="13"/>
        <v>0.42860123083342028</v>
      </c>
      <c r="M188" s="139">
        <v>1</v>
      </c>
    </row>
    <row r="189" spans="1:15">
      <c r="A189" s="136" t="s">
        <v>171</v>
      </c>
      <c r="B189" s="3" t="s">
        <v>826</v>
      </c>
      <c r="C189" s="3" t="s">
        <v>738</v>
      </c>
      <c r="D189" s="137">
        <v>136.49</v>
      </c>
      <c r="E189" s="137">
        <v>194.99</v>
      </c>
      <c r="F189" s="137">
        <f t="shared" si="12"/>
        <v>58.5</v>
      </c>
      <c r="G189" s="138">
        <f t="shared" si="13"/>
        <v>0.42860282804601069</v>
      </c>
      <c r="M189" s="139">
        <v>1</v>
      </c>
    </row>
    <row r="190" spans="1:15">
      <c r="A190" s="136" t="s">
        <v>172</v>
      </c>
      <c r="B190" s="3" t="s">
        <v>923</v>
      </c>
      <c r="C190" s="3" t="s">
        <v>738</v>
      </c>
      <c r="D190" s="137">
        <v>193.43</v>
      </c>
      <c r="E190" s="137">
        <v>276.33</v>
      </c>
      <c r="F190" s="137">
        <f t="shared" si="12"/>
        <v>82.899999999999977</v>
      </c>
      <c r="G190" s="138">
        <f t="shared" si="13"/>
        <v>0.42857881404125509</v>
      </c>
      <c r="M190" s="139">
        <v>1</v>
      </c>
    </row>
    <row r="191" spans="1:15">
      <c r="A191" s="136" t="s">
        <v>173</v>
      </c>
      <c r="B191" s="3" t="s">
        <v>924</v>
      </c>
      <c r="C191" s="3" t="s">
        <v>738</v>
      </c>
      <c r="D191" s="137">
        <v>96.29</v>
      </c>
      <c r="E191" s="137">
        <v>137.56</v>
      </c>
      <c r="F191" s="137">
        <f t="shared" si="12"/>
        <v>41.269999999999996</v>
      </c>
      <c r="G191" s="138">
        <f t="shared" si="13"/>
        <v>0.42860110084120878</v>
      </c>
      <c r="M191" s="139">
        <v>1</v>
      </c>
    </row>
    <row r="192" spans="1:15">
      <c r="A192" s="136" t="s">
        <v>174</v>
      </c>
      <c r="B192" s="3" t="s">
        <v>925</v>
      </c>
      <c r="C192" s="3" t="s">
        <v>738</v>
      </c>
      <c r="D192" s="137">
        <v>133.1</v>
      </c>
      <c r="E192" s="137">
        <v>190.14</v>
      </c>
      <c r="F192" s="137">
        <f t="shared" si="12"/>
        <v>57.039999999999992</v>
      </c>
      <c r="G192" s="138">
        <f t="shared" si="13"/>
        <v>0.42854996243425991</v>
      </c>
      <c r="M192" s="139">
        <v>1</v>
      </c>
    </row>
    <row r="193" spans="1:14">
      <c r="A193" s="136" t="s">
        <v>175</v>
      </c>
      <c r="B193" s="3" t="s">
        <v>926</v>
      </c>
      <c r="C193" s="3" t="s">
        <v>738</v>
      </c>
      <c r="D193" s="137">
        <v>96.29</v>
      </c>
      <c r="E193" s="137">
        <v>137.56</v>
      </c>
      <c r="F193" s="137">
        <f t="shared" si="12"/>
        <v>41.269999999999996</v>
      </c>
      <c r="G193" s="138">
        <f t="shared" si="13"/>
        <v>0.42860110084120878</v>
      </c>
      <c r="M193" s="139">
        <v>1</v>
      </c>
    </row>
    <row r="194" spans="1:14">
      <c r="A194" s="136" t="s">
        <v>176</v>
      </c>
      <c r="B194" s="3" t="s">
        <v>927</v>
      </c>
      <c r="C194" s="3" t="s">
        <v>738</v>
      </c>
      <c r="D194" s="137">
        <v>608.88</v>
      </c>
      <c r="E194" s="137">
        <v>869.83</v>
      </c>
      <c r="F194" s="137">
        <f t="shared" si="12"/>
        <v>260.95000000000005</v>
      </c>
      <c r="G194" s="138">
        <f t="shared" si="13"/>
        <v>0.42857377479963221</v>
      </c>
      <c r="M194" s="139">
        <v>1</v>
      </c>
    </row>
    <row r="195" spans="1:14">
      <c r="A195" s="136" t="s">
        <v>177</v>
      </c>
      <c r="B195" s="3" t="s">
        <v>928</v>
      </c>
      <c r="C195" s="3" t="s">
        <v>738</v>
      </c>
      <c r="D195" s="137">
        <v>46.17</v>
      </c>
      <c r="E195" s="137">
        <v>65.95</v>
      </c>
      <c r="F195" s="137">
        <f t="shared" si="12"/>
        <v>19.78</v>
      </c>
      <c r="G195" s="138">
        <f t="shared" si="13"/>
        <v>0.42841672081438165</v>
      </c>
      <c r="M195" s="139">
        <v>1</v>
      </c>
    </row>
    <row r="196" spans="1:14">
      <c r="A196" s="136" t="s">
        <v>178</v>
      </c>
      <c r="B196" s="3" t="s">
        <v>929</v>
      </c>
      <c r="C196" s="3" t="s">
        <v>738</v>
      </c>
      <c r="D196" s="137">
        <v>51.13</v>
      </c>
      <c r="E196" s="137">
        <v>73.040000000000006</v>
      </c>
      <c r="F196" s="137">
        <f t="shared" si="12"/>
        <v>21.910000000000004</v>
      </c>
      <c r="G196" s="138">
        <f t="shared" si="13"/>
        <v>0.42851554860160379</v>
      </c>
      <c r="M196" s="139">
        <v>1</v>
      </c>
    </row>
    <row r="197" spans="1:14">
      <c r="A197" s="136" t="s">
        <v>179</v>
      </c>
      <c r="B197" s="3" t="s">
        <v>744</v>
      </c>
      <c r="C197" s="3" t="s">
        <v>738</v>
      </c>
      <c r="D197" s="137">
        <v>674.12</v>
      </c>
      <c r="E197" s="137">
        <v>963.03</v>
      </c>
      <c r="F197" s="137">
        <f t="shared" si="12"/>
        <v>288.90999999999997</v>
      </c>
      <c r="G197" s="138">
        <f t="shared" si="13"/>
        <v>0.42857354773630801</v>
      </c>
      <c r="M197" s="139">
        <v>1</v>
      </c>
    </row>
    <row r="198" spans="1:14">
      <c r="A198" s="136" t="s">
        <v>180</v>
      </c>
      <c r="B198" s="3" t="s">
        <v>930</v>
      </c>
      <c r="C198" s="3" t="s">
        <v>738</v>
      </c>
      <c r="D198" s="137">
        <v>52.7</v>
      </c>
      <c r="E198" s="137">
        <v>75.28</v>
      </c>
      <c r="F198" s="137">
        <f t="shared" si="12"/>
        <v>22.58</v>
      </c>
      <c r="G198" s="138">
        <f t="shared" si="13"/>
        <v>0.42846299810246674</v>
      </c>
      <c r="M198" s="139">
        <v>1</v>
      </c>
    </row>
    <row r="199" spans="1:14">
      <c r="A199" s="136" t="s">
        <v>181</v>
      </c>
      <c r="B199" s="3" t="s">
        <v>931</v>
      </c>
      <c r="C199" s="3" t="s">
        <v>738</v>
      </c>
      <c r="D199" s="137">
        <v>98.29</v>
      </c>
      <c r="E199" s="137">
        <v>140.41</v>
      </c>
      <c r="F199" s="137">
        <f t="shared" si="12"/>
        <v>42.11999999999999</v>
      </c>
      <c r="G199" s="138">
        <f t="shared" si="13"/>
        <v>0.42852782582154836</v>
      </c>
      <c r="M199" s="139">
        <v>1</v>
      </c>
    </row>
    <row r="200" spans="1:14">
      <c r="A200" s="136" t="s">
        <v>182</v>
      </c>
      <c r="B200" s="3" t="s">
        <v>911</v>
      </c>
      <c r="C200" s="3" t="s">
        <v>738</v>
      </c>
      <c r="D200" s="137">
        <v>415.32</v>
      </c>
      <c r="E200" s="137">
        <v>593.32000000000005</v>
      </c>
      <c r="F200" s="137">
        <f t="shared" ref="F200:F221" si="14">E200-D200</f>
        <v>178.00000000000006</v>
      </c>
      <c r="G200" s="138">
        <f t="shared" ref="G200:G221" si="15">F200/D200</f>
        <v>0.42858518732543593</v>
      </c>
      <c r="N200" s="139">
        <v>1</v>
      </c>
    </row>
    <row r="201" spans="1:14">
      <c r="A201" s="136" t="s">
        <v>183</v>
      </c>
      <c r="B201" s="3" t="s">
        <v>934</v>
      </c>
      <c r="C201" s="3" t="s">
        <v>738</v>
      </c>
      <c r="D201" s="137">
        <v>232.92</v>
      </c>
      <c r="E201" s="137">
        <v>342.03</v>
      </c>
      <c r="F201" s="137">
        <f t="shared" si="14"/>
        <v>109.10999999999999</v>
      </c>
      <c r="G201" s="138">
        <f t="shared" si="15"/>
        <v>0.46844410097887684</v>
      </c>
      <c r="N201" s="139">
        <v>1</v>
      </c>
    </row>
    <row r="202" spans="1:14">
      <c r="A202" s="136" t="s">
        <v>184</v>
      </c>
      <c r="B202" s="3" t="s">
        <v>935</v>
      </c>
      <c r="C202" s="3" t="s">
        <v>738</v>
      </c>
      <c r="D202" s="137">
        <v>174.69</v>
      </c>
      <c r="E202" s="137">
        <v>249.56</v>
      </c>
      <c r="F202" s="137">
        <f t="shared" si="14"/>
        <v>74.87</v>
      </c>
      <c r="G202" s="138">
        <f t="shared" si="15"/>
        <v>0.42858778407464654</v>
      </c>
      <c r="N202" s="139">
        <v>1</v>
      </c>
    </row>
    <row r="203" spans="1:14">
      <c r="A203" s="136" t="s">
        <v>185</v>
      </c>
      <c r="B203" s="3" t="s">
        <v>913</v>
      </c>
      <c r="C203" s="3" t="s">
        <v>738</v>
      </c>
      <c r="D203" s="137">
        <v>49</v>
      </c>
      <c r="E203" s="137">
        <v>70</v>
      </c>
      <c r="F203" s="137">
        <f t="shared" si="14"/>
        <v>21</v>
      </c>
      <c r="G203" s="138">
        <f t="shared" si="15"/>
        <v>0.42857142857142855</v>
      </c>
      <c r="N203" s="139">
        <v>1</v>
      </c>
    </row>
    <row r="204" spans="1:14">
      <c r="A204" s="136" t="s">
        <v>186</v>
      </c>
      <c r="B204" s="3" t="s">
        <v>913</v>
      </c>
      <c r="C204" s="3" t="s">
        <v>738</v>
      </c>
      <c r="D204" s="137">
        <v>50.89</v>
      </c>
      <c r="E204" s="137">
        <v>72.7</v>
      </c>
      <c r="F204" s="137">
        <f t="shared" si="14"/>
        <v>21.810000000000002</v>
      </c>
      <c r="G204" s="138">
        <f t="shared" si="15"/>
        <v>0.4285714285714286</v>
      </c>
      <c r="N204" s="139">
        <v>1</v>
      </c>
    </row>
    <row r="205" spans="1:14">
      <c r="A205" s="136" t="s">
        <v>187</v>
      </c>
      <c r="B205" s="3" t="s">
        <v>762</v>
      </c>
      <c r="C205" s="3" t="s">
        <v>738</v>
      </c>
      <c r="D205" s="137">
        <v>73.5</v>
      </c>
      <c r="E205" s="137">
        <v>105</v>
      </c>
      <c r="F205" s="137">
        <f t="shared" si="14"/>
        <v>31.5</v>
      </c>
      <c r="G205" s="138">
        <f t="shared" si="15"/>
        <v>0.42857142857142855</v>
      </c>
      <c r="N205" s="139">
        <v>1</v>
      </c>
    </row>
    <row r="206" spans="1:14">
      <c r="A206" s="136" t="s">
        <v>188</v>
      </c>
      <c r="B206" s="3" t="s">
        <v>324</v>
      </c>
      <c r="C206" s="3" t="s">
        <v>738</v>
      </c>
      <c r="D206" s="137">
        <v>252.34</v>
      </c>
      <c r="E206" s="137">
        <v>360.48</v>
      </c>
      <c r="F206" s="137">
        <f t="shared" si="14"/>
        <v>108.14000000000001</v>
      </c>
      <c r="G206" s="138">
        <f t="shared" si="15"/>
        <v>0.42854878338749314</v>
      </c>
      <c r="N206" s="139">
        <v>1</v>
      </c>
    </row>
    <row r="207" spans="1:14">
      <c r="A207" s="136" t="s">
        <v>189</v>
      </c>
      <c r="B207" s="3" t="s">
        <v>325</v>
      </c>
      <c r="C207" s="3" t="s">
        <v>738</v>
      </c>
      <c r="D207" s="137">
        <v>252.34</v>
      </c>
      <c r="E207" s="137">
        <v>360.48</v>
      </c>
      <c r="F207" s="137">
        <f t="shared" si="14"/>
        <v>108.14000000000001</v>
      </c>
      <c r="G207" s="138">
        <f t="shared" si="15"/>
        <v>0.42854878338749314</v>
      </c>
      <c r="N207" s="139">
        <v>1</v>
      </c>
    </row>
    <row r="208" spans="1:14">
      <c r="A208" s="136" t="s">
        <v>190</v>
      </c>
      <c r="B208" s="3" t="s">
        <v>937</v>
      </c>
      <c r="C208" s="3" t="s">
        <v>738</v>
      </c>
      <c r="D208" s="137">
        <v>252.34</v>
      </c>
      <c r="E208" s="137">
        <v>360.48</v>
      </c>
      <c r="F208" s="137">
        <f t="shared" si="14"/>
        <v>108.14000000000001</v>
      </c>
      <c r="G208" s="138">
        <f t="shared" si="15"/>
        <v>0.42854878338749314</v>
      </c>
      <c r="N208" s="139">
        <v>1</v>
      </c>
    </row>
    <row r="209" spans="1:15">
      <c r="A209" s="136" t="s">
        <v>191</v>
      </c>
      <c r="B209" s="3" t="s">
        <v>938</v>
      </c>
      <c r="C209" s="3" t="s">
        <v>738</v>
      </c>
      <c r="D209" s="137">
        <v>252.34</v>
      </c>
      <c r="E209" s="137">
        <v>360.48</v>
      </c>
      <c r="F209" s="137">
        <f t="shared" si="14"/>
        <v>108.14000000000001</v>
      </c>
      <c r="G209" s="138">
        <f t="shared" si="15"/>
        <v>0.42854878338749314</v>
      </c>
      <c r="N209" s="139">
        <v>1</v>
      </c>
    </row>
    <row r="210" spans="1:15">
      <c r="A210" s="136" t="s">
        <v>192</v>
      </c>
      <c r="B210" s="3" t="s">
        <v>764</v>
      </c>
      <c r="C210" s="3" t="s">
        <v>738</v>
      </c>
      <c r="D210" s="137">
        <v>147</v>
      </c>
      <c r="E210" s="137">
        <v>210</v>
      </c>
      <c r="F210" s="137">
        <f t="shared" si="14"/>
        <v>63</v>
      </c>
      <c r="G210" s="138">
        <f t="shared" si="15"/>
        <v>0.42857142857142855</v>
      </c>
      <c r="N210" s="139">
        <v>1</v>
      </c>
    </row>
    <row r="211" spans="1:15">
      <c r="A211" s="136" t="s">
        <v>194</v>
      </c>
      <c r="B211" s="3" t="s">
        <v>916</v>
      </c>
      <c r="C211" s="3" t="s">
        <v>738</v>
      </c>
      <c r="D211" s="137">
        <v>462.59</v>
      </c>
      <c r="E211" s="137">
        <v>660.84</v>
      </c>
      <c r="F211" s="137">
        <f t="shared" si="14"/>
        <v>198.25000000000006</v>
      </c>
      <c r="G211" s="138">
        <f t="shared" si="15"/>
        <v>0.42856525216714597</v>
      </c>
      <c r="O211" s="139">
        <v>1</v>
      </c>
    </row>
    <row r="212" spans="1:15">
      <c r="A212" s="136" t="s">
        <v>195</v>
      </c>
      <c r="B212" s="3" t="s">
        <v>917</v>
      </c>
      <c r="C212" s="3" t="s">
        <v>738</v>
      </c>
      <c r="D212" s="137">
        <v>151.4</v>
      </c>
      <c r="E212" s="137">
        <v>216.29</v>
      </c>
      <c r="F212" s="137">
        <f t="shared" si="14"/>
        <v>64.889999999999986</v>
      </c>
      <c r="G212" s="138">
        <f t="shared" si="15"/>
        <v>0.42859973579920729</v>
      </c>
      <c r="O212" s="139">
        <v>1</v>
      </c>
    </row>
    <row r="213" spans="1:15">
      <c r="A213" s="136" t="s">
        <v>196</v>
      </c>
      <c r="B213" s="3" t="s">
        <v>939</v>
      </c>
      <c r="C213" s="3" t="s">
        <v>738</v>
      </c>
      <c r="D213" s="137">
        <v>56.54</v>
      </c>
      <c r="E213" s="137">
        <v>80.77</v>
      </c>
      <c r="F213" s="137">
        <f t="shared" si="14"/>
        <v>24.229999999999997</v>
      </c>
      <c r="G213" s="138">
        <f t="shared" si="15"/>
        <v>0.42854616200919698</v>
      </c>
      <c r="O213" s="139">
        <v>1</v>
      </c>
    </row>
    <row r="214" spans="1:15">
      <c r="A214" s="136" t="s">
        <v>197</v>
      </c>
      <c r="B214" s="3" t="s">
        <v>940</v>
      </c>
      <c r="C214" s="3" t="s">
        <v>738</v>
      </c>
      <c r="D214" s="137">
        <v>63.69</v>
      </c>
      <c r="E214" s="137">
        <v>90.99</v>
      </c>
      <c r="F214" s="137">
        <f t="shared" si="14"/>
        <v>27.299999999999997</v>
      </c>
      <c r="G214" s="138">
        <f t="shared" si="15"/>
        <v>0.42863871879415916</v>
      </c>
      <c r="O214" s="139">
        <v>1</v>
      </c>
    </row>
    <row r="215" spans="1:15">
      <c r="A215" s="136" t="s">
        <v>198</v>
      </c>
      <c r="B215" s="3" t="s">
        <v>941</v>
      </c>
      <c r="C215" s="3" t="s">
        <v>738</v>
      </c>
      <c r="D215" s="137">
        <v>75.709999999999994</v>
      </c>
      <c r="E215" s="137">
        <v>108.15</v>
      </c>
      <c r="F215" s="137">
        <f t="shared" si="14"/>
        <v>32.440000000000012</v>
      </c>
      <c r="G215" s="138">
        <f t="shared" si="15"/>
        <v>0.42847708360850634</v>
      </c>
      <c r="O215" s="139">
        <v>1</v>
      </c>
    </row>
    <row r="216" spans="1:15">
      <c r="A216" s="136" t="s">
        <v>199</v>
      </c>
      <c r="B216" s="3" t="s">
        <v>326</v>
      </c>
      <c r="C216" s="3" t="s">
        <v>738</v>
      </c>
      <c r="D216" s="137">
        <v>252.34</v>
      </c>
      <c r="E216" s="137">
        <v>360.48</v>
      </c>
      <c r="F216" s="137">
        <f t="shared" si="14"/>
        <v>108.14000000000001</v>
      </c>
      <c r="G216" s="138">
        <f t="shared" si="15"/>
        <v>0.42854878338749314</v>
      </c>
      <c r="O216" s="139">
        <v>1</v>
      </c>
    </row>
    <row r="217" spans="1:15">
      <c r="A217" s="136" t="s">
        <v>200</v>
      </c>
      <c r="B217" s="3" t="s">
        <v>327</v>
      </c>
      <c r="C217" s="3" t="s">
        <v>738</v>
      </c>
      <c r="D217" s="137">
        <v>252.34</v>
      </c>
      <c r="E217" s="137">
        <v>360.48</v>
      </c>
      <c r="F217" s="137">
        <f t="shared" si="14"/>
        <v>108.14000000000001</v>
      </c>
      <c r="G217" s="138">
        <f t="shared" si="15"/>
        <v>0.42854878338749314</v>
      </c>
      <c r="O217" s="139">
        <v>1</v>
      </c>
    </row>
    <row r="218" spans="1:15">
      <c r="A218" s="136" t="s">
        <v>201</v>
      </c>
      <c r="B218" s="3" t="s">
        <v>328</v>
      </c>
      <c r="C218" s="3" t="s">
        <v>738</v>
      </c>
      <c r="D218" s="137">
        <v>252.34</v>
      </c>
      <c r="E218" s="137">
        <v>360.48</v>
      </c>
      <c r="F218" s="137">
        <f t="shared" si="14"/>
        <v>108.14000000000001</v>
      </c>
      <c r="G218" s="138">
        <f t="shared" si="15"/>
        <v>0.42854878338749314</v>
      </c>
      <c r="O218" s="139">
        <v>1</v>
      </c>
    </row>
    <row r="219" spans="1:15">
      <c r="A219" s="136" t="s">
        <v>202</v>
      </c>
      <c r="B219" s="3" t="s">
        <v>329</v>
      </c>
      <c r="C219" s="3" t="s">
        <v>738</v>
      </c>
      <c r="D219" s="137">
        <v>252.34</v>
      </c>
      <c r="E219" s="137">
        <v>360.48</v>
      </c>
      <c r="F219" s="137">
        <f t="shared" si="14"/>
        <v>108.14000000000001</v>
      </c>
      <c r="G219" s="138">
        <f t="shared" si="15"/>
        <v>0.42854878338749314</v>
      </c>
      <c r="O219" s="139">
        <v>1</v>
      </c>
    </row>
    <row r="220" spans="1:15">
      <c r="A220" s="136" t="s">
        <v>203</v>
      </c>
      <c r="B220" s="3" t="s">
        <v>942</v>
      </c>
      <c r="C220" s="3" t="s">
        <v>738</v>
      </c>
      <c r="D220" s="137">
        <v>81.52</v>
      </c>
      <c r="E220" s="137">
        <v>116.46</v>
      </c>
      <c r="F220" s="137">
        <f t="shared" si="14"/>
        <v>34.94</v>
      </c>
      <c r="G220" s="138">
        <f t="shared" si="15"/>
        <v>0.42860647693817466</v>
      </c>
      <c r="O220" s="139">
        <v>1</v>
      </c>
    </row>
    <row r="221" spans="1:15">
      <c r="A221" s="136" t="s">
        <v>246</v>
      </c>
      <c r="B221" s="3" t="s">
        <v>943</v>
      </c>
      <c r="C221" s="3" t="s">
        <v>738</v>
      </c>
      <c r="D221" s="137">
        <v>499.83</v>
      </c>
      <c r="E221" s="137">
        <v>666.44</v>
      </c>
      <c r="F221" s="137">
        <f t="shared" si="14"/>
        <v>166.61000000000007</v>
      </c>
      <c r="G221" s="138">
        <f t="shared" si="15"/>
        <v>0.33333333333333348</v>
      </c>
      <c r="O221" s="139">
        <v>1</v>
      </c>
    </row>
    <row r="222" spans="1:15">
      <c r="A222" s="136" t="s">
        <v>512</v>
      </c>
      <c r="B222" s="3" t="s">
        <v>944</v>
      </c>
      <c r="C222" s="3" t="s">
        <v>739</v>
      </c>
      <c r="D222" s="137">
        <v>14.7</v>
      </c>
      <c r="E222" s="137">
        <v>21</v>
      </c>
      <c r="F222" s="137">
        <f t="shared" ref="F222:F254" si="16">E222-D222</f>
        <v>6.3000000000000007</v>
      </c>
      <c r="G222" s="138">
        <f t="shared" ref="G222:G254" si="17">F222/D222</f>
        <v>0.42857142857142866</v>
      </c>
      <c r="I222" s="139">
        <v>1</v>
      </c>
      <c r="J222" s="139">
        <v>1</v>
      </c>
      <c r="K222" s="139">
        <v>1</v>
      </c>
      <c r="L222" s="139">
        <v>1</v>
      </c>
      <c r="M222" s="139">
        <v>1</v>
      </c>
      <c r="N222" s="139">
        <v>1</v>
      </c>
      <c r="O222" s="139">
        <v>1</v>
      </c>
    </row>
    <row r="223" spans="1:15">
      <c r="A223" s="136" t="s">
        <v>451</v>
      </c>
      <c r="B223" s="3" t="s">
        <v>945</v>
      </c>
      <c r="C223" s="3" t="s">
        <v>739</v>
      </c>
      <c r="D223" s="137">
        <v>178.5</v>
      </c>
      <c r="E223" s="137">
        <v>255</v>
      </c>
      <c r="F223" s="137">
        <f t="shared" si="16"/>
        <v>76.5</v>
      </c>
      <c r="G223" s="138">
        <f t="shared" si="17"/>
        <v>0.42857142857142855</v>
      </c>
      <c r="H223" s="139">
        <v>1</v>
      </c>
    </row>
    <row r="224" spans="1:15">
      <c r="A224" s="136" t="s">
        <v>450</v>
      </c>
      <c r="B224" s="3" t="s">
        <v>946</v>
      </c>
      <c r="C224" s="3" t="s">
        <v>739</v>
      </c>
      <c r="D224" s="137">
        <v>257.37</v>
      </c>
      <c r="E224" s="137">
        <v>377.93</v>
      </c>
      <c r="F224" s="137">
        <f t="shared" si="16"/>
        <v>120.56</v>
      </c>
      <c r="G224" s="138">
        <f t="shared" si="17"/>
        <v>0.46843066402455608</v>
      </c>
      <c r="I224" s="139">
        <v>1</v>
      </c>
    </row>
    <row r="225" spans="1:15">
      <c r="A225" s="136" t="s">
        <v>501</v>
      </c>
      <c r="B225" s="3" t="s">
        <v>947</v>
      </c>
      <c r="C225" s="3" t="s">
        <v>738</v>
      </c>
      <c r="D225" s="137">
        <v>529.94000000000005</v>
      </c>
      <c r="E225" s="137">
        <v>706.59</v>
      </c>
      <c r="F225" s="137">
        <f t="shared" si="16"/>
        <v>176.64999999999998</v>
      </c>
      <c r="G225" s="138">
        <f t="shared" si="17"/>
        <v>0.33333962335358713</v>
      </c>
      <c r="J225" s="139">
        <v>1</v>
      </c>
    </row>
    <row r="226" spans="1:15">
      <c r="A226" s="136" t="s">
        <v>502</v>
      </c>
      <c r="B226" s="3" t="s">
        <v>948</v>
      </c>
      <c r="C226" s="3" t="s">
        <v>738</v>
      </c>
      <c r="D226" s="137">
        <v>514.57000000000005</v>
      </c>
      <c r="E226" s="137">
        <v>686.09</v>
      </c>
      <c r="F226" s="137">
        <f t="shared" si="16"/>
        <v>171.51999999999998</v>
      </c>
      <c r="G226" s="138">
        <f t="shared" si="17"/>
        <v>0.3333268554326913</v>
      </c>
      <c r="J226" s="139">
        <v>1</v>
      </c>
    </row>
    <row r="227" spans="1:15">
      <c r="A227" s="136" t="s">
        <v>503</v>
      </c>
      <c r="B227" s="3" t="s">
        <v>949</v>
      </c>
      <c r="C227" s="3" t="s">
        <v>738</v>
      </c>
      <c r="D227" s="137">
        <v>321.68</v>
      </c>
      <c r="E227" s="137">
        <v>428.91</v>
      </c>
      <c r="F227" s="137">
        <f t="shared" si="16"/>
        <v>107.23000000000002</v>
      </c>
      <c r="G227" s="138">
        <f t="shared" si="17"/>
        <v>0.33334369559810995</v>
      </c>
      <c r="J227" s="139">
        <v>1</v>
      </c>
      <c r="K227" s="139">
        <v>1</v>
      </c>
    </row>
    <row r="228" spans="1:15">
      <c r="A228" s="136" t="s">
        <v>87</v>
      </c>
      <c r="B228" s="3" t="s">
        <v>950</v>
      </c>
      <c r="C228" s="3" t="s">
        <v>739</v>
      </c>
      <c r="D228" s="137">
        <v>93.21</v>
      </c>
      <c r="E228" s="137">
        <v>133.15</v>
      </c>
      <c r="F228" s="137">
        <f t="shared" si="16"/>
        <v>39.940000000000012</v>
      </c>
      <c r="G228" s="138">
        <f t="shared" si="17"/>
        <v>0.42849479669563367</v>
      </c>
      <c r="I228" s="139">
        <v>1</v>
      </c>
      <c r="J228" s="139">
        <v>1</v>
      </c>
      <c r="K228" s="139">
        <v>1</v>
      </c>
      <c r="O228" s="139">
        <v>1</v>
      </c>
    </row>
    <row r="229" spans="1:15">
      <c r="A229" s="136" t="s">
        <v>105</v>
      </c>
      <c r="B229" s="3" t="s">
        <v>951</v>
      </c>
      <c r="C229" s="3" t="s">
        <v>739</v>
      </c>
      <c r="D229" s="137">
        <v>36.549999999999997</v>
      </c>
      <c r="E229" s="137">
        <v>52.22</v>
      </c>
      <c r="F229" s="137">
        <f t="shared" si="16"/>
        <v>15.670000000000002</v>
      </c>
      <c r="G229" s="138">
        <f t="shared" si="17"/>
        <v>0.42872777017783864</v>
      </c>
      <c r="I229" s="139">
        <v>1</v>
      </c>
    </row>
    <row r="230" spans="1:15">
      <c r="A230" s="136" t="s">
        <v>248</v>
      </c>
      <c r="B230" s="3" t="s">
        <v>952</v>
      </c>
      <c r="C230" s="3" t="s">
        <v>739</v>
      </c>
      <c r="D230" s="137">
        <v>46.03</v>
      </c>
      <c r="E230" s="137">
        <v>65.75</v>
      </c>
      <c r="F230" s="137">
        <f t="shared" si="16"/>
        <v>19.72</v>
      </c>
      <c r="G230" s="138">
        <f t="shared" si="17"/>
        <v>0.42841625027156199</v>
      </c>
      <c r="I230" s="139">
        <v>1</v>
      </c>
    </row>
    <row r="231" spans="1:15">
      <c r="A231" s="136" t="s">
        <v>250</v>
      </c>
      <c r="B231" s="3" t="s">
        <v>953</v>
      </c>
      <c r="C231" s="3" t="s">
        <v>739</v>
      </c>
      <c r="D231" s="137">
        <v>622.08000000000004</v>
      </c>
      <c r="E231" s="137">
        <v>888.68</v>
      </c>
      <c r="F231" s="137">
        <f t="shared" si="16"/>
        <v>266.59999999999991</v>
      </c>
      <c r="G231" s="138">
        <f t="shared" si="17"/>
        <v>0.42856224279835375</v>
      </c>
      <c r="I231" s="139">
        <v>1</v>
      </c>
    </row>
    <row r="232" spans="1:15">
      <c r="A232" s="136" t="s">
        <v>112</v>
      </c>
      <c r="B232" s="3" t="s">
        <v>323</v>
      </c>
      <c r="C232" s="3" t="s">
        <v>739</v>
      </c>
      <c r="D232" s="137">
        <v>11.13</v>
      </c>
      <c r="E232" s="137">
        <v>15.9</v>
      </c>
      <c r="F232" s="137">
        <f t="shared" si="16"/>
        <v>4.7699999999999996</v>
      </c>
      <c r="G232" s="138">
        <f t="shared" si="17"/>
        <v>0.42857142857142849</v>
      </c>
      <c r="I232" s="139">
        <v>1</v>
      </c>
      <c r="M232" s="139">
        <v>1</v>
      </c>
    </row>
    <row r="233" spans="1:15">
      <c r="A233" s="136" t="s">
        <v>514</v>
      </c>
      <c r="B233" s="3" t="s">
        <v>954</v>
      </c>
      <c r="C233" s="3" t="s">
        <v>739</v>
      </c>
      <c r="D233" s="137">
        <v>362.27</v>
      </c>
      <c r="E233" s="137">
        <v>517.53</v>
      </c>
      <c r="F233" s="137">
        <f t="shared" si="16"/>
        <v>155.26</v>
      </c>
      <c r="G233" s="138">
        <f t="shared" si="17"/>
        <v>0.42857537196014023</v>
      </c>
      <c r="J233" s="139">
        <v>1</v>
      </c>
    </row>
    <row r="234" spans="1:15">
      <c r="A234" s="136" t="s">
        <v>515</v>
      </c>
      <c r="B234" s="3" t="s">
        <v>955</v>
      </c>
      <c r="C234" s="3" t="s">
        <v>739</v>
      </c>
      <c r="D234" s="137">
        <v>362.27</v>
      </c>
      <c r="E234" s="137">
        <v>517.53</v>
      </c>
      <c r="F234" s="137">
        <f t="shared" si="16"/>
        <v>155.26</v>
      </c>
      <c r="G234" s="138">
        <f t="shared" si="17"/>
        <v>0.42857537196014023</v>
      </c>
      <c r="J234" s="139">
        <v>1</v>
      </c>
    </row>
    <row r="235" spans="1:15">
      <c r="A235" s="136" t="s">
        <v>333</v>
      </c>
      <c r="B235" s="3" t="s">
        <v>751</v>
      </c>
      <c r="C235" s="3" t="s">
        <v>739</v>
      </c>
      <c r="D235" s="137">
        <v>478.38</v>
      </c>
      <c r="E235" s="137">
        <v>683.4</v>
      </c>
      <c r="F235" s="137">
        <f t="shared" si="16"/>
        <v>205.01999999999998</v>
      </c>
      <c r="G235" s="138">
        <f t="shared" si="17"/>
        <v>0.42857142857142855</v>
      </c>
      <c r="J235" s="139">
        <v>1</v>
      </c>
      <c r="K235" s="139">
        <v>1</v>
      </c>
    </row>
    <row r="236" spans="1:15">
      <c r="A236" s="136" t="s">
        <v>157</v>
      </c>
      <c r="B236" s="3" t="s">
        <v>917</v>
      </c>
      <c r="C236" s="3" t="s">
        <v>739</v>
      </c>
      <c r="D236" s="137">
        <v>155.94999999999999</v>
      </c>
      <c r="E236" s="137">
        <v>222.78</v>
      </c>
      <c r="F236" s="137">
        <f t="shared" si="16"/>
        <v>66.830000000000013</v>
      </c>
      <c r="G236" s="138">
        <f t="shared" si="17"/>
        <v>0.42853478679063811</v>
      </c>
      <c r="L236" s="139">
        <v>1</v>
      </c>
    </row>
    <row r="237" spans="1:15">
      <c r="A237" s="136" t="s">
        <v>508</v>
      </c>
      <c r="B237" s="3" t="s">
        <v>917</v>
      </c>
      <c r="C237" s="3" t="s">
        <v>738</v>
      </c>
      <c r="D237" s="137">
        <v>116.95</v>
      </c>
      <c r="E237" s="137">
        <v>167.07</v>
      </c>
      <c r="F237" s="137">
        <f t="shared" si="16"/>
        <v>50.11999999999999</v>
      </c>
      <c r="G237" s="138">
        <f t="shared" si="17"/>
        <v>0.42855921333903368</v>
      </c>
      <c r="L237" s="139">
        <v>1</v>
      </c>
    </row>
    <row r="238" spans="1:15">
      <c r="A238" s="136" t="s">
        <v>158</v>
      </c>
      <c r="B238" s="3" t="s">
        <v>956</v>
      </c>
      <c r="C238" s="3" t="s">
        <v>739</v>
      </c>
      <c r="D238" s="137">
        <v>67.97</v>
      </c>
      <c r="E238" s="137">
        <v>97.1</v>
      </c>
      <c r="F238" s="137">
        <f t="shared" si="16"/>
        <v>29.129999999999995</v>
      </c>
      <c r="G238" s="138">
        <f t="shared" si="17"/>
        <v>0.42857142857142849</v>
      </c>
      <c r="L238" s="139">
        <v>1</v>
      </c>
    </row>
    <row r="239" spans="1:15">
      <c r="A239" s="136" t="s">
        <v>452</v>
      </c>
      <c r="B239" s="3" t="s">
        <v>957</v>
      </c>
      <c r="C239" s="3" t="s">
        <v>739</v>
      </c>
      <c r="D239" s="137">
        <v>30.79</v>
      </c>
      <c r="E239" s="137">
        <v>43.99</v>
      </c>
      <c r="F239" s="137">
        <f t="shared" si="16"/>
        <v>13.200000000000003</v>
      </c>
      <c r="G239" s="138">
        <f t="shared" si="17"/>
        <v>0.42871062033127649</v>
      </c>
      <c r="L239" s="139">
        <v>1</v>
      </c>
    </row>
    <row r="240" spans="1:15">
      <c r="A240" s="136" t="s">
        <v>73</v>
      </c>
      <c r="B240" s="3" t="s">
        <v>945</v>
      </c>
      <c r="C240" s="3" t="s">
        <v>739</v>
      </c>
      <c r="D240" s="137">
        <v>178.5</v>
      </c>
      <c r="E240" s="137">
        <v>255</v>
      </c>
      <c r="F240" s="137">
        <f t="shared" si="16"/>
        <v>76.5</v>
      </c>
      <c r="G240" s="138">
        <f t="shared" si="17"/>
        <v>0.42857142857142855</v>
      </c>
      <c r="H240" s="139">
        <v>1</v>
      </c>
    </row>
    <row r="241" spans="1:15">
      <c r="A241" s="136" t="s">
        <v>74</v>
      </c>
      <c r="B241" s="3" t="s">
        <v>753</v>
      </c>
      <c r="C241" s="3" t="s">
        <v>739</v>
      </c>
      <c r="D241" s="137">
        <v>178.5</v>
      </c>
      <c r="E241" s="137">
        <v>255</v>
      </c>
      <c r="F241" s="137">
        <f t="shared" si="16"/>
        <v>76.5</v>
      </c>
      <c r="G241" s="138">
        <f t="shared" si="17"/>
        <v>0.42857142857142855</v>
      </c>
      <c r="H241" s="139">
        <v>1</v>
      </c>
    </row>
    <row r="242" spans="1:15">
      <c r="A242" s="136" t="s">
        <v>75</v>
      </c>
      <c r="B242" s="3" t="s">
        <v>958</v>
      </c>
      <c r="C242" s="3" t="s">
        <v>739</v>
      </c>
      <c r="D242" s="137">
        <v>178.5</v>
      </c>
      <c r="E242" s="137">
        <v>255</v>
      </c>
      <c r="F242" s="137">
        <f t="shared" si="16"/>
        <v>76.5</v>
      </c>
      <c r="G242" s="138">
        <f t="shared" si="17"/>
        <v>0.42857142857142855</v>
      </c>
      <c r="H242" s="139">
        <v>1</v>
      </c>
    </row>
    <row r="243" spans="1:15">
      <c r="A243" s="136" t="s">
        <v>76</v>
      </c>
      <c r="B243" s="3" t="s">
        <v>945</v>
      </c>
      <c r="C243" s="3" t="s">
        <v>739</v>
      </c>
      <c r="D243" s="137">
        <v>178.5</v>
      </c>
      <c r="E243" s="137">
        <v>255</v>
      </c>
      <c r="F243" s="137">
        <f t="shared" si="16"/>
        <v>76.5</v>
      </c>
      <c r="G243" s="138">
        <f t="shared" si="17"/>
        <v>0.42857142857142855</v>
      </c>
      <c r="H243" s="139">
        <v>1</v>
      </c>
    </row>
    <row r="244" spans="1:15">
      <c r="A244" s="136" t="s">
        <v>77</v>
      </c>
      <c r="B244" s="3" t="s">
        <v>752</v>
      </c>
      <c r="C244" s="3" t="s">
        <v>742</v>
      </c>
      <c r="D244" s="137">
        <v>178.5</v>
      </c>
      <c r="E244" s="137">
        <v>255</v>
      </c>
      <c r="F244" s="137">
        <f t="shared" si="16"/>
        <v>76.5</v>
      </c>
      <c r="G244" s="138">
        <f t="shared" si="17"/>
        <v>0.42857142857142855</v>
      </c>
      <c r="H244" s="139">
        <v>1</v>
      </c>
    </row>
    <row r="245" spans="1:15">
      <c r="A245" s="136" t="s">
        <v>247</v>
      </c>
      <c r="B245" s="3" t="s">
        <v>752</v>
      </c>
      <c r="C245" s="3" t="s">
        <v>739</v>
      </c>
      <c r="D245" s="137">
        <v>178.5</v>
      </c>
      <c r="E245" s="137">
        <v>255</v>
      </c>
      <c r="F245" s="137">
        <f t="shared" si="16"/>
        <v>76.5</v>
      </c>
      <c r="G245" s="138">
        <f t="shared" si="17"/>
        <v>0.42857142857142855</v>
      </c>
      <c r="H245" s="139">
        <v>1</v>
      </c>
    </row>
    <row r="246" spans="1:15">
      <c r="A246" s="136" t="s">
        <v>599</v>
      </c>
      <c r="B246" s="3" t="s">
        <v>959</v>
      </c>
      <c r="C246" s="3" t="s">
        <v>742</v>
      </c>
      <c r="D246" s="137">
        <v>178.5</v>
      </c>
      <c r="E246" s="137">
        <v>255</v>
      </c>
      <c r="F246" s="137">
        <f t="shared" si="16"/>
        <v>76.5</v>
      </c>
      <c r="G246" s="138">
        <f t="shared" si="17"/>
        <v>0.42857142857142855</v>
      </c>
      <c r="H246" s="139">
        <v>1</v>
      </c>
    </row>
    <row r="247" spans="1:15">
      <c r="A247" s="136" t="s">
        <v>66</v>
      </c>
      <c r="B247" s="3" t="s">
        <v>960</v>
      </c>
      <c r="C247" s="3" t="s">
        <v>739</v>
      </c>
      <c r="D247" s="137">
        <v>44.76</v>
      </c>
      <c r="E247" s="137">
        <v>63.94</v>
      </c>
      <c r="F247" s="137">
        <f t="shared" si="16"/>
        <v>19.18</v>
      </c>
      <c r="G247" s="138">
        <f t="shared" si="17"/>
        <v>0.42850759606791777</v>
      </c>
      <c r="H247" s="139">
        <v>1</v>
      </c>
      <c r="I247" s="139">
        <v>1</v>
      </c>
      <c r="L247" s="139">
        <v>1</v>
      </c>
      <c r="N247" s="139">
        <v>1</v>
      </c>
      <c r="O247" s="139">
        <v>1</v>
      </c>
    </row>
    <row r="248" spans="1:15">
      <c r="A248" s="136" t="s">
        <v>71</v>
      </c>
      <c r="B248" s="3" t="s">
        <v>961</v>
      </c>
      <c r="C248" s="3" t="s">
        <v>739</v>
      </c>
      <c r="D248" s="137">
        <v>178.05</v>
      </c>
      <c r="E248" s="137">
        <v>254.36</v>
      </c>
      <c r="F248" s="137">
        <f t="shared" si="16"/>
        <v>76.31</v>
      </c>
      <c r="G248" s="138">
        <f>F248/D248</f>
        <v>0.42858747542825049</v>
      </c>
      <c r="H248" s="139">
        <v>1</v>
      </c>
      <c r="I248" s="139">
        <v>1</v>
      </c>
      <c r="J248" s="139">
        <v>1</v>
      </c>
      <c r="K248" s="139">
        <v>1</v>
      </c>
      <c r="L248" s="139">
        <v>1</v>
      </c>
      <c r="M248" s="139">
        <v>1</v>
      </c>
      <c r="N248" s="139">
        <v>1</v>
      </c>
      <c r="O248" s="139">
        <v>1</v>
      </c>
    </row>
    <row r="249" spans="1:15">
      <c r="A249" s="136" t="s">
        <v>70</v>
      </c>
      <c r="B249" s="3" t="s">
        <v>962</v>
      </c>
      <c r="C249" s="3" t="s">
        <v>739</v>
      </c>
      <c r="D249" s="137">
        <v>32</v>
      </c>
      <c r="E249" s="137">
        <v>45.71</v>
      </c>
      <c r="F249" s="137">
        <f t="shared" si="16"/>
        <v>13.71</v>
      </c>
      <c r="G249" s="138">
        <f t="shared" si="17"/>
        <v>0.42843750000000003</v>
      </c>
      <c r="H249" s="139">
        <v>1</v>
      </c>
      <c r="I249" s="139">
        <v>1</v>
      </c>
      <c r="J249" s="139">
        <v>1</v>
      </c>
      <c r="K249" s="139">
        <v>1</v>
      </c>
      <c r="L249" s="139">
        <v>1</v>
      </c>
      <c r="M249" s="139">
        <v>1</v>
      </c>
      <c r="N249" s="139">
        <v>1</v>
      </c>
      <c r="O249" s="139">
        <v>1</v>
      </c>
    </row>
    <row r="250" spans="1:15">
      <c r="A250" s="136" t="s">
        <v>84</v>
      </c>
      <c r="B250" s="3" t="s">
        <v>963</v>
      </c>
      <c r="C250" s="3" t="s">
        <v>739</v>
      </c>
      <c r="D250" s="137">
        <v>17.79</v>
      </c>
      <c r="E250" s="137">
        <v>25.42</v>
      </c>
      <c r="F250" s="137">
        <f t="shared" si="16"/>
        <v>7.6300000000000026</v>
      </c>
      <c r="G250" s="138">
        <f t="shared" si="17"/>
        <v>0.42889263631253527</v>
      </c>
      <c r="H250" s="139">
        <v>1</v>
      </c>
      <c r="I250" s="139">
        <v>1</v>
      </c>
      <c r="J250" s="139">
        <v>1</v>
      </c>
      <c r="K250" s="139">
        <v>1</v>
      </c>
      <c r="L250" s="139">
        <v>1</v>
      </c>
      <c r="M250" s="139">
        <v>1</v>
      </c>
      <c r="N250" s="139">
        <v>1</v>
      </c>
      <c r="O250" s="139">
        <v>1</v>
      </c>
    </row>
    <row r="251" spans="1:15">
      <c r="A251" s="136" t="s">
        <v>39</v>
      </c>
      <c r="B251" s="3" t="s">
        <v>964</v>
      </c>
      <c r="C251" s="3" t="s">
        <v>739</v>
      </c>
      <c r="D251" s="137">
        <v>18.850000000000001</v>
      </c>
      <c r="E251" s="137">
        <v>26.93</v>
      </c>
      <c r="F251" s="137">
        <f t="shared" si="16"/>
        <v>8.0799999999999983</v>
      </c>
      <c r="G251" s="138">
        <f t="shared" si="17"/>
        <v>0.42864721485411128</v>
      </c>
      <c r="J251" s="139">
        <v>1</v>
      </c>
      <c r="K251" s="139">
        <v>1</v>
      </c>
      <c r="L251" s="139">
        <v>1</v>
      </c>
      <c r="M251" s="139">
        <v>1</v>
      </c>
      <c r="O251" s="139">
        <v>1</v>
      </c>
    </row>
    <row r="252" spans="1:15">
      <c r="A252" s="136" t="s">
        <v>516</v>
      </c>
      <c r="B252" s="3" t="s">
        <v>965</v>
      </c>
      <c r="C252" s="3" t="s">
        <v>739</v>
      </c>
      <c r="D252" s="137">
        <v>232.14</v>
      </c>
      <c r="E252" s="137">
        <v>331.63</v>
      </c>
      <c r="F252" s="137">
        <f t="shared" si="16"/>
        <v>99.490000000000009</v>
      </c>
      <c r="G252" s="138">
        <f t="shared" si="17"/>
        <v>0.42857758249332306</v>
      </c>
      <c r="I252" s="139">
        <v>1</v>
      </c>
      <c r="J252" s="139">
        <v>1</v>
      </c>
      <c r="K252" s="139">
        <v>1</v>
      </c>
      <c r="L252" s="139">
        <v>1</v>
      </c>
      <c r="M252" s="139">
        <v>1</v>
      </c>
      <c r="N252" s="139">
        <v>1</v>
      </c>
      <c r="O252" s="139">
        <v>1</v>
      </c>
    </row>
    <row r="253" spans="1:15">
      <c r="A253" s="136" t="s">
        <v>93</v>
      </c>
      <c r="B253" s="3" t="s">
        <v>966</v>
      </c>
      <c r="C253" s="3" t="s">
        <v>739</v>
      </c>
      <c r="D253" s="137">
        <v>296.81</v>
      </c>
      <c r="E253" s="137">
        <v>424.02</v>
      </c>
      <c r="F253" s="137">
        <f t="shared" si="16"/>
        <v>127.20999999999998</v>
      </c>
      <c r="G253" s="138">
        <f t="shared" si="17"/>
        <v>0.42859068090697744</v>
      </c>
      <c r="L253" s="139">
        <v>1</v>
      </c>
    </row>
    <row r="254" spans="1:15">
      <c r="A254" s="136" t="s">
        <v>163</v>
      </c>
      <c r="B254" s="3" t="s">
        <v>967</v>
      </c>
      <c r="C254" s="3" t="s">
        <v>739</v>
      </c>
      <c r="D254" s="137">
        <v>54.38</v>
      </c>
      <c r="E254" s="137">
        <v>77.680000000000007</v>
      </c>
      <c r="F254" s="137">
        <f t="shared" si="16"/>
        <v>23.300000000000004</v>
      </c>
      <c r="G254" s="138">
        <f t="shared" si="17"/>
        <v>0.4284663479220302</v>
      </c>
      <c r="L254" s="139">
        <v>1</v>
      </c>
    </row>
    <row r="255" spans="1:15">
      <c r="A255" s="136" t="s">
        <v>519</v>
      </c>
      <c r="B255" s="3" t="s">
        <v>968</v>
      </c>
      <c r="C255" s="3" t="s">
        <v>738</v>
      </c>
      <c r="D255" s="137">
        <v>263.42</v>
      </c>
      <c r="E255" s="137">
        <v>309.91000000000003</v>
      </c>
      <c r="F255" s="137">
        <f t="shared" ref="F255:F305" si="18">E255-D255</f>
        <v>46.490000000000009</v>
      </c>
      <c r="G255" s="138">
        <f t="shared" ref="G255:G305" si="19">F255/D255</f>
        <v>0.17648621972515377</v>
      </c>
      <c r="N255" s="139">
        <v>1</v>
      </c>
    </row>
    <row r="256" spans="1:15">
      <c r="A256" s="136" t="s">
        <v>520</v>
      </c>
      <c r="B256" s="3" t="s">
        <v>969</v>
      </c>
      <c r="C256" s="3" t="s">
        <v>738</v>
      </c>
      <c r="D256" s="137">
        <v>217.6</v>
      </c>
      <c r="E256" s="137">
        <v>256</v>
      </c>
      <c r="F256" s="137">
        <f t="shared" si="18"/>
        <v>38.400000000000006</v>
      </c>
      <c r="G256" s="138">
        <f t="shared" si="19"/>
        <v>0.17647058823529416</v>
      </c>
      <c r="N256" s="139">
        <v>1</v>
      </c>
    </row>
    <row r="257" spans="1:15">
      <c r="A257" s="136" t="s">
        <v>521</v>
      </c>
      <c r="B257" s="3" t="s">
        <v>970</v>
      </c>
      <c r="C257" s="3" t="s">
        <v>738</v>
      </c>
      <c r="D257" s="137">
        <v>260.85000000000002</v>
      </c>
      <c r="E257" s="137">
        <v>306.88</v>
      </c>
      <c r="F257" s="137">
        <f t="shared" si="18"/>
        <v>46.029999999999973</v>
      </c>
      <c r="G257" s="138">
        <f t="shared" si="19"/>
        <v>0.17646156795092954</v>
      </c>
      <c r="O257" s="139">
        <v>1</v>
      </c>
    </row>
    <row r="258" spans="1:15">
      <c r="A258" s="136" t="s">
        <v>544</v>
      </c>
      <c r="B258" s="3" t="s">
        <v>971</v>
      </c>
      <c r="C258" s="3" t="s">
        <v>738</v>
      </c>
      <c r="D258" s="137">
        <v>71.58</v>
      </c>
      <c r="E258" s="137">
        <v>102.26</v>
      </c>
      <c r="F258" s="137">
        <f t="shared" si="18"/>
        <v>30.680000000000007</v>
      </c>
      <c r="G258" s="138">
        <f t="shared" si="19"/>
        <v>0.42861134395082434</v>
      </c>
      <c r="L258" s="139">
        <v>1</v>
      </c>
    </row>
    <row r="259" spans="1:15">
      <c r="A259" s="136" t="s">
        <v>545</v>
      </c>
      <c r="B259" s="3" t="s">
        <v>972</v>
      </c>
      <c r="C259" s="3" t="s">
        <v>738</v>
      </c>
      <c r="D259" s="137">
        <v>71.58</v>
      </c>
      <c r="E259" s="137">
        <v>102.26</v>
      </c>
      <c r="F259" s="137">
        <f t="shared" si="18"/>
        <v>30.680000000000007</v>
      </c>
      <c r="G259" s="138">
        <f t="shared" si="19"/>
        <v>0.42861134395082434</v>
      </c>
      <c r="L259" s="139">
        <v>1</v>
      </c>
    </row>
    <row r="260" spans="1:15">
      <c r="A260" s="136" t="s">
        <v>546</v>
      </c>
      <c r="B260" s="3" t="s">
        <v>877</v>
      </c>
      <c r="C260" s="3" t="s">
        <v>738</v>
      </c>
      <c r="D260" s="137">
        <v>68.95</v>
      </c>
      <c r="E260" s="137">
        <v>98.5</v>
      </c>
      <c r="F260" s="137">
        <f t="shared" si="18"/>
        <v>29.549999999999997</v>
      </c>
      <c r="G260" s="138">
        <f t="shared" si="19"/>
        <v>0.42857142857142849</v>
      </c>
      <c r="L260" s="139">
        <v>1</v>
      </c>
    </row>
    <row r="261" spans="1:15">
      <c r="A261" s="136" t="s">
        <v>555</v>
      </c>
      <c r="B261" s="3" t="s">
        <v>973</v>
      </c>
      <c r="C261" s="3" t="s">
        <v>738</v>
      </c>
      <c r="D261" s="137">
        <v>321.38</v>
      </c>
      <c r="E261" s="137">
        <v>428.5</v>
      </c>
      <c r="F261" s="137">
        <f t="shared" si="18"/>
        <v>107.12</v>
      </c>
      <c r="G261" s="138">
        <f t="shared" si="19"/>
        <v>0.33331258945796255</v>
      </c>
      <c r="L261" s="139">
        <v>1</v>
      </c>
    </row>
    <row r="262" spans="1:15">
      <c r="A262" s="136" t="s">
        <v>552</v>
      </c>
      <c r="B262" s="3" t="s">
        <v>974</v>
      </c>
      <c r="C262" s="3" t="s">
        <v>738</v>
      </c>
      <c r="D262" s="137">
        <v>321.38</v>
      </c>
      <c r="E262" s="137">
        <v>428.5</v>
      </c>
      <c r="F262" s="137">
        <f t="shared" si="18"/>
        <v>107.12</v>
      </c>
      <c r="G262" s="138">
        <f t="shared" si="19"/>
        <v>0.33331258945796255</v>
      </c>
      <c r="L262" s="139">
        <v>1</v>
      </c>
    </row>
    <row r="263" spans="1:15">
      <c r="A263" s="136" t="s">
        <v>549</v>
      </c>
      <c r="B263" s="3" t="s">
        <v>975</v>
      </c>
      <c r="C263" s="3" t="s">
        <v>738</v>
      </c>
      <c r="D263" s="137">
        <v>321.38</v>
      </c>
      <c r="E263" s="137">
        <v>428.5</v>
      </c>
      <c r="F263" s="137">
        <f t="shared" si="18"/>
        <v>107.12</v>
      </c>
      <c r="G263" s="138">
        <f t="shared" si="19"/>
        <v>0.33331258945796255</v>
      </c>
      <c r="L263" s="139">
        <v>1</v>
      </c>
    </row>
    <row r="264" spans="1:15">
      <c r="A264" s="136" t="s">
        <v>553</v>
      </c>
      <c r="B264" s="3" t="s">
        <v>976</v>
      </c>
      <c r="C264" s="3" t="s">
        <v>738</v>
      </c>
      <c r="D264" s="137">
        <v>321.38</v>
      </c>
      <c r="E264" s="137">
        <v>428.5</v>
      </c>
      <c r="F264" s="137">
        <f t="shared" si="18"/>
        <v>107.12</v>
      </c>
      <c r="G264" s="138">
        <f t="shared" si="19"/>
        <v>0.33331258945796255</v>
      </c>
      <c r="L264" s="139">
        <v>1</v>
      </c>
    </row>
    <row r="265" spans="1:15">
      <c r="A265" s="136" t="s">
        <v>550</v>
      </c>
      <c r="B265" s="3" t="s">
        <v>977</v>
      </c>
      <c r="C265" s="3" t="s">
        <v>738</v>
      </c>
      <c r="D265" s="137">
        <v>321.38</v>
      </c>
      <c r="E265" s="137">
        <v>428.5</v>
      </c>
      <c r="F265" s="137">
        <f t="shared" si="18"/>
        <v>107.12</v>
      </c>
      <c r="G265" s="138">
        <f t="shared" si="19"/>
        <v>0.33331258945796255</v>
      </c>
      <c r="L265" s="139">
        <v>1</v>
      </c>
    </row>
    <row r="266" spans="1:15">
      <c r="A266" s="136" t="s">
        <v>554</v>
      </c>
      <c r="B266" s="3" t="s">
        <v>978</v>
      </c>
      <c r="C266" s="3" t="s">
        <v>738</v>
      </c>
      <c r="D266" s="137">
        <v>321.38</v>
      </c>
      <c r="E266" s="137">
        <v>428.5</v>
      </c>
      <c r="F266" s="137">
        <f t="shared" si="18"/>
        <v>107.12</v>
      </c>
      <c r="G266" s="138">
        <f t="shared" si="19"/>
        <v>0.33331258945796255</v>
      </c>
      <c r="L266" s="139">
        <v>1</v>
      </c>
    </row>
    <row r="267" spans="1:15">
      <c r="A267" s="136" t="s">
        <v>551</v>
      </c>
      <c r="B267" s="3" t="s">
        <v>979</v>
      </c>
      <c r="C267" s="3" t="s">
        <v>738</v>
      </c>
      <c r="D267" s="137">
        <v>321.38</v>
      </c>
      <c r="E267" s="137">
        <v>428.5</v>
      </c>
      <c r="F267" s="137">
        <f t="shared" si="18"/>
        <v>107.12</v>
      </c>
      <c r="G267" s="138">
        <f t="shared" si="19"/>
        <v>0.33331258945796255</v>
      </c>
      <c r="L267" s="139">
        <v>1</v>
      </c>
    </row>
    <row r="268" spans="1:15">
      <c r="A268" s="136" t="s">
        <v>557</v>
      </c>
      <c r="B268" s="3" t="s">
        <v>751</v>
      </c>
      <c r="C268" s="3" t="s">
        <v>738</v>
      </c>
      <c r="D268" s="137">
        <v>514.94000000000005</v>
      </c>
      <c r="E268" s="137">
        <v>735.63</v>
      </c>
      <c r="F268" s="137">
        <f t="shared" si="18"/>
        <v>220.68999999999994</v>
      </c>
      <c r="G268" s="138">
        <f t="shared" si="19"/>
        <v>0.42857420281974584</v>
      </c>
      <c r="L268" s="139">
        <v>1</v>
      </c>
    </row>
    <row r="269" spans="1:15">
      <c r="A269" s="136" t="s">
        <v>559</v>
      </c>
      <c r="B269" s="3" t="s">
        <v>980</v>
      </c>
      <c r="C269" s="3" t="s">
        <v>738</v>
      </c>
      <c r="D269" s="137">
        <v>136.91</v>
      </c>
      <c r="E269" s="137">
        <v>171.14</v>
      </c>
      <c r="F269" s="137">
        <f t="shared" si="18"/>
        <v>34.22999999999999</v>
      </c>
      <c r="G269" s="138">
        <f t="shared" si="19"/>
        <v>0.25001826017091511</v>
      </c>
      <c r="L269" s="139">
        <v>1</v>
      </c>
    </row>
    <row r="270" spans="1:15">
      <c r="A270" s="136" t="s">
        <v>556</v>
      </c>
      <c r="B270" s="3" t="s">
        <v>981</v>
      </c>
      <c r="C270" s="3" t="s">
        <v>738</v>
      </c>
      <c r="D270" s="137">
        <v>521.25</v>
      </c>
      <c r="E270" s="137">
        <v>695</v>
      </c>
      <c r="F270" s="137">
        <f t="shared" si="18"/>
        <v>173.75</v>
      </c>
      <c r="G270" s="138">
        <f t="shared" si="19"/>
        <v>0.33333333333333331</v>
      </c>
      <c r="L270" s="139">
        <v>1</v>
      </c>
    </row>
    <row r="271" spans="1:15">
      <c r="A271" s="136" t="s">
        <v>547</v>
      </c>
      <c r="B271" s="3" t="s">
        <v>764</v>
      </c>
      <c r="C271" s="3" t="s">
        <v>738</v>
      </c>
      <c r="D271" s="137">
        <v>196.35</v>
      </c>
      <c r="E271" s="137">
        <v>280.5</v>
      </c>
      <c r="F271" s="137">
        <f t="shared" si="18"/>
        <v>84.15</v>
      </c>
      <c r="G271" s="138">
        <f t="shared" si="19"/>
        <v>0.4285714285714286</v>
      </c>
      <c r="L271" s="139">
        <v>1</v>
      </c>
    </row>
    <row r="272" spans="1:15">
      <c r="A272" s="136" t="s">
        <v>558</v>
      </c>
      <c r="B272" s="3" t="s">
        <v>982</v>
      </c>
      <c r="C272" s="3" t="s">
        <v>738</v>
      </c>
      <c r="D272" s="137">
        <v>20.58</v>
      </c>
      <c r="E272" s="137">
        <v>29.4</v>
      </c>
      <c r="F272" s="137">
        <f t="shared" si="18"/>
        <v>8.82</v>
      </c>
      <c r="G272" s="138">
        <f t="shared" si="19"/>
        <v>0.4285714285714286</v>
      </c>
      <c r="L272" s="139">
        <v>1</v>
      </c>
    </row>
    <row r="273" spans="1:15">
      <c r="A273" s="136" t="s">
        <v>566</v>
      </c>
      <c r="B273" s="3" t="s">
        <v>983</v>
      </c>
      <c r="C273" s="3" t="s">
        <v>738</v>
      </c>
      <c r="D273" s="137">
        <v>381.69</v>
      </c>
      <c r="E273" s="137">
        <v>545.27</v>
      </c>
      <c r="F273" s="137">
        <f t="shared" si="18"/>
        <v>163.57999999999998</v>
      </c>
      <c r="G273" s="138">
        <f t="shared" si="19"/>
        <v>0.42856768581833421</v>
      </c>
      <c r="J273" s="139">
        <v>1</v>
      </c>
      <c r="K273" s="139">
        <v>1</v>
      </c>
    </row>
    <row r="274" spans="1:15">
      <c r="A274" s="136" t="s">
        <v>567</v>
      </c>
      <c r="B274" s="3" t="s">
        <v>984</v>
      </c>
      <c r="C274" s="3" t="s">
        <v>738</v>
      </c>
      <c r="D274" s="137">
        <v>47.15</v>
      </c>
      <c r="E274" s="137">
        <v>67.36</v>
      </c>
      <c r="F274" s="137">
        <f t="shared" si="18"/>
        <v>20.21</v>
      </c>
      <c r="G274" s="138">
        <f t="shared" si="19"/>
        <v>0.42863202545068935</v>
      </c>
      <c r="J274" s="139">
        <v>1</v>
      </c>
      <c r="K274" s="139">
        <v>1</v>
      </c>
    </row>
    <row r="275" spans="1:15">
      <c r="A275" s="136" t="s">
        <v>577</v>
      </c>
      <c r="B275" s="3" t="s">
        <v>985</v>
      </c>
      <c r="C275" s="3" t="s">
        <v>738</v>
      </c>
      <c r="D275" s="137">
        <v>381.69</v>
      </c>
      <c r="E275" s="137">
        <v>545.27</v>
      </c>
      <c r="F275" s="137">
        <f t="shared" si="18"/>
        <v>163.57999999999998</v>
      </c>
      <c r="G275" s="138">
        <f t="shared" si="19"/>
        <v>0.42856768581833421</v>
      </c>
      <c r="J275" s="139">
        <v>1</v>
      </c>
      <c r="K275" s="139">
        <v>1</v>
      </c>
    </row>
    <row r="276" spans="1:15">
      <c r="A276" s="136" t="s">
        <v>585</v>
      </c>
      <c r="B276" s="3" t="s">
        <v>986</v>
      </c>
      <c r="C276" s="3" t="s">
        <v>738</v>
      </c>
      <c r="D276" s="137">
        <v>278.45999999999998</v>
      </c>
      <c r="E276" s="137">
        <v>397.8</v>
      </c>
      <c r="F276" s="137">
        <f t="shared" si="18"/>
        <v>119.34000000000003</v>
      </c>
      <c r="G276" s="138">
        <f t="shared" si="19"/>
        <v>0.42857142857142871</v>
      </c>
      <c r="J276" s="139">
        <v>1</v>
      </c>
      <c r="K276" s="139">
        <v>1</v>
      </c>
    </row>
    <row r="277" spans="1:15">
      <c r="A277" s="136" t="s">
        <v>586</v>
      </c>
      <c r="B277" s="3" t="s">
        <v>987</v>
      </c>
      <c r="C277" s="3" t="s">
        <v>738</v>
      </c>
      <c r="D277" s="137">
        <v>42.58</v>
      </c>
      <c r="E277" s="137">
        <v>60.83</v>
      </c>
      <c r="F277" s="137">
        <f t="shared" si="18"/>
        <v>18.25</v>
      </c>
      <c r="G277" s="138">
        <f t="shared" si="19"/>
        <v>0.42860497886331611</v>
      </c>
      <c r="J277" s="139">
        <v>1</v>
      </c>
      <c r="K277" s="139">
        <v>1</v>
      </c>
    </row>
    <row r="278" spans="1:15">
      <c r="A278" s="136" t="s">
        <v>587</v>
      </c>
      <c r="B278" s="3" t="s">
        <v>988</v>
      </c>
      <c r="C278" s="3" t="s">
        <v>738</v>
      </c>
      <c r="D278" s="137">
        <v>278.45999999999998</v>
      </c>
      <c r="E278" s="137">
        <v>397.8</v>
      </c>
      <c r="F278" s="137">
        <f t="shared" si="18"/>
        <v>119.34000000000003</v>
      </c>
      <c r="G278" s="138">
        <f t="shared" si="19"/>
        <v>0.42857142857142871</v>
      </c>
      <c r="J278" s="139">
        <v>1</v>
      </c>
      <c r="K278" s="139">
        <v>1</v>
      </c>
    </row>
    <row r="279" spans="1:15">
      <c r="A279" s="136" t="s">
        <v>593</v>
      </c>
      <c r="B279" s="3" t="s">
        <v>936</v>
      </c>
      <c r="C279" s="3" t="s">
        <v>738</v>
      </c>
      <c r="D279" s="137">
        <v>272.06</v>
      </c>
      <c r="E279" s="137">
        <v>388.66</v>
      </c>
      <c r="F279" s="137">
        <f t="shared" si="18"/>
        <v>116.60000000000002</v>
      </c>
      <c r="G279" s="138">
        <f t="shared" si="19"/>
        <v>0.42858193045651705</v>
      </c>
      <c r="J279" s="139">
        <v>1</v>
      </c>
      <c r="K279" s="139">
        <v>1</v>
      </c>
    </row>
    <row r="280" spans="1:15">
      <c r="A280" s="136" t="s">
        <v>148</v>
      </c>
      <c r="B280" s="3" t="s">
        <v>989</v>
      </c>
      <c r="C280" s="3" t="s">
        <v>738</v>
      </c>
      <c r="D280" s="137">
        <v>638.51</v>
      </c>
      <c r="E280" s="137">
        <v>937.6</v>
      </c>
      <c r="F280" s="137">
        <f t="shared" si="18"/>
        <v>299.09000000000003</v>
      </c>
      <c r="G280" s="138">
        <f t="shared" si="19"/>
        <v>0.4684186621979296</v>
      </c>
      <c r="J280" s="139">
        <v>1</v>
      </c>
      <c r="K280" s="139">
        <v>1</v>
      </c>
    </row>
    <row r="281" spans="1:15">
      <c r="A281" s="136" t="s">
        <v>600</v>
      </c>
      <c r="B281" s="3" t="s">
        <v>830</v>
      </c>
      <c r="C281" s="3" t="s">
        <v>738</v>
      </c>
      <c r="D281" s="137">
        <v>712.5</v>
      </c>
      <c r="E281" s="137">
        <v>950</v>
      </c>
      <c r="F281" s="137">
        <f t="shared" si="18"/>
        <v>237.5</v>
      </c>
      <c r="G281" s="138">
        <f t="shared" si="19"/>
        <v>0.33333333333333331</v>
      </c>
      <c r="O281" s="139">
        <v>1</v>
      </c>
    </row>
    <row r="282" spans="1:15">
      <c r="A282" s="136" t="s">
        <v>602</v>
      </c>
      <c r="B282" s="3" t="s">
        <v>877</v>
      </c>
      <c r="C282" s="3" t="s">
        <v>738</v>
      </c>
      <c r="D282" s="137">
        <v>66.5</v>
      </c>
      <c r="E282" s="137">
        <v>95</v>
      </c>
      <c r="F282" s="137">
        <f t="shared" si="18"/>
        <v>28.5</v>
      </c>
      <c r="G282" s="138">
        <f t="shared" si="19"/>
        <v>0.42857142857142855</v>
      </c>
      <c r="O282" s="139">
        <v>1</v>
      </c>
    </row>
    <row r="283" spans="1:15">
      <c r="A283" s="136" t="s">
        <v>603</v>
      </c>
      <c r="B283" s="3" t="s">
        <v>990</v>
      </c>
      <c r="C283" s="3" t="s">
        <v>739</v>
      </c>
      <c r="D283" s="137">
        <v>63</v>
      </c>
      <c r="E283" s="137">
        <v>90</v>
      </c>
      <c r="F283" s="137">
        <f t="shared" si="18"/>
        <v>27</v>
      </c>
      <c r="G283" s="138">
        <f t="shared" si="19"/>
        <v>0.42857142857142855</v>
      </c>
      <c r="O283" s="139">
        <v>1</v>
      </c>
    </row>
    <row r="284" spans="1:15">
      <c r="A284" s="136" t="s">
        <v>604</v>
      </c>
      <c r="B284" s="3" t="s">
        <v>991</v>
      </c>
      <c r="C284" s="3" t="s">
        <v>738</v>
      </c>
      <c r="D284" s="137">
        <v>288.75</v>
      </c>
      <c r="E284" s="137">
        <v>385</v>
      </c>
      <c r="F284" s="137">
        <f t="shared" si="18"/>
        <v>96.25</v>
      </c>
      <c r="G284" s="138">
        <f t="shared" si="19"/>
        <v>0.33333333333333331</v>
      </c>
      <c r="O284" s="139">
        <v>1</v>
      </c>
    </row>
    <row r="285" spans="1:15">
      <c r="A285" s="136" t="s">
        <v>605</v>
      </c>
      <c r="B285" s="3" t="s">
        <v>974</v>
      </c>
      <c r="C285" s="3" t="s">
        <v>738</v>
      </c>
      <c r="D285" s="137">
        <v>288.75</v>
      </c>
      <c r="E285" s="137">
        <v>385</v>
      </c>
      <c r="F285" s="137">
        <f t="shared" si="18"/>
        <v>96.25</v>
      </c>
      <c r="G285" s="138">
        <f t="shared" si="19"/>
        <v>0.33333333333333331</v>
      </c>
      <c r="O285" s="139">
        <v>1</v>
      </c>
    </row>
    <row r="286" spans="1:15">
      <c r="A286" s="136" t="s">
        <v>606</v>
      </c>
      <c r="B286" s="3" t="s">
        <v>975</v>
      </c>
      <c r="C286" s="3" t="s">
        <v>738</v>
      </c>
      <c r="D286" s="137">
        <v>288.75</v>
      </c>
      <c r="E286" s="137">
        <v>385</v>
      </c>
      <c r="F286" s="137">
        <f t="shared" si="18"/>
        <v>96.25</v>
      </c>
      <c r="G286" s="138">
        <f t="shared" si="19"/>
        <v>0.33333333333333331</v>
      </c>
      <c r="O286" s="139">
        <v>1</v>
      </c>
    </row>
    <row r="287" spans="1:15">
      <c r="A287" s="136" t="s">
        <v>607</v>
      </c>
      <c r="B287" s="3" t="s">
        <v>976</v>
      </c>
      <c r="C287" s="3" t="s">
        <v>738</v>
      </c>
      <c r="D287" s="137">
        <v>288.75</v>
      </c>
      <c r="E287" s="137">
        <v>385</v>
      </c>
      <c r="F287" s="137">
        <f t="shared" si="18"/>
        <v>96.25</v>
      </c>
      <c r="G287" s="138">
        <f t="shared" si="19"/>
        <v>0.33333333333333331</v>
      </c>
      <c r="O287" s="139">
        <v>1</v>
      </c>
    </row>
    <row r="288" spans="1:15">
      <c r="A288" s="136" t="s">
        <v>608</v>
      </c>
      <c r="B288" s="3" t="s">
        <v>992</v>
      </c>
      <c r="C288" s="3" t="s">
        <v>738</v>
      </c>
      <c r="D288" s="137">
        <v>288.75</v>
      </c>
      <c r="E288" s="137">
        <v>385</v>
      </c>
      <c r="F288" s="137">
        <f t="shared" si="18"/>
        <v>96.25</v>
      </c>
      <c r="G288" s="138">
        <f t="shared" si="19"/>
        <v>0.33333333333333331</v>
      </c>
      <c r="O288" s="139">
        <v>1</v>
      </c>
    </row>
    <row r="289" spans="1:15">
      <c r="A289" s="136" t="s">
        <v>609</v>
      </c>
      <c r="B289" s="3" t="s">
        <v>978</v>
      </c>
      <c r="C289" s="3" t="s">
        <v>738</v>
      </c>
      <c r="D289" s="137">
        <v>288.75</v>
      </c>
      <c r="E289" s="137">
        <v>385</v>
      </c>
      <c r="F289" s="137">
        <f t="shared" si="18"/>
        <v>96.25</v>
      </c>
      <c r="G289" s="138">
        <f t="shared" si="19"/>
        <v>0.33333333333333331</v>
      </c>
      <c r="O289" s="139">
        <v>1</v>
      </c>
    </row>
    <row r="290" spans="1:15">
      <c r="A290" s="136" t="s">
        <v>610</v>
      </c>
      <c r="B290" s="3" t="s">
        <v>993</v>
      </c>
      <c r="C290" s="3" t="s">
        <v>738</v>
      </c>
      <c r="D290" s="137">
        <v>288.75</v>
      </c>
      <c r="E290" s="137">
        <v>385</v>
      </c>
      <c r="F290" s="137">
        <f t="shared" si="18"/>
        <v>96.25</v>
      </c>
      <c r="G290" s="138">
        <f t="shared" si="19"/>
        <v>0.33333333333333331</v>
      </c>
      <c r="O290" s="139">
        <v>1</v>
      </c>
    </row>
    <row r="291" spans="1:15">
      <c r="A291" s="136" t="s">
        <v>616</v>
      </c>
      <c r="B291" s="3" t="s">
        <v>994</v>
      </c>
      <c r="C291" s="3" t="s">
        <v>738</v>
      </c>
      <c r="D291" s="137">
        <v>262.5</v>
      </c>
      <c r="E291" s="137">
        <v>350</v>
      </c>
      <c r="F291" s="137">
        <f t="shared" si="18"/>
        <v>87.5</v>
      </c>
      <c r="G291" s="138">
        <f t="shared" si="19"/>
        <v>0.33333333333333331</v>
      </c>
      <c r="O291" s="139">
        <v>1</v>
      </c>
    </row>
    <row r="292" spans="1:15">
      <c r="A292" s="136" t="s">
        <v>617</v>
      </c>
      <c r="B292" s="3" t="s">
        <v>995</v>
      </c>
      <c r="C292" s="3" t="s">
        <v>738</v>
      </c>
      <c r="D292" s="137">
        <v>262.5</v>
      </c>
      <c r="E292" s="137">
        <v>350</v>
      </c>
      <c r="F292" s="137">
        <f t="shared" si="18"/>
        <v>87.5</v>
      </c>
      <c r="G292" s="138">
        <f t="shared" si="19"/>
        <v>0.33333333333333331</v>
      </c>
      <c r="O292" s="139">
        <v>1</v>
      </c>
    </row>
    <row r="293" spans="1:15">
      <c r="A293" s="136" t="s">
        <v>618</v>
      </c>
      <c r="B293" s="3" t="s">
        <v>996</v>
      </c>
      <c r="C293" s="3" t="s">
        <v>738</v>
      </c>
      <c r="D293" s="137">
        <v>262.5</v>
      </c>
      <c r="E293" s="137">
        <v>350</v>
      </c>
      <c r="F293" s="137">
        <f t="shared" si="18"/>
        <v>87.5</v>
      </c>
      <c r="G293" s="138">
        <f t="shared" si="19"/>
        <v>0.33333333333333331</v>
      </c>
      <c r="O293" s="139">
        <v>1</v>
      </c>
    </row>
    <row r="294" spans="1:15">
      <c r="A294" s="136" t="s">
        <v>619</v>
      </c>
      <c r="B294" s="3" t="s">
        <v>997</v>
      </c>
      <c r="C294" s="3" t="s">
        <v>738</v>
      </c>
      <c r="D294" s="137">
        <v>262.5</v>
      </c>
      <c r="E294" s="137">
        <v>350</v>
      </c>
      <c r="F294" s="137">
        <f t="shared" si="18"/>
        <v>87.5</v>
      </c>
      <c r="G294" s="138">
        <f t="shared" si="19"/>
        <v>0.33333333333333331</v>
      </c>
      <c r="O294" s="139">
        <v>1</v>
      </c>
    </row>
    <row r="295" spans="1:15">
      <c r="A295" s="136" t="s">
        <v>620</v>
      </c>
      <c r="B295" s="3" t="s">
        <v>998</v>
      </c>
      <c r="C295" s="3" t="s">
        <v>738</v>
      </c>
      <c r="D295" s="137">
        <v>262.5</v>
      </c>
      <c r="E295" s="137">
        <v>350</v>
      </c>
      <c r="F295" s="137">
        <f t="shared" si="18"/>
        <v>87.5</v>
      </c>
      <c r="G295" s="138">
        <f t="shared" si="19"/>
        <v>0.33333333333333331</v>
      </c>
      <c r="O295" s="139">
        <v>1</v>
      </c>
    </row>
    <row r="296" spans="1:15">
      <c r="A296" s="136" t="s">
        <v>621</v>
      </c>
      <c r="B296" s="3" t="s">
        <v>999</v>
      </c>
      <c r="C296" s="3" t="s">
        <v>738</v>
      </c>
      <c r="D296" s="137">
        <v>262.5</v>
      </c>
      <c r="E296" s="137">
        <v>350</v>
      </c>
      <c r="F296" s="137">
        <f t="shared" si="18"/>
        <v>87.5</v>
      </c>
      <c r="G296" s="138">
        <f t="shared" si="19"/>
        <v>0.33333333333333331</v>
      </c>
      <c r="O296" s="139">
        <v>1</v>
      </c>
    </row>
    <row r="297" spans="1:15">
      <c r="A297" s="136" t="s">
        <v>622</v>
      </c>
      <c r="B297" s="3" t="s">
        <v>1000</v>
      </c>
      <c r="C297" s="3" t="s">
        <v>738</v>
      </c>
      <c r="D297" s="137">
        <v>262.5</v>
      </c>
      <c r="E297" s="137">
        <v>350</v>
      </c>
      <c r="F297" s="137">
        <f t="shared" si="18"/>
        <v>87.5</v>
      </c>
      <c r="G297" s="138">
        <f t="shared" si="19"/>
        <v>0.33333333333333331</v>
      </c>
      <c r="O297" s="139">
        <v>1</v>
      </c>
    </row>
    <row r="298" spans="1:15">
      <c r="A298" s="136" t="s">
        <v>623</v>
      </c>
      <c r="B298" s="3" t="s">
        <v>751</v>
      </c>
      <c r="C298" s="3" t="s">
        <v>738</v>
      </c>
      <c r="D298" s="137">
        <v>551.21</v>
      </c>
      <c r="E298" s="137">
        <v>734.95</v>
      </c>
      <c r="F298" s="137">
        <f t="shared" si="18"/>
        <v>183.74</v>
      </c>
      <c r="G298" s="138">
        <f t="shared" si="19"/>
        <v>0.33333938063532953</v>
      </c>
      <c r="O298" s="139">
        <v>1</v>
      </c>
    </row>
    <row r="299" spans="1:15">
      <c r="A299" s="136" t="s">
        <v>625</v>
      </c>
      <c r="B299" s="3" t="s">
        <v>919</v>
      </c>
      <c r="C299" s="3" t="s">
        <v>739</v>
      </c>
      <c r="D299" s="137">
        <v>770</v>
      </c>
      <c r="E299" s="137">
        <v>1100</v>
      </c>
      <c r="F299" s="137">
        <f t="shared" si="18"/>
        <v>330</v>
      </c>
      <c r="G299" s="138">
        <f t="shared" si="19"/>
        <v>0.42857142857142855</v>
      </c>
      <c r="L299" s="139">
        <v>1</v>
      </c>
    </row>
    <row r="300" spans="1:15">
      <c r="A300" s="136" t="s">
        <v>643</v>
      </c>
      <c r="B300" s="3" t="s">
        <v>1001</v>
      </c>
      <c r="C300" s="3" t="s">
        <v>738</v>
      </c>
      <c r="D300" s="137">
        <v>769.5</v>
      </c>
      <c r="E300" s="137">
        <v>1026</v>
      </c>
      <c r="F300" s="137">
        <f t="shared" si="18"/>
        <v>256.5</v>
      </c>
      <c r="G300" s="138">
        <f t="shared" si="19"/>
        <v>0.33333333333333331</v>
      </c>
      <c r="L300" s="139">
        <v>1</v>
      </c>
    </row>
    <row r="301" spans="1:15">
      <c r="A301" s="136" t="s">
        <v>644</v>
      </c>
      <c r="B301" s="3" t="s">
        <v>1002</v>
      </c>
      <c r="C301" s="3" t="s">
        <v>738</v>
      </c>
      <c r="D301" s="137">
        <v>184.76</v>
      </c>
      <c r="E301" s="137">
        <v>263.94</v>
      </c>
      <c r="F301" s="137">
        <f t="shared" si="18"/>
        <v>79.180000000000007</v>
      </c>
      <c r="G301" s="138">
        <f t="shared" si="19"/>
        <v>0.42855596449447936</v>
      </c>
      <c r="H301" s="139">
        <v>1</v>
      </c>
    </row>
    <row r="302" spans="1:15">
      <c r="A302" s="136" t="s">
        <v>645</v>
      </c>
      <c r="B302" s="3" t="s">
        <v>1003</v>
      </c>
      <c r="C302" s="3" t="s">
        <v>738</v>
      </c>
      <c r="D302" s="137">
        <v>178.5</v>
      </c>
      <c r="E302" s="137">
        <v>255</v>
      </c>
      <c r="F302" s="137">
        <f t="shared" si="18"/>
        <v>76.5</v>
      </c>
      <c r="G302" s="138">
        <f t="shared" si="19"/>
        <v>0.42857142857142855</v>
      </c>
      <c r="H302" s="139">
        <v>1</v>
      </c>
    </row>
    <row r="303" spans="1:15">
      <c r="A303" s="136" t="s">
        <v>648</v>
      </c>
      <c r="B303" s="3" t="s">
        <v>1004</v>
      </c>
      <c r="C303" s="3" t="s">
        <v>738</v>
      </c>
      <c r="D303" s="137">
        <v>184.76</v>
      </c>
      <c r="E303" s="137">
        <v>263.94</v>
      </c>
      <c r="F303" s="137">
        <f t="shared" si="18"/>
        <v>79.180000000000007</v>
      </c>
      <c r="G303" s="138">
        <f t="shared" si="19"/>
        <v>0.42855596449447936</v>
      </c>
      <c r="H303" s="139">
        <v>1</v>
      </c>
    </row>
    <row r="304" spans="1:15">
      <c r="A304" s="136" t="s">
        <v>649</v>
      </c>
      <c r="B304" s="3" t="s">
        <v>1005</v>
      </c>
      <c r="C304" s="3" t="s">
        <v>738</v>
      </c>
      <c r="D304" s="137">
        <v>178.5</v>
      </c>
      <c r="E304" s="137">
        <v>255</v>
      </c>
      <c r="F304" s="137">
        <f t="shared" si="18"/>
        <v>76.5</v>
      </c>
      <c r="G304" s="138">
        <f t="shared" si="19"/>
        <v>0.42857142857142855</v>
      </c>
      <c r="H304" s="139">
        <v>1</v>
      </c>
    </row>
    <row r="305" spans="1:15">
      <c r="A305" s="136" t="s">
        <v>652</v>
      </c>
      <c r="B305" s="3" t="s">
        <v>1006</v>
      </c>
      <c r="C305" s="3" t="s">
        <v>742</v>
      </c>
      <c r="D305" s="137">
        <v>18.850000000000001</v>
      </c>
      <c r="E305" s="137">
        <v>26.93</v>
      </c>
      <c r="F305" s="137">
        <f t="shared" si="18"/>
        <v>8.0799999999999983</v>
      </c>
      <c r="G305" s="138">
        <f t="shared" si="19"/>
        <v>0.42864721485411128</v>
      </c>
      <c r="I305" s="139">
        <v>1</v>
      </c>
      <c r="N305" s="139">
        <v>1</v>
      </c>
    </row>
    <row r="306" spans="1:15">
      <c r="A306" s="136" t="s">
        <v>653</v>
      </c>
      <c r="B306" s="3" t="s">
        <v>1007</v>
      </c>
      <c r="C306" s="3" t="s">
        <v>742</v>
      </c>
      <c r="D306" s="137">
        <v>295.02999999999997</v>
      </c>
      <c r="E306" s="137">
        <v>421.47</v>
      </c>
      <c r="F306" s="137">
        <f t="shared" ref="F306:F348" si="20">E306-D306</f>
        <v>126.44000000000005</v>
      </c>
      <c r="G306" s="138">
        <f t="shared" ref="G306:G348" si="21">F306/D306</f>
        <v>0.42856658644883594</v>
      </c>
      <c r="I306" s="139">
        <v>1</v>
      </c>
    </row>
    <row r="307" spans="1:15">
      <c r="A307" s="136" t="s">
        <v>654</v>
      </c>
      <c r="B307" s="3" t="s">
        <v>1008</v>
      </c>
      <c r="C307" s="3" t="s">
        <v>742</v>
      </c>
      <c r="D307" s="137">
        <v>416.64</v>
      </c>
      <c r="E307" s="137">
        <v>611.79999999999995</v>
      </c>
      <c r="F307" s="137">
        <f t="shared" si="20"/>
        <v>195.15999999999997</v>
      </c>
      <c r="G307" s="138">
        <f t="shared" si="21"/>
        <v>0.46841397849462357</v>
      </c>
      <c r="I307" s="139">
        <v>1</v>
      </c>
    </row>
    <row r="308" spans="1:15">
      <c r="A308" s="136" t="s">
        <v>655</v>
      </c>
      <c r="B308" s="3" t="s">
        <v>827</v>
      </c>
      <c r="C308" s="3" t="s">
        <v>738</v>
      </c>
      <c r="D308" s="137">
        <v>74.209999999999994</v>
      </c>
      <c r="E308" s="137">
        <v>108.97</v>
      </c>
      <c r="F308" s="137">
        <f t="shared" si="20"/>
        <v>34.760000000000005</v>
      </c>
      <c r="G308" s="138">
        <f t="shared" si="21"/>
        <v>0.46840048510982357</v>
      </c>
      <c r="M308" s="139">
        <v>1</v>
      </c>
    </row>
    <row r="309" spans="1:15">
      <c r="A309" s="136" t="s">
        <v>656</v>
      </c>
      <c r="B309" s="3" t="s">
        <v>918</v>
      </c>
      <c r="C309" s="3" t="s">
        <v>739</v>
      </c>
      <c r="D309" s="137">
        <v>494.34</v>
      </c>
      <c r="E309" s="137">
        <v>706.2</v>
      </c>
      <c r="F309" s="137">
        <f t="shared" si="20"/>
        <v>211.86000000000007</v>
      </c>
      <c r="G309" s="138">
        <f t="shared" si="21"/>
        <v>0.42857142857142871</v>
      </c>
      <c r="M309" s="139">
        <v>1</v>
      </c>
    </row>
    <row r="310" spans="1:15">
      <c r="A310" s="136" t="s">
        <v>657</v>
      </c>
      <c r="B310" s="3" t="s">
        <v>749</v>
      </c>
      <c r="C310" s="3" t="s">
        <v>738</v>
      </c>
      <c r="D310" s="137">
        <v>173.41</v>
      </c>
      <c r="E310" s="137">
        <v>247.73</v>
      </c>
      <c r="F310" s="137">
        <f t="shared" si="20"/>
        <v>74.319999999999993</v>
      </c>
      <c r="G310" s="138">
        <f t="shared" si="21"/>
        <v>0.42857966668588893</v>
      </c>
      <c r="M310" s="139">
        <v>1</v>
      </c>
    </row>
    <row r="311" spans="1:15">
      <c r="A311" s="136" t="s">
        <v>659</v>
      </c>
      <c r="B311" s="3" t="s">
        <v>1009</v>
      </c>
      <c r="C311" s="3" t="s">
        <v>738</v>
      </c>
      <c r="D311" s="137">
        <v>86.25</v>
      </c>
      <c r="E311" s="137">
        <v>115</v>
      </c>
      <c r="F311" s="137">
        <f t="shared" si="20"/>
        <v>28.75</v>
      </c>
      <c r="G311" s="138">
        <f t="shared" si="21"/>
        <v>0.33333333333333331</v>
      </c>
      <c r="L311" s="139">
        <v>1</v>
      </c>
    </row>
    <row r="312" spans="1:15">
      <c r="A312" s="136" t="s">
        <v>660</v>
      </c>
      <c r="B312" s="3" t="s">
        <v>1010</v>
      </c>
      <c r="C312" s="3" t="s">
        <v>738</v>
      </c>
      <c r="D312" s="137">
        <v>93.21</v>
      </c>
      <c r="E312" s="137">
        <v>133.15</v>
      </c>
      <c r="F312" s="137">
        <f t="shared" si="20"/>
        <v>39.940000000000012</v>
      </c>
      <c r="G312" s="138">
        <f t="shared" si="21"/>
        <v>0.42849479669563367</v>
      </c>
      <c r="L312" s="139">
        <v>1</v>
      </c>
    </row>
    <row r="313" spans="1:15">
      <c r="A313" s="136" t="s">
        <v>662</v>
      </c>
      <c r="B313" s="3" t="s">
        <v>1011</v>
      </c>
      <c r="C313" s="3" t="s">
        <v>738</v>
      </c>
      <c r="D313" s="137">
        <v>123.75</v>
      </c>
      <c r="E313" s="137">
        <v>165</v>
      </c>
      <c r="F313" s="137">
        <f t="shared" si="20"/>
        <v>41.25</v>
      </c>
      <c r="G313" s="138">
        <f t="shared" si="21"/>
        <v>0.33333333333333331</v>
      </c>
      <c r="O313" s="139">
        <v>1</v>
      </c>
    </row>
    <row r="314" spans="1:15">
      <c r="A314" s="136" t="s">
        <v>661</v>
      </c>
      <c r="B314" s="3" t="s">
        <v>1012</v>
      </c>
      <c r="C314" s="3" t="s">
        <v>738</v>
      </c>
      <c r="D314" s="137">
        <v>72.64</v>
      </c>
      <c r="E314" s="137">
        <v>103.77</v>
      </c>
      <c r="F314" s="137">
        <f t="shared" si="20"/>
        <v>31.129999999999995</v>
      </c>
      <c r="G314" s="138">
        <f t="shared" si="21"/>
        <v>0.42855176211453738</v>
      </c>
      <c r="O314" s="139">
        <v>1</v>
      </c>
    </row>
    <row r="315" spans="1:15">
      <c r="A315" s="136" t="s">
        <v>663</v>
      </c>
      <c r="B315" s="3" t="s">
        <v>980</v>
      </c>
      <c r="C315" s="3" t="s">
        <v>738</v>
      </c>
      <c r="D315" s="137">
        <v>102.24</v>
      </c>
      <c r="E315" s="137">
        <v>127.8</v>
      </c>
      <c r="F315" s="137">
        <f t="shared" si="20"/>
        <v>25.560000000000002</v>
      </c>
      <c r="G315" s="138">
        <f t="shared" si="21"/>
        <v>0.25000000000000006</v>
      </c>
      <c r="O315" s="139">
        <v>1</v>
      </c>
    </row>
    <row r="316" spans="1:15">
      <c r="A316" s="136" t="s">
        <v>666</v>
      </c>
      <c r="B316" s="3" t="s">
        <v>688</v>
      </c>
      <c r="C316" s="3" t="s">
        <v>738</v>
      </c>
      <c r="D316" s="137">
        <v>2500</v>
      </c>
      <c r="E316" s="137">
        <v>2840.91</v>
      </c>
      <c r="F316" s="137">
        <f t="shared" si="20"/>
        <v>340.90999999999985</v>
      </c>
      <c r="G316" s="138">
        <f t="shared" si="21"/>
        <v>0.13636399999999993</v>
      </c>
      <c r="J316" s="139">
        <v>1</v>
      </c>
    </row>
    <row r="317" spans="1:15">
      <c r="A317" s="136" t="s">
        <v>671</v>
      </c>
      <c r="B317" s="3" t="s">
        <v>689</v>
      </c>
      <c r="C317" s="3" t="s">
        <v>738</v>
      </c>
      <c r="D317" s="137">
        <v>2500</v>
      </c>
      <c r="E317" s="137">
        <v>2840.91</v>
      </c>
      <c r="F317" s="137">
        <f t="shared" si="20"/>
        <v>340.90999999999985</v>
      </c>
      <c r="G317" s="138">
        <f t="shared" si="21"/>
        <v>0.13636399999999993</v>
      </c>
      <c r="J317" s="139">
        <v>1</v>
      </c>
    </row>
    <row r="318" spans="1:15">
      <c r="A318" s="136" t="s">
        <v>672</v>
      </c>
      <c r="B318" s="3" t="s">
        <v>690</v>
      </c>
      <c r="C318" s="3" t="s">
        <v>738</v>
      </c>
      <c r="D318" s="137">
        <v>2500</v>
      </c>
      <c r="E318" s="137">
        <v>2840.91</v>
      </c>
      <c r="F318" s="137">
        <f t="shared" si="20"/>
        <v>340.90999999999985</v>
      </c>
      <c r="G318" s="138">
        <f t="shared" si="21"/>
        <v>0.13636399999999993</v>
      </c>
      <c r="J318" s="139">
        <v>1</v>
      </c>
    </row>
    <row r="319" spans="1:15">
      <c r="A319" s="136" t="s">
        <v>673</v>
      </c>
      <c r="B319" s="3" t="s">
        <v>691</v>
      </c>
      <c r="C319" s="3" t="s">
        <v>738</v>
      </c>
      <c r="D319" s="137">
        <v>2500</v>
      </c>
      <c r="E319" s="137">
        <v>2840.91</v>
      </c>
      <c r="F319" s="137">
        <f t="shared" si="20"/>
        <v>340.90999999999985</v>
      </c>
      <c r="G319" s="138">
        <f t="shared" si="21"/>
        <v>0.13636399999999993</v>
      </c>
      <c r="J319" s="139">
        <v>1</v>
      </c>
    </row>
    <row r="320" spans="1:15">
      <c r="A320" s="136" t="s">
        <v>667</v>
      </c>
      <c r="B320" s="3" t="s">
        <v>692</v>
      </c>
      <c r="C320" s="3" t="s">
        <v>738</v>
      </c>
      <c r="D320" s="137">
        <v>2500</v>
      </c>
      <c r="E320" s="137">
        <v>2840.91</v>
      </c>
      <c r="F320" s="137">
        <f t="shared" si="20"/>
        <v>340.90999999999985</v>
      </c>
      <c r="G320" s="138">
        <f t="shared" si="21"/>
        <v>0.13636399999999993</v>
      </c>
      <c r="J320" s="139">
        <v>1</v>
      </c>
    </row>
    <row r="321" spans="1:13">
      <c r="A321" s="136" t="s">
        <v>668</v>
      </c>
      <c r="B321" s="3" t="s">
        <v>693</v>
      </c>
      <c r="C321" s="3" t="s">
        <v>738</v>
      </c>
      <c r="D321" s="137">
        <v>2500</v>
      </c>
      <c r="E321" s="137">
        <v>2840.91</v>
      </c>
      <c r="F321" s="137">
        <f t="shared" si="20"/>
        <v>340.90999999999985</v>
      </c>
      <c r="G321" s="138">
        <f t="shared" si="21"/>
        <v>0.13636399999999993</v>
      </c>
      <c r="J321" s="139">
        <v>1</v>
      </c>
    </row>
    <row r="322" spans="1:13">
      <c r="A322" s="136" t="s">
        <v>669</v>
      </c>
      <c r="B322" s="3" t="s">
        <v>694</v>
      </c>
      <c r="C322" s="3" t="s">
        <v>738</v>
      </c>
      <c r="D322" s="137">
        <v>2500</v>
      </c>
      <c r="E322" s="137">
        <v>2840.91</v>
      </c>
      <c r="F322" s="137">
        <f t="shared" si="20"/>
        <v>340.90999999999985</v>
      </c>
      <c r="G322" s="138">
        <f t="shared" si="21"/>
        <v>0.13636399999999993</v>
      </c>
      <c r="J322" s="139">
        <v>1</v>
      </c>
    </row>
    <row r="323" spans="1:13">
      <c r="A323" s="136" t="s">
        <v>670</v>
      </c>
      <c r="B323" s="3" t="s">
        <v>695</v>
      </c>
      <c r="C323" s="3" t="s">
        <v>738</v>
      </c>
      <c r="D323" s="137">
        <v>2500</v>
      </c>
      <c r="E323" s="137">
        <v>2840.91</v>
      </c>
      <c r="F323" s="137">
        <f t="shared" si="20"/>
        <v>340.90999999999985</v>
      </c>
      <c r="G323" s="138">
        <f t="shared" si="21"/>
        <v>0.13636399999999993</v>
      </c>
      <c r="J323" s="139">
        <v>1</v>
      </c>
    </row>
    <row r="324" spans="1:13">
      <c r="A324" s="136" t="s">
        <v>674</v>
      </c>
      <c r="B324" s="3" t="s">
        <v>696</v>
      </c>
      <c r="C324" s="3" t="s">
        <v>738</v>
      </c>
      <c r="D324" s="137">
        <v>2422</v>
      </c>
      <c r="E324" s="137">
        <v>2752.27</v>
      </c>
      <c r="F324" s="137">
        <f t="shared" si="20"/>
        <v>330.27</v>
      </c>
      <c r="G324" s="138">
        <f t="shared" si="21"/>
        <v>0.13636251032204788</v>
      </c>
      <c r="J324" s="139">
        <v>1</v>
      </c>
    </row>
    <row r="325" spans="1:13">
      <c r="A325" s="136" t="s">
        <v>675</v>
      </c>
      <c r="B325" s="3" t="s">
        <v>697</v>
      </c>
      <c r="C325" s="3" t="s">
        <v>738</v>
      </c>
      <c r="D325" s="137">
        <v>2422</v>
      </c>
      <c r="E325" s="137">
        <v>2752.27</v>
      </c>
      <c r="F325" s="137">
        <f t="shared" si="20"/>
        <v>330.27</v>
      </c>
      <c r="G325" s="138">
        <f t="shared" si="21"/>
        <v>0.13636251032204788</v>
      </c>
      <c r="J325" s="139">
        <v>1</v>
      </c>
    </row>
    <row r="326" spans="1:13">
      <c r="A326" s="136" t="s">
        <v>676</v>
      </c>
      <c r="B326" s="3" t="s">
        <v>698</v>
      </c>
      <c r="C326" s="3" t="s">
        <v>738</v>
      </c>
      <c r="D326" s="137">
        <v>2422</v>
      </c>
      <c r="E326" s="137">
        <v>2752.27</v>
      </c>
      <c r="F326" s="137">
        <f t="shared" si="20"/>
        <v>330.27</v>
      </c>
      <c r="G326" s="138">
        <f t="shared" si="21"/>
        <v>0.13636251032204788</v>
      </c>
      <c r="J326" s="139">
        <v>1</v>
      </c>
    </row>
    <row r="327" spans="1:13">
      <c r="A327" s="136" t="s">
        <v>677</v>
      </c>
      <c r="B327" s="3" t="s">
        <v>699</v>
      </c>
      <c r="C327" s="3" t="s">
        <v>738</v>
      </c>
      <c r="D327" s="137">
        <v>2422</v>
      </c>
      <c r="E327" s="137">
        <v>2752.27</v>
      </c>
      <c r="F327" s="137">
        <f t="shared" si="20"/>
        <v>330.27</v>
      </c>
      <c r="G327" s="138">
        <f t="shared" si="21"/>
        <v>0.13636251032204788</v>
      </c>
      <c r="J327" s="139">
        <v>1</v>
      </c>
    </row>
    <row r="328" spans="1:13">
      <c r="A328" s="136" t="s">
        <v>678</v>
      </c>
      <c r="B328" s="3" t="s">
        <v>700</v>
      </c>
      <c r="C328" s="3" t="s">
        <v>738</v>
      </c>
      <c r="D328" s="137">
        <v>2422</v>
      </c>
      <c r="E328" s="137">
        <v>2752.27</v>
      </c>
      <c r="F328" s="137">
        <f t="shared" si="20"/>
        <v>330.27</v>
      </c>
      <c r="G328" s="138">
        <f t="shared" si="21"/>
        <v>0.13636251032204788</v>
      </c>
      <c r="J328" s="139">
        <v>1</v>
      </c>
    </row>
    <row r="329" spans="1:13">
      <c r="A329" s="136" t="s">
        <v>679</v>
      </c>
      <c r="B329" s="3" t="s">
        <v>701</v>
      </c>
      <c r="C329" s="3" t="s">
        <v>738</v>
      </c>
      <c r="D329" s="137">
        <v>2422</v>
      </c>
      <c r="E329" s="137">
        <v>2752.27</v>
      </c>
      <c r="F329" s="137">
        <f t="shared" si="20"/>
        <v>330.27</v>
      </c>
      <c r="G329" s="138">
        <f t="shared" si="21"/>
        <v>0.13636251032204788</v>
      </c>
      <c r="J329" s="139">
        <v>1</v>
      </c>
    </row>
    <row r="330" spans="1:13">
      <c r="A330" s="136" t="s">
        <v>680</v>
      </c>
      <c r="B330" s="3" t="s">
        <v>702</v>
      </c>
      <c r="C330" s="3" t="s">
        <v>738</v>
      </c>
      <c r="D330" s="137">
        <v>2422</v>
      </c>
      <c r="E330" s="137">
        <v>2752.27</v>
      </c>
      <c r="F330" s="137">
        <f t="shared" si="20"/>
        <v>330.27</v>
      </c>
      <c r="G330" s="138">
        <f t="shared" si="21"/>
        <v>0.13636251032204788</v>
      </c>
      <c r="J330" s="139">
        <v>1</v>
      </c>
    </row>
    <row r="331" spans="1:13">
      <c r="A331" s="136" t="s">
        <v>681</v>
      </c>
      <c r="B331" s="3" t="s">
        <v>703</v>
      </c>
      <c r="C331" s="3" t="s">
        <v>738</v>
      </c>
      <c r="D331" s="137">
        <v>2422</v>
      </c>
      <c r="E331" s="137">
        <v>2752.27</v>
      </c>
      <c r="F331" s="137">
        <f t="shared" si="20"/>
        <v>330.27</v>
      </c>
      <c r="G331" s="138">
        <f t="shared" si="21"/>
        <v>0.13636251032204788</v>
      </c>
      <c r="J331" s="139">
        <v>1</v>
      </c>
    </row>
    <row r="332" spans="1:13">
      <c r="A332" s="136" t="s">
        <v>665</v>
      </c>
      <c r="B332" s="3" t="s">
        <v>829</v>
      </c>
      <c r="C332" s="3" t="s">
        <v>739</v>
      </c>
      <c r="D332" s="137">
        <v>60.38</v>
      </c>
      <c r="E332" s="137">
        <v>86.25</v>
      </c>
      <c r="F332" s="137">
        <f t="shared" si="20"/>
        <v>25.869999999999997</v>
      </c>
      <c r="G332" s="138">
        <f t="shared" si="21"/>
        <v>0.42845313017555475</v>
      </c>
      <c r="J332" s="139">
        <v>1</v>
      </c>
    </row>
    <row r="333" spans="1:13">
      <c r="A333" s="136" t="s">
        <v>664</v>
      </c>
      <c r="B333" s="3" t="s">
        <v>1009</v>
      </c>
      <c r="C333" s="3" t="s">
        <v>738</v>
      </c>
      <c r="D333" s="137">
        <v>86.25</v>
      </c>
      <c r="E333" s="137">
        <v>115</v>
      </c>
      <c r="F333" s="137">
        <f t="shared" si="20"/>
        <v>28.75</v>
      </c>
      <c r="G333" s="138">
        <f t="shared" si="21"/>
        <v>0.33333333333333331</v>
      </c>
      <c r="J333" s="139">
        <v>1</v>
      </c>
      <c r="K333" s="139">
        <v>1</v>
      </c>
    </row>
    <row r="334" spans="1:13">
      <c r="A334" s="136" t="s">
        <v>682</v>
      </c>
      <c r="B334" s="3" t="s">
        <v>1013</v>
      </c>
      <c r="C334" s="3" t="s">
        <v>738</v>
      </c>
      <c r="D334" s="137">
        <v>555</v>
      </c>
      <c r="E334" s="137">
        <v>740</v>
      </c>
      <c r="F334" s="137">
        <f t="shared" si="20"/>
        <v>185</v>
      </c>
      <c r="G334" s="138">
        <f t="shared" si="21"/>
        <v>0.33333333333333331</v>
      </c>
      <c r="K334" s="139">
        <v>1</v>
      </c>
    </row>
    <row r="335" spans="1:13">
      <c r="A335" s="136" t="s">
        <v>683</v>
      </c>
      <c r="B335" s="3" t="s">
        <v>1014</v>
      </c>
      <c r="C335" s="3" t="s">
        <v>738</v>
      </c>
      <c r="D335" s="137">
        <v>581.20000000000005</v>
      </c>
      <c r="E335" s="137">
        <v>853.45</v>
      </c>
      <c r="F335" s="137">
        <f t="shared" si="20"/>
        <v>272.25</v>
      </c>
      <c r="G335" s="138">
        <f t="shared" si="21"/>
        <v>0.46842739160357877</v>
      </c>
      <c r="K335" s="139">
        <v>1</v>
      </c>
    </row>
    <row r="336" spans="1:13">
      <c r="A336" s="136" t="s">
        <v>94</v>
      </c>
      <c r="B336" s="3" t="s">
        <v>915</v>
      </c>
      <c r="C336" s="3" t="s">
        <v>738</v>
      </c>
      <c r="D336" s="137">
        <v>10.029999999999999</v>
      </c>
      <c r="E336" s="137">
        <v>14.33</v>
      </c>
      <c r="F336" s="137">
        <f t="shared" si="20"/>
        <v>4.3000000000000007</v>
      </c>
      <c r="G336" s="138">
        <f t="shared" si="21"/>
        <v>0.42871385842472592</v>
      </c>
      <c r="L336" s="139">
        <v>1</v>
      </c>
      <c r="M336" s="139">
        <v>1</v>
      </c>
    </row>
    <row r="337" spans="1:14">
      <c r="A337" s="136" t="s">
        <v>704</v>
      </c>
      <c r="B337" s="3" t="s">
        <v>836</v>
      </c>
      <c r="C337" s="3" t="s">
        <v>739</v>
      </c>
      <c r="D337" s="137">
        <v>1427.31</v>
      </c>
      <c r="E337" s="137">
        <v>1903.08</v>
      </c>
      <c r="F337" s="137">
        <f t="shared" si="20"/>
        <v>475.77</v>
      </c>
      <c r="G337" s="138">
        <f t="shared" si="21"/>
        <v>0.33333333333333331</v>
      </c>
      <c r="J337" s="139">
        <v>1</v>
      </c>
    </row>
    <row r="338" spans="1:14">
      <c r="A338" s="136" t="s">
        <v>718</v>
      </c>
      <c r="B338" s="3" t="s">
        <v>990</v>
      </c>
      <c r="C338" s="3" t="s">
        <v>738</v>
      </c>
      <c r="D338" s="137">
        <v>71.58</v>
      </c>
      <c r="E338" s="137">
        <v>102.25</v>
      </c>
      <c r="F338" s="137">
        <f t="shared" si="20"/>
        <v>30.67</v>
      </c>
      <c r="G338" s="138">
        <f t="shared" si="21"/>
        <v>0.42847164012293942</v>
      </c>
      <c r="N338" s="139">
        <v>1</v>
      </c>
    </row>
    <row r="339" spans="1:14">
      <c r="A339" s="136" t="s">
        <v>721</v>
      </c>
      <c r="B339" s="3" t="s">
        <v>932</v>
      </c>
      <c r="C339" s="3" t="s">
        <v>738</v>
      </c>
      <c r="D339" s="137">
        <v>71.58</v>
      </c>
      <c r="E339" s="137">
        <v>102.25</v>
      </c>
      <c r="F339" s="137">
        <f t="shared" si="20"/>
        <v>30.67</v>
      </c>
      <c r="G339" s="138">
        <f t="shared" si="21"/>
        <v>0.42847164012293942</v>
      </c>
      <c r="N339" s="139">
        <v>1</v>
      </c>
    </row>
    <row r="340" spans="1:14">
      <c r="A340" s="136" t="s">
        <v>727</v>
      </c>
      <c r="B340" s="3" t="s">
        <v>740</v>
      </c>
      <c r="C340" s="3" t="s">
        <v>738</v>
      </c>
      <c r="D340" s="137">
        <v>72.09</v>
      </c>
      <c r="E340" s="137">
        <v>102.98</v>
      </c>
      <c r="F340" s="137">
        <f t="shared" si="20"/>
        <v>30.89</v>
      </c>
      <c r="G340" s="138">
        <f t="shared" si="21"/>
        <v>0.42849216257455958</v>
      </c>
      <c r="N340" s="139">
        <v>1</v>
      </c>
    </row>
    <row r="341" spans="1:14">
      <c r="A341" s="136" t="s">
        <v>717</v>
      </c>
      <c r="B341" s="3" t="s">
        <v>1015</v>
      </c>
      <c r="C341" s="3" t="s">
        <v>738</v>
      </c>
      <c r="D341" s="137">
        <v>682.5</v>
      </c>
      <c r="E341" s="137">
        <v>910</v>
      </c>
      <c r="F341" s="137">
        <f t="shared" si="20"/>
        <v>227.5</v>
      </c>
      <c r="G341" s="138">
        <f t="shared" si="21"/>
        <v>0.33333333333333331</v>
      </c>
      <c r="N341" s="139">
        <v>1</v>
      </c>
    </row>
    <row r="342" spans="1:14">
      <c r="A342" s="136" t="s">
        <v>723</v>
      </c>
      <c r="B342" s="3" t="s">
        <v>1016</v>
      </c>
      <c r="C342" s="3" t="s">
        <v>738</v>
      </c>
      <c r="D342" s="137">
        <v>136.5</v>
      </c>
      <c r="E342" s="137">
        <v>195</v>
      </c>
      <c r="F342" s="137">
        <f t="shared" si="20"/>
        <v>58.5</v>
      </c>
      <c r="G342" s="138">
        <f t="shared" si="21"/>
        <v>0.42857142857142855</v>
      </c>
      <c r="N342" s="139">
        <v>1</v>
      </c>
    </row>
    <row r="343" spans="1:14">
      <c r="A343" s="136" t="s">
        <v>719</v>
      </c>
      <c r="B343" s="3" t="s">
        <v>933</v>
      </c>
      <c r="C343" s="3" t="s">
        <v>739</v>
      </c>
      <c r="D343" s="137">
        <v>79.16</v>
      </c>
      <c r="E343" s="137">
        <v>113.08</v>
      </c>
      <c r="F343" s="137">
        <f t="shared" si="20"/>
        <v>33.92</v>
      </c>
      <c r="G343" s="138">
        <f t="shared" si="21"/>
        <v>0.42849924204143514</v>
      </c>
      <c r="N343" s="139">
        <v>1</v>
      </c>
    </row>
    <row r="344" spans="1:14">
      <c r="A344" s="136" t="s">
        <v>716</v>
      </c>
      <c r="B344" s="3" t="s">
        <v>1017</v>
      </c>
      <c r="C344" s="3" t="s">
        <v>738</v>
      </c>
      <c r="D344" s="137">
        <v>70.459999999999994</v>
      </c>
      <c r="E344" s="137">
        <v>100.65</v>
      </c>
      <c r="F344" s="137">
        <f t="shared" si="20"/>
        <v>30.190000000000012</v>
      </c>
      <c r="G344" s="138">
        <f t="shared" si="21"/>
        <v>0.42847005393130877</v>
      </c>
      <c r="N344" s="139">
        <v>1</v>
      </c>
    </row>
    <row r="345" spans="1:14">
      <c r="A345" s="136" t="s">
        <v>720</v>
      </c>
      <c r="B345" s="3" t="s">
        <v>1018</v>
      </c>
      <c r="C345" s="3" t="s">
        <v>738</v>
      </c>
      <c r="D345" s="137">
        <v>217.5</v>
      </c>
      <c r="E345" s="137">
        <v>290</v>
      </c>
      <c r="F345" s="137">
        <f t="shared" si="20"/>
        <v>72.5</v>
      </c>
      <c r="G345" s="138">
        <f t="shared" si="21"/>
        <v>0.33333333333333331</v>
      </c>
      <c r="N345" s="139">
        <v>1</v>
      </c>
    </row>
    <row r="346" spans="1:14">
      <c r="A346" s="136" t="s">
        <v>722</v>
      </c>
      <c r="B346" s="3" t="s">
        <v>1019</v>
      </c>
      <c r="C346" s="3" t="s">
        <v>738</v>
      </c>
      <c r="D346" s="137">
        <v>249.81</v>
      </c>
      <c r="E346" s="137">
        <v>333.08</v>
      </c>
      <c r="F346" s="137">
        <f t="shared" si="20"/>
        <v>83.269999999999982</v>
      </c>
      <c r="G346" s="138">
        <f t="shared" si="21"/>
        <v>0.33333333333333326</v>
      </c>
      <c r="N346" s="139">
        <v>1</v>
      </c>
    </row>
    <row r="347" spans="1:14">
      <c r="A347" s="136" t="s">
        <v>725</v>
      </c>
      <c r="B347" s="3" t="s">
        <v>1020</v>
      </c>
      <c r="C347" s="3" t="s">
        <v>738</v>
      </c>
      <c r="D347" s="137">
        <v>100</v>
      </c>
      <c r="E347" s="137">
        <v>125</v>
      </c>
      <c r="F347" s="137">
        <f t="shared" si="20"/>
        <v>25</v>
      </c>
      <c r="G347" s="138">
        <f t="shared" si="21"/>
        <v>0.25</v>
      </c>
      <c r="N347" s="139">
        <v>1</v>
      </c>
    </row>
    <row r="348" spans="1:14">
      <c r="A348" s="136" t="s">
        <v>724</v>
      </c>
      <c r="B348" s="3" t="s">
        <v>1009</v>
      </c>
      <c r="C348" s="3" t="s">
        <v>738</v>
      </c>
      <c r="D348" s="137">
        <v>86.25</v>
      </c>
      <c r="E348" s="137">
        <v>115</v>
      </c>
      <c r="F348" s="137">
        <f t="shared" si="20"/>
        <v>28.75</v>
      </c>
      <c r="G348" s="138">
        <f t="shared" si="21"/>
        <v>0.33333333333333331</v>
      </c>
      <c r="N348" s="139">
        <v>1</v>
      </c>
    </row>
  </sheetData>
  <sheetProtection algorithmName="SHA-512" hashValue="rC8HZuP08C9rfe0rTX0m1FOukKBb7MOWumi2G1U5QDSuOzb5PV3WssBzcLvNFX9m/Nu/BbWDjOF+W5VzhKg5mg==" saltValue="59+hNii6D+cch7wlPLY+uA==" spinCount="100000" sheet="1" objects="1" scenarios="1"/>
  <autoFilter ref="A6:O34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FF00"/>
  </sheetPr>
  <dimension ref="A1:K18"/>
  <sheetViews>
    <sheetView workbookViewId="0">
      <selection activeCell="A18" sqref="A18"/>
    </sheetView>
  </sheetViews>
  <sheetFormatPr defaultRowHeight="15"/>
  <cols>
    <col min="1" max="1" width="15.5703125" bestFit="1" customWidth="1"/>
    <col min="2" max="2" width="15.140625" bestFit="1" customWidth="1"/>
    <col min="3" max="4" width="9" bestFit="1" customWidth="1"/>
    <col min="5" max="5" width="9.7109375" bestFit="1" customWidth="1"/>
    <col min="6" max="10" width="0" hidden="1" customWidth="1"/>
    <col min="11" max="11" width="9.7109375" hidden="1" customWidth="1"/>
  </cols>
  <sheetData>
    <row r="1" spans="1:5">
      <c r="A1" s="345" t="s">
        <v>1474</v>
      </c>
      <c r="B1" s="345" t="s">
        <v>1475</v>
      </c>
      <c r="C1" s="345" t="s">
        <v>1087</v>
      </c>
      <c r="D1" s="345" t="s">
        <v>1476</v>
      </c>
      <c r="E1" s="345" t="s">
        <v>1477</v>
      </c>
    </row>
    <row r="2" spans="1:5">
      <c r="A2" s="151" t="s">
        <v>1463</v>
      </c>
      <c r="B2" s="489">
        <v>0.28000000000000003</v>
      </c>
      <c r="C2" s="490">
        <v>0.17</v>
      </c>
      <c r="D2" s="490">
        <v>0.15</v>
      </c>
      <c r="E2" s="490">
        <v>0.35</v>
      </c>
    </row>
    <row r="3" spans="1:5">
      <c r="A3" s="151" t="s">
        <v>1464</v>
      </c>
      <c r="B3" s="489">
        <v>0.28000000000000003</v>
      </c>
      <c r="C3" s="490">
        <v>0.17</v>
      </c>
      <c r="D3" s="490">
        <v>0.15</v>
      </c>
      <c r="E3" s="491">
        <v>0.4</v>
      </c>
    </row>
    <row r="4" spans="1:5">
      <c r="A4" s="151" t="s">
        <v>1466</v>
      </c>
      <c r="B4" s="489">
        <v>0.3</v>
      </c>
      <c r="C4" s="490">
        <v>0.17</v>
      </c>
      <c r="D4" s="490">
        <v>0.15</v>
      </c>
      <c r="E4" s="491">
        <v>0.4</v>
      </c>
    </row>
    <row r="5" spans="1:5">
      <c r="A5" s="345" t="s">
        <v>1467</v>
      </c>
      <c r="B5" s="489">
        <v>0.26</v>
      </c>
      <c r="C5" s="490">
        <v>0.17</v>
      </c>
      <c r="D5" s="490">
        <v>0.15</v>
      </c>
      <c r="E5" s="490">
        <v>0.35</v>
      </c>
    </row>
    <row r="6" spans="1:5">
      <c r="A6" s="345" t="s">
        <v>1468</v>
      </c>
      <c r="B6" s="489">
        <v>0.2</v>
      </c>
      <c r="C6" s="490">
        <v>0.125</v>
      </c>
      <c r="D6" s="490">
        <v>0.1</v>
      </c>
      <c r="E6" s="492">
        <v>0.2</v>
      </c>
    </row>
    <row r="7" spans="1:5">
      <c r="A7" s="151" t="s">
        <v>1469</v>
      </c>
      <c r="B7" s="489">
        <v>0.26</v>
      </c>
      <c r="C7" s="490">
        <v>0.17</v>
      </c>
      <c r="D7" s="490">
        <v>0.15</v>
      </c>
      <c r="E7" s="491">
        <v>0.4425</v>
      </c>
    </row>
    <row r="8" spans="1:5">
      <c r="A8" s="345" t="s">
        <v>1470</v>
      </c>
      <c r="B8" s="489">
        <v>0.31</v>
      </c>
      <c r="C8" s="490">
        <v>0.17</v>
      </c>
      <c r="D8" s="490">
        <v>0.15</v>
      </c>
      <c r="E8" s="491">
        <v>0.4</v>
      </c>
    </row>
    <row r="9" spans="1:5">
      <c r="A9" s="493" t="s">
        <v>1471</v>
      </c>
      <c r="B9" s="489">
        <v>0.12</v>
      </c>
      <c r="C9" s="490">
        <v>0.05</v>
      </c>
      <c r="D9" s="490">
        <v>0.05</v>
      </c>
      <c r="E9" s="492">
        <v>0.12</v>
      </c>
    </row>
    <row r="10" spans="1:5">
      <c r="A10" s="151" t="s">
        <v>1472</v>
      </c>
      <c r="B10" s="489">
        <v>0.17</v>
      </c>
      <c r="C10" s="490">
        <v>0.1</v>
      </c>
      <c r="D10" s="490">
        <v>7.4999999999999997E-2</v>
      </c>
      <c r="E10" s="492">
        <v>0.17</v>
      </c>
    </row>
    <row r="11" spans="1:5">
      <c r="A11" s="151" t="s">
        <v>1473</v>
      </c>
      <c r="B11" s="489">
        <v>0.25</v>
      </c>
      <c r="C11" s="490">
        <v>0.17</v>
      </c>
      <c r="D11" s="490">
        <v>0.15</v>
      </c>
      <c r="E11" s="491">
        <v>0.4</v>
      </c>
    </row>
    <row r="12" spans="1:5" s="3" customFormat="1">
      <c r="A12" s="151" t="s">
        <v>1465</v>
      </c>
      <c r="B12" s="489">
        <v>0.26</v>
      </c>
      <c r="C12" s="490">
        <v>0.17</v>
      </c>
      <c r="D12" s="490">
        <v>0.15</v>
      </c>
      <c r="E12" s="491">
        <v>0.4</v>
      </c>
    </row>
    <row r="13" spans="1:5" s="3" customFormat="1">
      <c r="A13" s="498">
        <v>12</v>
      </c>
      <c r="B13" s="489">
        <v>0.52400000000000002</v>
      </c>
      <c r="C13" s="490">
        <v>0.35699999999999998</v>
      </c>
      <c r="D13" s="490">
        <v>0.35699999999999998</v>
      </c>
      <c r="E13" s="491">
        <v>0.64300000000000002</v>
      </c>
    </row>
    <row r="14" spans="1:5" s="3" customFormat="1" ht="28.9" customHeight="1">
      <c r="A14" s="498">
        <v>6</v>
      </c>
      <c r="B14" s="489">
        <v>0.222</v>
      </c>
      <c r="C14" s="490">
        <v>0.125</v>
      </c>
      <c r="D14" s="490">
        <v>0.1</v>
      </c>
      <c r="E14" s="491">
        <v>0.3</v>
      </c>
    </row>
    <row r="15" spans="1:5" s="3" customFormat="1">
      <c r="A15" s="151" t="s">
        <v>1511</v>
      </c>
      <c r="B15" s="489">
        <v>0.26</v>
      </c>
      <c r="C15" s="490">
        <v>0.17</v>
      </c>
      <c r="D15" s="490">
        <v>0.15</v>
      </c>
      <c r="E15" s="491">
        <v>0.39789999999999998</v>
      </c>
    </row>
    <row r="16" spans="1:5" s="3" customFormat="1">
      <c r="A16" s="151" t="s">
        <v>1512</v>
      </c>
      <c r="B16" s="489">
        <v>0.26</v>
      </c>
      <c r="C16" s="490">
        <v>0.17</v>
      </c>
      <c r="D16" s="490">
        <v>0.15</v>
      </c>
      <c r="E16" s="491">
        <v>0.41830000000000001</v>
      </c>
    </row>
    <row r="17" spans="1:5" s="3" customFormat="1">
      <c r="A17" s="151" t="s">
        <v>1513</v>
      </c>
      <c r="B17" s="489">
        <v>0.28000000000000003</v>
      </c>
      <c r="C17" s="490">
        <v>0.17</v>
      </c>
      <c r="D17" s="490">
        <v>0.15</v>
      </c>
      <c r="E17" s="491">
        <v>0.42599999999999999</v>
      </c>
    </row>
    <row r="18" spans="1:5">
      <c r="A18" s="493" t="s">
        <v>1732</v>
      </c>
      <c r="B18" s="489">
        <v>0.43340000000000001</v>
      </c>
      <c r="C18" s="719">
        <v>0.26669999999999999</v>
      </c>
      <c r="D18" s="719">
        <v>0.15</v>
      </c>
      <c r="E18" s="345"/>
    </row>
  </sheetData>
  <sheetProtection algorithmName="SHA-512" hashValue="BdUSCNPIZ81pY5JCtSV9PXAnHnzGlfNN8kfU+um8OmE1BJsUcH0NIMysQe43jU4IfmKVte0YObRP6xpG8N46HA==" saltValue="apPFyjdyqTRCifajWDmWZQ==" spinCount="100000" sheet="1" objects="1" scenarios="1"/>
  <conditionalFormatting sqref="A2:A11">
    <cfRule type="cellIs" dxfId="769" priority="8" operator="equal">
      <formula>"ERROR"</formula>
    </cfRule>
  </conditionalFormatting>
  <conditionalFormatting sqref="A12">
    <cfRule type="cellIs" dxfId="768" priority="4" operator="equal">
      <formula>"ERROR"</formula>
    </cfRule>
  </conditionalFormatting>
  <conditionalFormatting sqref="A13:A14">
    <cfRule type="cellIs" dxfId="767" priority="3" operator="equal">
      <formula>"ERROR"</formula>
    </cfRule>
  </conditionalFormatting>
  <conditionalFormatting sqref="A15:A18">
    <cfRule type="cellIs" dxfId="766" priority="1" operator="equal">
      <formula>"ERROR"</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9" tint="0.39997558519241921"/>
    <pageSetUpPr autoPageBreaks="0" fitToPage="1"/>
  </sheetPr>
  <dimension ref="A1:AC81"/>
  <sheetViews>
    <sheetView showGridLines="0" topLeftCell="B1" zoomScaleNormal="100" workbookViewId="0">
      <pane ySplit="9" topLeftCell="A10" activePane="bottomLeft" state="frozen"/>
      <selection activeCell="AD34" sqref="AD34"/>
      <selection pane="bottomLeft" activeCell="C33" sqref="C33"/>
    </sheetView>
  </sheetViews>
  <sheetFormatPr defaultColWidth="9.140625" defaultRowHeight="15"/>
  <cols>
    <col min="1" max="1" width="3.140625" style="629" hidden="1" customWidth="1"/>
    <col min="2" max="2" width="44.7109375" style="629" customWidth="1"/>
    <col min="3" max="3" width="14.28515625" style="629" customWidth="1"/>
    <col min="4" max="4" width="12" style="24" bestFit="1" customWidth="1"/>
    <col min="5" max="5" width="13.5703125" style="629" bestFit="1" customWidth="1"/>
    <col min="6" max="6" width="14.140625" style="629" hidden="1" customWidth="1"/>
    <col min="7" max="8" width="9.42578125" style="634" bestFit="1" customWidth="1"/>
    <col min="9" max="9" width="18.85546875" style="634" hidden="1" customWidth="1"/>
    <col min="10" max="10" width="9.42578125" style="634" hidden="1" customWidth="1"/>
    <col min="11" max="11" width="10.140625" style="634" hidden="1" customWidth="1"/>
    <col min="12" max="12" width="8.7109375" style="668" bestFit="1" customWidth="1"/>
    <col min="13" max="13" width="5.140625" style="647" hidden="1" customWidth="1"/>
    <col min="14" max="14" width="17.5703125" style="644" hidden="1" customWidth="1"/>
    <col min="15" max="15" width="10.7109375" style="644" hidden="1" customWidth="1"/>
    <col min="16" max="16" width="18.28515625" style="649" hidden="1" customWidth="1"/>
    <col min="17" max="17" width="12.42578125" style="629" hidden="1" customWidth="1"/>
    <col min="18" max="18" width="12.5703125" style="629" hidden="1" customWidth="1"/>
    <col min="19" max="19" width="3.7109375" style="629" hidden="1" customWidth="1"/>
    <col min="20" max="20" width="11.85546875" style="629" hidden="1" customWidth="1"/>
    <col min="21" max="21" width="18.7109375" style="629" hidden="1" customWidth="1"/>
    <col min="22" max="22" width="17.7109375" style="629" hidden="1" customWidth="1"/>
    <col min="23" max="25" width="9.140625" style="629" hidden="1" customWidth="1"/>
    <col min="26" max="50" width="0" style="629" hidden="1" customWidth="1"/>
    <col min="51" max="16384" width="9.140625" style="629"/>
  </cols>
  <sheetData>
    <row r="1" spans="1:22" s="94" customFormat="1" ht="14.65" customHeight="1">
      <c r="D1" s="406"/>
      <c r="E1" s="90"/>
      <c r="F1" s="123" t="s">
        <v>685</v>
      </c>
      <c r="I1" s="237" t="s">
        <v>685</v>
      </c>
      <c r="J1" s="180"/>
      <c r="K1" s="180"/>
      <c r="L1" s="168"/>
      <c r="M1" s="168"/>
      <c r="N1" s="168"/>
      <c r="O1" s="168"/>
      <c r="P1" s="704"/>
      <c r="Q1" s="247"/>
      <c r="R1" s="247"/>
      <c r="S1" s="661"/>
      <c r="T1" s="661"/>
      <c r="U1" s="661"/>
      <c r="V1" s="661"/>
    </row>
    <row r="2" spans="1:22" s="200" customFormat="1" ht="23.25">
      <c r="C2" s="747" t="s">
        <v>1490</v>
      </c>
      <c r="D2" s="747"/>
      <c r="E2" s="747"/>
      <c r="F2" s="747"/>
      <c r="G2" s="747"/>
      <c r="H2" s="747"/>
      <c r="I2" s="747"/>
      <c r="J2" s="747"/>
      <c r="K2" s="747"/>
      <c r="L2" s="747"/>
      <c r="M2" s="263"/>
      <c r="N2" s="263"/>
      <c r="O2" s="263"/>
      <c r="P2" s="704"/>
      <c r="Q2" s="247"/>
      <c r="R2" s="247"/>
      <c r="S2" s="661"/>
      <c r="T2" s="661"/>
      <c r="U2" s="661"/>
      <c r="V2" s="661"/>
    </row>
    <row r="3" spans="1:22" s="200" customFormat="1" ht="23.25">
      <c r="C3" s="748"/>
      <c r="D3" s="748"/>
      <c r="E3" s="748"/>
      <c r="F3" s="748"/>
      <c r="G3" s="748"/>
      <c r="H3" s="748"/>
      <c r="I3" s="748"/>
      <c r="J3" s="748"/>
      <c r="K3" s="748"/>
      <c r="L3" s="748"/>
      <c r="M3" s="263"/>
      <c r="N3" s="263"/>
      <c r="O3" s="263"/>
      <c r="P3" s="704"/>
      <c r="Q3" s="247"/>
      <c r="R3" s="247"/>
      <c r="S3" s="661"/>
      <c r="T3" s="661"/>
      <c r="U3" s="661"/>
      <c r="V3" s="661"/>
    </row>
    <row r="4" spans="1:22" s="633" customFormat="1">
      <c r="B4" s="125"/>
      <c r="C4" s="125"/>
      <c r="D4" s="405"/>
      <c r="E4" s="642"/>
      <c r="F4" s="128"/>
      <c r="G4" s="641"/>
      <c r="H4" s="208"/>
      <c r="I4" s="238"/>
      <c r="J4" s="185"/>
      <c r="K4" s="185"/>
      <c r="L4" s="264"/>
      <c r="M4" s="264"/>
      <c r="N4" s="264"/>
      <c r="O4" s="264"/>
      <c r="P4" s="337"/>
      <c r="Q4" s="247"/>
      <c r="R4" s="247"/>
      <c r="S4" s="661"/>
      <c r="T4" s="661"/>
      <c r="U4" s="661"/>
      <c r="V4" s="661"/>
    </row>
    <row r="5" spans="1:22" s="633" customFormat="1">
      <c r="B5" s="125"/>
      <c r="C5" s="656" t="s">
        <v>1082</v>
      </c>
      <c r="D5" s="749">
        <f ca="1">TODAY()</f>
        <v>45015</v>
      </c>
      <c r="E5" s="750"/>
      <c r="F5" s="128"/>
      <c r="G5" s="187"/>
      <c r="H5" s="185"/>
      <c r="I5" s="238"/>
      <c r="J5" s="185"/>
      <c r="K5" s="185"/>
      <c r="L5" s="647"/>
      <c r="M5" s="641"/>
      <c r="N5" s="650"/>
      <c r="O5" s="650"/>
      <c r="P5" s="648"/>
      <c r="Q5" s="247"/>
      <c r="R5" s="247"/>
      <c r="S5" s="661"/>
      <c r="T5" s="661"/>
      <c r="U5" s="661"/>
      <c r="V5" s="661"/>
    </row>
    <row r="6" spans="1:22" s="633" customFormat="1">
      <c r="B6" s="125"/>
      <c r="C6" s="659" t="s">
        <v>1077</v>
      </c>
      <c r="D6" s="751"/>
      <c r="E6" s="752"/>
      <c r="F6" s="128"/>
      <c r="I6" s="238"/>
      <c r="L6" s="647"/>
      <c r="M6" s="641"/>
      <c r="N6" s="650" t="s">
        <v>1088</v>
      </c>
      <c r="O6" s="650"/>
      <c r="P6" s="648"/>
      <c r="Q6" s="650" t="s">
        <v>1087</v>
      </c>
      <c r="R6" s="650"/>
    </row>
    <row r="7" spans="1:22" s="633" customFormat="1" ht="14.65" customHeight="1">
      <c r="B7" s="125"/>
      <c r="C7" s="659" t="s">
        <v>1078</v>
      </c>
      <c r="D7" s="753"/>
      <c r="E7" s="754"/>
      <c r="F7" s="128"/>
      <c r="G7" s="755" t="s">
        <v>1085</v>
      </c>
      <c r="H7" s="756"/>
      <c r="I7" s="243"/>
      <c r="J7" s="757" t="s">
        <v>1086</v>
      </c>
      <c r="K7" s="757"/>
      <c r="L7" s="666"/>
      <c r="M7" s="641"/>
      <c r="N7" s="660" t="s">
        <v>506</v>
      </c>
      <c r="O7" s="209">
        <f>'[1]COVER PAGE'!$C$20</f>
        <v>154</v>
      </c>
      <c r="P7" s="651"/>
      <c r="Q7" s="658" t="s">
        <v>506</v>
      </c>
      <c r="R7" s="186">
        <f>'[1]COVER PAGE'!$C$20</f>
        <v>154</v>
      </c>
      <c r="S7" s="645"/>
      <c r="T7" s="651"/>
      <c r="U7" s="651"/>
      <c r="V7" s="651"/>
    </row>
    <row r="8" spans="1:22" ht="15" customHeight="1">
      <c r="C8" s="632"/>
      <c r="D8" s="404"/>
      <c r="E8" s="632"/>
      <c r="F8" s="13" t="s">
        <v>1088</v>
      </c>
      <c r="G8" s="245" t="s">
        <v>1081</v>
      </c>
      <c r="H8" s="246">
        <f>O8</f>
        <v>0</v>
      </c>
      <c r="I8" s="240" t="s">
        <v>1087</v>
      </c>
      <c r="J8" s="251" t="s">
        <v>1081</v>
      </c>
      <c r="K8" s="244">
        <f>R8</f>
        <v>0</v>
      </c>
      <c r="L8" s="225">
        <f>SUM(L10:L27)</f>
        <v>0</v>
      </c>
      <c r="M8" s="641"/>
      <c r="N8" s="202">
        <f>SUM(N10:N27)</f>
        <v>0</v>
      </c>
      <c r="O8" s="202">
        <f>SUM(O10:O27)</f>
        <v>0</v>
      </c>
      <c r="P8" s="338"/>
      <c r="Q8" s="201">
        <f>SUM(Q10:Q27)</f>
        <v>0</v>
      </c>
      <c r="R8" s="201">
        <f>SUM(R10:R27)</f>
        <v>0</v>
      </c>
      <c r="S8" s="652"/>
      <c r="T8" s="203">
        <f>SUM(T10:T27)</f>
        <v>0</v>
      </c>
      <c r="U8" s="203">
        <f>SUM(U10:U27)</f>
        <v>0</v>
      </c>
      <c r="V8" s="203">
        <f>SUM(V10:V27)</f>
        <v>0</v>
      </c>
    </row>
    <row r="9" spans="1:22" s="632" customFormat="1" ht="45">
      <c r="A9" s="426" t="s">
        <v>728</v>
      </c>
      <c r="B9" s="743" t="s">
        <v>242</v>
      </c>
      <c r="C9" s="743"/>
      <c r="D9" s="443" t="s">
        <v>243</v>
      </c>
      <c r="E9" s="444" t="s">
        <v>63</v>
      </c>
      <c r="F9" s="445" t="s">
        <v>455</v>
      </c>
      <c r="G9" s="445" t="s">
        <v>1070</v>
      </c>
      <c r="H9" s="445" t="s">
        <v>1066</v>
      </c>
      <c r="I9" s="446" t="s">
        <v>455</v>
      </c>
      <c r="J9" s="446" t="s">
        <v>1070</v>
      </c>
      <c r="K9" s="446" t="s">
        <v>1066</v>
      </c>
      <c r="L9" s="447" t="s">
        <v>1059</v>
      </c>
      <c r="M9" s="647"/>
      <c r="N9" s="448" t="s">
        <v>684</v>
      </c>
      <c r="O9" s="448" t="s">
        <v>1083</v>
      </c>
      <c r="P9" s="341"/>
      <c r="Q9" s="663" t="s">
        <v>684</v>
      </c>
      <c r="R9" s="663" t="s">
        <v>1076</v>
      </c>
      <c r="S9" s="645"/>
      <c r="T9" s="664" t="s">
        <v>1067</v>
      </c>
      <c r="U9" s="664" t="s">
        <v>1068</v>
      </c>
      <c r="V9" s="665" t="s">
        <v>1069</v>
      </c>
    </row>
    <row r="10" spans="1:22">
      <c r="B10" s="744" t="s">
        <v>1491</v>
      </c>
      <c r="C10" s="745"/>
      <c r="D10" s="745"/>
      <c r="E10" s="745"/>
      <c r="F10" s="745"/>
      <c r="G10" s="745"/>
      <c r="H10" s="745"/>
      <c r="I10" s="745"/>
      <c r="J10" s="745"/>
      <c r="K10" s="745"/>
      <c r="L10" s="746"/>
      <c r="M10" s="654"/>
      <c r="N10" s="682"/>
      <c r="O10" s="682"/>
      <c r="P10" s="172"/>
      <c r="Q10" s="647"/>
      <c r="R10" s="647"/>
      <c r="S10" s="639"/>
      <c r="T10" s="639"/>
      <c r="U10" s="639"/>
      <c r="V10" s="639"/>
    </row>
    <row r="11" spans="1:22" s="9" customFormat="1">
      <c r="B11" s="638" t="s">
        <v>1482</v>
      </c>
      <c r="C11" s="638"/>
      <c r="D11" s="494">
        <v>501261</v>
      </c>
      <c r="E11" s="42">
        <v>0</v>
      </c>
      <c r="F11" s="181">
        <f>VLOOKUP(D11,'[1]Part Master'!A:R, 3,FALSE)</f>
        <v>59.2</v>
      </c>
      <c r="G11" s="181">
        <f t="shared" ref="G11:G16" si="0">F11*1.1</f>
        <v>65.12</v>
      </c>
      <c r="H11" s="393">
        <f>G11+(E11*('[1]COVER PAGE'!$C$20))</f>
        <v>65.12</v>
      </c>
      <c r="I11" s="181">
        <f>VLOOKUP(D11,'[1]Part Master'!A:G,7,FALSE)</f>
        <v>38.065600000000003</v>
      </c>
      <c r="J11" s="181">
        <f t="shared" ref="J11:J16" si="1">I11*1.1</f>
        <v>41.872160000000008</v>
      </c>
      <c r="K11" s="181">
        <f t="shared" ref="K11:K16" si="2">J11+($R$7*E11)</f>
        <v>41.872160000000008</v>
      </c>
      <c r="L11" s="375"/>
      <c r="M11" s="683"/>
      <c r="N11" s="410">
        <f t="shared" ref="N11:N16" si="3">IF(L11&gt;0,G11*L11,0)</f>
        <v>0</v>
      </c>
      <c r="O11" s="410">
        <f t="shared" ref="O11:O16" si="4">IF(L11&gt;0,H11*L11,0)</f>
        <v>0</v>
      </c>
      <c r="P11" s="339"/>
      <c r="Q11" s="410">
        <f>IF(L11&gt;0,J11*L11,0)</f>
        <v>0</v>
      </c>
      <c r="R11" s="410">
        <f>IF(L11&gt;0,K11*L11,0)</f>
        <v>0</v>
      </c>
      <c r="S11" s="171"/>
      <c r="T11" s="411">
        <f>IF($L11&gt;0,$L11*$I11*'[1]COVER PAGE'!#REF!,0)</f>
        <v>0</v>
      </c>
      <c r="U11" s="411">
        <f>IF($L11&gt;0,($E11*$R$7*$L11)-($E11*'[1]COVER PAGE'!#REF!*$L11),0)</f>
        <v>0</v>
      </c>
      <c r="V11" s="411">
        <f t="shared" ref="V11:V16" si="5">U11+T11</f>
        <v>0</v>
      </c>
    </row>
    <row r="12" spans="1:22" s="9" customFormat="1">
      <c r="B12" s="638" t="s">
        <v>1483</v>
      </c>
      <c r="C12" s="638"/>
      <c r="D12" s="494">
        <v>501260</v>
      </c>
      <c r="E12" s="42">
        <v>0</v>
      </c>
      <c r="F12" s="181">
        <f>VLOOKUP(D12,'[1]Part Master'!A:R, 3,FALSE)</f>
        <v>85.03</v>
      </c>
      <c r="G12" s="181">
        <f t="shared" si="0"/>
        <v>93.533000000000015</v>
      </c>
      <c r="H12" s="393">
        <f>G12+(E12*('[1]COVER PAGE'!$C$20))</f>
        <v>93.533000000000015</v>
      </c>
      <c r="I12" s="181">
        <f>VLOOKUP(D12,'[1]Part Master'!A:G,7,FALSE)</f>
        <v>54.674289999999999</v>
      </c>
      <c r="J12" s="181">
        <f t="shared" si="1"/>
        <v>60.141719000000002</v>
      </c>
      <c r="K12" s="181">
        <f t="shared" si="2"/>
        <v>60.141719000000002</v>
      </c>
      <c r="L12" s="375"/>
      <c r="M12" s="683"/>
      <c r="N12" s="410">
        <f t="shared" si="3"/>
        <v>0</v>
      </c>
      <c r="O12" s="410">
        <f t="shared" si="4"/>
        <v>0</v>
      </c>
      <c r="P12" s="339"/>
      <c r="Q12" s="410">
        <f t="shared" ref="Q12:Q13" si="6">IF(L12&gt;0,J12*L12,0)</f>
        <v>0</v>
      </c>
      <c r="R12" s="410">
        <f t="shared" ref="R12:R13" si="7">IF(L12&gt;0,K12*L12,0)</f>
        <v>0</v>
      </c>
      <c r="S12" s="171"/>
      <c r="T12" s="411">
        <f>IF($L12&gt;0,$L12*$I12*'[1]COVER PAGE'!#REF!,0)</f>
        <v>0</v>
      </c>
      <c r="U12" s="411">
        <f>IF($L12&gt;0,($E12*$R$7*$L12)-($E12*'[1]COVER PAGE'!#REF!*$L12),0)</f>
        <v>0</v>
      </c>
      <c r="V12" s="411">
        <f t="shared" si="5"/>
        <v>0</v>
      </c>
    </row>
    <row r="13" spans="1:22" s="9" customFormat="1">
      <c r="B13" s="638" t="s">
        <v>1484</v>
      </c>
      <c r="C13" s="638"/>
      <c r="D13" s="494">
        <v>599010</v>
      </c>
      <c r="E13" s="42">
        <v>0</v>
      </c>
      <c r="F13" s="181">
        <f>VLOOKUP(D13,'[1]Part Master'!A:R, 3,FALSE)</f>
        <v>188.36</v>
      </c>
      <c r="G13" s="181">
        <f t="shared" si="0"/>
        <v>207.19600000000003</v>
      </c>
      <c r="H13" s="393">
        <f>G13+(E13*('[1]COVER PAGE'!$C$20))</f>
        <v>207.19600000000003</v>
      </c>
      <c r="I13" s="181">
        <f>VLOOKUP(D13,'[1]Part Master'!A:G,7,FALSE)</f>
        <v>164.815</v>
      </c>
      <c r="J13" s="181">
        <f t="shared" si="1"/>
        <v>181.29650000000001</v>
      </c>
      <c r="K13" s="181">
        <f t="shared" si="2"/>
        <v>181.29650000000001</v>
      </c>
      <c r="L13" s="375"/>
      <c r="M13" s="683"/>
      <c r="N13" s="410">
        <f t="shared" si="3"/>
        <v>0</v>
      </c>
      <c r="O13" s="410">
        <f t="shared" si="4"/>
        <v>0</v>
      </c>
      <c r="P13" s="339"/>
      <c r="Q13" s="410">
        <f t="shared" si="6"/>
        <v>0</v>
      </c>
      <c r="R13" s="410">
        <f t="shared" si="7"/>
        <v>0</v>
      </c>
      <c r="S13" s="171"/>
      <c r="T13" s="411">
        <f>IF($L13&gt;0,$L13*$I13*'[1]COVER PAGE'!#REF!,0)</f>
        <v>0</v>
      </c>
      <c r="U13" s="411">
        <f>IF($L13&gt;0,($E13*$R$7*$L13)-($E13*'[1]COVER PAGE'!#REF!*$L13),0)</f>
        <v>0</v>
      </c>
      <c r="V13" s="411">
        <f t="shared" si="5"/>
        <v>0</v>
      </c>
    </row>
    <row r="14" spans="1:22" s="9" customFormat="1">
      <c r="B14" s="638" t="s">
        <v>1485</v>
      </c>
      <c r="C14" s="638"/>
      <c r="D14" s="494" t="s">
        <v>1487</v>
      </c>
      <c r="E14" s="42">
        <v>0</v>
      </c>
      <c r="F14" s="181">
        <f>VLOOKUP(D14,'[1]Part Master'!A:R, 3,FALSE)</f>
        <v>53.76</v>
      </c>
      <c r="G14" s="181">
        <f t="shared" si="0"/>
        <v>59.136000000000003</v>
      </c>
      <c r="H14" s="393">
        <f>G14+(E14*('[1]COVER PAGE'!$C$20))</f>
        <v>59.136000000000003</v>
      </c>
      <c r="I14" s="181">
        <f>VLOOKUP(D14,'[1]Part Master'!A:G,7,FALSE)</f>
        <v>44.620799999999996</v>
      </c>
      <c r="J14" s="181">
        <f t="shared" si="1"/>
        <v>49.082879999999996</v>
      </c>
      <c r="K14" s="181">
        <f t="shared" si="2"/>
        <v>49.082879999999996</v>
      </c>
      <c r="L14" s="375"/>
      <c r="M14" s="683"/>
      <c r="N14" s="410">
        <f t="shared" si="3"/>
        <v>0</v>
      </c>
      <c r="O14" s="410">
        <f t="shared" si="4"/>
        <v>0</v>
      </c>
      <c r="P14" s="339"/>
      <c r="Q14" s="410">
        <f>IF(L14&gt;0,J14*L14,0)</f>
        <v>0</v>
      </c>
      <c r="R14" s="410">
        <f>IF(L14&gt;0,K14*L14,0)</f>
        <v>0</v>
      </c>
      <c r="S14" s="171"/>
      <c r="T14" s="411">
        <f>IF($L14&gt;0,$L14*$I14*'[1]COVER PAGE'!#REF!,0)</f>
        <v>0</v>
      </c>
      <c r="U14" s="411">
        <f>IF($L14&gt;0,($E14*$R$7*$L14)-($E14*'[1]COVER PAGE'!#REF!*$L14),0)</f>
        <v>0</v>
      </c>
      <c r="V14" s="411">
        <f t="shared" si="5"/>
        <v>0</v>
      </c>
    </row>
    <row r="15" spans="1:22" s="9" customFormat="1">
      <c r="B15" s="638" t="s">
        <v>1493</v>
      </c>
      <c r="C15" s="638"/>
      <c r="D15" s="494" t="s">
        <v>1488</v>
      </c>
      <c r="E15" s="42">
        <v>0</v>
      </c>
      <c r="F15" s="181">
        <f>VLOOKUP(D15,'[1]Part Master'!A:R, 3,FALSE)</f>
        <v>60.85</v>
      </c>
      <c r="G15" s="181">
        <f t="shared" si="0"/>
        <v>66.935000000000002</v>
      </c>
      <c r="H15" s="393">
        <f>G15+(E15*('[1]COVER PAGE'!$C$20))</f>
        <v>66.935000000000002</v>
      </c>
      <c r="I15" s="181">
        <f>VLOOKUP(D15,'[1]Part Master'!A:G,7,FALSE)</f>
        <v>53.243749999999999</v>
      </c>
      <c r="J15" s="181">
        <f t="shared" si="1"/>
        <v>58.568125000000002</v>
      </c>
      <c r="K15" s="181">
        <f t="shared" si="2"/>
        <v>58.568125000000002</v>
      </c>
      <c r="L15" s="375"/>
      <c r="M15" s="683"/>
      <c r="N15" s="410">
        <f t="shared" si="3"/>
        <v>0</v>
      </c>
      <c r="O15" s="410">
        <f t="shared" si="4"/>
        <v>0</v>
      </c>
      <c r="P15" s="339"/>
      <c r="Q15" s="410">
        <f>IF(L15&gt;0,J15*L15,0)</f>
        <v>0</v>
      </c>
      <c r="R15" s="410">
        <f>IF(L15&gt;0,K15*L15,0)</f>
        <v>0</v>
      </c>
      <c r="T15" s="411">
        <f>IF($L15&gt;0,$L15*$I15*'[1]COVER PAGE'!#REF!,0)</f>
        <v>0</v>
      </c>
      <c r="U15" s="411">
        <f>IF($L15&gt;0,($E15*$R$7*$L15)-($E15*'[1]COVER PAGE'!#REF!*$L15),0)</f>
        <v>0</v>
      </c>
      <c r="V15" s="411">
        <f t="shared" si="5"/>
        <v>0</v>
      </c>
    </row>
    <row r="16" spans="1:22" s="9" customFormat="1">
      <c r="B16" s="636" t="s">
        <v>1486</v>
      </c>
      <c r="C16" s="638"/>
      <c r="D16" s="494" t="s">
        <v>1489</v>
      </c>
      <c r="E16" s="42">
        <v>0</v>
      </c>
      <c r="F16" s="181">
        <f>VLOOKUP(D16,'[1]Part Master'!A:R, 3,FALSE)</f>
        <v>7.66</v>
      </c>
      <c r="G16" s="181">
        <f t="shared" si="0"/>
        <v>8.4260000000000002</v>
      </c>
      <c r="H16" s="393">
        <f>G16+(E16*('[1]COVER PAGE'!$C$20))</f>
        <v>8.4260000000000002</v>
      </c>
      <c r="I16" s="181">
        <f>VLOOKUP(D16,'[1]Part Master'!A:G,7,FALSE)</f>
        <v>6.7025000000000006</v>
      </c>
      <c r="J16" s="181">
        <f t="shared" si="1"/>
        <v>7.3727500000000008</v>
      </c>
      <c r="K16" s="181">
        <f t="shared" si="2"/>
        <v>7.3727500000000008</v>
      </c>
      <c r="L16" s="375"/>
      <c r="M16" s="683"/>
      <c r="N16" s="410">
        <f t="shared" si="3"/>
        <v>0</v>
      </c>
      <c r="O16" s="410">
        <f t="shared" si="4"/>
        <v>0</v>
      </c>
      <c r="P16" s="339"/>
      <c r="Q16" s="410">
        <f>IF(L16&gt;0,J16*L16,0)</f>
        <v>0</v>
      </c>
      <c r="R16" s="410">
        <f>IF(L16&gt;0,K16*L16,0)</f>
        <v>0</v>
      </c>
      <c r="T16" s="411">
        <f>IF($L16&gt;0,$L16*$I16*'[1]COVER PAGE'!#REF!,0)</f>
        <v>0</v>
      </c>
      <c r="U16" s="411">
        <f>IF($L16&gt;0,($E16*$R$7*$L16)-($E16*'[1]COVER PAGE'!#REF!*$L16),0)</f>
        <v>0</v>
      </c>
      <c r="V16" s="411">
        <f t="shared" si="5"/>
        <v>0</v>
      </c>
    </row>
    <row r="17" spans="1:22">
      <c r="B17" s="744" t="s">
        <v>1492</v>
      </c>
      <c r="C17" s="745"/>
      <c r="D17" s="745"/>
      <c r="E17" s="745"/>
      <c r="F17" s="745"/>
      <c r="G17" s="745"/>
      <c r="H17" s="745"/>
      <c r="I17" s="745"/>
      <c r="J17" s="745"/>
      <c r="K17" s="745"/>
      <c r="L17" s="746"/>
      <c r="M17" s="654"/>
      <c r="N17" s="682"/>
      <c r="O17" s="682"/>
      <c r="P17" s="172"/>
      <c r="Q17" s="647"/>
      <c r="R17" s="647"/>
      <c r="S17" s="639"/>
      <c r="T17" s="639"/>
      <c r="U17" s="639"/>
      <c r="V17" s="639"/>
    </row>
    <row r="18" spans="1:22" s="9" customFormat="1">
      <c r="A18" s="9" t="s">
        <v>742</v>
      </c>
      <c r="B18" s="638" t="s">
        <v>1494</v>
      </c>
      <c r="C18" s="638"/>
      <c r="D18" s="403" t="s">
        <v>1495</v>
      </c>
      <c r="E18" s="372">
        <v>0</v>
      </c>
      <c r="F18" s="181">
        <f>VLOOKUP(D18,'[1]Part Master'!A:R, 3,FALSE)</f>
        <v>19.93</v>
      </c>
      <c r="G18" s="181">
        <f>F18*1.1</f>
        <v>21.923000000000002</v>
      </c>
      <c r="H18" s="393">
        <f>G18+(E18*('[1]COVER PAGE'!$C$20))</f>
        <v>21.923000000000002</v>
      </c>
      <c r="I18" s="181">
        <f>VLOOKUP(D18,'[1]Part Master'!A:G,7,FALSE)</f>
        <v>17.438749999999999</v>
      </c>
      <c r="J18" s="551">
        <f>I18*1.1</f>
        <v>19.182625000000002</v>
      </c>
      <c r="K18" s="551">
        <f t="shared" ref="K18:K26" si="8">J18+($R$7*E18)</f>
        <v>19.182625000000002</v>
      </c>
      <c r="L18" s="427"/>
      <c r="M18" s="456" t="s">
        <v>685</v>
      </c>
      <c r="N18" s="495">
        <f>IF(L18&gt;0,G18*L18,0)</f>
        <v>0</v>
      </c>
      <c r="O18" s="495">
        <f>IF(L18&gt;0,H18*L18,0)</f>
        <v>0</v>
      </c>
      <c r="P18" s="339"/>
      <c r="Q18" s="410">
        <f t="shared" ref="Q18:Q20" si="9">IF(L18&gt;0,J18*L18,0)</f>
        <v>0</v>
      </c>
      <c r="R18" s="410">
        <f t="shared" ref="R18:R20" si="10">IF(L18&gt;0,K18*L18,0)</f>
        <v>0</v>
      </c>
      <c r="T18" s="411">
        <f>IF($L18&gt;0,$L18*$I18*'[1]COVER PAGE'!#REF!,0)</f>
        <v>0</v>
      </c>
      <c r="U18" s="411">
        <f>IF($L18&gt;0,($E18*$R$7*$L18)-($E18*'[1]COVER PAGE'!#REF!*$L18),0)</f>
        <v>0</v>
      </c>
      <c r="V18" s="411">
        <f t="shared" ref="V18:V23" si="11">U18+T18</f>
        <v>0</v>
      </c>
    </row>
    <row r="19" spans="1:22" s="9" customFormat="1">
      <c r="B19" s="638" t="s">
        <v>1630</v>
      </c>
      <c r="C19" s="638"/>
      <c r="D19" s="403" t="s">
        <v>1497</v>
      </c>
      <c r="E19" s="372">
        <v>0</v>
      </c>
      <c r="F19" s="181">
        <f>VLOOKUP(D19,'[1]Part Master'!A:R, 3,FALSE)</f>
        <v>33.020000000000003</v>
      </c>
      <c r="G19" s="181">
        <f>F19*1.1</f>
        <v>36.32200000000001</v>
      </c>
      <c r="H19" s="393">
        <f>G19+(E19*('[1]COVER PAGE'!$C$20))</f>
        <v>36.32200000000001</v>
      </c>
      <c r="I19" s="181">
        <f>VLOOKUP(D19,'[1]Part Master'!A:G,7,FALSE)</f>
        <v>28.892500000000002</v>
      </c>
      <c r="J19" s="551">
        <f>I19*1.1</f>
        <v>31.781750000000006</v>
      </c>
      <c r="K19" s="551">
        <f t="shared" si="8"/>
        <v>31.781750000000006</v>
      </c>
      <c r="L19" s="427"/>
      <c r="M19" s="456"/>
      <c r="N19" s="495">
        <f>IF(L19&gt;0,G19*L19,0)</f>
        <v>0</v>
      </c>
      <c r="O19" s="495">
        <f>IF(L19&gt;0,H19*L19,0)</f>
        <v>0</v>
      </c>
      <c r="P19" s="339"/>
      <c r="Q19" s="410">
        <f t="shared" si="9"/>
        <v>0</v>
      </c>
      <c r="R19" s="410">
        <f t="shared" si="10"/>
        <v>0</v>
      </c>
      <c r="T19" s="411">
        <f>IF($L19&gt;0,$L19*$I19*'[1]COVER PAGE'!#REF!,0)</f>
        <v>0</v>
      </c>
      <c r="U19" s="411">
        <f>IF($L19&gt;0,($E19*$R$7*$L19)-($E19*'[1]COVER PAGE'!#REF!*$L19),0)</f>
        <v>0</v>
      </c>
      <c r="V19" s="411">
        <f t="shared" si="11"/>
        <v>0</v>
      </c>
    </row>
    <row r="20" spans="1:22" s="9" customFormat="1">
      <c r="B20" s="638" t="s">
        <v>1496</v>
      </c>
      <c r="C20" s="638"/>
      <c r="D20" s="496" t="s">
        <v>1498</v>
      </c>
      <c r="E20" s="372">
        <v>0</v>
      </c>
      <c r="F20" s="181">
        <f>VLOOKUP(D20,'[1]Part Master'!A:R, 3,FALSE)</f>
        <v>10.72</v>
      </c>
      <c r="G20" s="181">
        <f>F20*1.1</f>
        <v>11.792000000000002</v>
      </c>
      <c r="H20" s="393">
        <f>G20+(E20*('[1]COVER PAGE'!$C$20))</f>
        <v>11.792000000000002</v>
      </c>
      <c r="I20" s="181">
        <f>VLOOKUP(D20,'[1]Part Master'!A:G,7,FALSE)</f>
        <v>9.3800000000000008</v>
      </c>
      <c r="J20" s="551">
        <f t="shared" ref="J20:J26" si="12">I20*1.1</f>
        <v>10.318000000000001</v>
      </c>
      <c r="K20" s="551">
        <f t="shared" si="8"/>
        <v>10.318000000000001</v>
      </c>
      <c r="L20" s="427"/>
      <c r="M20" s="456"/>
      <c r="N20" s="495">
        <f t="shared" ref="N20:N23" si="13">IF(L20&gt;0,G20*L20,0)</f>
        <v>0</v>
      </c>
      <c r="O20" s="495">
        <f t="shared" ref="O20:O23" si="14">IF(L20&gt;0,H20*L20,0)</f>
        <v>0</v>
      </c>
      <c r="P20" s="339"/>
      <c r="Q20" s="410">
        <f t="shared" si="9"/>
        <v>0</v>
      </c>
      <c r="R20" s="410">
        <f t="shared" si="10"/>
        <v>0</v>
      </c>
      <c r="T20" s="411">
        <f>IF($L20&gt;0,$L20*$I20*'[1]COVER PAGE'!#REF!,0)</f>
        <v>0</v>
      </c>
      <c r="U20" s="411">
        <f>IF($L20&gt;0,($E20*$R$7*$L20)-($E20*'[1]COVER PAGE'!#REF!*$L20),0)</f>
        <v>0</v>
      </c>
      <c r="V20" s="411">
        <f t="shared" si="11"/>
        <v>0</v>
      </c>
    </row>
    <row r="21" spans="1:22" s="9" customFormat="1">
      <c r="B21" s="638" t="s">
        <v>1499</v>
      </c>
      <c r="C21" s="638"/>
      <c r="D21" s="408" t="s">
        <v>1500</v>
      </c>
      <c r="E21" s="372">
        <v>0</v>
      </c>
      <c r="F21" s="181">
        <f>VLOOKUP(D21,'[1]Part Master'!A:R, 3,FALSE)</f>
        <v>19.7</v>
      </c>
      <c r="G21" s="181">
        <f t="shared" ref="G21:G26" si="15">F21*1.1</f>
        <v>21.67</v>
      </c>
      <c r="H21" s="393">
        <f>G21+(E21*('[1]COVER PAGE'!$C$20))</f>
        <v>21.67</v>
      </c>
      <c r="I21" s="181">
        <f>VLOOKUP(D21,'[1]Part Master'!A:G,7,FALSE)</f>
        <v>17.237500000000001</v>
      </c>
      <c r="J21" s="551">
        <f t="shared" si="12"/>
        <v>18.961250000000003</v>
      </c>
      <c r="K21" s="551">
        <f t="shared" si="8"/>
        <v>18.961250000000003</v>
      </c>
      <c r="L21" s="427"/>
      <c r="M21" s="456"/>
      <c r="N21" s="495">
        <f t="shared" si="13"/>
        <v>0</v>
      </c>
      <c r="O21" s="495">
        <f t="shared" si="14"/>
        <v>0</v>
      </c>
      <c r="P21" s="339"/>
      <c r="Q21" s="410">
        <f>IF(L21&gt;0,J21*L21,0)</f>
        <v>0</v>
      </c>
      <c r="R21" s="410">
        <f>IF(L21&gt;0,K21*L21,0)</f>
        <v>0</v>
      </c>
      <c r="T21" s="411">
        <f>IF($L21&gt;0,$L21*$I21*'[1]COVER PAGE'!#REF!,0)</f>
        <v>0</v>
      </c>
      <c r="U21" s="411">
        <f>IF($L21&gt;0,($E21*$R$7*$L21)-($E21*'[1]COVER PAGE'!#REF!*$L21),0)</f>
        <v>0</v>
      </c>
      <c r="V21" s="411">
        <f t="shared" si="11"/>
        <v>0</v>
      </c>
    </row>
    <row r="22" spans="1:22" s="9" customFormat="1">
      <c r="B22" s="638" t="s">
        <v>1501</v>
      </c>
      <c r="C22" s="638"/>
      <c r="D22" s="408" t="s">
        <v>1502</v>
      </c>
      <c r="E22" s="372">
        <v>0</v>
      </c>
      <c r="F22" s="181">
        <f>VLOOKUP(D22,'[1]Part Master'!A:R, 3,FALSE)</f>
        <v>9.14</v>
      </c>
      <c r="G22" s="181">
        <f t="shared" si="15"/>
        <v>10.054000000000002</v>
      </c>
      <c r="H22" s="393">
        <f>G22+(E22*('[1]COVER PAGE'!$C$20))</f>
        <v>10.054000000000002</v>
      </c>
      <c r="I22" s="181">
        <f>VLOOKUP(D22,'[1]Part Master'!A:G,7,FALSE)</f>
        <v>7.5861999999999998</v>
      </c>
      <c r="J22" s="551">
        <f t="shared" si="12"/>
        <v>8.3448200000000003</v>
      </c>
      <c r="K22" s="551">
        <f t="shared" si="8"/>
        <v>8.3448200000000003</v>
      </c>
      <c r="L22" s="427"/>
      <c r="M22" s="456"/>
      <c r="N22" s="495">
        <f t="shared" si="13"/>
        <v>0</v>
      </c>
      <c r="O22" s="495">
        <f t="shared" si="14"/>
        <v>0</v>
      </c>
      <c r="P22" s="339"/>
      <c r="Q22" s="410">
        <f t="shared" ref="Q22:Q23" si="16">IF(L22&gt;0,J22*L22,0)</f>
        <v>0</v>
      </c>
      <c r="R22" s="410">
        <f t="shared" ref="R22:R23" si="17">IF(L22&gt;0,K22*L22,0)</f>
        <v>0</v>
      </c>
      <c r="T22" s="411">
        <f>IF($L22&gt;0,$L22*$I22*'[1]COVER PAGE'!#REF!,0)</f>
        <v>0</v>
      </c>
      <c r="U22" s="411">
        <f>IF($L22&gt;0,($E22*$R$7*$L22)-($E22*'[1]COVER PAGE'!#REF!*$L22),0)</f>
        <v>0</v>
      </c>
      <c r="V22" s="411">
        <f t="shared" si="11"/>
        <v>0</v>
      </c>
    </row>
    <row r="23" spans="1:22" s="9" customFormat="1">
      <c r="B23" s="638" t="s">
        <v>1503</v>
      </c>
      <c r="C23" s="638"/>
      <c r="D23" s="408" t="s">
        <v>1506</v>
      </c>
      <c r="E23" s="372">
        <v>0</v>
      </c>
      <c r="F23" s="181">
        <f>VLOOKUP(D23,'[1]Part Master'!A:R, 3,FALSE)</f>
        <v>18.399999999999999</v>
      </c>
      <c r="G23" s="181">
        <f t="shared" si="15"/>
        <v>20.239999999999998</v>
      </c>
      <c r="H23" s="393">
        <f>G23+(E23*('[1]COVER PAGE'!$C$20))</f>
        <v>20.239999999999998</v>
      </c>
      <c r="I23" s="181">
        <f>VLOOKUP(D23,'[1]Part Master'!A:G,7,FALSE)</f>
        <v>16.099999999999998</v>
      </c>
      <c r="J23" s="551">
        <f t="shared" si="12"/>
        <v>17.71</v>
      </c>
      <c r="K23" s="551">
        <f t="shared" si="8"/>
        <v>17.71</v>
      </c>
      <c r="L23" s="427"/>
      <c r="M23" s="456"/>
      <c r="N23" s="495">
        <f t="shared" si="13"/>
        <v>0</v>
      </c>
      <c r="O23" s="495">
        <f t="shared" si="14"/>
        <v>0</v>
      </c>
      <c r="P23" s="339"/>
      <c r="Q23" s="410">
        <f t="shared" si="16"/>
        <v>0</v>
      </c>
      <c r="R23" s="410">
        <f t="shared" si="17"/>
        <v>0</v>
      </c>
      <c r="T23" s="411">
        <f>IF($L23&gt;0,$L23*$I23*'[1]COVER PAGE'!#REF!,0)</f>
        <v>0</v>
      </c>
      <c r="U23" s="411">
        <f>IF($L23&gt;0,($E23*$R$7*$L23)-($E23*'[1]COVER PAGE'!#REF!*$L23),0)</f>
        <v>0</v>
      </c>
      <c r="V23" s="411">
        <f t="shared" si="11"/>
        <v>0</v>
      </c>
    </row>
    <row r="24" spans="1:22" s="9" customFormat="1">
      <c r="B24" s="638" t="s">
        <v>1504</v>
      </c>
      <c r="C24" s="638"/>
      <c r="D24" s="408" t="s">
        <v>1505</v>
      </c>
      <c r="E24" s="372">
        <v>0</v>
      </c>
      <c r="F24" s="181">
        <f>VLOOKUP(D24,'[1]Part Master'!A:R, 3,FALSE)</f>
        <v>22.78</v>
      </c>
      <c r="G24" s="181">
        <f t="shared" si="15"/>
        <v>25.058000000000003</v>
      </c>
      <c r="H24" s="393">
        <f>G24+(E24*('[1]COVER PAGE'!$C$20))</f>
        <v>25.058000000000003</v>
      </c>
      <c r="I24" s="181">
        <f>VLOOKUP(D24,'[1]Part Master'!A:G,7,FALSE)</f>
        <v>19.932500000000001</v>
      </c>
      <c r="J24" s="551">
        <f t="shared" si="12"/>
        <v>21.925750000000004</v>
      </c>
      <c r="K24" s="551">
        <f t="shared" si="8"/>
        <v>21.925750000000004</v>
      </c>
      <c r="L24" s="427"/>
      <c r="M24" s="456"/>
      <c r="N24" s="495"/>
      <c r="O24" s="495"/>
      <c r="P24" s="339"/>
      <c r="Q24" s="410"/>
      <c r="R24" s="410"/>
      <c r="T24" s="411"/>
      <c r="U24" s="411"/>
      <c r="V24" s="411"/>
    </row>
    <row r="25" spans="1:22" s="9" customFormat="1">
      <c r="B25" s="638" t="s">
        <v>1639</v>
      </c>
      <c r="C25" s="68"/>
      <c r="D25" s="408" t="s">
        <v>1641</v>
      </c>
      <c r="E25" s="372">
        <v>0</v>
      </c>
      <c r="F25" s="181">
        <f>VLOOKUP(D25,'[1]Part Master'!A:R, 3,FALSE)</f>
        <v>23.5</v>
      </c>
      <c r="G25" s="181">
        <f t="shared" si="15"/>
        <v>25.85</v>
      </c>
      <c r="H25" s="393">
        <f>G25+(E25*('[1]COVER PAGE'!$C$20))</f>
        <v>25.85</v>
      </c>
      <c r="I25" s="181">
        <f>VLOOKUP(D24,'[1]Part Master'!A:G,7,FALSE)</f>
        <v>19.932500000000001</v>
      </c>
      <c r="J25" s="551">
        <f t="shared" si="12"/>
        <v>21.925750000000004</v>
      </c>
      <c r="K25" s="551">
        <f t="shared" si="8"/>
        <v>21.925750000000004</v>
      </c>
      <c r="L25" s="539"/>
      <c r="M25" s="540"/>
      <c r="N25" s="541"/>
      <c r="O25" s="541"/>
      <c r="P25" s="339"/>
      <c r="Q25" s="542"/>
      <c r="R25" s="542"/>
      <c r="T25" s="543"/>
      <c r="U25" s="543"/>
      <c r="V25" s="543"/>
    </row>
    <row r="26" spans="1:22" s="9" customFormat="1">
      <c r="B26" s="638" t="s">
        <v>1638</v>
      </c>
      <c r="C26" s="68"/>
      <c r="D26" s="408" t="s">
        <v>1640</v>
      </c>
      <c r="E26" s="372">
        <v>0</v>
      </c>
      <c r="F26" s="181">
        <f>VLOOKUP(D26,'[1]Part Master'!A:R, 3,FALSE)</f>
        <v>12.43</v>
      </c>
      <c r="G26" s="181">
        <f t="shared" si="15"/>
        <v>13.673</v>
      </c>
      <c r="H26" s="393">
        <f>G26+(E26*('[1]COVER PAGE'!$C$20))</f>
        <v>13.673</v>
      </c>
      <c r="I26" s="181">
        <f>VLOOKUP(D26,'[1]Part Master'!A:G,7,FALSE)</f>
        <v>10.3169</v>
      </c>
      <c r="J26" s="551">
        <f t="shared" si="12"/>
        <v>11.348590000000002</v>
      </c>
      <c r="K26" s="551">
        <f t="shared" si="8"/>
        <v>11.348590000000002</v>
      </c>
      <c r="L26" s="539"/>
      <c r="M26" s="540"/>
      <c r="N26" s="541"/>
      <c r="O26" s="541"/>
      <c r="P26" s="339"/>
      <c r="Q26" s="542"/>
      <c r="R26" s="542"/>
      <c r="T26" s="543"/>
      <c r="U26" s="543"/>
      <c r="V26" s="543"/>
    </row>
    <row r="27" spans="1:22">
      <c r="B27" s="744" t="s">
        <v>1826</v>
      </c>
      <c r="C27" s="745"/>
      <c r="D27" s="745"/>
      <c r="E27" s="745"/>
      <c r="F27" s="745"/>
      <c r="G27" s="745"/>
      <c r="H27" s="745"/>
      <c r="I27" s="745"/>
      <c r="J27" s="745"/>
      <c r="K27" s="745"/>
      <c r="L27" s="746"/>
      <c r="M27" s="654"/>
      <c r="N27" s="682"/>
      <c r="O27" s="682"/>
      <c r="P27" s="172"/>
      <c r="Q27" s="647"/>
      <c r="R27" s="647"/>
      <c r="S27" s="639"/>
      <c r="T27" s="639"/>
      <c r="U27" s="639"/>
      <c r="V27" s="639"/>
    </row>
    <row r="28" spans="1:22">
      <c r="B28" s="707" t="s">
        <v>1827</v>
      </c>
      <c r="C28" s="708"/>
      <c r="D28" s="709"/>
      <c r="E28" s="709"/>
      <c r="F28" s="709"/>
      <c r="G28" s="709"/>
      <c r="H28" s="709"/>
      <c r="I28" s="709"/>
      <c r="J28" s="709"/>
      <c r="K28" s="709"/>
      <c r="L28" s="710"/>
      <c r="M28" s="654"/>
      <c r="N28" s="682"/>
      <c r="O28" s="682"/>
      <c r="P28" s="172"/>
      <c r="Q28" s="647"/>
      <c r="R28" s="647"/>
      <c r="S28" s="639"/>
      <c r="T28" s="639"/>
      <c r="U28" s="639"/>
      <c r="V28" s="639"/>
    </row>
    <row r="29" spans="1:22" s="9" customFormat="1">
      <c r="B29" s="638" t="s">
        <v>1828</v>
      </c>
      <c r="C29" s="711"/>
      <c r="D29" s="712" t="s">
        <v>1791</v>
      </c>
      <c r="E29" s="372">
        <v>0</v>
      </c>
      <c r="F29" s="181">
        <f>VLOOKUP(D29,'[1]Part Master'!A:R, 3,FALSE)</f>
        <v>36.75</v>
      </c>
      <c r="G29" s="181">
        <f t="shared" ref="G29:G48" si="18">F29*1.1</f>
        <v>40.425000000000004</v>
      </c>
      <c r="H29" s="393">
        <f>G29+(E29*('[1]COVER PAGE'!$C$20))</f>
        <v>40.425000000000004</v>
      </c>
      <c r="I29" s="181">
        <f>VLOOKUP(D29,'[1]Part Master'!A:G,7,FALSE)</f>
        <v>32.15625</v>
      </c>
      <c r="J29" s="551">
        <f t="shared" ref="J29:J62" si="19">I29*1.1</f>
        <v>35.371875000000003</v>
      </c>
      <c r="K29" s="551">
        <f t="shared" ref="K29:K62" si="20">J29+($R$7*E29)</f>
        <v>35.371875000000003</v>
      </c>
      <c r="L29" s="427"/>
      <c r="M29" s="456"/>
      <c r="N29" s="495"/>
      <c r="O29" s="495"/>
      <c r="P29" s="339"/>
      <c r="Q29" s="410"/>
      <c r="R29" s="410"/>
      <c r="T29" s="411"/>
      <c r="U29" s="411"/>
      <c r="V29" s="411"/>
    </row>
    <row r="30" spans="1:22" s="9" customFormat="1">
      <c r="B30" s="638" t="s">
        <v>1829</v>
      </c>
      <c r="C30" s="711"/>
      <c r="D30" s="712" t="s">
        <v>1793</v>
      </c>
      <c r="E30" s="372">
        <v>0</v>
      </c>
      <c r="F30" s="181">
        <f>VLOOKUP(D30,'[1]Part Master'!A:R, 3,FALSE)</f>
        <v>36.75</v>
      </c>
      <c r="G30" s="181">
        <f t="shared" si="18"/>
        <v>40.425000000000004</v>
      </c>
      <c r="H30" s="393">
        <f>G30+(E30*('[1]COVER PAGE'!$C$20))</f>
        <v>40.425000000000004</v>
      </c>
      <c r="I30" s="181">
        <f>VLOOKUP(D30,'[1]Part Master'!A:G,7,FALSE)</f>
        <v>32.15625</v>
      </c>
      <c r="J30" s="551">
        <f t="shared" si="19"/>
        <v>35.371875000000003</v>
      </c>
      <c r="K30" s="551">
        <f t="shared" si="20"/>
        <v>35.371875000000003</v>
      </c>
      <c r="L30" s="427"/>
      <c r="M30" s="456"/>
      <c r="N30" s="495"/>
      <c r="O30" s="495"/>
      <c r="P30" s="339"/>
      <c r="Q30" s="410"/>
      <c r="R30" s="410"/>
      <c r="T30" s="411"/>
      <c r="U30" s="411"/>
      <c r="V30" s="411"/>
    </row>
    <row r="31" spans="1:22" s="9" customFormat="1">
      <c r="B31" s="638" t="s">
        <v>1830</v>
      </c>
      <c r="C31" s="711"/>
      <c r="D31" s="713" t="s">
        <v>1794</v>
      </c>
      <c r="E31" s="372">
        <v>0</v>
      </c>
      <c r="F31" s="181">
        <f>VLOOKUP(D31,'[1]Part Master'!A:R, 3,FALSE)</f>
        <v>36.75</v>
      </c>
      <c r="G31" s="181">
        <f t="shared" si="18"/>
        <v>40.425000000000004</v>
      </c>
      <c r="H31" s="393">
        <f>G31+(E31*('[1]COVER PAGE'!$C$20))</f>
        <v>40.425000000000004</v>
      </c>
      <c r="I31" s="181">
        <f>VLOOKUP(D31,'[1]Part Master'!A:G,7,FALSE)</f>
        <v>32.15625</v>
      </c>
      <c r="J31" s="551">
        <f t="shared" si="19"/>
        <v>35.371875000000003</v>
      </c>
      <c r="K31" s="551">
        <f t="shared" si="20"/>
        <v>35.371875000000003</v>
      </c>
      <c r="L31" s="427"/>
      <c r="M31" s="456"/>
      <c r="N31" s="495"/>
      <c r="O31" s="495"/>
      <c r="P31" s="339"/>
      <c r="Q31" s="410"/>
      <c r="R31" s="410"/>
      <c r="T31" s="411"/>
      <c r="U31" s="411"/>
      <c r="V31" s="411"/>
    </row>
    <row r="32" spans="1:22" s="9" customFormat="1">
      <c r="B32" s="638" t="s">
        <v>1831</v>
      </c>
      <c r="C32" s="711"/>
      <c r="D32" s="714" t="s">
        <v>1795</v>
      </c>
      <c r="E32" s="372">
        <v>0</v>
      </c>
      <c r="F32" s="181">
        <f>VLOOKUP(D32,'[1]Part Master'!A:R, 3,FALSE)</f>
        <v>36.75</v>
      </c>
      <c r="G32" s="181">
        <f t="shared" si="18"/>
        <v>40.425000000000004</v>
      </c>
      <c r="H32" s="393">
        <f>G32+(E32*('[1]COVER PAGE'!$C$20))</f>
        <v>40.425000000000004</v>
      </c>
      <c r="I32" s="181">
        <f>VLOOKUP(D32,'[1]Part Master'!A:G,7,FALSE)</f>
        <v>32.15625</v>
      </c>
      <c r="J32" s="551">
        <f t="shared" si="19"/>
        <v>35.371875000000003</v>
      </c>
      <c r="K32" s="551">
        <f t="shared" si="20"/>
        <v>35.371875000000003</v>
      </c>
      <c r="L32" s="427"/>
      <c r="M32" s="456"/>
      <c r="N32" s="495"/>
      <c r="O32" s="495"/>
      <c r="P32" s="339"/>
      <c r="Q32" s="410"/>
      <c r="R32" s="410"/>
      <c r="T32" s="411"/>
      <c r="U32" s="411"/>
      <c r="V32" s="411"/>
    </row>
    <row r="33" spans="2:29" s="9" customFormat="1">
      <c r="B33" s="638" t="s">
        <v>1832</v>
      </c>
      <c r="C33" s="711"/>
      <c r="D33" s="714" t="s">
        <v>1796</v>
      </c>
      <c r="E33" s="372">
        <v>0</v>
      </c>
      <c r="F33" s="181">
        <f>VLOOKUP(D33,'[1]Part Master'!A:R, 3,FALSE)</f>
        <v>36.75</v>
      </c>
      <c r="G33" s="181">
        <f t="shared" si="18"/>
        <v>40.425000000000004</v>
      </c>
      <c r="H33" s="393">
        <f>G33+(E33*('[1]COVER PAGE'!$C$20))</f>
        <v>40.425000000000004</v>
      </c>
      <c r="I33" s="181">
        <f>VLOOKUP(D33,'[1]Part Master'!A:G,7,FALSE)</f>
        <v>32.15625</v>
      </c>
      <c r="J33" s="551">
        <f t="shared" si="19"/>
        <v>35.371875000000003</v>
      </c>
      <c r="K33" s="551">
        <f t="shared" si="20"/>
        <v>35.371875000000003</v>
      </c>
      <c r="L33" s="427"/>
      <c r="M33" s="456"/>
      <c r="N33" s="495"/>
      <c r="O33" s="495"/>
      <c r="P33" s="339"/>
      <c r="Q33" s="410"/>
      <c r="R33" s="410"/>
      <c r="T33" s="411"/>
      <c r="U33" s="411"/>
      <c r="V33" s="411"/>
    </row>
    <row r="34" spans="2:29" s="9" customFormat="1">
      <c r="B34" s="638" t="s">
        <v>1833</v>
      </c>
      <c r="C34" s="711"/>
      <c r="D34" s="714" t="s">
        <v>1797</v>
      </c>
      <c r="E34" s="372">
        <v>0</v>
      </c>
      <c r="F34" s="181">
        <f>VLOOKUP(D34,'[1]Part Master'!A:R, 3,FALSE)</f>
        <v>36.75</v>
      </c>
      <c r="G34" s="181">
        <f t="shared" si="18"/>
        <v>40.425000000000004</v>
      </c>
      <c r="H34" s="393">
        <f>G34+(E34*('[1]COVER PAGE'!$C$20))</f>
        <v>40.425000000000004</v>
      </c>
      <c r="I34" s="181">
        <f>VLOOKUP(D34,'[1]Part Master'!A:G,7,FALSE)</f>
        <v>32.15625</v>
      </c>
      <c r="J34" s="551">
        <f t="shared" si="19"/>
        <v>35.371875000000003</v>
      </c>
      <c r="K34" s="551">
        <f t="shared" si="20"/>
        <v>35.371875000000003</v>
      </c>
      <c r="L34" s="427"/>
      <c r="M34" s="456"/>
      <c r="N34" s="495"/>
      <c r="O34" s="495"/>
      <c r="P34" s="339"/>
      <c r="Q34" s="410"/>
      <c r="R34" s="410"/>
      <c r="T34" s="411"/>
      <c r="U34" s="411"/>
      <c r="V34" s="411"/>
    </row>
    <row r="35" spans="2:29">
      <c r="B35" s="707" t="s">
        <v>1834</v>
      </c>
      <c r="C35" s="707"/>
      <c r="D35" s="709"/>
      <c r="E35" s="709"/>
      <c r="F35" s="709"/>
      <c r="G35" s="709"/>
      <c r="H35" s="709"/>
      <c r="I35" s="709"/>
      <c r="J35" s="709"/>
      <c r="K35" s="709"/>
      <c r="L35" s="710"/>
      <c r="M35" s="654"/>
      <c r="N35" s="682"/>
      <c r="O35" s="682"/>
      <c r="P35" s="172"/>
      <c r="Q35" s="647"/>
      <c r="R35" s="647"/>
      <c r="S35" s="639"/>
      <c r="T35" s="639"/>
      <c r="U35" s="639"/>
      <c r="V35" s="639"/>
    </row>
    <row r="36" spans="2:29" s="9" customFormat="1">
      <c r="B36" s="345" t="s">
        <v>1828</v>
      </c>
      <c r="C36" s="715"/>
      <c r="D36" s="345" t="s">
        <v>1798</v>
      </c>
      <c r="E36" s="372">
        <v>0</v>
      </c>
      <c r="F36" s="181">
        <f>VLOOKUP(D36,'[1]Part Master'!A:R, 3,FALSE)</f>
        <v>36.75</v>
      </c>
      <c r="G36" s="181">
        <f>F36*1.1</f>
        <v>40.425000000000004</v>
      </c>
      <c r="H36" s="393">
        <f>G36+(E36*('[1]COVER PAGE'!$C$20))</f>
        <v>40.425000000000004</v>
      </c>
      <c r="I36" s="181">
        <f>VLOOKUP(D36,'[1]Part Master'!A:G,7,FALSE)</f>
        <v>32.15625</v>
      </c>
      <c r="J36" s="551">
        <f t="shared" si="19"/>
        <v>35.371875000000003</v>
      </c>
      <c r="K36" s="551">
        <f t="shared" si="20"/>
        <v>35.371875000000003</v>
      </c>
      <c r="L36" s="638"/>
      <c r="M36" s="540"/>
      <c r="N36" s="541"/>
      <c r="O36" s="541"/>
      <c r="P36" s="339"/>
      <c r="Q36" s="542"/>
      <c r="R36" s="542"/>
      <c r="T36" s="543"/>
      <c r="U36" s="543"/>
      <c r="V36" s="543"/>
    </row>
    <row r="37" spans="2:29" s="9" customFormat="1">
      <c r="B37" s="345" t="s">
        <v>1829</v>
      </c>
      <c r="C37" s="715"/>
      <c r="D37" s="345" t="s">
        <v>1800</v>
      </c>
      <c r="E37" s="372">
        <v>0</v>
      </c>
      <c r="F37" s="181">
        <f>VLOOKUP(D37,'[1]Part Master'!A:R, 3,FALSE)</f>
        <v>36.75</v>
      </c>
      <c r="G37" s="181">
        <f t="shared" si="18"/>
        <v>40.425000000000004</v>
      </c>
      <c r="H37" s="393">
        <f>G37+(E37*('[1]COVER PAGE'!$C$20))</f>
        <v>40.425000000000004</v>
      </c>
      <c r="I37" s="181">
        <f>VLOOKUP(D37,'[1]Part Master'!A:G,7,FALSE)</f>
        <v>32.15625</v>
      </c>
      <c r="J37" s="551">
        <f t="shared" si="19"/>
        <v>35.371875000000003</v>
      </c>
      <c r="K37" s="551">
        <f t="shared" si="20"/>
        <v>35.371875000000003</v>
      </c>
      <c r="L37" s="638"/>
      <c r="M37" s="540"/>
      <c r="N37" s="541"/>
      <c r="O37" s="541"/>
      <c r="P37" s="339"/>
      <c r="Q37" s="542"/>
      <c r="R37" s="542"/>
      <c r="T37" s="543"/>
      <c r="U37" s="543"/>
      <c r="V37" s="543"/>
    </row>
    <row r="38" spans="2:29">
      <c r="B38" s="345" t="s">
        <v>1830</v>
      </c>
      <c r="C38" s="593"/>
      <c r="D38" s="345" t="s">
        <v>1801</v>
      </c>
      <c r="E38" s="372">
        <v>0</v>
      </c>
      <c r="F38" s="181">
        <f>VLOOKUP(D38,'[1]Part Master'!A:R, 3,FALSE)</f>
        <v>36.75</v>
      </c>
      <c r="G38" s="181">
        <f t="shared" si="18"/>
        <v>40.425000000000004</v>
      </c>
      <c r="H38" s="393">
        <f>G38+(E38*('[1]COVER PAGE'!$C$20))</f>
        <v>40.425000000000004</v>
      </c>
      <c r="I38" s="181">
        <f>VLOOKUP(D38,'[1]Part Master'!A:G,7,FALSE)</f>
        <v>32.15625</v>
      </c>
      <c r="J38" s="551">
        <f t="shared" si="19"/>
        <v>35.371875000000003</v>
      </c>
      <c r="K38" s="551">
        <f t="shared" si="20"/>
        <v>35.371875000000003</v>
      </c>
      <c r="L38" s="638"/>
      <c r="AC38" s="477"/>
    </row>
    <row r="39" spans="2:29" ht="17.25" customHeight="1">
      <c r="B39" s="345" t="s">
        <v>1831</v>
      </c>
      <c r="C39" s="593"/>
      <c r="D39" s="345" t="s">
        <v>1802</v>
      </c>
      <c r="E39" s="372">
        <v>0</v>
      </c>
      <c r="F39" s="181">
        <f>VLOOKUP(D39,'[1]Part Master'!A:R, 3,FALSE)</f>
        <v>36.75</v>
      </c>
      <c r="G39" s="181">
        <f t="shared" si="18"/>
        <v>40.425000000000004</v>
      </c>
      <c r="H39" s="393">
        <f>G39+(E39*('[1]COVER PAGE'!$C$20))</f>
        <v>40.425000000000004</v>
      </c>
      <c r="I39" s="181">
        <f>VLOOKUP(D39,'[1]Part Master'!A:G,7,FALSE)</f>
        <v>32.15625</v>
      </c>
      <c r="J39" s="551">
        <f t="shared" si="19"/>
        <v>35.371875000000003</v>
      </c>
      <c r="K39" s="551">
        <f t="shared" si="20"/>
        <v>35.371875000000003</v>
      </c>
      <c r="L39" s="638"/>
      <c r="AC39" s="477"/>
    </row>
    <row r="40" spans="2:29">
      <c r="B40" s="345" t="s">
        <v>1832</v>
      </c>
      <c r="C40" s="593"/>
      <c r="D40" s="345" t="s">
        <v>1803</v>
      </c>
      <c r="E40" s="372">
        <v>0</v>
      </c>
      <c r="F40" s="181">
        <f>VLOOKUP(D40,'[1]Part Master'!A:R, 3,FALSE)</f>
        <v>36.75</v>
      </c>
      <c r="G40" s="181">
        <f t="shared" si="18"/>
        <v>40.425000000000004</v>
      </c>
      <c r="H40" s="393">
        <f>G40+(E40*('[1]COVER PAGE'!$C$20))</f>
        <v>40.425000000000004</v>
      </c>
      <c r="I40" s="181">
        <f>VLOOKUP(D40,'[1]Part Master'!A:G,7,FALSE)</f>
        <v>32.15625</v>
      </c>
      <c r="J40" s="551">
        <f t="shared" si="19"/>
        <v>35.371875000000003</v>
      </c>
      <c r="K40" s="551">
        <f t="shared" si="20"/>
        <v>35.371875000000003</v>
      </c>
      <c r="L40" s="638"/>
      <c r="AC40" s="477"/>
    </row>
    <row r="41" spans="2:29">
      <c r="B41" s="345" t="s">
        <v>1833</v>
      </c>
      <c r="C41" s="686"/>
      <c r="D41" s="345" t="s">
        <v>1804</v>
      </c>
      <c r="E41" s="372">
        <v>0</v>
      </c>
      <c r="F41" s="181">
        <f>VLOOKUP(D41,'[1]Part Master'!A:R, 3,FALSE)</f>
        <v>36.75</v>
      </c>
      <c r="G41" s="181">
        <f t="shared" si="18"/>
        <v>40.425000000000004</v>
      </c>
      <c r="H41" s="393">
        <f>G41+(E41*('[1]COVER PAGE'!$C$20))</f>
        <v>40.425000000000004</v>
      </c>
      <c r="I41" s="181">
        <f>VLOOKUP(D41,'[1]Part Master'!A:G,7,FALSE)</f>
        <v>32.15625</v>
      </c>
      <c r="J41" s="551">
        <f t="shared" si="19"/>
        <v>35.371875000000003</v>
      </c>
      <c r="K41" s="551">
        <f t="shared" si="20"/>
        <v>35.371875000000003</v>
      </c>
      <c r="L41" s="638"/>
      <c r="AC41" s="477"/>
    </row>
    <row r="42" spans="2:29">
      <c r="B42" s="707" t="s">
        <v>1835</v>
      </c>
      <c r="C42" s="707"/>
      <c r="D42" s="709"/>
      <c r="E42" s="709"/>
      <c r="F42" s="709"/>
      <c r="G42" s="709"/>
      <c r="H42" s="709"/>
      <c r="I42" s="709"/>
      <c r="J42" s="709"/>
      <c r="K42" s="709"/>
      <c r="L42" s="710"/>
      <c r="M42" s="654"/>
      <c r="N42" s="682"/>
      <c r="O42" s="682"/>
      <c r="P42" s="172"/>
      <c r="Q42" s="647"/>
      <c r="R42" s="647"/>
      <c r="S42" s="639"/>
      <c r="T42" s="639"/>
      <c r="U42" s="639"/>
      <c r="V42" s="639"/>
    </row>
    <row r="43" spans="2:29">
      <c r="B43" s="345" t="s">
        <v>1828</v>
      </c>
      <c r="C43" s="715"/>
      <c r="D43" s="345" t="s">
        <v>1805</v>
      </c>
      <c r="E43" s="372">
        <v>0</v>
      </c>
      <c r="F43" s="181">
        <f>VLOOKUP(D43,'[1]Part Master'!A:R, 3,FALSE)</f>
        <v>36.75</v>
      </c>
      <c r="G43" s="181">
        <f t="shared" si="18"/>
        <v>40.425000000000004</v>
      </c>
      <c r="H43" s="393">
        <f>G43+(E43*('[1]COVER PAGE'!$C$20))</f>
        <v>40.425000000000004</v>
      </c>
      <c r="I43" s="181">
        <f>VLOOKUP(D43,'[1]Part Master'!A:G,7,FALSE)</f>
        <v>32.15625</v>
      </c>
      <c r="J43" s="551">
        <f t="shared" si="19"/>
        <v>35.371875000000003</v>
      </c>
      <c r="K43" s="551">
        <f t="shared" si="20"/>
        <v>35.371875000000003</v>
      </c>
      <c r="L43" s="585"/>
      <c r="AC43" s="477"/>
    </row>
    <row r="44" spans="2:29">
      <c r="B44" s="345" t="s">
        <v>1829</v>
      </c>
      <c r="C44" s="715"/>
      <c r="D44" s="345" t="s">
        <v>1807</v>
      </c>
      <c r="E44" s="372">
        <v>0</v>
      </c>
      <c r="F44" s="181">
        <f>VLOOKUP(D44,'[1]Part Master'!A:R, 3,FALSE)</f>
        <v>36.75</v>
      </c>
      <c r="G44" s="181">
        <f t="shared" si="18"/>
        <v>40.425000000000004</v>
      </c>
      <c r="H44" s="393">
        <f>G44+(E44*('[1]COVER PAGE'!$C$20))</f>
        <v>40.425000000000004</v>
      </c>
      <c r="I44" s="181">
        <f>VLOOKUP(D44,'[1]Part Master'!A:G,7,FALSE)</f>
        <v>32.15625</v>
      </c>
      <c r="J44" s="551">
        <f t="shared" si="19"/>
        <v>35.371875000000003</v>
      </c>
      <c r="K44" s="551">
        <f t="shared" si="20"/>
        <v>35.371875000000003</v>
      </c>
      <c r="L44" s="585"/>
      <c r="AC44" s="477"/>
    </row>
    <row r="45" spans="2:29">
      <c r="B45" s="345" t="s">
        <v>1830</v>
      </c>
      <c r="C45" s="593"/>
      <c r="D45" s="345" t="s">
        <v>1808</v>
      </c>
      <c r="E45" s="372">
        <v>0</v>
      </c>
      <c r="F45" s="181">
        <f>VLOOKUP(D45,'[1]Part Master'!A:R, 3,FALSE)</f>
        <v>36.75</v>
      </c>
      <c r="G45" s="181">
        <f t="shared" si="18"/>
        <v>40.425000000000004</v>
      </c>
      <c r="H45" s="393">
        <f>G45+(E45*('[1]COVER PAGE'!$C$20))</f>
        <v>40.425000000000004</v>
      </c>
      <c r="I45" s="181">
        <f>VLOOKUP(D45,'[1]Part Master'!A:G,7,FALSE)</f>
        <v>32.15625</v>
      </c>
      <c r="J45" s="551">
        <f t="shared" si="19"/>
        <v>35.371875000000003</v>
      </c>
      <c r="K45" s="551">
        <f t="shared" si="20"/>
        <v>35.371875000000003</v>
      </c>
      <c r="L45" s="585"/>
      <c r="AC45" s="477"/>
    </row>
    <row r="46" spans="2:29">
      <c r="B46" s="345" t="s">
        <v>1831</v>
      </c>
      <c r="C46" s="593"/>
      <c r="D46" s="345" t="s">
        <v>1809</v>
      </c>
      <c r="E46" s="372">
        <v>0</v>
      </c>
      <c r="F46" s="181">
        <f>VLOOKUP(D46,'[1]Part Master'!A:R, 3,FALSE)</f>
        <v>36.75</v>
      </c>
      <c r="G46" s="181">
        <f t="shared" si="18"/>
        <v>40.425000000000004</v>
      </c>
      <c r="H46" s="393">
        <f>G46+(E46*('[1]COVER PAGE'!$C$20))</f>
        <v>40.425000000000004</v>
      </c>
      <c r="I46" s="181">
        <f>VLOOKUP(D46,'[1]Part Master'!A:G,7,FALSE)</f>
        <v>32.15625</v>
      </c>
      <c r="J46" s="551">
        <f t="shared" si="19"/>
        <v>35.371875000000003</v>
      </c>
      <c r="K46" s="551">
        <f t="shared" si="20"/>
        <v>35.371875000000003</v>
      </c>
      <c r="L46" s="585"/>
      <c r="AC46" s="477"/>
    </row>
    <row r="47" spans="2:29">
      <c r="B47" s="345" t="s">
        <v>1832</v>
      </c>
      <c r="C47" s="593"/>
      <c r="D47" s="345" t="s">
        <v>1810</v>
      </c>
      <c r="E47" s="372">
        <v>0</v>
      </c>
      <c r="F47" s="181">
        <f>VLOOKUP(D47,'[1]Part Master'!A:R, 3,FALSE)</f>
        <v>36.75</v>
      </c>
      <c r="G47" s="181">
        <f t="shared" si="18"/>
        <v>40.425000000000004</v>
      </c>
      <c r="H47" s="393">
        <f>G47+(E47*('[1]COVER PAGE'!$C$20))</f>
        <v>40.425000000000004</v>
      </c>
      <c r="I47" s="181">
        <f>VLOOKUP(D47,'[1]Part Master'!A:G,7,FALSE)</f>
        <v>32.15625</v>
      </c>
      <c r="J47" s="551">
        <f t="shared" si="19"/>
        <v>35.371875000000003</v>
      </c>
      <c r="K47" s="551">
        <f t="shared" si="20"/>
        <v>35.371875000000003</v>
      </c>
      <c r="L47" s="585"/>
      <c r="AC47" s="477"/>
    </row>
    <row r="48" spans="2:29">
      <c r="B48" s="345" t="s">
        <v>1833</v>
      </c>
      <c r="C48" s="593"/>
      <c r="D48" s="345" t="s">
        <v>1811</v>
      </c>
      <c r="E48" s="372">
        <v>0</v>
      </c>
      <c r="F48" s="181">
        <f>VLOOKUP(D48,'[1]Part Master'!A:R, 3,FALSE)</f>
        <v>36.75</v>
      </c>
      <c r="G48" s="181">
        <f t="shared" si="18"/>
        <v>40.425000000000004</v>
      </c>
      <c r="H48" s="393">
        <f>G48+(E48*('[1]COVER PAGE'!$C$20))</f>
        <v>40.425000000000004</v>
      </c>
      <c r="I48" s="181">
        <f>VLOOKUP(D48,'[1]Part Master'!A:G,7,FALSE)</f>
        <v>32.15625</v>
      </c>
      <c r="J48" s="551">
        <f t="shared" si="19"/>
        <v>35.371875000000003</v>
      </c>
      <c r="K48" s="551">
        <f t="shared" si="20"/>
        <v>35.371875000000003</v>
      </c>
      <c r="L48" s="585"/>
      <c r="AC48" s="477"/>
    </row>
    <row r="49" spans="2:29">
      <c r="B49" s="707" t="s">
        <v>1836</v>
      </c>
      <c r="C49" s="707"/>
      <c r="D49" s="709"/>
      <c r="E49" s="709"/>
      <c r="F49" s="709"/>
      <c r="G49" s="709"/>
      <c r="H49" s="709"/>
      <c r="I49" s="709"/>
      <c r="J49" s="709"/>
      <c r="K49" s="709"/>
      <c r="L49" s="710"/>
      <c r="M49" s="654"/>
      <c r="N49" s="682"/>
      <c r="O49" s="682"/>
      <c r="P49" s="172"/>
      <c r="Q49" s="647"/>
      <c r="R49" s="647"/>
      <c r="S49" s="639"/>
      <c r="T49" s="639"/>
      <c r="U49" s="639"/>
      <c r="V49" s="639"/>
    </row>
    <row r="50" spans="2:29">
      <c r="B50" s="345" t="s">
        <v>1828</v>
      </c>
      <c r="C50" s="715"/>
      <c r="D50" s="345" t="s">
        <v>1812</v>
      </c>
      <c r="E50" s="372">
        <v>0</v>
      </c>
      <c r="F50" s="181">
        <f>VLOOKUP(D50,'[1]Part Master'!A:R, 3,FALSE)</f>
        <v>36.75</v>
      </c>
      <c r="G50" s="181">
        <f t="shared" ref="G50:G55" si="21">F50*1.1</f>
        <v>40.425000000000004</v>
      </c>
      <c r="H50" s="393">
        <f>G50+(E50*('[1]COVER PAGE'!$C$20))</f>
        <v>40.425000000000004</v>
      </c>
      <c r="I50" s="181">
        <f>VLOOKUP(D50,'[1]Part Master'!A:G,7,FALSE)</f>
        <v>32.15625</v>
      </c>
      <c r="J50" s="551">
        <f t="shared" si="19"/>
        <v>35.371875000000003</v>
      </c>
      <c r="K50" s="551">
        <f t="shared" si="20"/>
        <v>35.371875000000003</v>
      </c>
      <c r="L50" s="585"/>
      <c r="AC50" s="477"/>
    </row>
    <row r="51" spans="2:29">
      <c r="B51" s="345" t="s">
        <v>1829</v>
      </c>
      <c r="C51" s="715"/>
      <c r="D51" s="345" t="s">
        <v>1814</v>
      </c>
      <c r="E51" s="372">
        <v>0</v>
      </c>
      <c r="F51" s="181">
        <f>VLOOKUP(D51,'[1]Part Master'!A:R, 3,FALSE)</f>
        <v>36.75</v>
      </c>
      <c r="G51" s="181">
        <f t="shared" si="21"/>
        <v>40.425000000000004</v>
      </c>
      <c r="H51" s="393">
        <f>G51+(E51*('[1]COVER PAGE'!$C$20))</f>
        <v>40.425000000000004</v>
      </c>
      <c r="I51" s="181">
        <f>VLOOKUP(D51,'[1]Part Master'!A:G,7,FALSE)</f>
        <v>32.15625</v>
      </c>
      <c r="J51" s="551">
        <f t="shared" si="19"/>
        <v>35.371875000000003</v>
      </c>
      <c r="K51" s="551">
        <f t="shared" si="20"/>
        <v>35.371875000000003</v>
      </c>
      <c r="L51" s="585"/>
      <c r="AC51" s="477"/>
    </row>
    <row r="52" spans="2:29">
      <c r="B52" s="345" t="s">
        <v>1830</v>
      </c>
      <c r="C52" s="593"/>
      <c r="D52" s="345" t="s">
        <v>1815</v>
      </c>
      <c r="E52" s="372">
        <v>0</v>
      </c>
      <c r="F52" s="181">
        <f>VLOOKUP(D52,'[1]Part Master'!A:R, 3,FALSE)</f>
        <v>36.75</v>
      </c>
      <c r="G52" s="181">
        <f t="shared" si="21"/>
        <v>40.425000000000004</v>
      </c>
      <c r="H52" s="393">
        <f>G52+(E52*('[1]COVER PAGE'!$C$20))</f>
        <v>40.425000000000004</v>
      </c>
      <c r="I52" s="181">
        <f>VLOOKUP(D52,'[1]Part Master'!A:G,7,FALSE)</f>
        <v>32.15625</v>
      </c>
      <c r="J52" s="551">
        <f t="shared" si="19"/>
        <v>35.371875000000003</v>
      </c>
      <c r="K52" s="551">
        <f t="shared" si="20"/>
        <v>35.371875000000003</v>
      </c>
      <c r="L52" s="585"/>
      <c r="AC52" s="477"/>
    </row>
    <row r="53" spans="2:29">
      <c r="B53" s="345" t="s">
        <v>1831</v>
      </c>
      <c r="C53" s="593"/>
      <c r="D53" s="345" t="s">
        <v>1816</v>
      </c>
      <c r="E53" s="372">
        <v>0</v>
      </c>
      <c r="F53" s="181">
        <f>VLOOKUP(D53,'[1]Part Master'!A:R, 3,FALSE)</f>
        <v>36.75</v>
      </c>
      <c r="G53" s="181">
        <f t="shared" si="21"/>
        <v>40.425000000000004</v>
      </c>
      <c r="H53" s="393">
        <f>G53+(E53*('[1]COVER PAGE'!$C$20))</f>
        <v>40.425000000000004</v>
      </c>
      <c r="I53" s="181">
        <f>VLOOKUP(D53,'[1]Part Master'!A:G,7,FALSE)</f>
        <v>32.15625</v>
      </c>
      <c r="J53" s="551">
        <f t="shared" si="19"/>
        <v>35.371875000000003</v>
      </c>
      <c r="K53" s="551">
        <f t="shared" si="20"/>
        <v>35.371875000000003</v>
      </c>
      <c r="L53" s="585"/>
      <c r="AC53" s="477"/>
    </row>
    <row r="54" spans="2:29">
      <c r="B54" s="345" t="s">
        <v>1832</v>
      </c>
      <c r="C54" s="593"/>
      <c r="D54" s="345" t="s">
        <v>1817</v>
      </c>
      <c r="E54" s="372">
        <v>0</v>
      </c>
      <c r="F54" s="181">
        <f>VLOOKUP(D54,'[1]Part Master'!A:R, 3,FALSE)</f>
        <v>36.75</v>
      </c>
      <c r="G54" s="181">
        <f t="shared" si="21"/>
        <v>40.425000000000004</v>
      </c>
      <c r="H54" s="393">
        <f>G54+(E54*('[1]COVER PAGE'!$C$20))</f>
        <v>40.425000000000004</v>
      </c>
      <c r="I54" s="181">
        <f>VLOOKUP(D54,'[1]Part Master'!A:G,7,FALSE)</f>
        <v>32.15625</v>
      </c>
      <c r="J54" s="551">
        <f t="shared" si="19"/>
        <v>35.371875000000003</v>
      </c>
      <c r="K54" s="551">
        <f t="shared" si="20"/>
        <v>35.371875000000003</v>
      </c>
      <c r="L54" s="585"/>
      <c r="AC54" s="477"/>
    </row>
    <row r="55" spans="2:29">
      <c r="B55" s="345" t="s">
        <v>1833</v>
      </c>
      <c r="C55" s="593"/>
      <c r="D55" s="345" t="s">
        <v>1818</v>
      </c>
      <c r="E55" s="372">
        <v>0</v>
      </c>
      <c r="F55" s="181">
        <f>VLOOKUP(D55,'[1]Part Master'!A:R, 3,FALSE)</f>
        <v>36.75</v>
      </c>
      <c r="G55" s="181">
        <f t="shared" si="21"/>
        <v>40.425000000000004</v>
      </c>
      <c r="H55" s="393">
        <f>G55+(E55*('[1]COVER PAGE'!$C$20))</f>
        <v>40.425000000000004</v>
      </c>
      <c r="I55" s="181">
        <f>VLOOKUP(D55,'[1]Part Master'!A:G,7,FALSE)</f>
        <v>32.15625</v>
      </c>
      <c r="J55" s="551">
        <f t="shared" si="19"/>
        <v>35.371875000000003</v>
      </c>
      <c r="K55" s="551">
        <f t="shared" si="20"/>
        <v>35.371875000000003</v>
      </c>
      <c r="L55" s="585"/>
      <c r="AC55" s="477"/>
    </row>
    <row r="56" spans="2:29">
      <c r="B56" s="707" t="s">
        <v>1837</v>
      </c>
      <c r="C56" s="707"/>
      <c r="D56" s="709"/>
      <c r="E56" s="709"/>
      <c r="F56" s="709"/>
      <c r="G56" s="709"/>
      <c r="H56" s="709"/>
      <c r="I56" s="709"/>
      <c r="J56" s="709"/>
      <c r="K56" s="709"/>
      <c r="L56" s="710"/>
      <c r="M56" s="654"/>
      <c r="N56" s="682"/>
      <c r="O56" s="682"/>
      <c r="P56" s="172"/>
      <c r="Q56" s="647"/>
      <c r="R56" s="647"/>
      <c r="S56" s="639"/>
      <c r="T56" s="639"/>
      <c r="U56" s="639"/>
      <c r="V56" s="639"/>
    </row>
    <row r="57" spans="2:29">
      <c r="B57" s="345" t="s">
        <v>1828</v>
      </c>
      <c r="C57" s="715"/>
      <c r="D57" s="345" t="s">
        <v>1819</v>
      </c>
      <c r="E57" s="372">
        <v>0</v>
      </c>
      <c r="F57" s="181">
        <f>VLOOKUP(D57,'[1]Part Master'!A:R, 3,FALSE)</f>
        <v>36.75</v>
      </c>
      <c r="G57" s="181">
        <f t="shared" ref="G57:G62" si="22">F57*1.1</f>
        <v>40.425000000000004</v>
      </c>
      <c r="H57" s="393">
        <f>G57+(E57*('[1]COVER PAGE'!$C$20))</f>
        <v>40.425000000000004</v>
      </c>
      <c r="I57" s="181">
        <f>VLOOKUP(D57,'[1]Part Master'!A:G,7,FALSE)</f>
        <v>32.15625</v>
      </c>
      <c r="J57" s="551">
        <f t="shared" si="19"/>
        <v>35.371875000000003</v>
      </c>
      <c r="K57" s="551">
        <f t="shared" si="20"/>
        <v>35.371875000000003</v>
      </c>
      <c r="L57" s="585"/>
      <c r="AC57" s="477"/>
    </row>
    <row r="58" spans="2:29">
      <c r="B58" s="345" t="s">
        <v>1829</v>
      </c>
      <c r="C58" s="715"/>
      <c r="D58" s="345" t="s">
        <v>1821</v>
      </c>
      <c r="E58" s="372">
        <v>0</v>
      </c>
      <c r="F58" s="181">
        <f>VLOOKUP(D58,'[1]Part Master'!A:R, 3,FALSE)</f>
        <v>36.75</v>
      </c>
      <c r="G58" s="181">
        <f t="shared" si="22"/>
        <v>40.425000000000004</v>
      </c>
      <c r="H58" s="393">
        <f>G58+(E58*('[1]COVER PAGE'!$C$20))</f>
        <v>40.425000000000004</v>
      </c>
      <c r="I58" s="181">
        <f>VLOOKUP(D58,'[1]Part Master'!A:G,7,FALSE)</f>
        <v>32.15625</v>
      </c>
      <c r="J58" s="551">
        <f t="shared" si="19"/>
        <v>35.371875000000003</v>
      </c>
      <c r="K58" s="551">
        <f t="shared" si="20"/>
        <v>35.371875000000003</v>
      </c>
      <c r="L58" s="585"/>
      <c r="AC58" s="477"/>
    </row>
    <row r="59" spans="2:29">
      <c r="B59" s="345" t="s">
        <v>1830</v>
      </c>
      <c r="C59" s="593"/>
      <c r="D59" s="345" t="s">
        <v>1822</v>
      </c>
      <c r="E59" s="372">
        <v>0</v>
      </c>
      <c r="F59" s="181">
        <f>VLOOKUP(D59,'[1]Part Master'!A:R, 3,FALSE)</f>
        <v>36.75</v>
      </c>
      <c r="G59" s="181">
        <f t="shared" si="22"/>
        <v>40.425000000000004</v>
      </c>
      <c r="H59" s="393">
        <f>G59+(E59*('[1]COVER PAGE'!$C$20))</f>
        <v>40.425000000000004</v>
      </c>
      <c r="I59" s="181">
        <f>VLOOKUP(D59,'[1]Part Master'!A:G,7,FALSE)</f>
        <v>32.15625</v>
      </c>
      <c r="J59" s="551">
        <f t="shared" si="19"/>
        <v>35.371875000000003</v>
      </c>
      <c r="K59" s="551">
        <f t="shared" si="20"/>
        <v>35.371875000000003</v>
      </c>
      <c r="L59" s="585"/>
      <c r="AC59" s="477"/>
    </row>
    <row r="60" spans="2:29">
      <c r="B60" s="345" t="s">
        <v>1831</v>
      </c>
      <c r="C60" s="593"/>
      <c r="D60" s="345" t="s">
        <v>1823</v>
      </c>
      <c r="E60" s="372">
        <v>0</v>
      </c>
      <c r="F60" s="181">
        <f>VLOOKUP(D60,'[1]Part Master'!A:R, 3,FALSE)</f>
        <v>36.75</v>
      </c>
      <c r="G60" s="181">
        <f t="shared" si="22"/>
        <v>40.425000000000004</v>
      </c>
      <c r="H60" s="393">
        <f>G60+(E60*('[1]COVER PAGE'!$C$20))</f>
        <v>40.425000000000004</v>
      </c>
      <c r="I60" s="181">
        <f>VLOOKUP(D60,'[1]Part Master'!A:G,7,FALSE)</f>
        <v>32.15625</v>
      </c>
      <c r="J60" s="551">
        <f t="shared" si="19"/>
        <v>35.371875000000003</v>
      </c>
      <c r="K60" s="551">
        <f t="shared" si="20"/>
        <v>35.371875000000003</v>
      </c>
      <c r="L60" s="585"/>
      <c r="AC60" s="477"/>
    </row>
    <row r="61" spans="2:29">
      <c r="B61" s="345" t="s">
        <v>1832</v>
      </c>
      <c r="C61" s="593"/>
      <c r="D61" s="345" t="s">
        <v>1824</v>
      </c>
      <c r="E61" s="372">
        <v>0</v>
      </c>
      <c r="F61" s="181">
        <f>VLOOKUP(D61,'[1]Part Master'!A:R, 3,FALSE)</f>
        <v>36.75</v>
      </c>
      <c r="G61" s="181">
        <f t="shared" si="22"/>
        <v>40.425000000000004</v>
      </c>
      <c r="H61" s="393">
        <f>G61+(E61*('[1]COVER PAGE'!$C$20))</f>
        <v>40.425000000000004</v>
      </c>
      <c r="I61" s="181">
        <f>VLOOKUP(D61,'[1]Part Master'!A:G,7,FALSE)</f>
        <v>32.15625</v>
      </c>
      <c r="J61" s="551">
        <f t="shared" si="19"/>
        <v>35.371875000000003</v>
      </c>
      <c r="K61" s="551">
        <f t="shared" si="20"/>
        <v>35.371875000000003</v>
      </c>
      <c r="L61" s="585"/>
      <c r="AC61" s="477"/>
    </row>
    <row r="62" spans="2:29">
      <c r="B62" s="345" t="s">
        <v>1833</v>
      </c>
      <c r="C62" s="593"/>
      <c r="D62" s="345" t="s">
        <v>1825</v>
      </c>
      <c r="E62" s="372">
        <v>0</v>
      </c>
      <c r="F62" s="181">
        <f>VLOOKUP(D62,'[1]Part Master'!A:R, 3,FALSE)</f>
        <v>36.75</v>
      </c>
      <c r="G62" s="181">
        <f t="shared" si="22"/>
        <v>40.425000000000004</v>
      </c>
      <c r="H62" s="393">
        <f>G62+(E62*('[1]COVER PAGE'!$C$20))</f>
        <v>40.425000000000004</v>
      </c>
      <c r="I62" s="181">
        <f>VLOOKUP(D62,'[1]Part Master'!A:G,7,FALSE)</f>
        <v>32.15625</v>
      </c>
      <c r="J62" s="551">
        <f t="shared" si="19"/>
        <v>35.371875000000003</v>
      </c>
      <c r="K62" s="551">
        <f t="shared" si="20"/>
        <v>35.371875000000003</v>
      </c>
      <c r="L62" s="585"/>
      <c r="AC62" s="477"/>
    </row>
    <row r="63" spans="2:29">
      <c r="AC63" s="477"/>
    </row>
    <row r="64" spans="2:29">
      <c r="AC64" s="477"/>
    </row>
    <row r="65" spans="29:29">
      <c r="AC65" s="477"/>
    </row>
    <row r="66" spans="29:29">
      <c r="AC66" s="477"/>
    </row>
    <row r="67" spans="29:29">
      <c r="AC67" s="477"/>
    </row>
    <row r="68" spans="29:29">
      <c r="AC68" s="477"/>
    </row>
    <row r="69" spans="29:29">
      <c r="AC69" s="477"/>
    </row>
    <row r="70" spans="29:29">
      <c r="AC70" s="477"/>
    </row>
    <row r="71" spans="29:29">
      <c r="AC71" s="477"/>
    </row>
    <row r="72" spans="29:29">
      <c r="AC72" s="477"/>
    </row>
    <row r="73" spans="29:29">
      <c r="AC73" s="477"/>
    </row>
    <row r="74" spans="29:29">
      <c r="AC74" s="477"/>
    </row>
    <row r="75" spans="29:29">
      <c r="AC75" s="477"/>
    </row>
    <row r="76" spans="29:29">
      <c r="AC76" s="477"/>
    </row>
    <row r="77" spans="29:29">
      <c r="AC77" s="477"/>
    </row>
    <row r="78" spans="29:29">
      <c r="AC78" s="477"/>
    </row>
    <row r="79" spans="29:29">
      <c r="AC79" s="477"/>
    </row>
    <row r="80" spans="29:29">
      <c r="AC80" s="477"/>
    </row>
    <row r="81" spans="29:29">
      <c r="AC81" s="477"/>
    </row>
  </sheetData>
  <sheetProtection algorithmName="SHA-512" hashValue="XAkec4SK5++ucq0TddRTNOxjB78+GNPsGyD9ukWA5CY+BOdTHxtJlgBPCN4nw3fzWb1BUrjk66Hutn0R4NnKLA==" saltValue="xKCA7JC8zQ9aWwhvEhMb4g==" spinCount="100000" sheet="1" objects="1" scenarios="1"/>
  <mergeCells count="11">
    <mergeCell ref="B9:C9"/>
    <mergeCell ref="B10:L10"/>
    <mergeCell ref="B17:L17"/>
    <mergeCell ref="B27:L27"/>
    <mergeCell ref="C2:L2"/>
    <mergeCell ref="C3:L3"/>
    <mergeCell ref="D5:E5"/>
    <mergeCell ref="D6:E6"/>
    <mergeCell ref="D7:E7"/>
    <mergeCell ref="G7:H7"/>
    <mergeCell ref="J7:K7"/>
  </mergeCells>
  <conditionalFormatting sqref="G14:G16 J11 J14:J16 G20 J20:J26">
    <cfRule type="cellIs" dxfId="765" priority="30" operator="equal">
      <formula>0</formula>
    </cfRule>
  </conditionalFormatting>
  <conditionalFormatting sqref="G21:G23">
    <cfRule type="cellIs" dxfId="764" priority="29" operator="equal">
      <formula>0</formula>
    </cfRule>
  </conditionalFormatting>
  <conditionalFormatting sqref="P4">
    <cfRule type="cellIs" dxfId="763" priority="26" operator="lessThan">
      <formula>0</formula>
    </cfRule>
    <cfRule type="cellIs" dxfId="762" priority="27" operator="greaterThanOrEqual">
      <formula>0</formula>
    </cfRule>
  </conditionalFormatting>
  <conditionalFormatting sqref="L14:L16 L20:L26">
    <cfRule type="containsText" dxfId="761" priority="28" operator="containsText" text="n">
      <formula>NOT(ISERROR(SEARCH("n",L14)))</formula>
    </cfRule>
  </conditionalFormatting>
  <conditionalFormatting sqref="G11">
    <cfRule type="cellIs" dxfId="760" priority="25" operator="equal">
      <formula>0</formula>
    </cfRule>
  </conditionalFormatting>
  <conditionalFormatting sqref="L11">
    <cfRule type="containsText" dxfId="759" priority="24" operator="containsText" text="n">
      <formula>NOT(ISERROR(SEARCH("n",L11)))</formula>
    </cfRule>
  </conditionalFormatting>
  <conditionalFormatting sqref="C118:C1048576 C9">
    <cfRule type="duplicateValues" dxfId="758" priority="31"/>
  </conditionalFormatting>
  <conditionalFormatting sqref="D19">
    <cfRule type="cellIs" dxfId="757" priority="23" stopIfTrue="1" operator="equal">
      <formula>"NE"</formula>
    </cfRule>
  </conditionalFormatting>
  <conditionalFormatting sqref="G19 J19">
    <cfRule type="cellIs" dxfId="756" priority="22" operator="equal">
      <formula>0</formula>
    </cfRule>
  </conditionalFormatting>
  <conditionalFormatting sqref="L19">
    <cfRule type="containsText" dxfId="755" priority="21" operator="containsText" text="n">
      <formula>NOT(ISERROR(SEARCH("n",L19)))</formula>
    </cfRule>
  </conditionalFormatting>
  <conditionalFormatting sqref="G18 J18">
    <cfRule type="cellIs" dxfId="754" priority="20" operator="equal">
      <formula>0</formula>
    </cfRule>
  </conditionalFormatting>
  <conditionalFormatting sqref="L18">
    <cfRule type="containsText" dxfId="753" priority="19" operator="containsText" text="n">
      <formula>NOT(ISERROR(SEARCH("n",L18)))</formula>
    </cfRule>
  </conditionalFormatting>
  <conditionalFormatting sqref="J12:J13">
    <cfRule type="cellIs" dxfId="752" priority="18" operator="equal">
      <formula>0</formula>
    </cfRule>
  </conditionalFormatting>
  <conditionalFormatting sqref="G12:G13">
    <cfRule type="cellIs" dxfId="751" priority="17" operator="equal">
      <formula>0</formula>
    </cfRule>
  </conditionalFormatting>
  <conditionalFormatting sqref="L12:L13">
    <cfRule type="containsText" dxfId="750" priority="16" operator="containsText" text="n">
      <formula>NOT(ISERROR(SEARCH("n",L12)))</formula>
    </cfRule>
  </conditionalFormatting>
  <conditionalFormatting sqref="G24:G26">
    <cfRule type="cellIs" dxfId="749" priority="15" operator="equal">
      <formula>0</formula>
    </cfRule>
  </conditionalFormatting>
  <conditionalFormatting sqref="L31:L34">
    <cfRule type="containsText" dxfId="748" priority="14" operator="containsText" text="n">
      <formula>NOT(ISERROR(SEARCH("n",L31)))</formula>
    </cfRule>
  </conditionalFormatting>
  <conditionalFormatting sqref="L30">
    <cfRule type="containsText" dxfId="747" priority="13" operator="containsText" text="n">
      <formula>NOT(ISERROR(SEARCH("n",L30)))</formula>
    </cfRule>
  </conditionalFormatting>
  <conditionalFormatting sqref="L29">
    <cfRule type="containsText" dxfId="746" priority="12" operator="containsText" text="n">
      <formula>NOT(ISERROR(SEARCH("n",L29)))</formula>
    </cfRule>
  </conditionalFormatting>
  <conditionalFormatting sqref="D30">
    <cfRule type="cellIs" dxfId="745" priority="11" stopIfTrue="1" operator="equal">
      <formula>"NE"</formula>
    </cfRule>
  </conditionalFormatting>
  <conditionalFormatting sqref="G29:G34">
    <cfRule type="cellIs" dxfId="744" priority="10" operator="equal">
      <formula>0</formula>
    </cfRule>
  </conditionalFormatting>
  <conditionalFormatting sqref="G36:G41">
    <cfRule type="cellIs" dxfId="743" priority="9" operator="equal">
      <formula>0</formula>
    </cfRule>
  </conditionalFormatting>
  <conditionalFormatting sqref="G43:G48">
    <cfRule type="cellIs" dxfId="742" priority="8" operator="equal">
      <formula>0</formula>
    </cfRule>
  </conditionalFormatting>
  <conditionalFormatting sqref="G50:G55">
    <cfRule type="cellIs" dxfId="741" priority="7" operator="equal">
      <formula>0</formula>
    </cfRule>
  </conditionalFormatting>
  <conditionalFormatting sqref="G57:G62">
    <cfRule type="cellIs" dxfId="740" priority="6" operator="equal">
      <formula>0</formula>
    </cfRule>
  </conditionalFormatting>
  <conditionalFormatting sqref="J29:J34">
    <cfRule type="cellIs" dxfId="739" priority="5" operator="equal">
      <formula>0</formula>
    </cfRule>
  </conditionalFormatting>
  <conditionalFormatting sqref="J36:J41">
    <cfRule type="cellIs" dxfId="738" priority="4" operator="equal">
      <formula>0</formula>
    </cfRule>
  </conditionalFormatting>
  <conditionalFormatting sqref="J43:J48">
    <cfRule type="cellIs" dxfId="737" priority="3" operator="equal">
      <formula>0</formula>
    </cfRule>
  </conditionalFormatting>
  <conditionalFormatting sqref="J50:J55">
    <cfRule type="cellIs" dxfId="736" priority="2" operator="equal">
      <formula>0</formula>
    </cfRule>
  </conditionalFormatting>
  <conditionalFormatting sqref="J57:J62">
    <cfRule type="cellIs" dxfId="735" priority="1" operator="equal">
      <formula>0</formula>
    </cfRule>
  </conditionalFormatting>
  <pageMargins left="0.70866141732283472" right="0.70866141732283472" top="0.74803149606299213" bottom="0.74803149606299213" header="0.31496062992125984" footer="0.31496062992125984"/>
  <pageSetup paperSize="9" scale="75" fitToHeight="0" orientation="portrait" r:id="rId1"/>
  <headerFooter>
    <oddFooter>&amp;LDec 2017&amp;CThis guide is for Nissan Dealership internal use only.&amp;RPage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B0F0"/>
    <pageSetUpPr autoPageBreaks="0" fitToPage="1"/>
  </sheetPr>
  <dimension ref="A1:AD250"/>
  <sheetViews>
    <sheetView showGridLines="0" topLeftCell="B1" zoomScaleNormal="100" workbookViewId="0">
      <pane ySplit="10" topLeftCell="A11" activePane="bottomLeft" state="frozen"/>
      <selection activeCell="AD34" sqref="AD34"/>
      <selection pane="bottomLeft" activeCell="AI13" sqref="AI13"/>
    </sheetView>
  </sheetViews>
  <sheetFormatPr defaultColWidth="9.140625" defaultRowHeight="15"/>
  <cols>
    <col min="1" max="1" width="3.140625" style="94" hidden="1" customWidth="1"/>
    <col min="2" max="2" width="0.28515625" style="94" customWidth="1"/>
    <col min="3" max="3" width="56.5703125" style="94" bestFit="1" customWidth="1"/>
    <col min="4" max="4" width="14.7109375" style="89" bestFit="1" customWidth="1"/>
    <col min="5" max="5" width="5.42578125" style="90" bestFit="1" customWidth="1"/>
    <col min="6" max="6" width="10.28515625" style="91" hidden="1" customWidth="1"/>
    <col min="7" max="7" width="9.42578125" style="180" bestFit="1" customWidth="1"/>
    <col min="8" max="8" width="10.140625" style="180" bestFit="1" customWidth="1"/>
    <col min="9" max="9" width="10.28515625" style="180" hidden="1" customWidth="1"/>
    <col min="10" max="10" width="9.42578125" style="180" hidden="1" customWidth="1"/>
    <col min="11" max="11" width="10.140625" style="180" hidden="1" customWidth="1"/>
    <col min="12" max="12" width="8.7109375" style="168" bestFit="1" customWidth="1"/>
    <col min="13" max="13" width="6.28515625" style="168" hidden="1" customWidth="1"/>
    <col min="14" max="14" width="17.5703125" style="131" hidden="1" customWidth="1"/>
    <col min="15" max="15" width="12.5703125" style="131" hidden="1" customWidth="1"/>
    <col min="16" max="16" width="4.140625" style="131" hidden="1" customWidth="1"/>
    <col min="17" max="17" width="17.5703125" style="131" hidden="1" customWidth="1"/>
    <col min="18" max="18" width="12.5703125" style="131" hidden="1" customWidth="1"/>
    <col min="19" max="19" width="1.7109375" style="131" hidden="1" customWidth="1"/>
    <col min="20" max="20" width="17.85546875" style="131" hidden="1" customWidth="1"/>
    <col min="21" max="21" width="18.7109375" style="131" hidden="1" customWidth="1"/>
    <col min="22" max="22" width="11.85546875" style="131" hidden="1" customWidth="1"/>
    <col min="23" max="29" width="9.140625" style="94" hidden="1" customWidth="1"/>
    <col min="30" max="30" width="10.5703125" style="527" bestFit="1" customWidth="1"/>
    <col min="31" max="37" width="9.140625" style="94" customWidth="1"/>
    <col min="38" max="16384" width="9.140625" style="94"/>
  </cols>
  <sheetData>
    <row r="1" spans="2:30" ht="14.65" customHeight="1">
      <c r="D1" s="94"/>
      <c r="F1" s="123" t="s">
        <v>685</v>
      </c>
      <c r="I1" s="237" t="s">
        <v>685</v>
      </c>
      <c r="N1" s="168"/>
      <c r="O1" s="168"/>
      <c r="P1" s="519"/>
      <c r="Q1" s="247"/>
      <c r="R1" s="247"/>
      <c r="S1" s="248"/>
      <c r="T1" s="248"/>
      <c r="U1" s="248"/>
      <c r="V1" s="248"/>
      <c r="AD1" s="525"/>
    </row>
    <row r="2" spans="2:30" s="200" customFormat="1" ht="23.25">
      <c r="C2" s="759" t="s">
        <v>686</v>
      </c>
      <c r="D2" s="759"/>
      <c r="E2" s="759"/>
      <c r="F2" s="759"/>
      <c r="G2" s="759"/>
      <c r="H2" s="759"/>
      <c r="I2" s="759"/>
      <c r="J2" s="759"/>
      <c r="K2" s="759"/>
      <c r="L2" s="759"/>
      <c r="M2" s="263"/>
      <c r="N2" s="263"/>
      <c r="O2" s="263"/>
      <c r="P2" s="519"/>
      <c r="Q2" s="247"/>
      <c r="R2" s="247"/>
      <c r="S2" s="248"/>
      <c r="T2" s="248"/>
      <c r="U2" s="248"/>
      <c r="V2" s="248"/>
      <c r="AD2" s="526"/>
    </row>
    <row r="3" spans="2:30" s="200" customFormat="1" ht="23.25">
      <c r="C3" s="747" t="s">
        <v>1516</v>
      </c>
      <c r="D3" s="747"/>
      <c r="E3" s="747"/>
      <c r="F3" s="747"/>
      <c r="G3" s="747"/>
      <c r="H3" s="747"/>
      <c r="I3" s="747"/>
      <c r="J3" s="747"/>
      <c r="K3" s="747"/>
      <c r="L3" s="747"/>
      <c r="M3" s="263"/>
      <c r="N3" s="263"/>
      <c r="O3" s="263"/>
      <c r="P3" s="519"/>
      <c r="Q3" s="247"/>
      <c r="R3" s="247"/>
      <c r="S3" s="248"/>
      <c r="T3" s="248"/>
      <c r="U3" s="248"/>
      <c r="V3" s="248"/>
      <c r="AD3" s="526"/>
    </row>
    <row r="4" spans="2:30" s="16" customFormat="1">
      <c r="B4" s="633"/>
      <c r="C4" s="125"/>
      <c r="D4" s="125"/>
      <c r="E4" s="126"/>
      <c r="F4" s="128"/>
      <c r="G4" s="187"/>
      <c r="H4" s="185"/>
      <c r="I4" s="238"/>
      <c r="J4" s="185"/>
      <c r="K4" s="185"/>
      <c r="L4" s="264"/>
      <c r="M4" s="264"/>
      <c r="N4" s="264"/>
      <c r="O4" s="264"/>
      <c r="P4" s="519"/>
      <c r="Q4" s="247"/>
      <c r="R4" s="247"/>
      <c r="S4" s="248"/>
      <c r="T4" s="248"/>
      <c r="U4" s="248"/>
      <c r="V4" s="248"/>
      <c r="AD4" s="527"/>
    </row>
    <row r="5" spans="2:30" s="16" customFormat="1">
      <c r="B5" s="633"/>
      <c r="C5" s="211" t="s">
        <v>1082</v>
      </c>
      <c r="D5" s="760">
        <f ca="1">TODAY()</f>
        <v>45015</v>
      </c>
      <c r="E5" s="761"/>
      <c r="F5" s="128"/>
      <c r="G5" s="187"/>
      <c r="H5" s="185"/>
      <c r="I5" s="238"/>
      <c r="J5" s="185"/>
      <c r="K5" s="185"/>
      <c r="L5" s="193"/>
      <c r="M5" s="124"/>
      <c r="N5" s="196"/>
      <c r="O5" s="196"/>
      <c r="P5" s="519"/>
      <c r="Q5" s="247"/>
      <c r="R5" s="247"/>
      <c r="S5" s="248"/>
      <c r="T5" s="248"/>
      <c r="U5" s="248"/>
      <c r="V5" s="248"/>
      <c r="AD5" s="527"/>
    </row>
    <row r="6" spans="2:30" s="16" customFormat="1">
      <c r="B6" s="633"/>
      <c r="C6" s="224" t="s">
        <v>1077</v>
      </c>
      <c r="D6" s="751"/>
      <c r="E6" s="752"/>
      <c r="F6" s="128"/>
      <c r="I6" s="238"/>
      <c r="L6" s="274"/>
      <c r="M6" s="124"/>
      <c r="N6" s="196" t="s">
        <v>1088</v>
      </c>
      <c r="O6" s="196"/>
      <c r="P6" s="519"/>
      <c r="Q6" s="247"/>
      <c r="R6" s="247"/>
      <c r="S6" s="248"/>
      <c r="T6" s="248"/>
      <c r="U6" s="248"/>
      <c r="V6" s="248"/>
      <c r="AD6" s="527"/>
    </row>
    <row r="7" spans="2:30" s="16" customFormat="1" ht="14.65" customHeight="1">
      <c r="B7" s="633"/>
      <c r="C7" s="224" t="s">
        <v>1078</v>
      </c>
      <c r="D7" s="753"/>
      <c r="E7" s="754"/>
      <c r="F7" s="128"/>
      <c r="I7" s="243"/>
      <c r="J7" s="757" t="s">
        <v>1086</v>
      </c>
      <c r="K7" s="757"/>
      <c r="L7" s="265"/>
      <c r="M7" s="124"/>
      <c r="N7" s="223" t="s">
        <v>506</v>
      </c>
      <c r="O7" s="186">
        <f>'COVER PAGE'!$C$20</f>
        <v>154</v>
      </c>
      <c r="P7" s="519"/>
      <c r="Q7" s="223" t="s">
        <v>506</v>
      </c>
      <c r="R7" s="186">
        <f>'COVER PAGE'!$C$20</f>
        <v>154</v>
      </c>
      <c r="S7" s="175"/>
      <c r="T7" s="198"/>
      <c r="U7" s="198"/>
      <c r="V7" s="198"/>
      <c r="AD7" s="527"/>
    </row>
    <row r="8" spans="2:30" s="633" customFormat="1" ht="14.65" customHeight="1">
      <c r="C8" s="701"/>
      <c r="D8" s="702"/>
      <c r="E8" s="702"/>
      <c r="F8" s="128"/>
      <c r="I8" s="243"/>
      <c r="J8" s="697"/>
      <c r="K8" s="697"/>
      <c r="L8" s="666"/>
      <c r="M8" s="641"/>
      <c r="N8" s="658"/>
      <c r="O8" s="186"/>
      <c r="P8" s="699"/>
      <c r="Q8" s="658"/>
      <c r="R8" s="186"/>
      <c r="S8" s="645"/>
      <c r="T8" s="651"/>
      <c r="U8" s="651"/>
      <c r="V8" s="651"/>
      <c r="AD8" s="527"/>
    </row>
    <row r="9" spans="2:30" s="633" customFormat="1" ht="14.65" customHeight="1">
      <c r="C9" s="701"/>
      <c r="D9" s="702"/>
      <c r="E9" s="702"/>
      <c r="F9" s="128"/>
      <c r="G9" s="755" t="s">
        <v>1085</v>
      </c>
      <c r="H9" s="756"/>
      <c r="I9" s="243"/>
      <c r="J9" s="697"/>
      <c r="K9" s="697"/>
      <c r="L9" s="666"/>
      <c r="M9" s="641"/>
      <c r="N9" s="658"/>
      <c r="O9" s="186"/>
      <c r="P9" s="699"/>
      <c r="Q9" s="658"/>
      <c r="R9" s="186"/>
      <c r="S9" s="645"/>
      <c r="T9" s="651"/>
      <c r="U9" s="651"/>
      <c r="V9" s="651"/>
      <c r="AD9" s="527"/>
    </row>
    <row r="10" spans="2:30" s="95" customFormat="1">
      <c r="B10" s="639"/>
      <c r="D10" s="96"/>
      <c r="F10" s="240" t="s">
        <v>1088</v>
      </c>
      <c r="G10" s="245" t="s">
        <v>1081</v>
      </c>
      <c r="H10" s="246">
        <f>O10</f>
        <v>0</v>
      </c>
      <c r="I10" s="240" t="s">
        <v>1087</v>
      </c>
      <c r="J10" s="251" t="s">
        <v>1081</v>
      </c>
      <c r="K10" s="244">
        <f>R10</f>
        <v>0</v>
      </c>
      <c r="L10" s="225">
        <f>SUM(L12:L46)</f>
        <v>0</v>
      </c>
      <c r="N10" s="201">
        <f>SUM(N12:N46)</f>
        <v>0</v>
      </c>
      <c r="O10" s="201">
        <f>SUM(O12:O46)</f>
        <v>0</v>
      </c>
      <c r="P10" s="519"/>
      <c r="Q10" s="201">
        <f>SUM(Q12:Q46)</f>
        <v>0</v>
      </c>
      <c r="R10" s="201">
        <f>SUM(R12:R46)</f>
        <v>0</v>
      </c>
      <c r="S10" s="204"/>
      <c r="T10" s="204">
        <f>SUM(T12:T46)</f>
        <v>0</v>
      </c>
      <c r="U10" s="204">
        <f>SUM(U12:U46)</f>
        <v>0</v>
      </c>
      <c r="V10" s="204">
        <f>SUM(V12:V46)</f>
        <v>0</v>
      </c>
      <c r="AD10" s="527"/>
    </row>
    <row r="11" spans="2:30" s="255" customFormat="1" ht="45">
      <c r="C11" s="698"/>
      <c r="D11" s="254" t="s">
        <v>243</v>
      </c>
      <c r="E11" s="34" t="s">
        <v>63</v>
      </c>
      <c r="F11" s="252" t="s">
        <v>455</v>
      </c>
      <c r="G11" s="252" t="s">
        <v>1070</v>
      </c>
      <c r="H11" s="252" t="s">
        <v>1066</v>
      </c>
      <c r="I11" s="252" t="s">
        <v>455</v>
      </c>
      <c r="J11" s="252" t="s">
        <v>1070</v>
      </c>
      <c r="K11" s="252" t="s">
        <v>1066</v>
      </c>
      <c r="L11" s="266" t="s">
        <v>1059</v>
      </c>
      <c r="N11" s="253" t="s">
        <v>684</v>
      </c>
      <c r="O11" s="253" t="s">
        <v>1076</v>
      </c>
      <c r="P11" s="519"/>
      <c r="Q11" s="253" t="s">
        <v>684</v>
      </c>
      <c r="R11" s="253" t="s">
        <v>1076</v>
      </c>
      <c r="S11" s="175"/>
      <c r="T11" s="256" t="s">
        <v>1067</v>
      </c>
      <c r="U11" s="256" t="s">
        <v>1068</v>
      </c>
      <c r="V11" s="257" t="s">
        <v>1069</v>
      </c>
      <c r="AD11" s="528" t="s">
        <v>1629</v>
      </c>
    </row>
    <row r="12" spans="2:30" s="629" customFormat="1">
      <c r="C12" s="572" t="s">
        <v>1782</v>
      </c>
      <c r="D12" s="691"/>
      <c r="E12" s="574"/>
      <c r="F12" s="574"/>
      <c r="G12" s="575"/>
      <c r="H12" s="575"/>
      <c r="I12" s="575"/>
      <c r="J12" s="576"/>
      <c r="K12" s="576"/>
      <c r="L12" s="576"/>
      <c r="M12" s="692"/>
      <c r="N12" s="647"/>
      <c r="O12" s="172"/>
      <c r="P12" s="172"/>
      <c r="Q12" s="172"/>
      <c r="R12" s="647"/>
      <c r="S12" s="647"/>
      <c r="T12" s="639"/>
      <c r="U12" s="639"/>
      <c r="V12" s="639"/>
      <c r="W12" s="639"/>
      <c r="AD12" s="692"/>
    </row>
    <row r="13" spans="2:30" s="96" customFormat="1">
      <c r="C13" s="41" t="s">
        <v>239</v>
      </c>
      <c r="D13" s="41" t="s">
        <v>1517</v>
      </c>
      <c r="E13" s="42">
        <v>0.3</v>
      </c>
      <c r="F13" s="32">
        <f>VLOOKUP(D13,'Part Master'!A:R, 3,FALSE)</f>
        <v>247.17</v>
      </c>
      <c r="G13" s="181">
        <f t="shared" ref="G13:G20" si="0">F13*1.1</f>
        <v>271.887</v>
      </c>
      <c r="H13" s="181">
        <f t="shared" ref="H13:H21" si="1">G13+($O$7*E13)</f>
        <v>318.08699999999999</v>
      </c>
      <c r="I13" s="181">
        <f>VLOOKUP(D13,'Part Master'!A:G,7,FALSE)</f>
        <v>205.15109999999999</v>
      </c>
      <c r="J13" s="181">
        <f>I13*1.1</f>
        <v>225.66621000000001</v>
      </c>
      <c r="K13" s="181">
        <f t="shared" ref="K13:K21" si="2">J13+($R$7*E13)</f>
        <v>271.86621000000002</v>
      </c>
      <c r="L13" s="166"/>
      <c r="N13" s="122">
        <f t="shared" ref="N13:N21" si="3">IF(L13&gt;0,G13*L13,0)</f>
        <v>0</v>
      </c>
      <c r="O13" s="122">
        <f t="shared" ref="O13:O21" si="4">IF(L13&gt;0,H13*L13,0)</f>
        <v>0</v>
      </c>
      <c r="P13" s="336"/>
      <c r="Q13" s="122">
        <f t="shared" ref="Q13:Q34" si="5">IF(L13&gt;0,J13*L13,0)</f>
        <v>0</v>
      </c>
      <c r="R13" s="122">
        <f t="shared" ref="R13:R34" si="6">IF(L13&gt;0,K13*L13,0)</f>
        <v>0</v>
      </c>
      <c r="S13" s="175"/>
      <c r="T13" s="174">
        <f>IF($L13&gt;0,$L13*$I13*'COVER PAGE'!#REF!,0)</f>
        <v>0</v>
      </c>
      <c r="U13" s="174">
        <f>IF($L13&gt;0,($E13*$O$7*$L13)-($E13*'COVER PAGE'!#REF!*$L13),0)</f>
        <v>0</v>
      </c>
      <c r="V13" s="174">
        <f>U13+T13</f>
        <v>0</v>
      </c>
      <c r="AD13" s="530" t="str">
        <f>IFERROR(VLOOKUP(D13,'Part Master'!A:E,5,FALSE)," ")</f>
        <v/>
      </c>
    </row>
    <row r="14" spans="2:30" s="95" customFormat="1">
      <c r="B14" s="639"/>
      <c r="C14" s="41" t="s">
        <v>1631</v>
      </c>
      <c r="D14" s="41" t="s">
        <v>1525</v>
      </c>
      <c r="E14" s="42">
        <v>0.3</v>
      </c>
      <c r="F14" s="32">
        <f>VLOOKUP(D14,'Part Master'!A:R, 3,FALSE)</f>
        <v>247.17</v>
      </c>
      <c r="G14" s="181">
        <f t="shared" si="0"/>
        <v>271.887</v>
      </c>
      <c r="H14" s="181">
        <f t="shared" si="1"/>
        <v>318.08699999999999</v>
      </c>
      <c r="I14" s="181">
        <f>VLOOKUP(D14,'Part Master'!A:G,7,FALSE)</f>
        <v>205.15109999999999</v>
      </c>
      <c r="J14" s="181">
        <f t="shared" ref="J14:J31" si="7">I14*1.1</f>
        <v>225.66621000000001</v>
      </c>
      <c r="K14" s="181">
        <f t="shared" si="2"/>
        <v>271.86621000000002</v>
      </c>
      <c r="L14" s="166"/>
      <c r="N14" s="122">
        <f t="shared" si="3"/>
        <v>0</v>
      </c>
      <c r="O14" s="122">
        <f t="shared" si="4"/>
        <v>0</v>
      </c>
      <c r="P14" s="336"/>
      <c r="Q14" s="122">
        <f t="shared" si="5"/>
        <v>0</v>
      </c>
      <c r="R14" s="122">
        <f t="shared" si="6"/>
        <v>0</v>
      </c>
      <c r="S14" s="170"/>
      <c r="T14" s="174">
        <f>IF($L14&gt;0,$L14*$I14*'COVER PAGE'!#REF!,0)</f>
        <v>0</v>
      </c>
      <c r="U14" s="174">
        <f>IF($L14&gt;0,($E14*$O$7*$L14)-($E14*'COVER PAGE'!#REF!*$L14),0)</f>
        <v>0</v>
      </c>
      <c r="V14" s="174">
        <f t="shared" ref="V14:V20" si="8">U14+T14</f>
        <v>0</v>
      </c>
      <c r="AD14" s="530" t="str">
        <f>IFERROR(VLOOKUP(D14,'Part Master'!A:E,5,FALSE)," ")</f>
        <v/>
      </c>
    </row>
    <row r="15" spans="2:30" s="95" customFormat="1">
      <c r="B15" s="639"/>
      <c r="C15" s="41" t="s">
        <v>1633</v>
      </c>
      <c r="D15" s="41" t="s">
        <v>1524</v>
      </c>
      <c r="E15" s="42">
        <v>0.3</v>
      </c>
      <c r="F15" s="32">
        <f>VLOOKUP(D15,'Part Master'!A:R, 3,FALSE)</f>
        <v>247.17</v>
      </c>
      <c r="G15" s="181">
        <f t="shared" si="0"/>
        <v>271.887</v>
      </c>
      <c r="H15" s="181">
        <f t="shared" si="1"/>
        <v>318.08699999999999</v>
      </c>
      <c r="I15" s="181">
        <f>VLOOKUP(D15,'Part Master'!A:G,7,FALSE)</f>
        <v>205.15109999999999</v>
      </c>
      <c r="J15" s="181">
        <f t="shared" si="7"/>
        <v>225.66621000000001</v>
      </c>
      <c r="K15" s="181">
        <f t="shared" si="2"/>
        <v>271.86621000000002</v>
      </c>
      <c r="L15" s="166"/>
      <c r="N15" s="122">
        <f t="shared" si="3"/>
        <v>0</v>
      </c>
      <c r="O15" s="122">
        <f t="shared" si="4"/>
        <v>0</v>
      </c>
      <c r="P15" s="336"/>
      <c r="Q15" s="122">
        <f t="shared" si="5"/>
        <v>0</v>
      </c>
      <c r="R15" s="122">
        <f t="shared" si="6"/>
        <v>0</v>
      </c>
      <c r="S15" s="170"/>
      <c r="T15" s="174">
        <f>IF($L15&gt;0,$L15*$I15*'COVER PAGE'!#REF!,0)</f>
        <v>0</v>
      </c>
      <c r="U15" s="174">
        <f>IF($L15&gt;0,($E15*$O$7*$L15)-($E15*'COVER PAGE'!#REF!*$L15),0)</f>
        <v>0</v>
      </c>
      <c r="V15" s="174">
        <f t="shared" si="8"/>
        <v>0</v>
      </c>
      <c r="AD15" s="530" t="str">
        <f>IFERROR(VLOOKUP(D15,'Part Master'!A:E,5,FALSE)," ")</f>
        <v/>
      </c>
    </row>
    <row r="16" spans="2:30" s="96" customFormat="1">
      <c r="C16" s="41" t="s">
        <v>1636</v>
      </c>
      <c r="D16" s="41" t="s">
        <v>1523</v>
      </c>
      <c r="E16" s="42">
        <v>0.3</v>
      </c>
      <c r="F16" s="32">
        <f>VLOOKUP(D16,'Part Master'!A:R, 3,FALSE)</f>
        <v>247.17</v>
      </c>
      <c r="G16" s="181">
        <f t="shared" si="0"/>
        <v>271.887</v>
      </c>
      <c r="H16" s="181">
        <f t="shared" si="1"/>
        <v>318.08699999999999</v>
      </c>
      <c r="I16" s="181">
        <f>VLOOKUP(D16,'Part Master'!A:G,7,FALSE)</f>
        <v>205.15109999999999</v>
      </c>
      <c r="J16" s="181">
        <f t="shared" si="7"/>
        <v>225.66621000000001</v>
      </c>
      <c r="K16" s="181">
        <f t="shared" si="2"/>
        <v>271.86621000000002</v>
      </c>
      <c r="L16" s="166"/>
      <c r="N16" s="122">
        <f t="shared" si="3"/>
        <v>0</v>
      </c>
      <c r="O16" s="122">
        <f t="shared" si="4"/>
        <v>0</v>
      </c>
      <c r="P16" s="336"/>
      <c r="Q16" s="122">
        <f t="shared" si="5"/>
        <v>0</v>
      </c>
      <c r="R16" s="122">
        <f t="shared" si="6"/>
        <v>0</v>
      </c>
      <c r="S16" s="171"/>
      <c r="T16" s="174">
        <f>IF($L16&gt;0,$L16*$I16*'COVER PAGE'!#REF!,0)</f>
        <v>0</v>
      </c>
      <c r="U16" s="174">
        <f>IF($L16&gt;0,($E16*$O$7*$L16)-($E16*'COVER PAGE'!#REF!*$L16),0)</f>
        <v>0</v>
      </c>
      <c r="V16" s="174">
        <f t="shared" si="8"/>
        <v>0</v>
      </c>
      <c r="AD16" s="530" t="str">
        <f>IFERROR(VLOOKUP(D16,'Part Master'!A:E,5,FALSE)," ")</f>
        <v/>
      </c>
    </row>
    <row r="17" spans="2:30" s="96" customFormat="1">
      <c r="C17" s="41" t="s">
        <v>1634</v>
      </c>
      <c r="D17" s="41" t="s">
        <v>1522</v>
      </c>
      <c r="E17" s="42">
        <v>0.3</v>
      </c>
      <c r="F17" s="32">
        <f>VLOOKUP(D17,'Part Master'!A:R, 3,FALSE)</f>
        <v>247.17</v>
      </c>
      <c r="G17" s="181">
        <f t="shared" si="0"/>
        <v>271.887</v>
      </c>
      <c r="H17" s="181">
        <f t="shared" si="1"/>
        <v>318.08699999999999</v>
      </c>
      <c r="I17" s="181">
        <f>VLOOKUP(D17,'Part Master'!A:G,7,FALSE)</f>
        <v>205.15109999999999</v>
      </c>
      <c r="J17" s="181">
        <f t="shared" si="7"/>
        <v>225.66621000000001</v>
      </c>
      <c r="K17" s="181">
        <f t="shared" si="2"/>
        <v>271.86621000000002</v>
      </c>
      <c r="L17" s="166"/>
      <c r="N17" s="122">
        <f t="shared" si="3"/>
        <v>0</v>
      </c>
      <c r="O17" s="122">
        <f t="shared" si="4"/>
        <v>0</v>
      </c>
      <c r="P17" s="336"/>
      <c r="Q17" s="122">
        <f t="shared" si="5"/>
        <v>0</v>
      </c>
      <c r="R17" s="122">
        <f t="shared" si="6"/>
        <v>0</v>
      </c>
      <c r="S17" s="171"/>
      <c r="T17" s="174">
        <f>IF($L17&gt;0,$L17*$I17*'COVER PAGE'!#REF!,0)</f>
        <v>0</v>
      </c>
      <c r="U17" s="174">
        <f>IF($L17&gt;0,($E17*$O$7*$L17)-($E17*'COVER PAGE'!#REF!*$L17),0)</f>
        <v>0</v>
      </c>
      <c r="V17" s="174">
        <f t="shared" si="8"/>
        <v>0</v>
      </c>
      <c r="AD17" s="530" t="str">
        <f>IFERROR(VLOOKUP(D17,'Part Master'!A:E,5,FALSE)," ")</f>
        <v/>
      </c>
    </row>
    <row r="18" spans="2:30" s="96" customFormat="1">
      <c r="C18" s="41" t="s">
        <v>1535</v>
      </c>
      <c r="D18" s="41" t="s">
        <v>1521</v>
      </c>
      <c r="E18" s="42">
        <v>0.3</v>
      </c>
      <c r="F18" s="32">
        <f>VLOOKUP(D18,'Part Master'!A:R, 3,FALSE)</f>
        <v>247.17</v>
      </c>
      <c r="G18" s="181">
        <f t="shared" si="0"/>
        <v>271.887</v>
      </c>
      <c r="H18" s="181">
        <f t="shared" si="1"/>
        <v>318.08699999999999</v>
      </c>
      <c r="I18" s="181">
        <f>VLOOKUP(D18,'Part Master'!A:G,7,FALSE)</f>
        <v>205.15109999999999</v>
      </c>
      <c r="J18" s="181">
        <f t="shared" si="7"/>
        <v>225.66621000000001</v>
      </c>
      <c r="K18" s="181">
        <f t="shared" si="2"/>
        <v>271.86621000000002</v>
      </c>
      <c r="L18" s="166"/>
      <c r="N18" s="122">
        <f t="shared" si="3"/>
        <v>0</v>
      </c>
      <c r="O18" s="122">
        <f t="shared" si="4"/>
        <v>0</v>
      </c>
      <c r="P18" s="336"/>
      <c r="Q18" s="122">
        <f t="shared" si="5"/>
        <v>0</v>
      </c>
      <c r="R18" s="122">
        <f t="shared" si="6"/>
        <v>0</v>
      </c>
      <c r="S18" s="171"/>
      <c r="T18" s="174">
        <f>IF($L18&gt;0,$L18*$I18*'COVER PAGE'!#REF!,0)</f>
        <v>0</v>
      </c>
      <c r="U18" s="174">
        <f>IF($L18&gt;0,($E18*$O$7*$L18)-($E18*'COVER PAGE'!#REF!*$L18),0)</f>
        <v>0</v>
      </c>
      <c r="V18" s="174">
        <f t="shared" si="8"/>
        <v>0</v>
      </c>
      <c r="AD18" s="530" t="str">
        <f>IFERROR(VLOOKUP(D18,'Part Master'!A:E,5,FALSE)," ")</f>
        <v/>
      </c>
    </row>
    <row r="19" spans="2:30" s="95" customFormat="1">
      <c r="B19" s="639"/>
      <c r="C19" s="41" t="s">
        <v>1536</v>
      </c>
      <c r="D19" s="41" t="s">
        <v>1520</v>
      </c>
      <c r="E19" s="42">
        <v>0.3</v>
      </c>
      <c r="F19" s="32">
        <f>VLOOKUP(D19,'Part Master'!A:R, 3,FALSE)</f>
        <v>247.17</v>
      </c>
      <c r="G19" s="181">
        <f t="shared" si="0"/>
        <v>271.887</v>
      </c>
      <c r="H19" s="181">
        <f t="shared" si="1"/>
        <v>318.08699999999999</v>
      </c>
      <c r="I19" s="181">
        <f>VLOOKUP(D19,'Part Master'!A:G,7,FALSE)</f>
        <v>205.15109999999999</v>
      </c>
      <c r="J19" s="181">
        <f t="shared" si="7"/>
        <v>225.66621000000001</v>
      </c>
      <c r="K19" s="181">
        <f t="shared" si="2"/>
        <v>271.86621000000002</v>
      </c>
      <c r="L19" s="166"/>
      <c r="M19" s="96"/>
      <c r="N19" s="122">
        <f t="shared" si="3"/>
        <v>0</v>
      </c>
      <c r="O19" s="122">
        <f t="shared" si="4"/>
        <v>0</v>
      </c>
      <c r="P19" s="336"/>
      <c r="Q19" s="122">
        <f t="shared" si="5"/>
        <v>0</v>
      </c>
      <c r="R19" s="122">
        <f t="shared" si="6"/>
        <v>0</v>
      </c>
      <c r="S19" s="170"/>
      <c r="T19" s="174">
        <f>IF($L19&gt;0,$L19*$I19*'COVER PAGE'!#REF!,0)</f>
        <v>0</v>
      </c>
      <c r="U19" s="174">
        <f>IF($L19&gt;0,($E19*$O$7*$L19)-($E19*'COVER PAGE'!#REF!*$L19),0)</f>
        <v>0</v>
      </c>
      <c r="V19" s="174">
        <f t="shared" si="8"/>
        <v>0</v>
      </c>
      <c r="AD19" s="530" t="str">
        <f>IFERROR(VLOOKUP(D19,'Part Master'!A:E,5,FALSE)," ")</f>
        <v/>
      </c>
    </row>
    <row r="20" spans="2:30" s="96" customFormat="1">
      <c r="C20" s="41" t="s">
        <v>1632</v>
      </c>
      <c r="D20" s="41" t="s">
        <v>1519</v>
      </c>
      <c r="E20" s="42">
        <v>0.3</v>
      </c>
      <c r="F20" s="32">
        <f>VLOOKUP(D20,'Part Master'!A:R, 3,FALSE)</f>
        <v>247.17</v>
      </c>
      <c r="G20" s="181">
        <f t="shared" si="0"/>
        <v>271.887</v>
      </c>
      <c r="H20" s="181">
        <f t="shared" si="1"/>
        <v>318.08699999999999</v>
      </c>
      <c r="I20" s="181">
        <f>VLOOKUP(D20,'Part Master'!A:G,7,FALSE)</f>
        <v>205.15109999999999</v>
      </c>
      <c r="J20" s="181">
        <f t="shared" si="7"/>
        <v>225.66621000000001</v>
      </c>
      <c r="K20" s="181">
        <f t="shared" si="2"/>
        <v>271.86621000000002</v>
      </c>
      <c r="L20" s="166"/>
      <c r="N20" s="122">
        <f t="shared" si="3"/>
        <v>0</v>
      </c>
      <c r="O20" s="122">
        <f t="shared" si="4"/>
        <v>0</v>
      </c>
      <c r="P20" s="336"/>
      <c r="Q20" s="122">
        <f t="shared" si="5"/>
        <v>0</v>
      </c>
      <c r="R20" s="122">
        <f t="shared" si="6"/>
        <v>0</v>
      </c>
      <c r="S20" s="171"/>
      <c r="T20" s="174">
        <f>IF($L20&gt;0,$L20*$I20*'COVER PAGE'!#REF!,0)</f>
        <v>0</v>
      </c>
      <c r="U20" s="174">
        <f>IF($L20&gt;0,($E20*$O$7*$L20)-($E20*'COVER PAGE'!#REF!*$L20),0)</f>
        <v>0</v>
      </c>
      <c r="V20" s="174">
        <f t="shared" si="8"/>
        <v>0</v>
      </c>
      <c r="AD20" s="530" t="str">
        <f>IFERROR(VLOOKUP(D20,'Part Master'!A:E,5,FALSE)," ")</f>
        <v/>
      </c>
    </row>
    <row r="21" spans="2:30" s="96" customFormat="1">
      <c r="C21" s="41" t="s">
        <v>1635</v>
      </c>
      <c r="D21" s="41" t="s">
        <v>1518</v>
      </c>
      <c r="E21" s="42">
        <v>0.3</v>
      </c>
      <c r="F21" s="32">
        <f>VLOOKUP(D21,'Part Master'!A:R, 3,FALSE)</f>
        <v>247.17</v>
      </c>
      <c r="G21" s="181">
        <f t="shared" ref="G21" si="9">F21*1.1</f>
        <v>271.887</v>
      </c>
      <c r="H21" s="181">
        <f t="shared" si="1"/>
        <v>318.08699999999999</v>
      </c>
      <c r="I21" s="181">
        <f>VLOOKUP(D21,'Part Master'!A:G,7,FALSE)</f>
        <v>205.15109999999999</v>
      </c>
      <c r="J21" s="181">
        <f t="shared" ref="J21" si="10">I21*1.1</f>
        <v>225.66621000000001</v>
      </c>
      <c r="K21" s="181">
        <f t="shared" si="2"/>
        <v>271.86621000000002</v>
      </c>
      <c r="L21" s="166"/>
      <c r="N21" s="122">
        <f t="shared" si="3"/>
        <v>0</v>
      </c>
      <c r="O21" s="122">
        <f t="shared" si="4"/>
        <v>0</v>
      </c>
      <c r="P21" s="336"/>
      <c r="Q21" s="122">
        <f t="shared" ref="Q21" si="11">IF(L21&gt;0,J21*L21,0)</f>
        <v>0</v>
      </c>
      <c r="R21" s="122">
        <f t="shared" ref="R21" si="12">IF(L21&gt;0,K21*L21,0)</f>
        <v>0</v>
      </c>
      <c r="S21" s="171"/>
      <c r="T21" s="174">
        <f>IF($L21&gt;0,$L21*$I21*'COVER PAGE'!#REF!,0)</f>
        <v>0</v>
      </c>
      <c r="U21" s="174">
        <f>IF($L21&gt;0,($E21*$O$7*$L21)-($E21*'COVER PAGE'!#REF!*$L21),0)</f>
        <v>0</v>
      </c>
      <c r="V21" s="174">
        <f t="shared" ref="V21" si="13">U21+T21</f>
        <v>0</v>
      </c>
      <c r="AD21" s="530" t="str">
        <f>IFERROR(VLOOKUP(D21,'Part Master'!A:E,5,FALSE)," ")</f>
        <v/>
      </c>
    </row>
    <row r="22" spans="2:30" s="629" customFormat="1">
      <c r="C22" s="572" t="s">
        <v>1783</v>
      </c>
      <c r="D22" s="691"/>
      <c r="E22" s="574"/>
      <c r="F22" s="574"/>
      <c r="G22" s="575"/>
      <c r="H22" s="575"/>
      <c r="I22" s="575"/>
      <c r="J22" s="576"/>
      <c r="K22" s="576"/>
      <c r="L22" s="576"/>
      <c r="M22" s="692"/>
      <c r="N22" s="647"/>
      <c r="O22" s="172"/>
      <c r="P22" s="172"/>
      <c r="Q22" s="172"/>
      <c r="R22" s="647"/>
      <c r="S22" s="647"/>
      <c r="T22" s="639"/>
      <c r="U22" s="639"/>
      <c r="V22" s="639"/>
      <c r="W22" s="639"/>
      <c r="AD22" s="692" t="str">
        <f>IFERROR(VLOOKUP(D22,'Part Master'!A:E,5,FALSE)," ")</f>
        <v xml:space="preserve"> </v>
      </c>
    </row>
    <row r="23" spans="2:30" s="96" customFormat="1">
      <c r="C23" s="41" t="s">
        <v>239</v>
      </c>
      <c r="D23" s="41" t="s">
        <v>1526</v>
      </c>
      <c r="E23" s="42">
        <v>0.3</v>
      </c>
      <c r="F23" s="32">
        <f>VLOOKUP(D23,'Part Master'!A:R, 3,FALSE)</f>
        <v>292.52999999999997</v>
      </c>
      <c r="G23" s="181">
        <f t="shared" ref="G23:G31" si="14">F23*1.1</f>
        <v>321.78300000000002</v>
      </c>
      <c r="H23" s="181">
        <f t="shared" ref="H23:H34" si="15">G23+($O$7*E23)</f>
        <v>367.983</v>
      </c>
      <c r="I23" s="181">
        <f>VLOOKUP(D23,'Part Master'!A:G,7,FALSE)</f>
        <v>242.79989999999998</v>
      </c>
      <c r="J23" s="181">
        <f t="shared" si="7"/>
        <v>267.07988999999998</v>
      </c>
      <c r="K23" s="181">
        <f t="shared" ref="K23:K34" si="16">J23+($R$7*E23)</f>
        <v>313.27988999999997</v>
      </c>
      <c r="L23" s="166"/>
      <c r="N23" s="122">
        <f t="shared" ref="N23:N34" si="17">IF(L23&gt;0,G23*L23,0)</f>
        <v>0</v>
      </c>
      <c r="O23" s="122">
        <f t="shared" ref="O23:O34" si="18">IF(L23&gt;0,H23*L23,0)</f>
        <v>0</v>
      </c>
      <c r="P23" s="336"/>
      <c r="Q23" s="122">
        <f t="shared" si="5"/>
        <v>0</v>
      </c>
      <c r="R23" s="122">
        <f t="shared" si="6"/>
        <v>0</v>
      </c>
      <c r="S23" s="171"/>
      <c r="T23" s="174">
        <f>IF($L23&gt;0,$L23*$I23*'COVER PAGE'!#REF!,0)</f>
        <v>0</v>
      </c>
      <c r="U23" s="174">
        <f>IF($L23&gt;0,($E23*$O$7*$L23)-($E23*'COVER PAGE'!#REF!*$L23),0)</f>
        <v>0</v>
      </c>
      <c r="V23" s="174">
        <f t="shared" ref="V23:V31" si="19">U23+T23</f>
        <v>0</v>
      </c>
      <c r="AD23" s="530" t="str">
        <f>IFERROR(VLOOKUP(D23,'Part Master'!A:E,5,FALSE)," ")</f>
        <v/>
      </c>
    </row>
    <row r="24" spans="2:30" s="95" customFormat="1">
      <c r="B24" s="639"/>
      <c r="C24" s="41" t="s">
        <v>1631</v>
      </c>
      <c r="D24" s="41" t="s">
        <v>1527</v>
      </c>
      <c r="E24" s="42">
        <v>0.3</v>
      </c>
      <c r="F24" s="32">
        <f>VLOOKUP(D24,'Part Master'!A:R, 3,FALSE)</f>
        <v>292.52999999999997</v>
      </c>
      <c r="G24" s="181">
        <f t="shared" si="14"/>
        <v>321.78300000000002</v>
      </c>
      <c r="H24" s="181">
        <f t="shared" si="15"/>
        <v>367.983</v>
      </c>
      <c r="I24" s="181">
        <f>VLOOKUP(D24,'Part Master'!A:G,7,FALSE)</f>
        <v>242.79989999999998</v>
      </c>
      <c r="J24" s="181">
        <f t="shared" si="7"/>
        <v>267.07988999999998</v>
      </c>
      <c r="K24" s="181">
        <f t="shared" si="16"/>
        <v>313.27988999999997</v>
      </c>
      <c r="L24" s="394"/>
      <c r="M24" s="96"/>
      <c r="N24" s="122">
        <f t="shared" ref="N24:N31" si="20">IF(L24&gt;0,G24*L24,0)</f>
        <v>0</v>
      </c>
      <c r="O24" s="122">
        <f t="shared" ref="O24:O31" si="21">IF(L24&gt;0,H24*L24,0)</f>
        <v>0</v>
      </c>
      <c r="P24" s="336"/>
      <c r="Q24" s="122">
        <f t="shared" ref="Q24:Q31" si="22">IF(L24&gt;0,J24*L24,0)</f>
        <v>0</v>
      </c>
      <c r="R24" s="122">
        <f t="shared" ref="R24:R31" si="23">IF(L24&gt;0,K24*L24,0)</f>
        <v>0</v>
      </c>
      <c r="S24" s="171"/>
      <c r="T24" s="174">
        <f>IF($L24&gt;0,$L24*$I24*'COVER PAGE'!#REF!,0)</f>
        <v>0</v>
      </c>
      <c r="U24" s="174">
        <f>IF($L24&gt;0,($E24*$O$7*$L24)-($E24*'COVER PAGE'!#REF!*$L24),0)</f>
        <v>0</v>
      </c>
      <c r="V24" s="174">
        <f t="shared" ref="V24:V31" si="24">U24+T24</f>
        <v>0</v>
      </c>
      <c r="AD24" s="530" t="str">
        <f>IFERROR(VLOOKUP(D24,'Part Master'!A:E,5,FALSE)," ")</f>
        <v/>
      </c>
    </row>
    <row r="25" spans="2:30" s="95" customFormat="1">
      <c r="B25" s="639"/>
      <c r="C25" s="41" t="s">
        <v>1633</v>
      </c>
      <c r="D25" s="41" t="s">
        <v>1528</v>
      </c>
      <c r="E25" s="42">
        <v>0.3</v>
      </c>
      <c r="F25" s="32">
        <f>VLOOKUP(D25,'Part Master'!A:R, 3,FALSE)</f>
        <v>292.52999999999997</v>
      </c>
      <c r="G25" s="181">
        <f t="shared" si="14"/>
        <v>321.78300000000002</v>
      </c>
      <c r="H25" s="181">
        <f t="shared" si="15"/>
        <v>367.983</v>
      </c>
      <c r="I25" s="181">
        <f>VLOOKUP(D25,'Part Master'!A:G,7,FALSE)</f>
        <v>242.79989999999998</v>
      </c>
      <c r="J25" s="181">
        <f t="shared" si="7"/>
        <v>267.07988999999998</v>
      </c>
      <c r="K25" s="181">
        <f t="shared" si="16"/>
        <v>313.27988999999997</v>
      </c>
      <c r="L25" s="166"/>
      <c r="M25" s="96"/>
      <c r="N25" s="122">
        <f t="shared" si="20"/>
        <v>0</v>
      </c>
      <c r="O25" s="122">
        <f t="shared" si="21"/>
        <v>0</v>
      </c>
      <c r="P25" s="336"/>
      <c r="Q25" s="122">
        <f t="shared" si="22"/>
        <v>0</v>
      </c>
      <c r="R25" s="122">
        <f t="shared" si="23"/>
        <v>0</v>
      </c>
      <c r="S25" s="171"/>
      <c r="T25" s="174">
        <f>IF($L25&gt;0,$L25*$I25*'COVER PAGE'!#REF!,0)</f>
        <v>0</v>
      </c>
      <c r="U25" s="174">
        <f>IF($L25&gt;0,($E25*$O$7*$L25)-($E25*'COVER PAGE'!#REF!*$L25),0)</f>
        <v>0</v>
      </c>
      <c r="V25" s="174">
        <f t="shared" si="24"/>
        <v>0</v>
      </c>
      <c r="AD25" s="530" t="str">
        <f>IFERROR(VLOOKUP(D25,'Part Master'!A:E,5,FALSE)," ")</f>
        <v/>
      </c>
    </row>
    <row r="26" spans="2:30" s="96" customFormat="1">
      <c r="C26" s="41" t="s">
        <v>1636</v>
      </c>
      <c r="D26" s="41" t="s">
        <v>1529</v>
      </c>
      <c r="E26" s="42">
        <v>0.3</v>
      </c>
      <c r="F26" s="32">
        <f>VLOOKUP(D26,'Part Master'!A:R, 3,FALSE)</f>
        <v>292.52999999999997</v>
      </c>
      <c r="G26" s="181">
        <f t="shared" si="14"/>
        <v>321.78300000000002</v>
      </c>
      <c r="H26" s="181">
        <f t="shared" si="15"/>
        <v>367.983</v>
      </c>
      <c r="I26" s="181">
        <f>VLOOKUP(D26,'Part Master'!A:G,7,FALSE)</f>
        <v>242.79989999999998</v>
      </c>
      <c r="J26" s="181">
        <f t="shared" si="7"/>
        <v>267.07988999999998</v>
      </c>
      <c r="K26" s="181">
        <f t="shared" si="16"/>
        <v>313.27988999999997</v>
      </c>
      <c r="L26" s="166"/>
      <c r="N26" s="122">
        <f t="shared" si="20"/>
        <v>0</v>
      </c>
      <c r="O26" s="122">
        <f t="shared" si="21"/>
        <v>0</v>
      </c>
      <c r="P26" s="336"/>
      <c r="Q26" s="122">
        <f t="shared" si="22"/>
        <v>0</v>
      </c>
      <c r="R26" s="122">
        <f t="shared" si="23"/>
        <v>0</v>
      </c>
      <c r="S26" s="171"/>
      <c r="T26" s="174">
        <f>IF($L26&gt;0,$L26*$I26*'COVER PAGE'!#REF!,0)</f>
        <v>0</v>
      </c>
      <c r="U26" s="174">
        <f>IF($L26&gt;0,($E26*$O$7*$L26)-($E26*'COVER PAGE'!#REF!*$L26),0)</f>
        <v>0</v>
      </c>
      <c r="V26" s="174">
        <f t="shared" si="24"/>
        <v>0</v>
      </c>
      <c r="AD26" s="530" t="str">
        <f>IFERROR(VLOOKUP(D26,'Part Master'!A:E,5,FALSE)," ")</f>
        <v/>
      </c>
    </row>
    <row r="27" spans="2:30" s="96" customFormat="1">
      <c r="C27" s="41" t="s">
        <v>1634</v>
      </c>
      <c r="D27" s="41" t="s">
        <v>1530</v>
      </c>
      <c r="E27" s="42">
        <v>0.3</v>
      </c>
      <c r="F27" s="32">
        <f>VLOOKUP(D27,'Part Master'!A:R, 3,FALSE)</f>
        <v>292.52999999999997</v>
      </c>
      <c r="G27" s="181">
        <f t="shared" si="14"/>
        <v>321.78300000000002</v>
      </c>
      <c r="H27" s="181">
        <f t="shared" si="15"/>
        <v>367.983</v>
      </c>
      <c r="I27" s="181">
        <f>VLOOKUP(D27,'Part Master'!A:G,7,FALSE)</f>
        <v>242.79989999999998</v>
      </c>
      <c r="J27" s="181">
        <f t="shared" si="7"/>
        <v>267.07988999999998</v>
      </c>
      <c r="K27" s="181">
        <f t="shared" si="16"/>
        <v>313.27988999999997</v>
      </c>
      <c r="L27" s="166"/>
      <c r="N27" s="122">
        <f t="shared" si="20"/>
        <v>0</v>
      </c>
      <c r="O27" s="122">
        <f t="shared" si="21"/>
        <v>0</v>
      </c>
      <c r="P27" s="336"/>
      <c r="Q27" s="122">
        <f t="shared" si="22"/>
        <v>0</v>
      </c>
      <c r="R27" s="122">
        <f t="shared" si="23"/>
        <v>0</v>
      </c>
      <c r="S27" s="171"/>
      <c r="T27" s="174">
        <f>IF($L27&gt;0,$L27*$I27*'COVER PAGE'!#REF!,0)</f>
        <v>0</v>
      </c>
      <c r="U27" s="174">
        <f>IF($L27&gt;0,($E27*$O$7*$L27)-($E27*'COVER PAGE'!#REF!*$L27),0)</f>
        <v>0</v>
      </c>
      <c r="V27" s="174">
        <f t="shared" si="24"/>
        <v>0</v>
      </c>
      <c r="AD27" s="530" t="str">
        <f>IFERROR(VLOOKUP(D27,'Part Master'!A:E,5,FALSE)," ")</f>
        <v/>
      </c>
    </row>
    <row r="28" spans="2:30" s="96" customFormat="1">
      <c r="C28" s="41" t="s">
        <v>1535</v>
      </c>
      <c r="D28" s="41" t="s">
        <v>1531</v>
      </c>
      <c r="E28" s="42">
        <v>0.3</v>
      </c>
      <c r="F28" s="32">
        <f>VLOOKUP(D28,'Part Master'!A:R, 3,FALSE)</f>
        <v>292.52999999999997</v>
      </c>
      <c r="G28" s="181">
        <f t="shared" si="14"/>
        <v>321.78300000000002</v>
      </c>
      <c r="H28" s="181">
        <f t="shared" si="15"/>
        <v>367.983</v>
      </c>
      <c r="I28" s="181">
        <f>VLOOKUP(D28,'Part Master'!A:G,7,FALSE)</f>
        <v>242.79989999999998</v>
      </c>
      <c r="J28" s="181">
        <f t="shared" si="7"/>
        <v>267.07988999999998</v>
      </c>
      <c r="K28" s="181">
        <f t="shared" si="16"/>
        <v>313.27988999999997</v>
      </c>
      <c r="L28" s="166"/>
      <c r="N28" s="122">
        <f t="shared" si="20"/>
        <v>0</v>
      </c>
      <c r="O28" s="122">
        <f t="shared" si="21"/>
        <v>0</v>
      </c>
      <c r="P28" s="336"/>
      <c r="Q28" s="122">
        <f t="shared" si="22"/>
        <v>0</v>
      </c>
      <c r="R28" s="122">
        <f t="shared" si="23"/>
        <v>0</v>
      </c>
      <c r="S28" s="171"/>
      <c r="T28" s="174">
        <f>IF($L28&gt;0,$L28*$I28*'COVER PAGE'!#REF!,0)</f>
        <v>0</v>
      </c>
      <c r="U28" s="174">
        <f>IF($L28&gt;0,($E28*$O$7*$L28)-($E28*'COVER PAGE'!#REF!*$L28),0)</f>
        <v>0</v>
      </c>
      <c r="V28" s="174">
        <f t="shared" si="24"/>
        <v>0</v>
      </c>
      <c r="AD28" s="530" t="str">
        <f>IFERROR(VLOOKUP(D28,'Part Master'!A:E,5,FALSE)," ")</f>
        <v/>
      </c>
    </row>
    <row r="29" spans="2:30" s="95" customFormat="1">
      <c r="B29" s="639"/>
      <c r="C29" s="41" t="s">
        <v>1536</v>
      </c>
      <c r="D29" s="41" t="s">
        <v>1532</v>
      </c>
      <c r="E29" s="42">
        <v>0.3</v>
      </c>
      <c r="F29" s="32">
        <f>VLOOKUP(D29,'Part Master'!A:R, 3,FALSE)</f>
        <v>292.52999999999997</v>
      </c>
      <c r="G29" s="181">
        <f>F29*1.1</f>
        <v>321.78300000000002</v>
      </c>
      <c r="H29" s="181">
        <f t="shared" si="15"/>
        <v>367.983</v>
      </c>
      <c r="I29" s="181">
        <f>VLOOKUP(D29,'Part Master'!A:G,7,FALSE)</f>
        <v>242.79989999999998</v>
      </c>
      <c r="J29" s="181">
        <f t="shared" si="7"/>
        <v>267.07988999999998</v>
      </c>
      <c r="K29" s="181">
        <f t="shared" si="16"/>
        <v>313.27988999999997</v>
      </c>
      <c r="L29" s="166"/>
      <c r="N29" s="122">
        <f t="shared" si="20"/>
        <v>0</v>
      </c>
      <c r="O29" s="122">
        <f t="shared" si="21"/>
        <v>0</v>
      </c>
      <c r="P29" s="336"/>
      <c r="Q29" s="122">
        <f t="shared" si="22"/>
        <v>0</v>
      </c>
      <c r="R29" s="122">
        <f t="shared" si="23"/>
        <v>0</v>
      </c>
      <c r="S29" s="171"/>
      <c r="T29" s="174">
        <f>IF($L29&gt;0,$L29*$I29*'COVER PAGE'!#REF!,0)</f>
        <v>0</v>
      </c>
      <c r="U29" s="174">
        <f>IF($L29&gt;0,($E29*$O$7*$L29)-($E29*'COVER PAGE'!#REF!*$L29),0)</f>
        <v>0</v>
      </c>
      <c r="V29" s="174">
        <f t="shared" si="24"/>
        <v>0</v>
      </c>
      <c r="AD29" s="530" t="str">
        <f>IFERROR(VLOOKUP(D29,'Part Master'!A:E,5,FALSE)," ")</f>
        <v/>
      </c>
    </row>
    <row r="30" spans="2:30" s="96" customFormat="1">
      <c r="C30" s="41" t="s">
        <v>1632</v>
      </c>
      <c r="D30" s="41" t="s">
        <v>1533</v>
      </c>
      <c r="E30" s="42">
        <v>0.3</v>
      </c>
      <c r="F30" s="32">
        <f>VLOOKUP(D30,'Part Master'!A:R, 3,FALSE)</f>
        <v>292.52999999999997</v>
      </c>
      <c r="G30" s="181">
        <f t="shared" ref="G30" si="25">F30*1.1</f>
        <v>321.78300000000002</v>
      </c>
      <c r="H30" s="181">
        <f t="shared" si="15"/>
        <v>367.983</v>
      </c>
      <c r="I30" s="181">
        <f>VLOOKUP(D30,'Part Master'!A:G,7,FALSE)</f>
        <v>242.79989999999998</v>
      </c>
      <c r="J30" s="181">
        <f t="shared" ref="J30" si="26">I30*1.1</f>
        <v>267.07988999999998</v>
      </c>
      <c r="K30" s="181">
        <f t="shared" si="16"/>
        <v>313.27988999999997</v>
      </c>
      <c r="L30" s="166"/>
      <c r="N30" s="122">
        <f t="shared" si="20"/>
        <v>0</v>
      </c>
      <c r="O30" s="122">
        <f t="shared" si="21"/>
        <v>0</v>
      </c>
      <c r="P30" s="336"/>
      <c r="Q30" s="122">
        <f t="shared" si="22"/>
        <v>0</v>
      </c>
      <c r="R30" s="122">
        <f t="shared" si="23"/>
        <v>0</v>
      </c>
      <c r="S30" s="171"/>
      <c r="T30" s="174">
        <f>IF($L30&gt;0,$L30*$I30*'COVER PAGE'!#REF!,0)</f>
        <v>0</v>
      </c>
      <c r="U30" s="174">
        <f>IF($L30&gt;0,($E30*$O$7*$L30)-($E30*'COVER PAGE'!#REF!*$L30),0)</f>
        <v>0</v>
      </c>
      <c r="V30" s="174">
        <f t="shared" si="24"/>
        <v>0</v>
      </c>
      <c r="AD30" s="530" t="str">
        <f>IFERROR(VLOOKUP(D30,'Part Master'!A:E,5,FALSE)," ")</f>
        <v/>
      </c>
    </row>
    <row r="31" spans="2:30" s="96" customFormat="1">
      <c r="C31" s="41" t="s">
        <v>1635</v>
      </c>
      <c r="D31" s="41" t="s">
        <v>1534</v>
      </c>
      <c r="E31" s="42">
        <v>0.3</v>
      </c>
      <c r="F31" s="32">
        <f>VLOOKUP(D31,'Part Master'!A:R, 3,FALSE)</f>
        <v>292.52999999999997</v>
      </c>
      <c r="G31" s="181">
        <f t="shared" si="14"/>
        <v>321.78300000000002</v>
      </c>
      <c r="H31" s="181">
        <f t="shared" si="15"/>
        <v>367.983</v>
      </c>
      <c r="I31" s="181">
        <f>VLOOKUP(D31,'Part Master'!A:G,7,FALSE)</f>
        <v>242.79989999999998</v>
      </c>
      <c r="J31" s="181">
        <f t="shared" si="7"/>
        <v>267.07988999999998</v>
      </c>
      <c r="K31" s="181">
        <f t="shared" si="16"/>
        <v>313.27988999999997</v>
      </c>
      <c r="L31" s="166"/>
      <c r="N31" s="122">
        <f t="shared" si="20"/>
        <v>0</v>
      </c>
      <c r="O31" s="122">
        <f t="shared" si="21"/>
        <v>0</v>
      </c>
      <c r="P31" s="336"/>
      <c r="Q31" s="122">
        <f t="shared" si="22"/>
        <v>0</v>
      </c>
      <c r="R31" s="122">
        <f t="shared" si="23"/>
        <v>0</v>
      </c>
      <c r="S31" s="171"/>
      <c r="T31" s="174">
        <f>IF($L31&gt;0,$L31*$I31*'COVER PAGE'!#REF!,0)</f>
        <v>0</v>
      </c>
      <c r="U31" s="174">
        <f>IF($L31&gt;0,($E31*$O$7*$L31)-($E31*'COVER PAGE'!#REF!*$L31),0)</f>
        <v>0</v>
      </c>
      <c r="V31" s="174">
        <f t="shared" si="24"/>
        <v>0</v>
      </c>
      <c r="AD31" s="530" t="str">
        <f>IFERROR(VLOOKUP(D31,'Part Master'!A:E,5,FALSE)," ")</f>
        <v/>
      </c>
    </row>
    <row r="32" spans="2:30" s="629" customFormat="1">
      <c r="C32" s="572" t="s">
        <v>1581</v>
      </c>
      <c r="D32" s="691"/>
      <c r="E32" s="574"/>
      <c r="F32" s="574"/>
      <c r="G32" s="575"/>
      <c r="H32" s="575"/>
      <c r="I32" s="575"/>
      <c r="J32" s="576"/>
      <c r="K32" s="576"/>
      <c r="L32" s="576"/>
      <c r="M32" s="692"/>
      <c r="N32" s="647"/>
      <c r="O32" s="172"/>
      <c r="P32" s="172"/>
      <c r="Q32" s="172"/>
      <c r="R32" s="647"/>
      <c r="S32" s="647"/>
      <c r="T32" s="639"/>
      <c r="U32" s="639"/>
      <c r="V32" s="639"/>
      <c r="W32" s="639"/>
      <c r="AD32" s="692"/>
    </row>
    <row r="33" spans="2:30" s="89" customFormat="1">
      <c r="C33" s="41" t="s">
        <v>1539</v>
      </c>
      <c r="D33" s="41" t="s">
        <v>1537</v>
      </c>
      <c r="E33" s="42">
        <v>0.1</v>
      </c>
      <c r="F33" s="32">
        <f>VLOOKUP(D33,'Part Master'!A:R, 3,FALSE)</f>
        <v>212.29</v>
      </c>
      <c r="G33" s="181">
        <f>F33*1.1</f>
        <v>233.51900000000001</v>
      </c>
      <c r="H33" s="181">
        <f t="shared" si="15"/>
        <v>248.91900000000001</v>
      </c>
      <c r="I33" s="181">
        <f>VLOOKUP(D33,'Part Master'!A:G,7,FALSE)</f>
        <v>176.20069999999998</v>
      </c>
      <c r="J33" s="181">
        <f t="shared" ref="J33:J34" si="27">I33*1.1</f>
        <v>193.82077000000001</v>
      </c>
      <c r="K33" s="181">
        <f t="shared" si="16"/>
        <v>209.22077000000002</v>
      </c>
      <c r="L33" s="166"/>
      <c r="N33" s="122">
        <f t="shared" si="17"/>
        <v>0</v>
      </c>
      <c r="O33" s="122">
        <f t="shared" si="18"/>
        <v>0</v>
      </c>
      <c r="P33" s="336"/>
      <c r="Q33" s="122">
        <f t="shared" si="5"/>
        <v>0</v>
      </c>
      <c r="R33" s="122">
        <f t="shared" si="6"/>
        <v>0</v>
      </c>
      <c r="S33" s="171"/>
      <c r="T33" s="174">
        <f>IF($L33&gt;0,$L33*$I33*'COVER PAGE'!#REF!,0)</f>
        <v>0</v>
      </c>
      <c r="U33" s="174">
        <f>IF($L33&gt;0,($E33*$O$7*$L33)-($E33*'COVER PAGE'!#REF!*$L33),0)</f>
        <v>0</v>
      </c>
      <c r="V33" s="174">
        <f>U33+T33</f>
        <v>0</v>
      </c>
      <c r="AD33" s="530" t="str">
        <f>IFERROR(VLOOKUP(D33,'Part Master'!A:E,5,FALSE)," ")</f>
        <v/>
      </c>
    </row>
    <row r="34" spans="2:30" s="89" customFormat="1">
      <c r="C34" s="41" t="s">
        <v>1540</v>
      </c>
      <c r="D34" s="41" t="s">
        <v>1538</v>
      </c>
      <c r="E34" s="42">
        <v>0.1</v>
      </c>
      <c r="F34" s="32">
        <f>VLOOKUP(D34,'Part Master'!A:R, 3,FALSE)</f>
        <v>212.29</v>
      </c>
      <c r="G34" s="181">
        <f>F34*1.1</f>
        <v>233.51900000000001</v>
      </c>
      <c r="H34" s="181">
        <f t="shared" si="15"/>
        <v>248.91900000000001</v>
      </c>
      <c r="I34" s="181">
        <f>VLOOKUP(D34,'Part Master'!A:G,7,FALSE)</f>
        <v>176.20069999999998</v>
      </c>
      <c r="J34" s="181">
        <f t="shared" si="27"/>
        <v>193.82077000000001</v>
      </c>
      <c r="K34" s="181">
        <f t="shared" si="16"/>
        <v>209.22077000000002</v>
      </c>
      <c r="L34" s="166"/>
      <c r="N34" s="122">
        <f t="shared" si="17"/>
        <v>0</v>
      </c>
      <c r="O34" s="122">
        <f t="shared" si="18"/>
        <v>0</v>
      </c>
      <c r="P34" s="336"/>
      <c r="Q34" s="122">
        <f t="shared" si="5"/>
        <v>0</v>
      </c>
      <c r="R34" s="122">
        <f t="shared" si="6"/>
        <v>0</v>
      </c>
      <c r="S34" s="171"/>
      <c r="T34" s="174">
        <f>IF($L34&gt;0,$L34*$I34*'COVER PAGE'!#REF!,0)</f>
        <v>0</v>
      </c>
      <c r="U34" s="174">
        <f>IF($L34&gt;0,($E34*$O$7*$L34)-($E34*'COVER PAGE'!#REF!*$L34),0)</f>
        <v>0</v>
      </c>
      <c r="V34" s="174">
        <f>U34+T34</f>
        <v>0</v>
      </c>
      <c r="AD34" s="530" t="str">
        <f>IFERROR(VLOOKUP(D34,'Part Master'!A:E,5,FALSE)," ")</f>
        <v/>
      </c>
    </row>
    <row r="35" spans="2:30" s="629" customFormat="1">
      <c r="C35" s="572" t="s">
        <v>1784</v>
      </c>
      <c r="D35" s="691"/>
      <c r="E35" s="574"/>
      <c r="F35" s="574"/>
      <c r="G35" s="575"/>
      <c r="H35" s="575"/>
      <c r="I35" s="575"/>
      <c r="J35" s="576"/>
      <c r="K35" s="576"/>
      <c r="L35" s="576"/>
      <c r="M35" s="692"/>
      <c r="N35" s="647"/>
      <c r="O35" s="172"/>
      <c r="P35" s="172"/>
      <c r="Q35" s="172"/>
      <c r="R35" s="647"/>
      <c r="S35" s="647"/>
      <c r="T35" s="639"/>
      <c r="U35" s="639"/>
      <c r="V35" s="639"/>
      <c r="W35" s="639"/>
      <c r="AD35" s="692" t="str">
        <f>IFERROR(VLOOKUP(D35,'Part Master'!A:E,5,FALSE)," ")</f>
        <v xml:space="preserve"> </v>
      </c>
    </row>
    <row r="36" spans="2:30" s="96" customFormat="1">
      <c r="C36" s="41" t="s">
        <v>1625</v>
      </c>
      <c r="D36" s="41" t="s">
        <v>1541</v>
      </c>
      <c r="E36" s="42">
        <v>0.1</v>
      </c>
      <c r="F36" s="32">
        <f>VLOOKUP(D36,'Part Master'!A:R, 3,FALSE)</f>
        <v>712.09</v>
      </c>
      <c r="G36" s="181">
        <f t="shared" ref="G36:G37" si="28">F36*1.1</f>
        <v>783.29900000000009</v>
      </c>
      <c r="H36" s="181">
        <f t="shared" ref="H36:H46" si="29">G36+($O$7*E36)</f>
        <v>798.69900000000007</v>
      </c>
      <c r="I36" s="181">
        <f>VLOOKUP(D36,'Part Master'!A:G,7,FALSE)</f>
        <v>591.03470000000004</v>
      </c>
      <c r="J36" s="181">
        <f t="shared" ref="J36:J38" si="30">I36*1.1</f>
        <v>650.13817000000006</v>
      </c>
      <c r="K36" s="181">
        <f t="shared" ref="K36:K46" si="31">J36+($R$7*E36)</f>
        <v>665.53817000000004</v>
      </c>
      <c r="L36" s="166"/>
      <c r="N36" s="122">
        <f>IF(L36&gt;0,G36*L36,0)</f>
        <v>0</v>
      </c>
      <c r="O36" s="122">
        <f>IF(L36&gt;0,H36*L36,0)</f>
        <v>0</v>
      </c>
      <c r="P36" s="336"/>
      <c r="Q36" s="122">
        <f t="shared" ref="Q35:Q38" si="32">IF(L36&gt;0,J36*L36,0)</f>
        <v>0</v>
      </c>
      <c r="R36" s="122">
        <f t="shared" ref="R35:R38" si="33">IF(L36&gt;0,K36*L36,0)</f>
        <v>0</v>
      </c>
      <c r="S36" s="171"/>
      <c r="T36" s="174">
        <f>IF($L36&gt;0,$L36*$I36*'COVER PAGE'!#REF!,0)</f>
        <v>0</v>
      </c>
      <c r="U36" s="174">
        <f>IF($L36&gt;0,($E36*$O$7*$L36)-($E36*'COVER PAGE'!#REF!*$L36),0)</f>
        <v>0</v>
      </c>
      <c r="V36" s="174">
        <f t="shared" ref="V36:V40" si="34">U36+T36</f>
        <v>0</v>
      </c>
      <c r="AD36" s="530" t="str">
        <f>IFERROR(VLOOKUP(D36,'Part Master'!A:E,5,FALSE)," ")</f>
        <v/>
      </c>
    </row>
    <row r="37" spans="2:30" s="95" customFormat="1" ht="17.25">
      <c r="B37" s="639"/>
      <c r="C37" s="41" t="s">
        <v>1553</v>
      </c>
      <c r="D37" s="41" t="s">
        <v>1542</v>
      </c>
      <c r="E37" s="42">
        <v>0</v>
      </c>
      <c r="F37" s="32">
        <f>VLOOKUP(D37,'Part Master'!A:R, 3,FALSE)</f>
        <v>130.61000000000001</v>
      </c>
      <c r="G37" s="181">
        <f t="shared" si="28"/>
        <v>143.67100000000002</v>
      </c>
      <c r="H37" s="181">
        <f t="shared" si="29"/>
        <v>143.67100000000002</v>
      </c>
      <c r="I37" s="181">
        <f>VLOOKUP(D37,'Part Master'!A:G,7,FALSE)</f>
        <v>108.40630000000002</v>
      </c>
      <c r="J37" s="181">
        <f t="shared" si="30"/>
        <v>119.24693000000002</v>
      </c>
      <c r="K37" s="181">
        <f t="shared" si="31"/>
        <v>119.24693000000002</v>
      </c>
      <c r="L37" s="394"/>
      <c r="M37" s="96"/>
      <c r="N37" s="122">
        <f>IF(L37&gt;0,G37*L37,0)</f>
        <v>0</v>
      </c>
      <c r="O37" s="122">
        <f>IF(L37&gt;0,H37*L37,0)</f>
        <v>0</v>
      </c>
      <c r="P37" s="336"/>
      <c r="Q37" s="122">
        <f t="shared" si="32"/>
        <v>0</v>
      </c>
      <c r="R37" s="122">
        <f t="shared" si="33"/>
        <v>0</v>
      </c>
      <c r="S37" s="170"/>
      <c r="T37" s="174">
        <f>IF($L37&gt;0,$L37*$I37*'COVER PAGE'!#REF!,0)</f>
        <v>0</v>
      </c>
      <c r="U37" s="174">
        <f>IF($L37&gt;0,($E37*$O$7*$L37)-($E37*'COVER PAGE'!#REF!*$L37),0)</f>
        <v>0</v>
      </c>
      <c r="V37" s="174">
        <f t="shared" si="34"/>
        <v>0</v>
      </c>
      <c r="AD37" s="530" t="str">
        <f>IFERROR(VLOOKUP(D37,'Part Master'!A:E,5,FALSE)," ")</f>
        <v/>
      </c>
    </row>
    <row r="38" spans="2:30" s="95" customFormat="1" ht="17.25">
      <c r="B38" s="639"/>
      <c r="C38" s="41" t="s">
        <v>1554</v>
      </c>
      <c r="D38" s="41" t="s">
        <v>1543</v>
      </c>
      <c r="E38" s="42">
        <v>0</v>
      </c>
      <c r="F38" s="32">
        <f>VLOOKUP(D38,'Part Master'!A:R, 3,FALSE)</f>
        <v>130.61000000000001</v>
      </c>
      <c r="G38" s="181">
        <f t="shared" ref="G38:G46" si="35">F38*1.1</f>
        <v>143.67100000000002</v>
      </c>
      <c r="H38" s="181">
        <f t="shared" si="29"/>
        <v>143.67100000000002</v>
      </c>
      <c r="I38" s="181">
        <f>VLOOKUP(D38,'Part Master'!A:G,7,FALSE)</f>
        <v>108.40630000000002</v>
      </c>
      <c r="J38" s="181">
        <f t="shared" si="30"/>
        <v>119.24693000000002</v>
      </c>
      <c r="K38" s="181">
        <f t="shared" si="31"/>
        <v>119.24693000000002</v>
      </c>
      <c r="L38" s="166"/>
      <c r="M38" s="96"/>
      <c r="N38" s="122">
        <f>IF(L38&gt;0,G38*L38,0)</f>
        <v>0</v>
      </c>
      <c r="O38" s="122">
        <f>IF(L38&gt;0,H38*L38,0)</f>
        <v>0</v>
      </c>
      <c r="P38" s="336"/>
      <c r="Q38" s="122">
        <f t="shared" si="32"/>
        <v>0</v>
      </c>
      <c r="R38" s="122">
        <f t="shared" si="33"/>
        <v>0</v>
      </c>
      <c r="S38" s="170"/>
      <c r="T38" s="174">
        <f>IF($L38&gt;0,$L38*$I38*'COVER PAGE'!#REF!,0)</f>
        <v>0</v>
      </c>
      <c r="U38" s="174">
        <f>IF($L38&gt;0,($E38*$O$7*$L38)-($E38*'COVER PAGE'!#REF!*$L38),0)</f>
        <v>0</v>
      </c>
      <c r="V38" s="174">
        <f t="shared" si="34"/>
        <v>0</v>
      </c>
      <c r="AD38" s="530" t="str">
        <f>IFERROR(VLOOKUP(D38,'Part Master'!A:E,5,FALSE)," ")</f>
        <v/>
      </c>
    </row>
    <row r="39" spans="2:30" s="629" customFormat="1">
      <c r="C39" s="572" t="s">
        <v>1785</v>
      </c>
      <c r="D39" s="691"/>
      <c r="E39" s="574"/>
      <c r="F39" s="574"/>
      <c r="G39" s="575"/>
      <c r="H39" s="575"/>
      <c r="I39" s="575"/>
      <c r="J39" s="576"/>
      <c r="K39" s="576"/>
      <c r="L39" s="576"/>
      <c r="M39" s="692"/>
      <c r="N39" s="647"/>
      <c r="O39" s="172"/>
      <c r="P39" s="172"/>
      <c r="Q39" s="172"/>
      <c r="R39" s="647"/>
      <c r="S39" s="647"/>
      <c r="T39" s="639"/>
      <c r="U39" s="639"/>
      <c r="V39" s="639"/>
      <c r="W39" s="639"/>
      <c r="AD39" s="692"/>
    </row>
    <row r="40" spans="2:30" s="9" customFormat="1">
      <c r="C40" s="65" t="s">
        <v>1544</v>
      </c>
      <c r="D40" s="403" t="s">
        <v>67</v>
      </c>
      <c r="E40" s="42">
        <v>0</v>
      </c>
      <c r="F40" s="32">
        <f>VLOOKUP(D40,'Part Master'!A:R, 3,FALSE)</f>
        <v>39.71</v>
      </c>
      <c r="G40" s="181">
        <f t="shared" si="35"/>
        <v>43.681000000000004</v>
      </c>
      <c r="H40" s="181">
        <f t="shared" si="29"/>
        <v>43.681000000000004</v>
      </c>
      <c r="I40" s="181">
        <f>VLOOKUP(D40,'Part Master'!A:G,7,FALSE)</f>
        <v>32.959299999999999</v>
      </c>
      <c r="J40" s="181">
        <f t="shared" ref="J40:J46" si="36">I40*1.1</f>
        <v>36.255230000000005</v>
      </c>
      <c r="K40" s="181">
        <f t="shared" si="31"/>
        <v>36.255230000000005</v>
      </c>
      <c r="L40" s="375"/>
      <c r="M40" s="449"/>
      <c r="N40" s="410">
        <v>0</v>
      </c>
      <c r="O40" s="410">
        <v>0</v>
      </c>
      <c r="P40" s="339"/>
      <c r="Q40" s="410">
        <v>0</v>
      </c>
      <c r="R40" s="410">
        <v>0</v>
      </c>
      <c r="T40" s="411">
        <f>IF($L40&gt;0,$L40*$I40*'COVER PAGE'!#REF!,0)</f>
        <v>0</v>
      </c>
      <c r="U40" s="411">
        <f>IF($L40&gt;0,($E40*$R$7*$L40)-($E40*'COVER PAGE'!#REF!*$L40),0)</f>
        <v>0</v>
      </c>
      <c r="V40" s="411">
        <f t="shared" si="34"/>
        <v>0</v>
      </c>
      <c r="AC40" s="475"/>
      <c r="AD40" s="530" t="str">
        <f>IFERROR(VLOOKUP(D40,'Part Master'!A:E,5,FALSE)," ")</f>
        <v/>
      </c>
    </row>
    <row r="41" spans="2:30" s="9" customFormat="1">
      <c r="C41" s="65" t="s">
        <v>1545</v>
      </c>
      <c r="D41" s="403" t="s">
        <v>1551</v>
      </c>
      <c r="E41" s="42">
        <v>0</v>
      </c>
      <c r="F41" s="32">
        <f>VLOOKUP(D41,'Part Master'!A:R, 3,FALSE)</f>
        <v>79.61</v>
      </c>
      <c r="G41" s="181">
        <f t="shared" si="35"/>
        <v>87.571000000000012</v>
      </c>
      <c r="H41" s="181">
        <f t="shared" si="29"/>
        <v>87.571000000000012</v>
      </c>
      <c r="I41" s="181">
        <f>VLOOKUP(D41,'Part Master'!A:G,7,FALSE)</f>
        <v>66.076300000000003</v>
      </c>
      <c r="J41" s="181">
        <f t="shared" si="36"/>
        <v>72.683930000000004</v>
      </c>
      <c r="K41" s="181">
        <f t="shared" si="31"/>
        <v>72.683930000000004</v>
      </c>
      <c r="L41" s="375"/>
      <c r="M41" s="449"/>
      <c r="N41" s="410">
        <v>0</v>
      </c>
      <c r="O41" s="410">
        <v>0</v>
      </c>
      <c r="P41" s="339"/>
      <c r="Q41" s="410">
        <v>0</v>
      </c>
      <c r="R41" s="410">
        <v>0</v>
      </c>
      <c r="T41" s="411">
        <f>IF($L41&gt;0,$L41*$I41*'COVER PAGE'!#REF!,0)</f>
        <v>0</v>
      </c>
      <c r="U41" s="411">
        <f>IF($L41&gt;0,($E41*$R$7*$L41)-($E41*'COVER PAGE'!#REF!*$L41),0)</f>
        <v>0</v>
      </c>
      <c r="V41" s="411">
        <f t="shared" ref="V41:V46" si="37">U41+T41</f>
        <v>0</v>
      </c>
      <c r="AC41" s="475"/>
      <c r="AD41" s="530" t="str">
        <f>IFERROR(VLOOKUP(D41,'Part Master'!A:E,5,FALSE)," ")</f>
        <v/>
      </c>
    </row>
    <row r="42" spans="2:30" s="9" customFormat="1">
      <c r="C42" s="65" t="s">
        <v>1546</v>
      </c>
      <c r="D42" s="403" t="s">
        <v>66</v>
      </c>
      <c r="E42" s="42">
        <v>0</v>
      </c>
      <c r="F42" s="32">
        <f>VLOOKUP(D42,'Part Master'!A:R, 3,FALSE)</f>
        <v>76.16</v>
      </c>
      <c r="G42" s="181">
        <f t="shared" si="35"/>
        <v>83.775999999999996</v>
      </c>
      <c r="H42" s="181">
        <f t="shared" si="29"/>
        <v>83.775999999999996</v>
      </c>
      <c r="I42" s="181">
        <f>VLOOKUP(D42,'Part Master'!A:G,7,FALSE)</f>
        <v>63.212799999999994</v>
      </c>
      <c r="J42" s="181">
        <f t="shared" si="36"/>
        <v>69.534080000000003</v>
      </c>
      <c r="K42" s="181">
        <f t="shared" si="31"/>
        <v>69.534080000000003</v>
      </c>
      <c r="L42" s="375"/>
      <c r="M42" s="449"/>
      <c r="N42" s="410">
        <v>0</v>
      </c>
      <c r="O42" s="410">
        <v>0</v>
      </c>
      <c r="P42" s="339"/>
      <c r="Q42" s="410">
        <v>0</v>
      </c>
      <c r="R42" s="410">
        <v>0</v>
      </c>
      <c r="T42" s="411">
        <f>IF($L42&gt;0,$L42*$I42*'COVER PAGE'!#REF!,0)</f>
        <v>0</v>
      </c>
      <c r="U42" s="411">
        <f>IF($L42&gt;0,($E42*$R$7*$L42)-($E42*'COVER PAGE'!#REF!*$L42),0)</f>
        <v>0</v>
      </c>
      <c r="V42" s="411">
        <f t="shared" si="37"/>
        <v>0</v>
      </c>
      <c r="AC42" s="475"/>
      <c r="AD42" s="530" t="str">
        <f>IFERROR(VLOOKUP(D42,'Part Master'!A:E,5,FALSE)," ")</f>
        <v/>
      </c>
    </row>
    <row r="43" spans="2:30" s="9" customFormat="1">
      <c r="C43" s="65" t="s">
        <v>1547</v>
      </c>
      <c r="D43" s="403" t="s">
        <v>70</v>
      </c>
      <c r="E43" s="42">
        <v>0</v>
      </c>
      <c r="F43" s="32">
        <f>VLOOKUP(D43,'Part Master'!A:R, 3,FALSE)</f>
        <v>57.85</v>
      </c>
      <c r="G43" s="181">
        <f t="shared" si="35"/>
        <v>63.635000000000005</v>
      </c>
      <c r="H43" s="181">
        <f t="shared" si="29"/>
        <v>63.635000000000005</v>
      </c>
      <c r="I43" s="181">
        <f>VLOOKUP(D43,'Part Master'!A:G,7,FALSE)</f>
        <v>48.015500000000003</v>
      </c>
      <c r="J43" s="181">
        <f t="shared" si="36"/>
        <v>52.817050000000009</v>
      </c>
      <c r="K43" s="181">
        <f t="shared" si="31"/>
        <v>52.817050000000009</v>
      </c>
      <c r="L43" s="375"/>
      <c r="M43" s="449"/>
      <c r="N43" s="410">
        <v>0</v>
      </c>
      <c r="O43" s="410">
        <v>0</v>
      </c>
      <c r="P43" s="339"/>
      <c r="Q43" s="410">
        <v>0</v>
      </c>
      <c r="R43" s="410">
        <v>0</v>
      </c>
      <c r="T43" s="411">
        <f>IF($L43&gt;0,$L43*$I43*'COVER PAGE'!#REF!,0)</f>
        <v>0</v>
      </c>
      <c r="U43" s="411">
        <f>IF($L43&gt;0,($E43*$R$7*$L43)-($E43*'COVER PAGE'!#REF!*$L43),0)</f>
        <v>0</v>
      </c>
      <c r="V43" s="411">
        <f t="shared" si="37"/>
        <v>0</v>
      </c>
      <c r="AC43" s="475"/>
      <c r="AD43" s="530" t="str">
        <f>IFERROR(VLOOKUP(D43,'Part Master'!A:E,5,FALSE)," ")</f>
        <v/>
      </c>
    </row>
    <row r="44" spans="2:30" s="9" customFormat="1">
      <c r="C44" s="65" t="s">
        <v>1548</v>
      </c>
      <c r="D44" s="403" t="s">
        <v>1552</v>
      </c>
      <c r="E44" s="42">
        <v>0</v>
      </c>
      <c r="F44" s="32">
        <f>VLOOKUP(D44,'Part Master'!A:R, 3,FALSE)</f>
        <v>44.47</v>
      </c>
      <c r="G44" s="181">
        <f t="shared" si="35"/>
        <v>48.917000000000002</v>
      </c>
      <c r="H44" s="181">
        <f t="shared" si="29"/>
        <v>48.917000000000002</v>
      </c>
      <c r="I44" s="181">
        <f>VLOOKUP(D44,'Part Master'!A:G,7,FALSE)</f>
        <v>36.9101</v>
      </c>
      <c r="J44" s="181">
        <f t="shared" si="36"/>
        <v>40.601110000000006</v>
      </c>
      <c r="K44" s="181">
        <f t="shared" si="31"/>
        <v>40.601110000000006</v>
      </c>
      <c r="L44" s="375"/>
      <c r="M44" s="449"/>
      <c r="N44" s="410">
        <v>0</v>
      </c>
      <c r="O44" s="410">
        <v>0</v>
      </c>
      <c r="P44" s="339"/>
      <c r="Q44" s="410">
        <v>0</v>
      </c>
      <c r="R44" s="410">
        <v>0</v>
      </c>
      <c r="T44" s="411">
        <f>IF($L44&gt;0,$L44*$I44*'COVER PAGE'!#REF!,0)</f>
        <v>0</v>
      </c>
      <c r="U44" s="411">
        <f>IF($L44&gt;0,($E44*$R$7*$L44)-($E44*'COVER PAGE'!#REF!*$L44),0)</f>
        <v>0</v>
      </c>
      <c r="V44" s="411">
        <f t="shared" si="37"/>
        <v>0</v>
      </c>
      <c r="AC44" s="475"/>
      <c r="AD44" s="530" t="str">
        <f>IFERROR(VLOOKUP(D44,'Part Master'!A:E,5,FALSE)," ")</f>
        <v/>
      </c>
    </row>
    <row r="45" spans="2:30" s="9" customFormat="1">
      <c r="C45" s="65" t="s">
        <v>1549</v>
      </c>
      <c r="D45" s="403" t="s">
        <v>71</v>
      </c>
      <c r="E45" s="42">
        <v>0</v>
      </c>
      <c r="F45" s="32">
        <f>VLOOKUP(D45,'Part Master'!A:R, 3,FALSE)</f>
        <v>301.8</v>
      </c>
      <c r="G45" s="181">
        <f t="shared" si="35"/>
        <v>331.98</v>
      </c>
      <c r="H45" s="181">
        <f t="shared" si="29"/>
        <v>331.98</v>
      </c>
      <c r="I45" s="181">
        <f>VLOOKUP(D45,'Part Master'!A:G,7,FALSE)</f>
        <v>250.494</v>
      </c>
      <c r="J45" s="181">
        <f t="shared" si="36"/>
        <v>275.54340000000002</v>
      </c>
      <c r="K45" s="181">
        <f t="shared" si="31"/>
        <v>275.54340000000002</v>
      </c>
      <c r="L45" s="375"/>
      <c r="M45" s="449"/>
      <c r="N45" s="410">
        <v>0</v>
      </c>
      <c r="O45" s="410">
        <v>0</v>
      </c>
      <c r="P45" s="339"/>
      <c r="Q45" s="410">
        <v>0</v>
      </c>
      <c r="R45" s="410">
        <v>0</v>
      </c>
      <c r="T45" s="411">
        <f>IF($L45&gt;0,$L45*$I45*'COVER PAGE'!#REF!,0)</f>
        <v>0</v>
      </c>
      <c r="U45" s="411">
        <f>IF($L45&gt;0,($E45*$R$7*$L45)-($E45*'COVER PAGE'!#REF!*$L45),0)</f>
        <v>0</v>
      </c>
      <c r="V45" s="411">
        <f t="shared" si="37"/>
        <v>0</v>
      </c>
      <c r="AC45" s="475"/>
      <c r="AD45" s="530" t="str">
        <f>IFERROR(VLOOKUP(D45,'Part Master'!A:E,5,FALSE)," ")</f>
        <v/>
      </c>
    </row>
    <row r="46" spans="2:30" s="9" customFormat="1">
      <c r="C46" s="65" t="s">
        <v>1550</v>
      </c>
      <c r="D46" s="403" t="s">
        <v>84</v>
      </c>
      <c r="E46" s="42">
        <v>0</v>
      </c>
      <c r="F46" s="32">
        <f>VLOOKUP(D46,'Part Master'!A:R, 3,FALSE)</f>
        <v>29.45</v>
      </c>
      <c r="G46" s="181">
        <f t="shared" si="35"/>
        <v>32.395000000000003</v>
      </c>
      <c r="H46" s="181">
        <f t="shared" si="29"/>
        <v>32.395000000000003</v>
      </c>
      <c r="I46" s="181">
        <f>VLOOKUP(D46,'Part Master'!A:G,7,FALSE)</f>
        <v>24.4435</v>
      </c>
      <c r="J46" s="181">
        <f t="shared" si="36"/>
        <v>26.887850000000004</v>
      </c>
      <c r="K46" s="181">
        <f t="shared" si="31"/>
        <v>26.887850000000004</v>
      </c>
      <c r="L46" s="375"/>
      <c r="M46" s="449"/>
      <c r="N46" s="410">
        <v>0</v>
      </c>
      <c r="O46" s="410">
        <v>0</v>
      </c>
      <c r="P46" s="339"/>
      <c r="Q46" s="410">
        <v>0</v>
      </c>
      <c r="R46" s="410">
        <v>0</v>
      </c>
      <c r="T46" s="411">
        <f>IF($L46&gt;0,$L46*$I46*'COVER PAGE'!#REF!,0)</f>
        <v>0</v>
      </c>
      <c r="U46" s="411">
        <f>IF($L46&gt;0,($E46*$R$7*$L46)-($E46*'COVER PAGE'!#REF!*$L46),0)</f>
        <v>0</v>
      </c>
      <c r="V46" s="411">
        <f t="shared" si="37"/>
        <v>0</v>
      </c>
      <c r="AC46" s="475"/>
      <c r="AD46" s="530" t="str">
        <f>IFERROR(VLOOKUP(D46,'Part Master'!A:E,5,FALSE)," ")</f>
        <v/>
      </c>
    </row>
    <row r="47" spans="2:30" ht="14.85" customHeight="1">
      <c r="D47" s="521"/>
      <c r="E47" s="521"/>
      <c r="F47" s="521"/>
      <c r="G47" s="521"/>
      <c r="H47" s="521"/>
      <c r="I47" s="521"/>
      <c r="J47" s="521"/>
      <c r="K47" s="521"/>
      <c r="L47" s="521"/>
      <c r="M47" s="165"/>
      <c r="N47" s="170"/>
      <c r="O47" s="170"/>
      <c r="Q47" s="170"/>
      <c r="R47" s="170"/>
      <c r="S47" s="170"/>
      <c r="T47" s="169"/>
      <c r="AD47" s="532" t="str">
        <f>IFERROR(VLOOKUP(D47,'Part Master'!A:E,5,FALSE)," ")</f>
        <v xml:space="preserve"> </v>
      </c>
    </row>
    <row r="48" spans="2:30" ht="14.85" customHeight="1">
      <c r="C48" s="465" t="s">
        <v>1624</v>
      </c>
      <c r="D48" s="521"/>
      <c r="E48" s="521"/>
      <c r="F48" s="521"/>
      <c r="G48" s="521"/>
      <c r="H48" s="521"/>
      <c r="I48" s="521"/>
      <c r="J48" s="521"/>
      <c r="K48" s="521"/>
      <c r="L48" s="521"/>
      <c r="M48" s="165"/>
      <c r="N48" s="170"/>
      <c r="O48" s="170"/>
      <c r="Q48" s="170"/>
      <c r="R48" s="170"/>
      <c r="S48" s="170"/>
      <c r="T48" s="169"/>
      <c r="AD48" s="532" t="str">
        <f>IFERROR(VLOOKUP(D48,'Part Master'!A:E,5,FALSE)," ")</f>
        <v xml:space="preserve"> </v>
      </c>
    </row>
    <row r="49" spans="1:30" ht="15" customHeight="1">
      <c r="C49" s="521"/>
      <c r="D49" s="521"/>
      <c r="E49" s="521"/>
      <c r="F49" s="521"/>
      <c r="G49" s="521"/>
      <c r="H49" s="521"/>
      <c r="I49" s="521"/>
      <c r="J49" s="521"/>
      <c r="K49" s="521"/>
      <c r="L49" s="521"/>
      <c r="M49" s="165"/>
      <c r="N49" s="170"/>
      <c r="O49" s="170"/>
      <c r="Q49" s="170"/>
      <c r="R49" s="170"/>
      <c r="S49" s="170"/>
      <c r="AD49" s="532" t="str">
        <f>IFERROR(VLOOKUP(D49,'Part Master'!A:E,5,FALSE)," ")</f>
        <v xml:space="preserve"> </v>
      </c>
    </row>
    <row r="50" spans="1:30" ht="27.2" customHeight="1">
      <c r="C50" s="758" t="s">
        <v>1395</v>
      </c>
      <c r="D50" s="758"/>
      <c r="E50" s="758"/>
      <c r="F50" s="758"/>
      <c r="G50" s="758"/>
      <c r="H50" s="758"/>
      <c r="I50" s="758"/>
      <c r="J50" s="758"/>
      <c r="K50" s="758"/>
      <c r="L50" s="758"/>
      <c r="M50" s="758"/>
      <c r="N50" s="758"/>
      <c r="O50" s="758"/>
      <c r="P50" s="758"/>
      <c r="Q50" s="758"/>
      <c r="R50" s="758"/>
      <c r="S50" s="758"/>
      <c r="T50" s="758"/>
      <c r="U50" s="758"/>
      <c r="V50" s="758"/>
      <c r="W50" s="758"/>
      <c r="X50" s="758"/>
      <c r="Y50" s="758"/>
      <c r="Z50" s="758"/>
      <c r="AA50" s="758"/>
      <c r="AB50" s="758"/>
      <c r="AC50" s="758"/>
      <c r="AD50" s="758"/>
    </row>
    <row r="51" spans="1:30">
      <c r="L51" s="193"/>
      <c r="AD51" s="532" t="str">
        <f>IFERROR(VLOOKUP(D51,'Part Master'!A:E,5,FALSE)," ")</f>
        <v xml:space="preserve"> </v>
      </c>
    </row>
    <row r="52" spans="1:30">
      <c r="L52" s="193"/>
      <c r="AD52" s="532" t="str">
        <f>IFERROR(VLOOKUP(D52,'Part Master'!A:E,5,FALSE)," ")</f>
        <v xml:space="preserve"> </v>
      </c>
    </row>
    <row r="53" spans="1:30">
      <c r="L53" s="193"/>
      <c r="AD53" s="532" t="str">
        <f>IFERROR(VLOOKUP(D53,'Part Master'!A:E,5,FALSE)," ")</f>
        <v xml:space="preserve"> </v>
      </c>
    </row>
    <row r="54" spans="1:30">
      <c r="L54" s="193"/>
      <c r="AD54" s="532" t="str">
        <f>IFERROR(VLOOKUP(D54,'Part Master'!A:E,5,FALSE)," ")</f>
        <v xml:space="preserve"> </v>
      </c>
    </row>
    <row r="55" spans="1:30">
      <c r="L55" s="193"/>
      <c r="AD55" s="532" t="str">
        <f>IFERROR(VLOOKUP(D55,'Part Master'!A:E,5,FALSE)," ")</f>
        <v xml:space="preserve"> </v>
      </c>
    </row>
    <row r="56" spans="1:30">
      <c r="L56" s="193"/>
      <c r="AD56" s="532" t="str">
        <f>IFERROR(VLOOKUP(D56,'Part Master'!A:E,5,FALSE)," ")</f>
        <v xml:space="preserve"> </v>
      </c>
    </row>
    <row r="57" spans="1:30">
      <c r="L57" s="193"/>
      <c r="AD57" s="532" t="str">
        <f>IFERROR(VLOOKUP(D57,'Part Master'!A:E,5,FALSE)," ")</f>
        <v xml:space="preserve"> </v>
      </c>
    </row>
    <row r="58" spans="1:30">
      <c r="L58" s="193"/>
      <c r="AD58" s="532" t="str">
        <f>IFERROR(VLOOKUP(D58,'Part Master'!A:E,5,FALSE)," ")</f>
        <v xml:space="preserve"> </v>
      </c>
    </row>
    <row r="59" spans="1:30" s="168" customFormat="1">
      <c r="A59" s="94"/>
      <c r="B59" s="94"/>
      <c r="C59" s="94"/>
      <c r="D59" s="89"/>
      <c r="E59" s="90"/>
      <c r="F59" s="91"/>
      <c r="G59" s="180"/>
      <c r="H59" s="180"/>
      <c r="I59" s="180"/>
      <c r="J59" s="180"/>
      <c r="K59" s="180"/>
      <c r="L59" s="193"/>
      <c r="N59" s="131"/>
      <c r="O59" s="131"/>
      <c r="P59" s="131"/>
      <c r="Q59" s="131"/>
      <c r="R59" s="131"/>
      <c r="S59" s="131"/>
      <c r="T59" s="131"/>
      <c r="U59" s="131"/>
      <c r="V59" s="131"/>
      <c r="AD59" s="532" t="str">
        <f>IFERROR(VLOOKUP(D59,'Part Master'!A:E,5,FALSE)," ")</f>
        <v xml:space="preserve"> </v>
      </c>
    </row>
    <row r="60" spans="1:30" s="168" customFormat="1">
      <c r="A60" s="94"/>
      <c r="B60" s="94"/>
      <c r="C60" s="94"/>
      <c r="D60" s="89"/>
      <c r="E60" s="90"/>
      <c r="F60" s="91"/>
      <c r="G60" s="180"/>
      <c r="H60" s="180"/>
      <c r="I60" s="180"/>
      <c r="J60" s="180"/>
      <c r="K60" s="180"/>
      <c r="L60" s="193"/>
      <c r="N60" s="131"/>
      <c r="O60" s="131"/>
      <c r="P60" s="131"/>
      <c r="Q60" s="131"/>
      <c r="R60" s="131"/>
      <c r="S60" s="131"/>
      <c r="T60" s="131"/>
      <c r="U60" s="131"/>
      <c r="V60" s="131"/>
      <c r="AD60" s="532" t="str">
        <f>IFERROR(VLOOKUP(D60,'Part Master'!A:E,5,FALSE)," ")</f>
        <v xml:space="preserve"> </v>
      </c>
    </row>
    <row r="61" spans="1:30" s="168" customFormat="1">
      <c r="A61" s="94"/>
      <c r="B61" s="94"/>
      <c r="C61" s="94"/>
      <c r="D61" s="89"/>
      <c r="E61" s="90"/>
      <c r="F61" s="91"/>
      <c r="G61" s="180"/>
      <c r="H61" s="180"/>
      <c r="I61" s="180"/>
      <c r="J61" s="180"/>
      <c r="K61" s="180"/>
      <c r="L61" s="193"/>
      <c r="N61" s="131"/>
      <c r="O61" s="131"/>
      <c r="P61" s="131"/>
      <c r="Q61" s="131"/>
      <c r="R61" s="131"/>
      <c r="S61" s="131"/>
      <c r="T61" s="131"/>
      <c r="U61" s="131"/>
      <c r="V61" s="131"/>
      <c r="AD61" s="532" t="str">
        <f>IFERROR(VLOOKUP(D61,'Part Master'!A:E,5,FALSE)," ")</f>
        <v xml:space="preserve"> </v>
      </c>
    </row>
    <row r="62" spans="1:30" s="168" customFormat="1">
      <c r="A62" s="94"/>
      <c r="B62" s="94"/>
      <c r="C62" s="94"/>
      <c r="D62" s="89"/>
      <c r="E62" s="90"/>
      <c r="F62" s="91"/>
      <c r="G62" s="180"/>
      <c r="H62" s="180"/>
      <c r="I62" s="180"/>
      <c r="J62" s="180"/>
      <c r="K62" s="180"/>
      <c r="L62" s="193"/>
      <c r="N62" s="131"/>
      <c r="O62" s="131"/>
      <c r="P62" s="131"/>
      <c r="Q62" s="131"/>
      <c r="R62" s="131"/>
      <c r="S62" s="131"/>
      <c r="T62" s="131"/>
      <c r="U62" s="131"/>
      <c r="V62" s="131"/>
      <c r="AD62" s="532" t="str">
        <f>IFERROR(VLOOKUP(D62,'Part Master'!A:E,5,FALSE)," ")</f>
        <v xml:space="preserve"> </v>
      </c>
    </row>
    <row r="63" spans="1:30" s="168" customFormat="1">
      <c r="A63" s="94"/>
      <c r="B63" s="94"/>
      <c r="C63" s="94"/>
      <c r="D63" s="89"/>
      <c r="E63" s="90"/>
      <c r="F63" s="91"/>
      <c r="G63" s="180"/>
      <c r="H63" s="180"/>
      <c r="I63" s="180"/>
      <c r="J63" s="180"/>
      <c r="K63" s="180"/>
      <c r="L63" s="193"/>
      <c r="N63" s="131"/>
      <c r="O63" s="131"/>
      <c r="P63" s="131"/>
      <c r="Q63" s="131"/>
      <c r="R63" s="131"/>
      <c r="S63" s="131"/>
      <c r="T63" s="131"/>
      <c r="U63" s="131"/>
      <c r="V63" s="131"/>
      <c r="AD63" s="532" t="str">
        <f>IFERROR(VLOOKUP(D63,'Part Master'!A:E,5,FALSE)," ")</f>
        <v xml:space="preserve"> </v>
      </c>
    </row>
    <row r="64" spans="1:30" s="168" customFormat="1">
      <c r="A64" s="94"/>
      <c r="B64" s="94"/>
      <c r="C64" s="94"/>
      <c r="D64" s="89"/>
      <c r="E64" s="90"/>
      <c r="F64" s="91"/>
      <c r="G64" s="180"/>
      <c r="H64" s="180"/>
      <c r="I64" s="180"/>
      <c r="J64" s="180"/>
      <c r="K64" s="180"/>
      <c r="L64" s="193"/>
      <c r="N64" s="131"/>
      <c r="O64" s="131"/>
      <c r="P64" s="131"/>
      <c r="Q64" s="131"/>
      <c r="R64" s="131"/>
      <c r="S64" s="131"/>
      <c r="T64" s="131"/>
      <c r="U64" s="131"/>
      <c r="V64" s="131"/>
      <c r="AD64" s="532" t="str">
        <f>IFERROR(VLOOKUP(D64,'Part Master'!A:E,5,FALSE)," ")</f>
        <v xml:space="preserve"> </v>
      </c>
    </row>
    <row r="65" spans="1:30" s="168" customFormat="1">
      <c r="A65" s="94"/>
      <c r="B65" s="94"/>
      <c r="C65" s="94"/>
      <c r="D65" s="89"/>
      <c r="E65" s="90"/>
      <c r="F65" s="91"/>
      <c r="G65" s="180"/>
      <c r="H65" s="180"/>
      <c r="I65" s="180"/>
      <c r="J65" s="180"/>
      <c r="K65" s="180"/>
      <c r="L65" s="193"/>
      <c r="N65" s="131"/>
      <c r="O65" s="131"/>
      <c r="P65" s="131"/>
      <c r="Q65" s="131"/>
      <c r="R65" s="131"/>
      <c r="S65" s="131"/>
      <c r="T65" s="131"/>
      <c r="U65" s="131"/>
      <c r="V65" s="131"/>
      <c r="AD65" s="532" t="str">
        <f>IFERROR(VLOOKUP(D65,'Part Master'!A:E,5,FALSE)," ")</f>
        <v xml:space="preserve"> </v>
      </c>
    </row>
    <row r="66" spans="1:30" s="168" customFormat="1">
      <c r="A66" s="94"/>
      <c r="B66" s="94"/>
      <c r="C66" s="94"/>
      <c r="D66" s="89"/>
      <c r="E66" s="90"/>
      <c r="F66" s="91"/>
      <c r="G66" s="180"/>
      <c r="H66" s="180"/>
      <c r="I66" s="180"/>
      <c r="J66" s="180"/>
      <c r="K66" s="180"/>
      <c r="L66" s="193"/>
      <c r="N66" s="131"/>
      <c r="O66" s="131"/>
      <c r="P66" s="131"/>
      <c r="Q66" s="131"/>
      <c r="R66" s="131"/>
      <c r="S66" s="131"/>
      <c r="T66" s="131"/>
      <c r="U66" s="131"/>
      <c r="V66" s="131"/>
      <c r="AD66" s="532" t="str">
        <f>IFERROR(VLOOKUP(D66,'Part Master'!A:E,5,FALSE)," ")</f>
        <v xml:space="preserve"> </v>
      </c>
    </row>
    <row r="67" spans="1:30" s="168" customFormat="1">
      <c r="A67" s="94"/>
      <c r="B67" s="94"/>
      <c r="C67" s="94"/>
      <c r="D67" s="89"/>
      <c r="E67" s="90"/>
      <c r="F67" s="91"/>
      <c r="G67" s="180"/>
      <c r="H67" s="180"/>
      <c r="I67" s="180"/>
      <c r="J67" s="180"/>
      <c r="K67" s="180"/>
      <c r="L67" s="193"/>
      <c r="N67" s="131"/>
      <c r="O67" s="131"/>
      <c r="P67" s="131"/>
      <c r="Q67" s="131"/>
      <c r="R67" s="131"/>
      <c r="S67" s="131"/>
      <c r="T67" s="131"/>
      <c r="U67" s="131"/>
      <c r="V67" s="131"/>
      <c r="AD67" s="532" t="str">
        <f>IFERROR(VLOOKUP(D67,'Part Master'!A:E,5,FALSE)," ")</f>
        <v xml:space="preserve"> </v>
      </c>
    </row>
    <row r="68" spans="1:30" s="168" customFormat="1">
      <c r="A68" s="94"/>
      <c r="B68" s="94"/>
      <c r="C68" s="94"/>
      <c r="D68" s="89"/>
      <c r="E68" s="90"/>
      <c r="F68" s="91"/>
      <c r="G68" s="180"/>
      <c r="H68" s="180"/>
      <c r="I68" s="180"/>
      <c r="J68" s="180"/>
      <c r="K68" s="180"/>
      <c r="L68" s="193"/>
      <c r="N68" s="131"/>
      <c r="O68" s="131"/>
      <c r="P68" s="131"/>
      <c r="Q68" s="131"/>
      <c r="R68" s="131"/>
      <c r="S68" s="131"/>
      <c r="T68" s="131"/>
      <c r="U68" s="131"/>
      <c r="V68" s="131"/>
      <c r="AD68" s="532" t="str">
        <f>IFERROR(VLOOKUP(D68,'Part Master'!A:E,5,FALSE)," ")</f>
        <v xml:space="preserve"> </v>
      </c>
    </row>
    <row r="69" spans="1:30" s="168" customFormat="1">
      <c r="A69" s="94"/>
      <c r="B69" s="94"/>
      <c r="C69" s="94"/>
      <c r="D69" s="89"/>
      <c r="E69" s="90"/>
      <c r="F69" s="91"/>
      <c r="G69" s="180"/>
      <c r="H69" s="180"/>
      <c r="I69" s="180"/>
      <c r="J69" s="180"/>
      <c r="K69" s="180"/>
      <c r="L69" s="193"/>
      <c r="N69" s="131"/>
      <c r="O69" s="131"/>
      <c r="P69" s="131"/>
      <c r="Q69" s="131"/>
      <c r="R69" s="131"/>
      <c r="S69" s="131"/>
      <c r="T69" s="131"/>
      <c r="U69" s="131"/>
      <c r="V69" s="131"/>
      <c r="AD69" s="532" t="str">
        <f>IFERROR(VLOOKUP(D69,'Part Master'!A:E,5,FALSE)," ")</f>
        <v xml:space="preserve"> </v>
      </c>
    </row>
    <row r="70" spans="1:30" s="168" customFormat="1">
      <c r="A70" s="94"/>
      <c r="B70" s="94"/>
      <c r="C70" s="94"/>
      <c r="D70" s="89"/>
      <c r="E70" s="90"/>
      <c r="F70" s="91"/>
      <c r="G70" s="180"/>
      <c r="H70" s="180"/>
      <c r="I70" s="180"/>
      <c r="J70" s="180"/>
      <c r="K70" s="180"/>
      <c r="L70" s="193"/>
      <c r="N70" s="131"/>
      <c r="O70" s="131"/>
      <c r="P70" s="131"/>
      <c r="Q70" s="131"/>
      <c r="R70" s="131"/>
      <c r="S70" s="131"/>
      <c r="T70" s="131"/>
      <c r="U70" s="131"/>
      <c r="V70" s="131"/>
      <c r="AD70" s="532" t="str">
        <f>IFERROR(VLOOKUP(D70,'Part Master'!A:E,5,FALSE)," ")</f>
        <v xml:space="preserve"> </v>
      </c>
    </row>
    <row r="71" spans="1:30" s="168" customFormat="1">
      <c r="A71" s="94"/>
      <c r="B71" s="94"/>
      <c r="C71" s="94"/>
      <c r="D71" s="89"/>
      <c r="E71" s="90"/>
      <c r="F71" s="91"/>
      <c r="G71" s="180"/>
      <c r="H71" s="180"/>
      <c r="I71" s="180"/>
      <c r="J71" s="180"/>
      <c r="K71" s="180"/>
      <c r="L71" s="193"/>
      <c r="N71" s="131"/>
      <c r="O71" s="131"/>
      <c r="P71" s="131"/>
      <c r="Q71" s="131"/>
      <c r="R71" s="131"/>
      <c r="S71" s="131"/>
      <c r="T71" s="131"/>
      <c r="U71" s="131"/>
      <c r="V71" s="131"/>
      <c r="AD71" s="532" t="str">
        <f>IFERROR(VLOOKUP(D71,'Part Master'!A:E,5,FALSE)," ")</f>
        <v xml:space="preserve"> </v>
      </c>
    </row>
    <row r="72" spans="1:30" s="168" customFormat="1">
      <c r="A72" s="94"/>
      <c r="B72" s="94"/>
      <c r="C72" s="94"/>
      <c r="D72" s="89"/>
      <c r="E72" s="90"/>
      <c r="F72" s="91"/>
      <c r="G72" s="180"/>
      <c r="H72" s="180"/>
      <c r="I72" s="180"/>
      <c r="J72" s="180"/>
      <c r="K72" s="180"/>
      <c r="L72" s="193"/>
      <c r="N72" s="131"/>
      <c r="O72" s="131"/>
      <c r="P72" s="131"/>
      <c r="Q72" s="131"/>
      <c r="R72" s="131"/>
      <c r="S72" s="131"/>
      <c r="T72" s="131"/>
      <c r="U72" s="131"/>
      <c r="V72" s="131"/>
      <c r="AD72" s="532" t="str">
        <f>IFERROR(VLOOKUP(D72,'Part Master'!A:E,5,FALSE)," ")</f>
        <v xml:space="preserve"> </v>
      </c>
    </row>
    <row r="73" spans="1:30" s="168" customFormat="1">
      <c r="A73" s="94"/>
      <c r="B73" s="94"/>
      <c r="C73" s="94"/>
      <c r="D73" s="89"/>
      <c r="E73" s="90"/>
      <c r="F73" s="91"/>
      <c r="G73" s="180"/>
      <c r="H73" s="180"/>
      <c r="I73" s="180"/>
      <c r="J73" s="180"/>
      <c r="K73" s="180"/>
      <c r="L73" s="193"/>
      <c r="N73" s="131"/>
      <c r="O73" s="131"/>
      <c r="P73" s="131"/>
      <c r="Q73" s="131"/>
      <c r="R73" s="131"/>
      <c r="S73" s="131"/>
      <c r="T73" s="131"/>
      <c r="U73" s="131"/>
      <c r="V73" s="131"/>
      <c r="AD73" s="532" t="str">
        <f>IFERROR(VLOOKUP(D73,'Part Master'!A:E,5,FALSE)," ")</f>
        <v xml:space="preserve"> </v>
      </c>
    </row>
    <row r="74" spans="1:30" s="168" customFormat="1">
      <c r="A74" s="94"/>
      <c r="B74" s="94"/>
      <c r="C74" s="94"/>
      <c r="D74" s="89"/>
      <c r="E74" s="90"/>
      <c r="F74" s="91"/>
      <c r="G74" s="180"/>
      <c r="H74" s="180"/>
      <c r="I74" s="180"/>
      <c r="J74" s="180"/>
      <c r="K74" s="180"/>
      <c r="L74" s="193"/>
      <c r="N74" s="131"/>
      <c r="O74" s="131"/>
      <c r="P74" s="131"/>
      <c r="Q74" s="131"/>
      <c r="R74" s="131"/>
      <c r="S74" s="131"/>
      <c r="T74" s="131"/>
      <c r="U74" s="131"/>
      <c r="V74" s="131"/>
      <c r="AD74" s="532" t="str">
        <f>IFERROR(VLOOKUP(D74,'Part Master'!A:E,5,FALSE)," ")</f>
        <v xml:space="preserve"> </v>
      </c>
    </row>
    <row r="75" spans="1:30" s="168" customFormat="1">
      <c r="A75" s="94"/>
      <c r="B75" s="94"/>
      <c r="C75" s="94"/>
      <c r="D75" s="89"/>
      <c r="E75" s="90"/>
      <c r="F75" s="91"/>
      <c r="G75" s="180"/>
      <c r="H75" s="180"/>
      <c r="I75" s="180"/>
      <c r="J75" s="180"/>
      <c r="K75" s="180"/>
      <c r="L75" s="193"/>
      <c r="N75" s="131"/>
      <c r="O75" s="131"/>
      <c r="P75" s="131"/>
      <c r="Q75" s="131"/>
      <c r="R75" s="131"/>
      <c r="S75" s="131"/>
      <c r="T75" s="131"/>
      <c r="U75" s="131"/>
      <c r="V75" s="131"/>
      <c r="AD75" s="532" t="str">
        <f>IFERROR(VLOOKUP(D75,'Part Master'!A:E,5,FALSE)," ")</f>
        <v xml:space="preserve"> </v>
      </c>
    </row>
    <row r="76" spans="1:30" s="168" customFormat="1">
      <c r="A76" s="94"/>
      <c r="B76" s="94"/>
      <c r="C76" s="94"/>
      <c r="D76" s="89"/>
      <c r="E76" s="90"/>
      <c r="F76" s="91"/>
      <c r="G76" s="180"/>
      <c r="H76" s="180"/>
      <c r="I76" s="180"/>
      <c r="J76" s="180"/>
      <c r="K76" s="180"/>
      <c r="L76" s="193"/>
      <c r="N76" s="131"/>
      <c r="O76" s="131"/>
      <c r="P76" s="131"/>
      <c r="Q76" s="131"/>
      <c r="R76" s="131"/>
      <c r="S76" s="131"/>
      <c r="T76" s="131"/>
      <c r="U76" s="131"/>
      <c r="V76" s="131"/>
      <c r="AD76" s="532" t="str">
        <f>IFERROR(VLOOKUP(D76,'Part Master'!A:E,5,FALSE)," ")</f>
        <v xml:space="preserve"> </v>
      </c>
    </row>
    <row r="77" spans="1:30" s="168" customFormat="1">
      <c r="A77" s="94"/>
      <c r="B77" s="94"/>
      <c r="C77" s="94"/>
      <c r="D77" s="89"/>
      <c r="E77" s="90"/>
      <c r="F77" s="91"/>
      <c r="G77" s="180"/>
      <c r="H77" s="180"/>
      <c r="I77" s="180"/>
      <c r="J77" s="180"/>
      <c r="K77" s="180"/>
      <c r="L77" s="193"/>
      <c r="N77" s="131"/>
      <c r="O77" s="131"/>
      <c r="P77" s="131"/>
      <c r="Q77" s="131"/>
      <c r="R77" s="131"/>
      <c r="S77" s="131"/>
      <c r="T77" s="131"/>
      <c r="U77" s="131"/>
      <c r="V77" s="131"/>
      <c r="AD77" s="532" t="str">
        <f>IFERROR(VLOOKUP(D77,'Part Master'!A:E,5,FALSE)," ")</f>
        <v xml:space="preserve"> </v>
      </c>
    </row>
    <row r="78" spans="1:30" s="168" customFormat="1">
      <c r="A78" s="94"/>
      <c r="B78" s="94"/>
      <c r="C78" s="94"/>
      <c r="D78" s="89"/>
      <c r="E78" s="90"/>
      <c r="F78" s="91"/>
      <c r="G78" s="180"/>
      <c r="H78" s="180"/>
      <c r="I78" s="180"/>
      <c r="J78" s="180"/>
      <c r="K78" s="180"/>
      <c r="L78" s="193"/>
      <c r="N78" s="131"/>
      <c r="O78" s="131"/>
      <c r="P78" s="131"/>
      <c r="Q78" s="131"/>
      <c r="R78" s="131"/>
      <c r="S78" s="131"/>
      <c r="T78" s="131"/>
      <c r="U78" s="131"/>
      <c r="V78" s="131"/>
      <c r="AD78" s="532" t="str">
        <f>IFERROR(VLOOKUP(D78,'Part Master'!A:E,5,FALSE)," ")</f>
        <v xml:space="preserve"> </v>
      </c>
    </row>
    <row r="79" spans="1:30" s="168" customFormat="1">
      <c r="A79" s="94"/>
      <c r="B79" s="94"/>
      <c r="C79" s="94"/>
      <c r="D79" s="89"/>
      <c r="E79" s="90"/>
      <c r="F79" s="91"/>
      <c r="G79" s="180"/>
      <c r="H79" s="180"/>
      <c r="I79" s="180"/>
      <c r="J79" s="180"/>
      <c r="K79" s="180"/>
      <c r="L79" s="193"/>
      <c r="N79" s="131"/>
      <c r="O79" s="131"/>
      <c r="P79" s="131"/>
      <c r="Q79" s="131"/>
      <c r="R79" s="131"/>
      <c r="S79" s="131"/>
      <c r="T79" s="131"/>
      <c r="U79" s="131"/>
      <c r="V79" s="131"/>
      <c r="AD79" s="532" t="str">
        <f>IFERROR(VLOOKUP(D79,'Part Master'!A:E,5,FALSE)," ")</f>
        <v xml:space="preserve"> </v>
      </c>
    </row>
    <row r="80" spans="1:30" s="168" customFormat="1">
      <c r="A80" s="94"/>
      <c r="B80" s="94"/>
      <c r="C80" s="94"/>
      <c r="D80" s="89"/>
      <c r="E80" s="90"/>
      <c r="F80" s="91"/>
      <c r="G80" s="180"/>
      <c r="H80" s="180"/>
      <c r="I80" s="180"/>
      <c r="J80" s="180"/>
      <c r="K80" s="180"/>
      <c r="L80" s="193"/>
      <c r="N80" s="131"/>
      <c r="O80" s="131"/>
      <c r="P80" s="131"/>
      <c r="Q80" s="131"/>
      <c r="R80" s="131"/>
      <c r="S80" s="131"/>
      <c r="T80" s="131"/>
      <c r="U80" s="131"/>
      <c r="V80" s="131"/>
      <c r="AD80" s="532" t="str">
        <f>IFERROR(VLOOKUP(D80,'Part Master'!A:E,5,FALSE)," ")</f>
        <v xml:space="preserve"> </v>
      </c>
    </row>
    <row r="81" spans="1:30" s="168" customFormat="1">
      <c r="A81" s="94"/>
      <c r="B81" s="94"/>
      <c r="C81" s="94"/>
      <c r="D81" s="89"/>
      <c r="E81" s="90"/>
      <c r="F81" s="91"/>
      <c r="G81" s="180"/>
      <c r="H81" s="180"/>
      <c r="I81" s="180"/>
      <c r="J81" s="180"/>
      <c r="K81" s="180"/>
      <c r="L81" s="193"/>
      <c r="N81" s="131"/>
      <c r="O81" s="131"/>
      <c r="P81" s="131"/>
      <c r="Q81" s="131"/>
      <c r="R81" s="131"/>
      <c r="S81" s="131"/>
      <c r="T81" s="131"/>
      <c r="U81" s="131"/>
      <c r="V81" s="131"/>
      <c r="AD81" s="532" t="str">
        <f>IFERROR(VLOOKUP(D81,'Part Master'!A:E,5,FALSE)," ")</f>
        <v xml:space="preserve"> </v>
      </c>
    </row>
    <row r="82" spans="1:30" s="168" customFormat="1">
      <c r="A82" s="94"/>
      <c r="B82" s="94"/>
      <c r="C82" s="94"/>
      <c r="D82" s="89"/>
      <c r="E82" s="90"/>
      <c r="F82" s="91"/>
      <c r="G82" s="180"/>
      <c r="H82" s="180"/>
      <c r="I82" s="180"/>
      <c r="J82" s="180"/>
      <c r="K82" s="180"/>
      <c r="L82" s="193"/>
      <c r="N82" s="131"/>
      <c r="O82" s="131"/>
      <c r="P82" s="131"/>
      <c r="Q82" s="131"/>
      <c r="R82" s="131"/>
      <c r="S82" s="131"/>
      <c r="T82" s="131"/>
      <c r="U82" s="131"/>
      <c r="V82" s="131"/>
      <c r="AD82" s="532" t="str">
        <f>IFERROR(VLOOKUP(D82,'Part Master'!A:E,5,FALSE)," ")</f>
        <v xml:space="preserve"> </v>
      </c>
    </row>
    <row r="83" spans="1:30" s="168" customFormat="1">
      <c r="A83" s="94"/>
      <c r="B83" s="94"/>
      <c r="C83" s="94"/>
      <c r="D83" s="89"/>
      <c r="E83" s="90"/>
      <c r="F83" s="91"/>
      <c r="G83" s="180"/>
      <c r="H83" s="180"/>
      <c r="I83" s="180"/>
      <c r="J83" s="180"/>
      <c r="K83" s="180"/>
      <c r="L83" s="193"/>
      <c r="N83" s="131"/>
      <c r="O83" s="131"/>
      <c r="P83" s="131"/>
      <c r="Q83" s="131"/>
      <c r="R83" s="131"/>
      <c r="S83" s="131"/>
      <c r="T83" s="131"/>
      <c r="U83" s="131"/>
      <c r="V83" s="131"/>
      <c r="AD83" s="532" t="str">
        <f>IFERROR(VLOOKUP(D83,'Part Master'!A:E,5,FALSE)," ")</f>
        <v xml:space="preserve"> </v>
      </c>
    </row>
    <row r="84" spans="1:30" s="168" customFormat="1">
      <c r="A84" s="94"/>
      <c r="B84" s="94"/>
      <c r="C84" s="94"/>
      <c r="D84" s="89"/>
      <c r="E84" s="90"/>
      <c r="F84" s="91"/>
      <c r="G84" s="180"/>
      <c r="H84" s="180"/>
      <c r="I84" s="180"/>
      <c r="J84" s="180"/>
      <c r="K84" s="180"/>
      <c r="L84" s="193"/>
      <c r="N84" s="131"/>
      <c r="O84" s="131"/>
      <c r="P84" s="131"/>
      <c r="Q84" s="131"/>
      <c r="R84" s="131"/>
      <c r="S84" s="131"/>
      <c r="T84" s="131"/>
      <c r="U84" s="131"/>
      <c r="V84" s="131"/>
      <c r="AD84" s="532" t="str">
        <f>IFERROR(VLOOKUP(D84,'Part Master'!A:E,5,FALSE)," ")</f>
        <v xml:space="preserve"> </v>
      </c>
    </row>
    <row r="85" spans="1:30" s="168" customFormat="1">
      <c r="A85" s="94"/>
      <c r="B85" s="94"/>
      <c r="C85" s="94"/>
      <c r="D85" s="89"/>
      <c r="E85" s="90"/>
      <c r="F85" s="91"/>
      <c r="G85" s="180"/>
      <c r="H85" s="180"/>
      <c r="I85" s="180"/>
      <c r="J85" s="180"/>
      <c r="K85" s="180"/>
      <c r="L85" s="193"/>
      <c r="N85" s="131"/>
      <c r="O85" s="131"/>
      <c r="P85" s="131"/>
      <c r="Q85" s="131"/>
      <c r="R85" s="131"/>
      <c r="S85" s="131"/>
      <c r="T85" s="131"/>
      <c r="U85" s="131"/>
      <c r="V85" s="131"/>
      <c r="AD85" s="532" t="str">
        <f>IFERROR(VLOOKUP(D85,'Part Master'!A:E,5,FALSE)," ")</f>
        <v xml:space="preserve"> </v>
      </c>
    </row>
    <row r="86" spans="1:30" s="168" customFormat="1">
      <c r="A86" s="94"/>
      <c r="B86" s="94"/>
      <c r="C86" s="94"/>
      <c r="D86" s="89"/>
      <c r="E86" s="90"/>
      <c r="F86" s="91"/>
      <c r="G86" s="180"/>
      <c r="H86" s="180"/>
      <c r="I86" s="180"/>
      <c r="J86" s="180"/>
      <c r="K86" s="180"/>
      <c r="L86" s="193"/>
      <c r="N86" s="131"/>
      <c r="O86" s="131"/>
      <c r="P86" s="131"/>
      <c r="Q86" s="131"/>
      <c r="R86" s="131"/>
      <c r="S86" s="131"/>
      <c r="T86" s="131"/>
      <c r="U86" s="131"/>
      <c r="V86" s="131"/>
      <c r="AD86" s="532" t="str">
        <f>IFERROR(VLOOKUP(D86,'Part Master'!A:E,5,FALSE)," ")</f>
        <v xml:space="preserve"> </v>
      </c>
    </row>
    <row r="87" spans="1:30" s="168" customFormat="1">
      <c r="A87" s="94"/>
      <c r="B87" s="94"/>
      <c r="C87" s="94"/>
      <c r="D87" s="89"/>
      <c r="E87" s="90"/>
      <c r="F87" s="91"/>
      <c r="G87" s="180"/>
      <c r="H87" s="180"/>
      <c r="I87" s="180"/>
      <c r="J87" s="180"/>
      <c r="K87" s="180"/>
      <c r="L87" s="193"/>
      <c r="N87" s="131"/>
      <c r="O87" s="131"/>
      <c r="P87" s="131"/>
      <c r="Q87" s="131"/>
      <c r="R87" s="131"/>
      <c r="S87" s="131"/>
      <c r="T87" s="131"/>
      <c r="U87" s="131"/>
      <c r="V87" s="131"/>
      <c r="AD87" s="532" t="str">
        <f>IFERROR(VLOOKUP(D87,'Part Master'!A:E,5,FALSE)," ")</f>
        <v xml:space="preserve"> </v>
      </c>
    </row>
    <row r="88" spans="1:30" s="168" customFormat="1">
      <c r="A88" s="94"/>
      <c r="B88" s="94"/>
      <c r="C88" s="94"/>
      <c r="D88" s="89"/>
      <c r="E88" s="90"/>
      <c r="F88" s="91"/>
      <c r="G88" s="180"/>
      <c r="H88" s="180"/>
      <c r="I88" s="180"/>
      <c r="J88" s="180"/>
      <c r="K88" s="180"/>
      <c r="L88" s="193"/>
      <c r="N88" s="131"/>
      <c r="O88" s="131"/>
      <c r="P88" s="131"/>
      <c r="Q88" s="131"/>
      <c r="R88" s="131"/>
      <c r="S88" s="131"/>
      <c r="T88" s="131"/>
      <c r="U88" s="131"/>
      <c r="V88" s="131"/>
      <c r="AD88" s="532" t="str">
        <f>IFERROR(VLOOKUP(D88,'Part Master'!A:E,5,FALSE)," ")</f>
        <v xml:space="preserve"> </v>
      </c>
    </row>
    <row r="89" spans="1:30" s="168" customFormat="1">
      <c r="A89" s="94"/>
      <c r="B89" s="94"/>
      <c r="C89" s="94"/>
      <c r="D89" s="89"/>
      <c r="E89" s="90"/>
      <c r="F89" s="91"/>
      <c r="G89" s="180"/>
      <c r="H89" s="180"/>
      <c r="I89" s="180"/>
      <c r="J89" s="180"/>
      <c r="K89" s="180"/>
      <c r="L89" s="193"/>
      <c r="N89" s="131"/>
      <c r="O89" s="131"/>
      <c r="P89" s="131"/>
      <c r="Q89" s="131"/>
      <c r="R89" s="131"/>
      <c r="S89" s="131"/>
      <c r="T89" s="131"/>
      <c r="U89" s="131"/>
      <c r="V89" s="131"/>
      <c r="AD89" s="532" t="str">
        <f>IFERROR(VLOOKUP(D89,'Part Master'!A:E,5,FALSE)," ")</f>
        <v xml:space="preserve"> </v>
      </c>
    </row>
    <row r="90" spans="1:30" s="168" customFormat="1">
      <c r="A90" s="94"/>
      <c r="B90" s="94"/>
      <c r="C90" s="94"/>
      <c r="D90" s="89"/>
      <c r="E90" s="90"/>
      <c r="F90" s="91"/>
      <c r="G90" s="180"/>
      <c r="H90" s="180"/>
      <c r="I90" s="180"/>
      <c r="J90" s="180"/>
      <c r="K90" s="180"/>
      <c r="L90" s="193"/>
      <c r="N90" s="131"/>
      <c r="O90" s="131"/>
      <c r="P90" s="131"/>
      <c r="Q90" s="131"/>
      <c r="R90" s="131"/>
      <c r="S90" s="131"/>
      <c r="T90" s="131"/>
      <c r="U90" s="131"/>
      <c r="V90" s="131"/>
      <c r="AD90" s="532" t="str">
        <f>IFERROR(VLOOKUP(D90,'Part Master'!A:E,5,FALSE)," ")</f>
        <v xml:space="preserve"> </v>
      </c>
    </row>
    <row r="91" spans="1:30" s="168" customFormat="1">
      <c r="A91" s="94"/>
      <c r="B91" s="94"/>
      <c r="C91" s="94"/>
      <c r="D91" s="89"/>
      <c r="E91" s="90"/>
      <c r="F91" s="91"/>
      <c r="G91" s="180"/>
      <c r="H91" s="180"/>
      <c r="I91" s="180"/>
      <c r="J91" s="180"/>
      <c r="K91" s="180"/>
      <c r="L91" s="193"/>
      <c r="N91" s="131"/>
      <c r="O91" s="131"/>
      <c r="P91" s="131"/>
      <c r="Q91" s="131"/>
      <c r="R91" s="131"/>
      <c r="S91" s="131"/>
      <c r="T91" s="131"/>
      <c r="U91" s="131"/>
      <c r="V91" s="131"/>
      <c r="AD91" s="532" t="str">
        <f>IFERROR(VLOOKUP(D91,'Part Master'!A:E,5,FALSE)," ")</f>
        <v xml:space="preserve"> </v>
      </c>
    </row>
    <row r="92" spans="1:30" s="168" customFormat="1">
      <c r="A92" s="94"/>
      <c r="B92" s="94"/>
      <c r="C92" s="94"/>
      <c r="D92" s="89"/>
      <c r="E92" s="90"/>
      <c r="F92" s="91"/>
      <c r="G92" s="180"/>
      <c r="H92" s="180"/>
      <c r="I92" s="180"/>
      <c r="J92" s="180"/>
      <c r="K92" s="180"/>
      <c r="L92" s="193"/>
      <c r="N92" s="131"/>
      <c r="O92" s="131"/>
      <c r="P92" s="131"/>
      <c r="Q92" s="131"/>
      <c r="R92" s="131"/>
      <c r="S92" s="131"/>
      <c r="T92" s="131"/>
      <c r="U92" s="131"/>
      <c r="V92" s="131"/>
      <c r="AD92" s="532" t="str">
        <f>IFERROR(VLOOKUP(D92,'Part Master'!A:E,5,FALSE)," ")</f>
        <v xml:space="preserve"> </v>
      </c>
    </row>
    <row r="93" spans="1:30" s="168" customFormat="1">
      <c r="A93" s="94"/>
      <c r="B93" s="94"/>
      <c r="C93" s="94"/>
      <c r="D93" s="89"/>
      <c r="E93" s="90"/>
      <c r="F93" s="91"/>
      <c r="G93" s="180"/>
      <c r="H93" s="180"/>
      <c r="I93" s="180"/>
      <c r="J93" s="180"/>
      <c r="K93" s="180"/>
      <c r="L93" s="193"/>
      <c r="N93" s="131"/>
      <c r="O93" s="131"/>
      <c r="P93" s="131"/>
      <c r="Q93" s="131"/>
      <c r="R93" s="131"/>
      <c r="S93" s="131"/>
      <c r="T93" s="131"/>
      <c r="U93" s="131"/>
      <c r="V93" s="131"/>
      <c r="AD93" s="532" t="str">
        <f>IFERROR(VLOOKUP(D93,'Part Master'!A:E,5,FALSE)," ")</f>
        <v xml:space="preserve"> </v>
      </c>
    </row>
    <row r="94" spans="1:30" s="168" customFormat="1">
      <c r="A94" s="94"/>
      <c r="B94" s="94"/>
      <c r="C94" s="94"/>
      <c r="D94" s="89"/>
      <c r="E94" s="90"/>
      <c r="F94" s="91"/>
      <c r="G94" s="180"/>
      <c r="H94" s="180"/>
      <c r="I94" s="180"/>
      <c r="J94" s="180"/>
      <c r="K94" s="180"/>
      <c r="L94" s="193"/>
      <c r="N94" s="131"/>
      <c r="O94" s="131"/>
      <c r="P94" s="131"/>
      <c r="Q94" s="131"/>
      <c r="R94" s="131"/>
      <c r="S94" s="131"/>
      <c r="T94" s="131"/>
      <c r="U94" s="131"/>
      <c r="V94" s="131"/>
      <c r="AD94" s="532" t="str">
        <f>IFERROR(VLOOKUP(D94,'Part Master'!A:E,5,FALSE)," ")</f>
        <v xml:space="preserve"> </v>
      </c>
    </row>
    <row r="95" spans="1:30" s="168" customFormat="1">
      <c r="A95" s="94"/>
      <c r="B95" s="94"/>
      <c r="C95" s="94"/>
      <c r="D95" s="89"/>
      <c r="E95" s="90"/>
      <c r="F95" s="91"/>
      <c r="G95" s="180"/>
      <c r="H95" s="180"/>
      <c r="I95" s="180"/>
      <c r="J95" s="180"/>
      <c r="K95" s="180"/>
      <c r="L95" s="193"/>
      <c r="N95" s="131"/>
      <c r="O95" s="131"/>
      <c r="P95" s="131"/>
      <c r="Q95" s="131"/>
      <c r="R95" s="131"/>
      <c r="S95" s="131"/>
      <c r="T95" s="131"/>
      <c r="U95" s="131"/>
      <c r="V95" s="131"/>
      <c r="AD95" s="532" t="str">
        <f>IFERROR(VLOOKUP(D95,'Part Master'!A:E,5,FALSE)," ")</f>
        <v xml:space="preserve"> </v>
      </c>
    </row>
    <row r="96" spans="1:30" s="168" customFormat="1">
      <c r="A96" s="94"/>
      <c r="B96" s="94"/>
      <c r="C96" s="94"/>
      <c r="D96" s="89"/>
      <c r="E96" s="90"/>
      <c r="F96" s="91"/>
      <c r="G96" s="180"/>
      <c r="H96" s="180"/>
      <c r="I96" s="180"/>
      <c r="J96" s="180"/>
      <c r="K96" s="180"/>
      <c r="L96" s="193"/>
      <c r="N96" s="131"/>
      <c r="O96" s="131"/>
      <c r="P96" s="131"/>
      <c r="Q96" s="131"/>
      <c r="R96" s="131"/>
      <c r="S96" s="131"/>
      <c r="T96" s="131"/>
      <c r="U96" s="131"/>
      <c r="V96" s="131"/>
      <c r="AD96" s="532" t="str">
        <f>IFERROR(VLOOKUP(D96,'Part Master'!A:E,5,FALSE)," ")</f>
        <v xml:space="preserve"> </v>
      </c>
    </row>
    <row r="97" spans="1:30" s="168" customFormat="1">
      <c r="A97" s="94"/>
      <c r="B97" s="94"/>
      <c r="C97" s="94"/>
      <c r="D97" s="89"/>
      <c r="E97" s="90"/>
      <c r="F97" s="91"/>
      <c r="G97" s="180"/>
      <c r="H97" s="180"/>
      <c r="I97" s="180"/>
      <c r="J97" s="180"/>
      <c r="K97" s="180"/>
      <c r="L97" s="193"/>
      <c r="N97" s="131"/>
      <c r="O97" s="131"/>
      <c r="P97" s="131"/>
      <c r="Q97" s="131"/>
      <c r="R97" s="131"/>
      <c r="S97" s="131"/>
      <c r="T97" s="131"/>
      <c r="U97" s="131"/>
      <c r="V97" s="131"/>
      <c r="AD97" s="532" t="str">
        <f>IFERROR(VLOOKUP(D97,'Part Master'!A:E,5,FALSE)," ")</f>
        <v xml:space="preserve"> </v>
      </c>
    </row>
    <row r="98" spans="1:30" s="168" customFormat="1">
      <c r="A98" s="94"/>
      <c r="B98" s="94"/>
      <c r="C98" s="94"/>
      <c r="D98" s="89"/>
      <c r="E98" s="90"/>
      <c r="F98" s="91"/>
      <c r="G98" s="180"/>
      <c r="H98" s="180"/>
      <c r="I98" s="180"/>
      <c r="J98" s="180"/>
      <c r="K98" s="180"/>
      <c r="L98" s="193"/>
      <c r="N98" s="131"/>
      <c r="O98" s="131"/>
      <c r="P98" s="131"/>
      <c r="Q98" s="131"/>
      <c r="R98" s="131"/>
      <c r="S98" s="131"/>
      <c r="T98" s="131"/>
      <c r="U98" s="131"/>
      <c r="V98" s="131"/>
      <c r="AD98" s="532" t="str">
        <f>IFERROR(VLOOKUP(D98,'Part Master'!A:E,5,FALSE)," ")</f>
        <v xml:space="preserve"> </v>
      </c>
    </row>
    <row r="99" spans="1:30" s="168" customFormat="1">
      <c r="A99" s="94"/>
      <c r="B99" s="94"/>
      <c r="C99" s="94"/>
      <c r="D99" s="89"/>
      <c r="E99" s="90"/>
      <c r="F99" s="91"/>
      <c r="G99" s="180"/>
      <c r="H99" s="180"/>
      <c r="I99" s="180"/>
      <c r="J99" s="180"/>
      <c r="K99" s="180"/>
      <c r="L99" s="193"/>
      <c r="N99" s="131"/>
      <c r="O99" s="131"/>
      <c r="P99" s="131"/>
      <c r="Q99" s="131"/>
      <c r="R99" s="131"/>
      <c r="S99" s="131"/>
      <c r="T99" s="131"/>
      <c r="U99" s="131"/>
      <c r="V99" s="131"/>
      <c r="AD99" s="532" t="str">
        <f>IFERROR(VLOOKUP(D99,'Part Master'!A:E,5,FALSE)," ")</f>
        <v xml:space="preserve"> </v>
      </c>
    </row>
    <row r="100" spans="1:30" s="168" customFormat="1">
      <c r="A100" s="94"/>
      <c r="B100" s="94"/>
      <c r="C100" s="94"/>
      <c r="D100" s="89"/>
      <c r="E100" s="90"/>
      <c r="F100" s="91"/>
      <c r="G100" s="180"/>
      <c r="H100" s="180"/>
      <c r="I100" s="180"/>
      <c r="J100" s="180"/>
      <c r="K100" s="180"/>
      <c r="L100" s="193"/>
      <c r="N100" s="131"/>
      <c r="O100" s="131"/>
      <c r="P100" s="131"/>
      <c r="Q100" s="131"/>
      <c r="R100" s="131"/>
      <c r="S100" s="131"/>
      <c r="T100" s="131"/>
      <c r="U100" s="131"/>
      <c r="V100" s="131"/>
      <c r="AD100" s="532" t="str">
        <f>IFERROR(VLOOKUP(D100,'Part Master'!A:E,5,FALSE)," ")</f>
        <v xml:space="preserve"> </v>
      </c>
    </row>
    <row r="101" spans="1:30" s="168" customFormat="1">
      <c r="A101" s="94"/>
      <c r="B101" s="94"/>
      <c r="C101" s="94"/>
      <c r="D101" s="89"/>
      <c r="E101" s="90"/>
      <c r="F101" s="91"/>
      <c r="G101" s="180"/>
      <c r="H101" s="180"/>
      <c r="I101" s="180"/>
      <c r="J101" s="180"/>
      <c r="K101" s="180"/>
      <c r="L101" s="193"/>
      <c r="N101" s="131"/>
      <c r="O101" s="131"/>
      <c r="P101" s="131"/>
      <c r="Q101" s="131"/>
      <c r="R101" s="131"/>
      <c r="S101" s="131"/>
      <c r="T101" s="131"/>
      <c r="U101" s="131"/>
      <c r="V101" s="131"/>
      <c r="AD101" s="532" t="str">
        <f>IFERROR(VLOOKUP(D101,'Part Master'!A:E,5,FALSE)," ")</f>
        <v xml:space="preserve"> </v>
      </c>
    </row>
    <row r="102" spans="1:30" s="168" customFormat="1">
      <c r="A102" s="94"/>
      <c r="B102" s="94"/>
      <c r="C102" s="94"/>
      <c r="D102" s="89"/>
      <c r="E102" s="90"/>
      <c r="F102" s="91"/>
      <c r="G102" s="180"/>
      <c r="H102" s="180"/>
      <c r="I102" s="180"/>
      <c r="J102" s="180"/>
      <c r="K102" s="180"/>
      <c r="L102" s="193"/>
      <c r="N102" s="131"/>
      <c r="O102" s="131"/>
      <c r="P102" s="131"/>
      <c r="Q102" s="131"/>
      <c r="R102" s="131"/>
      <c r="S102" s="131"/>
      <c r="T102" s="131"/>
      <c r="U102" s="131"/>
      <c r="V102" s="131"/>
      <c r="AD102" s="532" t="str">
        <f>IFERROR(VLOOKUP(D102,'Part Master'!A:E,5,FALSE)," ")</f>
        <v xml:space="preserve"> </v>
      </c>
    </row>
    <row r="103" spans="1:30" s="168" customFormat="1">
      <c r="A103" s="94"/>
      <c r="B103" s="94"/>
      <c r="C103" s="94"/>
      <c r="D103" s="89"/>
      <c r="E103" s="90"/>
      <c r="F103" s="91"/>
      <c r="G103" s="180"/>
      <c r="H103" s="180"/>
      <c r="I103" s="180"/>
      <c r="J103" s="180"/>
      <c r="K103" s="180"/>
      <c r="L103" s="193"/>
      <c r="N103" s="131"/>
      <c r="O103" s="131"/>
      <c r="P103" s="131"/>
      <c r="Q103" s="131"/>
      <c r="R103" s="131"/>
      <c r="S103" s="131"/>
      <c r="T103" s="131"/>
      <c r="U103" s="131"/>
      <c r="V103" s="131"/>
      <c r="AD103" s="532" t="str">
        <f>IFERROR(VLOOKUP(D103,'Part Master'!A:E,5,FALSE)," ")</f>
        <v xml:space="preserve"> </v>
      </c>
    </row>
    <row r="104" spans="1:30" s="168" customFormat="1">
      <c r="A104" s="94"/>
      <c r="B104" s="94"/>
      <c r="C104" s="94"/>
      <c r="D104" s="89"/>
      <c r="E104" s="90"/>
      <c r="F104" s="91"/>
      <c r="G104" s="180"/>
      <c r="H104" s="180"/>
      <c r="I104" s="180"/>
      <c r="J104" s="180"/>
      <c r="K104" s="180"/>
      <c r="L104" s="193"/>
      <c r="N104" s="131"/>
      <c r="O104" s="131"/>
      <c r="P104" s="131"/>
      <c r="Q104" s="131"/>
      <c r="R104" s="131"/>
      <c r="S104" s="131"/>
      <c r="T104" s="131"/>
      <c r="U104" s="131"/>
      <c r="V104" s="131"/>
      <c r="AD104" s="532" t="str">
        <f>IFERROR(VLOOKUP(D104,'Part Master'!A:E,5,FALSE)," ")</f>
        <v xml:space="preserve"> </v>
      </c>
    </row>
    <row r="105" spans="1:30" s="168" customFormat="1">
      <c r="A105" s="94"/>
      <c r="B105" s="94"/>
      <c r="C105" s="94"/>
      <c r="D105" s="89"/>
      <c r="E105" s="90"/>
      <c r="F105" s="91"/>
      <c r="G105" s="180"/>
      <c r="H105" s="180"/>
      <c r="I105" s="180"/>
      <c r="J105" s="180"/>
      <c r="K105" s="180"/>
      <c r="L105" s="193"/>
      <c r="N105" s="131"/>
      <c r="O105" s="131"/>
      <c r="P105" s="131"/>
      <c r="Q105" s="131"/>
      <c r="R105" s="131"/>
      <c r="S105" s="131"/>
      <c r="T105" s="131"/>
      <c r="U105" s="131"/>
      <c r="V105" s="131"/>
      <c r="AD105" s="532" t="str">
        <f>IFERROR(VLOOKUP(D105,'Part Master'!A:E,5,FALSE)," ")</f>
        <v xml:space="preserve"> </v>
      </c>
    </row>
    <row r="106" spans="1:30" s="168" customFormat="1">
      <c r="A106" s="94"/>
      <c r="B106" s="94"/>
      <c r="C106" s="94"/>
      <c r="D106" s="89"/>
      <c r="E106" s="90"/>
      <c r="F106" s="91"/>
      <c r="G106" s="180"/>
      <c r="H106" s="180"/>
      <c r="I106" s="180"/>
      <c r="J106" s="180"/>
      <c r="K106" s="180"/>
      <c r="L106" s="193"/>
      <c r="N106" s="131"/>
      <c r="O106" s="131"/>
      <c r="P106" s="131"/>
      <c r="Q106" s="131"/>
      <c r="R106" s="131"/>
      <c r="S106" s="131"/>
      <c r="T106" s="131"/>
      <c r="U106" s="131"/>
      <c r="V106" s="131"/>
      <c r="AD106" s="532" t="str">
        <f>IFERROR(VLOOKUP(D106,'Part Master'!A:E,5,FALSE)," ")</f>
        <v xml:space="preserve"> </v>
      </c>
    </row>
    <row r="107" spans="1:30" s="168" customFormat="1">
      <c r="A107" s="94"/>
      <c r="B107" s="94"/>
      <c r="C107" s="94"/>
      <c r="D107" s="89"/>
      <c r="E107" s="90"/>
      <c r="F107" s="91"/>
      <c r="G107" s="180"/>
      <c r="H107" s="180"/>
      <c r="I107" s="180"/>
      <c r="J107" s="180"/>
      <c r="K107" s="180"/>
      <c r="L107" s="193"/>
      <c r="N107" s="131"/>
      <c r="O107" s="131"/>
      <c r="P107" s="131"/>
      <c r="Q107" s="131"/>
      <c r="R107" s="131"/>
      <c r="S107" s="131"/>
      <c r="T107" s="131"/>
      <c r="U107" s="131"/>
      <c r="V107" s="131"/>
      <c r="AD107" s="532" t="str">
        <f>IFERROR(VLOOKUP(D107,'Part Master'!A:E,5,FALSE)," ")</f>
        <v xml:space="preserve"> </v>
      </c>
    </row>
    <row r="108" spans="1:30" s="168" customFormat="1">
      <c r="A108" s="94"/>
      <c r="B108" s="94"/>
      <c r="C108" s="94"/>
      <c r="D108" s="89"/>
      <c r="E108" s="90"/>
      <c r="F108" s="91"/>
      <c r="G108" s="180"/>
      <c r="H108" s="180"/>
      <c r="I108" s="180"/>
      <c r="J108" s="180"/>
      <c r="K108" s="180"/>
      <c r="L108" s="193"/>
      <c r="N108" s="131"/>
      <c r="O108" s="131"/>
      <c r="P108" s="131"/>
      <c r="Q108" s="131"/>
      <c r="R108" s="131"/>
      <c r="S108" s="131"/>
      <c r="T108" s="131"/>
      <c r="U108" s="131"/>
      <c r="V108" s="131"/>
      <c r="AD108" s="532" t="str">
        <f>IFERROR(VLOOKUP(D108,'Part Master'!A:E,5,FALSE)," ")</f>
        <v xml:space="preserve"> </v>
      </c>
    </row>
    <row r="109" spans="1:30" s="168" customFormat="1">
      <c r="A109" s="94"/>
      <c r="B109" s="94"/>
      <c r="C109" s="94"/>
      <c r="D109" s="89"/>
      <c r="E109" s="90"/>
      <c r="F109" s="91"/>
      <c r="G109" s="180"/>
      <c r="H109" s="180"/>
      <c r="I109" s="180"/>
      <c r="J109" s="180"/>
      <c r="K109" s="180"/>
      <c r="L109" s="193"/>
      <c r="N109" s="131"/>
      <c r="O109" s="131"/>
      <c r="P109" s="131"/>
      <c r="Q109" s="131"/>
      <c r="R109" s="131"/>
      <c r="S109" s="131"/>
      <c r="T109" s="131"/>
      <c r="U109" s="131"/>
      <c r="V109" s="131"/>
      <c r="AD109" s="532" t="str">
        <f>IFERROR(VLOOKUP(D109,'Part Master'!A:E,5,FALSE)," ")</f>
        <v xml:space="preserve"> </v>
      </c>
    </row>
    <row r="110" spans="1:30" s="168" customFormat="1">
      <c r="A110" s="94"/>
      <c r="B110" s="94"/>
      <c r="C110" s="94"/>
      <c r="D110" s="89"/>
      <c r="E110" s="90"/>
      <c r="F110" s="91"/>
      <c r="G110" s="180"/>
      <c r="H110" s="180"/>
      <c r="I110" s="180"/>
      <c r="J110" s="180"/>
      <c r="K110" s="180"/>
      <c r="L110" s="193"/>
      <c r="N110" s="131"/>
      <c r="O110" s="131"/>
      <c r="P110" s="131"/>
      <c r="Q110" s="131"/>
      <c r="R110" s="131"/>
      <c r="S110" s="131"/>
      <c r="T110" s="131"/>
      <c r="U110" s="131"/>
      <c r="V110" s="131"/>
      <c r="AD110" s="532" t="str">
        <f>IFERROR(VLOOKUP(D110,'Part Master'!A:E,5,FALSE)," ")</f>
        <v xml:space="preserve"> </v>
      </c>
    </row>
    <row r="111" spans="1:30" s="168" customFormat="1">
      <c r="A111" s="94"/>
      <c r="B111" s="94"/>
      <c r="C111" s="94"/>
      <c r="D111" s="89"/>
      <c r="E111" s="90"/>
      <c r="F111" s="91"/>
      <c r="G111" s="180"/>
      <c r="H111" s="180"/>
      <c r="I111" s="180"/>
      <c r="J111" s="180"/>
      <c r="K111" s="180"/>
      <c r="L111" s="193"/>
      <c r="N111" s="131"/>
      <c r="O111" s="131"/>
      <c r="P111" s="131"/>
      <c r="Q111" s="131"/>
      <c r="R111" s="131"/>
      <c r="S111" s="131"/>
      <c r="T111" s="131"/>
      <c r="U111" s="131"/>
      <c r="V111" s="131"/>
      <c r="AD111" s="532" t="str">
        <f>IFERROR(VLOOKUP(D111,'Part Master'!A:E,5,FALSE)," ")</f>
        <v xml:space="preserve"> </v>
      </c>
    </row>
    <row r="112" spans="1:30" s="168" customFormat="1">
      <c r="A112" s="94"/>
      <c r="B112" s="94"/>
      <c r="C112" s="94"/>
      <c r="D112" s="89"/>
      <c r="E112" s="90"/>
      <c r="F112" s="91"/>
      <c r="G112" s="180"/>
      <c r="H112" s="180"/>
      <c r="I112" s="180"/>
      <c r="J112" s="180"/>
      <c r="K112" s="180"/>
      <c r="L112" s="193"/>
      <c r="N112" s="131"/>
      <c r="O112" s="131"/>
      <c r="P112" s="131"/>
      <c r="Q112" s="131"/>
      <c r="R112" s="131"/>
      <c r="S112" s="131"/>
      <c r="T112" s="131"/>
      <c r="U112" s="131"/>
      <c r="V112" s="131"/>
      <c r="AD112" s="532" t="str">
        <f>IFERROR(VLOOKUP(D112,'Part Master'!A:E,5,FALSE)," ")</f>
        <v xml:space="preserve"> </v>
      </c>
    </row>
    <row r="113" spans="1:30" s="168" customFormat="1">
      <c r="A113" s="94"/>
      <c r="B113" s="94"/>
      <c r="C113" s="94"/>
      <c r="D113" s="89"/>
      <c r="E113" s="90"/>
      <c r="F113" s="91"/>
      <c r="G113" s="180"/>
      <c r="H113" s="180"/>
      <c r="I113" s="180"/>
      <c r="J113" s="180"/>
      <c r="K113" s="180"/>
      <c r="L113" s="193"/>
      <c r="N113" s="131"/>
      <c r="O113" s="131"/>
      <c r="P113" s="131"/>
      <c r="Q113" s="131"/>
      <c r="R113" s="131"/>
      <c r="S113" s="131"/>
      <c r="T113" s="131"/>
      <c r="U113" s="131"/>
      <c r="V113" s="131"/>
      <c r="AD113" s="532" t="str">
        <f>IFERROR(VLOOKUP(D113,'Part Master'!A:E,5,FALSE)," ")</f>
        <v xml:space="preserve"> </v>
      </c>
    </row>
    <row r="114" spans="1:30" s="168" customFormat="1">
      <c r="A114" s="94"/>
      <c r="B114" s="94"/>
      <c r="C114" s="94"/>
      <c r="D114" s="89"/>
      <c r="E114" s="90"/>
      <c r="F114" s="91"/>
      <c r="G114" s="180"/>
      <c r="H114" s="180"/>
      <c r="I114" s="180"/>
      <c r="J114" s="180"/>
      <c r="K114" s="180"/>
      <c r="L114" s="193"/>
      <c r="N114" s="131"/>
      <c r="O114" s="131"/>
      <c r="P114" s="131"/>
      <c r="Q114" s="131"/>
      <c r="R114" s="131"/>
      <c r="S114" s="131"/>
      <c r="T114" s="131"/>
      <c r="U114" s="131"/>
      <c r="V114" s="131"/>
      <c r="AD114" s="532" t="str">
        <f>IFERROR(VLOOKUP(D114,'Part Master'!A:E,5,FALSE)," ")</f>
        <v xml:space="preserve"> </v>
      </c>
    </row>
    <row r="115" spans="1:30" s="168" customFormat="1">
      <c r="A115" s="94"/>
      <c r="B115" s="94"/>
      <c r="C115" s="94"/>
      <c r="D115" s="89"/>
      <c r="E115" s="90"/>
      <c r="F115" s="91"/>
      <c r="G115" s="180"/>
      <c r="H115" s="180"/>
      <c r="I115" s="180"/>
      <c r="J115" s="180"/>
      <c r="K115" s="180"/>
      <c r="L115" s="193"/>
      <c r="N115" s="131"/>
      <c r="O115" s="131"/>
      <c r="P115" s="131"/>
      <c r="Q115" s="131"/>
      <c r="R115" s="131"/>
      <c r="S115" s="131"/>
      <c r="T115" s="131"/>
      <c r="U115" s="131"/>
      <c r="V115" s="131"/>
      <c r="AD115" s="532" t="str">
        <f>IFERROR(VLOOKUP(D115,'Part Master'!A:E,5,FALSE)," ")</f>
        <v xml:space="preserve"> </v>
      </c>
    </row>
    <row r="116" spans="1:30" s="168" customFormat="1">
      <c r="A116" s="94"/>
      <c r="B116" s="94"/>
      <c r="C116" s="94"/>
      <c r="D116" s="89"/>
      <c r="E116" s="90"/>
      <c r="F116" s="91"/>
      <c r="G116" s="180"/>
      <c r="H116" s="180"/>
      <c r="I116" s="180"/>
      <c r="J116" s="180"/>
      <c r="K116" s="180"/>
      <c r="L116" s="193"/>
      <c r="N116" s="131"/>
      <c r="O116" s="131"/>
      <c r="P116" s="131"/>
      <c r="Q116" s="131"/>
      <c r="R116" s="131"/>
      <c r="S116" s="131"/>
      <c r="T116" s="131"/>
      <c r="U116" s="131"/>
      <c r="V116" s="131"/>
      <c r="AD116" s="532" t="str">
        <f>IFERROR(VLOOKUP(D116,'Part Master'!A:E,5,FALSE)," ")</f>
        <v xml:space="preserve"> </v>
      </c>
    </row>
    <row r="117" spans="1:30" s="168" customFormat="1">
      <c r="A117" s="94"/>
      <c r="B117" s="94"/>
      <c r="C117" s="94"/>
      <c r="D117" s="89"/>
      <c r="E117" s="90"/>
      <c r="F117" s="91"/>
      <c r="G117" s="180"/>
      <c r="H117" s="180"/>
      <c r="I117" s="180"/>
      <c r="J117" s="180"/>
      <c r="K117" s="180"/>
      <c r="L117" s="193"/>
      <c r="N117" s="131"/>
      <c r="O117" s="131"/>
      <c r="P117" s="131"/>
      <c r="Q117" s="131"/>
      <c r="R117" s="131"/>
      <c r="S117" s="131"/>
      <c r="T117" s="131"/>
      <c r="U117" s="131"/>
      <c r="V117" s="131"/>
      <c r="AD117" s="532" t="str">
        <f>IFERROR(VLOOKUP(D117,'Part Master'!A:E,5,FALSE)," ")</f>
        <v xml:space="preserve"> </v>
      </c>
    </row>
    <row r="118" spans="1:30" s="168" customFormat="1">
      <c r="A118" s="94"/>
      <c r="B118" s="94"/>
      <c r="C118" s="94"/>
      <c r="D118" s="89"/>
      <c r="E118" s="90"/>
      <c r="F118" s="91"/>
      <c r="G118" s="180"/>
      <c r="H118" s="180"/>
      <c r="I118" s="180"/>
      <c r="J118" s="180"/>
      <c r="K118" s="180"/>
      <c r="L118" s="193"/>
      <c r="N118" s="131"/>
      <c r="O118" s="131"/>
      <c r="P118" s="131"/>
      <c r="Q118" s="131"/>
      <c r="R118" s="131"/>
      <c r="S118" s="131"/>
      <c r="T118" s="131"/>
      <c r="U118" s="131"/>
      <c r="V118" s="131"/>
      <c r="AD118" s="532" t="str">
        <f>IFERROR(VLOOKUP(D118,'Part Master'!A:E,5,FALSE)," ")</f>
        <v xml:space="preserve"> </v>
      </c>
    </row>
    <row r="119" spans="1:30" s="168" customFormat="1">
      <c r="A119" s="94"/>
      <c r="B119" s="94"/>
      <c r="C119" s="94"/>
      <c r="D119" s="89"/>
      <c r="E119" s="90"/>
      <c r="F119" s="91"/>
      <c r="G119" s="180"/>
      <c r="H119" s="180"/>
      <c r="I119" s="180"/>
      <c r="J119" s="180"/>
      <c r="K119" s="180"/>
      <c r="L119" s="193"/>
      <c r="N119" s="131"/>
      <c r="O119" s="131"/>
      <c r="P119" s="131"/>
      <c r="Q119" s="131"/>
      <c r="R119" s="131"/>
      <c r="S119" s="131"/>
      <c r="T119" s="131"/>
      <c r="U119" s="131"/>
      <c r="V119" s="131"/>
      <c r="AD119" s="532" t="str">
        <f>IFERROR(VLOOKUP(D119,'Part Master'!A:E,5,FALSE)," ")</f>
        <v xml:space="preserve"> </v>
      </c>
    </row>
    <row r="120" spans="1:30" s="168" customFormat="1">
      <c r="A120" s="94"/>
      <c r="B120" s="94"/>
      <c r="C120" s="94"/>
      <c r="D120" s="89"/>
      <c r="E120" s="90"/>
      <c r="F120" s="91"/>
      <c r="G120" s="180"/>
      <c r="H120" s="180"/>
      <c r="I120" s="180"/>
      <c r="J120" s="180"/>
      <c r="K120" s="180"/>
      <c r="L120" s="193"/>
      <c r="N120" s="131"/>
      <c r="O120" s="131"/>
      <c r="P120" s="131"/>
      <c r="Q120" s="131"/>
      <c r="R120" s="131"/>
      <c r="S120" s="131"/>
      <c r="T120" s="131"/>
      <c r="U120" s="131"/>
      <c r="V120" s="131"/>
      <c r="AD120" s="532" t="str">
        <f>IFERROR(VLOOKUP(D120,'Part Master'!A:E,5,FALSE)," ")</f>
        <v xml:space="preserve"> </v>
      </c>
    </row>
    <row r="121" spans="1:30" s="168" customFormat="1">
      <c r="A121" s="94"/>
      <c r="B121" s="94"/>
      <c r="C121" s="94"/>
      <c r="D121" s="89"/>
      <c r="E121" s="90"/>
      <c r="F121" s="91"/>
      <c r="G121" s="180"/>
      <c r="H121" s="180"/>
      <c r="I121" s="180"/>
      <c r="J121" s="180"/>
      <c r="K121" s="180"/>
      <c r="L121" s="193"/>
      <c r="N121" s="131"/>
      <c r="O121" s="131"/>
      <c r="P121" s="131"/>
      <c r="Q121" s="131"/>
      <c r="R121" s="131"/>
      <c r="S121" s="131"/>
      <c r="T121" s="131"/>
      <c r="U121" s="131"/>
      <c r="V121" s="131"/>
      <c r="AD121" s="532" t="str">
        <f>IFERROR(VLOOKUP(D121,'Part Master'!A:E,5,FALSE)," ")</f>
        <v xml:space="preserve"> </v>
      </c>
    </row>
    <row r="122" spans="1:30" s="168" customFormat="1">
      <c r="A122" s="94"/>
      <c r="B122" s="94"/>
      <c r="C122" s="94"/>
      <c r="D122" s="89"/>
      <c r="E122" s="90"/>
      <c r="F122" s="91"/>
      <c r="G122" s="180"/>
      <c r="H122" s="180"/>
      <c r="I122" s="180"/>
      <c r="J122" s="180"/>
      <c r="K122" s="180"/>
      <c r="L122" s="193"/>
      <c r="N122" s="131"/>
      <c r="O122" s="131"/>
      <c r="P122" s="131"/>
      <c r="Q122" s="131"/>
      <c r="R122" s="131"/>
      <c r="S122" s="131"/>
      <c r="T122" s="131"/>
      <c r="U122" s="131"/>
      <c r="V122" s="131"/>
      <c r="AD122" s="532" t="str">
        <f>IFERROR(VLOOKUP(D122,'Part Master'!A:E,5,FALSE)," ")</f>
        <v xml:space="preserve"> </v>
      </c>
    </row>
    <row r="123" spans="1:30" s="168" customFormat="1">
      <c r="A123" s="94"/>
      <c r="B123" s="94"/>
      <c r="C123" s="94"/>
      <c r="D123" s="89"/>
      <c r="E123" s="90"/>
      <c r="F123" s="91"/>
      <c r="G123" s="180"/>
      <c r="H123" s="180"/>
      <c r="I123" s="180"/>
      <c r="J123" s="180"/>
      <c r="K123" s="180"/>
      <c r="L123" s="193"/>
      <c r="N123" s="131"/>
      <c r="O123" s="131"/>
      <c r="P123" s="131"/>
      <c r="Q123" s="131"/>
      <c r="R123" s="131"/>
      <c r="S123" s="131"/>
      <c r="T123" s="131"/>
      <c r="U123" s="131"/>
      <c r="V123" s="131"/>
      <c r="AD123" s="532" t="str">
        <f>IFERROR(VLOOKUP(D123,'Part Master'!A:E,5,FALSE)," ")</f>
        <v xml:space="preserve"> </v>
      </c>
    </row>
    <row r="124" spans="1:30" s="168" customFormat="1">
      <c r="A124" s="94"/>
      <c r="B124" s="94"/>
      <c r="C124" s="94"/>
      <c r="D124" s="89"/>
      <c r="E124" s="90"/>
      <c r="F124" s="91"/>
      <c r="G124" s="180"/>
      <c r="H124" s="180"/>
      <c r="I124" s="180"/>
      <c r="J124" s="180"/>
      <c r="K124" s="180"/>
      <c r="L124" s="193"/>
      <c r="N124" s="131"/>
      <c r="O124" s="131"/>
      <c r="P124" s="131"/>
      <c r="Q124" s="131"/>
      <c r="R124" s="131"/>
      <c r="S124" s="131"/>
      <c r="T124" s="131"/>
      <c r="U124" s="131"/>
      <c r="V124" s="131"/>
      <c r="AD124" s="532" t="str">
        <f>IFERROR(VLOOKUP(D124,'Part Master'!A:E,5,FALSE)," ")</f>
        <v xml:space="preserve"> </v>
      </c>
    </row>
    <row r="125" spans="1:30" s="168" customFormat="1">
      <c r="A125" s="94"/>
      <c r="B125" s="94"/>
      <c r="C125" s="94"/>
      <c r="D125" s="89"/>
      <c r="E125" s="90"/>
      <c r="F125" s="91"/>
      <c r="G125" s="180"/>
      <c r="H125" s="180"/>
      <c r="I125" s="180"/>
      <c r="J125" s="180"/>
      <c r="K125" s="180"/>
      <c r="L125" s="193"/>
      <c r="N125" s="131"/>
      <c r="O125" s="131"/>
      <c r="P125" s="131"/>
      <c r="Q125" s="131"/>
      <c r="R125" s="131"/>
      <c r="S125" s="131"/>
      <c r="T125" s="131"/>
      <c r="U125" s="131"/>
      <c r="V125" s="131"/>
      <c r="AD125" s="532" t="str">
        <f>IFERROR(VLOOKUP(D125,'Part Master'!A:E,5,FALSE)," ")</f>
        <v xml:space="preserve"> </v>
      </c>
    </row>
    <row r="126" spans="1:30" s="168" customFormat="1">
      <c r="A126" s="94"/>
      <c r="B126" s="94"/>
      <c r="C126" s="94"/>
      <c r="D126" s="89"/>
      <c r="E126" s="90"/>
      <c r="F126" s="91"/>
      <c r="G126" s="180"/>
      <c r="H126" s="180"/>
      <c r="I126" s="180"/>
      <c r="J126" s="180"/>
      <c r="K126" s="180"/>
      <c r="L126" s="193"/>
      <c r="N126" s="131"/>
      <c r="O126" s="131"/>
      <c r="P126" s="131"/>
      <c r="Q126" s="131"/>
      <c r="R126" s="131"/>
      <c r="S126" s="131"/>
      <c r="T126" s="131"/>
      <c r="U126" s="131"/>
      <c r="V126" s="131"/>
      <c r="AD126" s="532" t="str">
        <f>IFERROR(VLOOKUP(D126,'Part Master'!A:E,5,FALSE)," ")</f>
        <v xml:space="preserve"> </v>
      </c>
    </row>
    <row r="127" spans="1:30" s="168" customFormat="1">
      <c r="A127" s="94"/>
      <c r="B127" s="94"/>
      <c r="C127" s="94"/>
      <c r="D127" s="89"/>
      <c r="E127" s="90"/>
      <c r="F127" s="91"/>
      <c r="G127" s="180"/>
      <c r="H127" s="180"/>
      <c r="I127" s="180"/>
      <c r="J127" s="180"/>
      <c r="K127" s="180"/>
      <c r="L127" s="193"/>
      <c r="N127" s="131"/>
      <c r="O127" s="131"/>
      <c r="P127" s="131"/>
      <c r="Q127" s="131"/>
      <c r="R127" s="131"/>
      <c r="S127" s="131"/>
      <c r="T127" s="131"/>
      <c r="U127" s="131"/>
      <c r="V127" s="131"/>
      <c r="AD127" s="532" t="str">
        <f>IFERROR(VLOOKUP(D127,'Part Master'!A:E,5,FALSE)," ")</f>
        <v xml:space="preserve"> </v>
      </c>
    </row>
    <row r="128" spans="1:30" s="168" customFormat="1">
      <c r="A128" s="94"/>
      <c r="B128" s="94"/>
      <c r="C128" s="94"/>
      <c r="D128" s="89"/>
      <c r="E128" s="90"/>
      <c r="F128" s="91"/>
      <c r="G128" s="180"/>
      <c r="H128" s="180"/>
      <c r="I128" s="180"/>
      <c r="J128" s="180"/>
      <c r="K128" s="180"/>
      <c r="L128" s="193"/>
      <c r="N128" s="131"/>
      <c r="O128" s="131"/>
      <c r="P128" s="131"/>
      <c r="Q128" s="131"/>
      <c r="R128" s="131"/>
      <c r="S128" s="131"/>
      <c r="T128" s="131"/>
      <c r="U128" s="131"/>
      <c r="V128" s="131"/>
      <c r="AD128" s="532" t="str">
        <f>IFERROR(VLOOKUP(D128,'Part Master'!A:E,5,FALSE)," ")</f>
        <v xml:space="preserve"> </v>
      </c>
    </row>
    <row r="129" spans="1:30" s="168" customFormat="1">
      <c r="A129" s="94"/>
      <c r="B129" s="94"/>
      <c r="C129" s="94"/>
      <c r="D129" s="89"/>
      <c r="E129" s="90"/>
      <c r="F129" s="91"/>
      <c r="G129" s="180"/>
      <c r="H129" s="180"/>
      <c r="I129" s="180"/>
      <c r="J129" s="180"/>
      <c r="K129" s="180"/>
      <c r="L129" s="193"/>
      <c r="N129" s="131"/>
      <c r="O129" s="131"/>
      <c r="P129" s="131"/>
      <c r="Q129" s="131"/>
      <c r="R129" s="131"/>
      <c r="S129" s="131"/>
      <c r="T129" s="131"/>
      <c r="U129" s="131"/>
      <c r="V129" s="131"/>
      <c r="AD129" s="532" t="str">
        <f>IFERROR(VLOOKUP(D129,'Part Master'!A:E,5,FALSE)," ")</f>
        <v xml:space="preserve"> </v>
      </c>
    </row>
    <row r="130" spans="1:30" s="168" customFormat="1">
      <c r="A130" s="94"/>
      <c r="B130" s="94"/>
      <c r="C130" s="94"/>
      <c r="D130" s="89"/>
      <c r="E130" s="90"/>
      <c r="F130" s="91"/>
      <c r="G130" s="180"/>
      <c r="H130" s="180"/>
      <c r="I130" s="180"/>
      <c r="J130" s="180"/>
      <c r="K130" s="180"/>
      <c r="L130" s="193"/>
      <c r="N130" s="131"/>
      <c r="O130" s="131"/>
      <c r="P130" s="131"/>
      <c r="Q130" s="131"/>
      <c r="R130" s="131"/>
      <c r="S130" s="131"/>
      <c r="T130" s="131"/>
      <c r="U130" s="131"/>
      <c r="V130" s="131"/>
      <c r="AD130" s="532" t="str">
        <f>IFERROR(VLOOKUP(D130,'Part Master'!A:E,5,FALSE)," ")</f>
        <v xml:space="preserve"> </v>
      </c>
    </row>
    <row r="131" spans="1:30" s="168" customFormat="1">
      <c r="A131" s="94"/>
      <c r="B131" s="94"/>
      <c r="C131" s="94"/>
      <c r="D131" s="89"/>
      <c r="E131" s="90"/>
      <c r="F131" s="91"/>
      <c r="G131" s="180"/>
      <c r="H131" s="180"/>
      <c r="I131" s="180"/>
      <c r="J131" s="180"/>
      <c r="K131" s="180"/>
      <c r="L131" s="193"/>
      <c r="N131" s="131"/>
      <c r="O131" s="131"/>
      <c r="P131" s="131"/>
      <c r="Q131" s="131"/>
      <c r="R131" s="131"/>
      <c r="S131" s="131"/>
      <c r="T131" s="131"/>
      <c r="U131" s="131"/>
      <c r="V131" s="131"/>
      <c r="AD131" s="532" t="str">
        <f>IFERROR(VLOOKUP(D131,'Part Master'!A:E,5,FALSE)," ")</f>
        <v xml:space="preserve"> </v>
      </c>
    </row>
    <row r="132" spans="1:30" s="168" customFormat="1">
      <c r="A132" s="94"/>
      <c r="B132" s="94"/>
      <c r="C132" s="94"/>
      <c r="D132" s="89"/>
      <c r="E132" s="90"/>
      <c r="F132" s="91"/>
      <c r="G132" s="180"/>
      <c r="H132" s="180"/>
      <c r="I132" s="180"/>
      <c r="J132" s="180"/>
      <c r="K132" s="180"/>
      <c r="L132" s="193"/>
      <c r="N132" s="131"/>
      <c r="O132" s="131"/>
      <c r="P132" s="131"/>
      <c r="Q132" s="131"/>
      <c r="R132" s="131"/>
      <c r="S132" s="131"/>
      <c r="T132" s="131"/>
      <c r="U132" s="131"/>
      <c r="V132" s="131"/>
      <c r="AD132" s="532" t="str">
        <f>IFERROR(VLOOKUP(D132,'Part Master'!A:E,5,FALSE)," ")</f>
        <v xml:space="preserve"> </v>
      </c>
    </row>
    <row r="133" spans="1:30" s="168" customFormat="1">
      <c r="A133" s="94"/>
      <c r="B133" s="94"/>
      <c r="C133" s="94"/>
      <c r="D133" s="89"/>
      <c r="E133" s="90"/>
      <c r="F133" s="91"/>
      <c r="G133" s="180"/>
      <c r="H133" s="180"/>
      <c r="I133" s="180"/>
      <c r="J133" s="180"/>
      <c r="K133" s="180"/>
      <c r="L133" s="193"/>
      <c r="N133" s="131"/>
      <c r="O133" s="131"/>
      <c r="P133" s="131"/>
      <c r="Q133" s="131"/>
      <c r="R133" s="131"/>
      <c r="S133" s="131"/>
      <c r="T133" s="131"/>
      <c r="U133" s="131"/>
      <c r="V133" s="131"/>
      <c r="AD133" s="532" t="str">
        <f>IFERROR(VLOOKUP(D133,'Part Master'!A:E,5,FALSE)," ")</f>
        <v xml:space="preserve"> </v>
      </c>
    </row>
    <row r="134" spans="1:30" s="168" customFormat="1">
      <c r="A134" s="94"/>
      <c r="B134" s="94"/>
      <c r="C134" s="94"/>
      <c r="D134" s="89"/>
      <c r="E134" s="90"/>
      <c r="F134" s="91"/>
      <c r="G134" s="180"/>
      <c r="H134" s="180"/>
      <c r="I134" s="180"/>
      <c r="J134" s="180"/>
      <c r="K134" s="180"/>
      <c r="L134" s="193"/>
      <c r="N134" s="131"/>
      <c r="O134" s="131"/>
      <c r="P134" s="131"/>
      <c r="Q134" s="131"/>
      <c r="R134" s="131"/>
      <c r="S134" s="131"/>
      <c r="T134" s="131"/>
      <c r="U134" s="131"/>
      <c r="V134" s="131"/>
      <c r="AD134" s="532" t="str">
        <f>IFERROR(VLOOKUP(D134,'Part Master'!A:E,5,FALSE)," ")</f>
        <v xml:space="preserve"> </v>
      </c>
    </row>
    <row r="135" spans="1:30">
      <c r="AD135" s="532" t="str">
        <f>IFERROR(VLOOKUP(D135,'Part Master'!A:E,5,FALSE)," ")</f>
        <v xml:space="preserve"> </v>
      </c>
    </row>
    <row r="136" spans="1:30">
      <c r="AD136" s="532" t="str">
        <f>IFERROR(VLOOKUP(D136,'Part Master'!A:E,5,FALSE)," ")</f>
        <v xml:space="preserve"> </v>
      </c>
    </row>
    <row r="137" spans="1:30">
      <c r="AD137" s="532" t="str">
        <f>IFERROR(VLOOKUP(D137,'Part Master'!A:E,5,FALSE)," ")</f>
        <v xml:space="preserve"> </v>
      </c>
    </row>
    <row r="138" spans="1:30">
      <c r="AD138" s="532" t="str">
        <f>IFERROR(VLOOKUP(D138,'Part Master'!A:E,5,FALSE)," ")</f>
        <v xml:space="preserve"> </v>
      </c>
    </row>
    <row r="139" spans="1:30">
      <c r="AD139" s="534"/>
    </row>
    <row r="140" spans="1:30">
      <c r="AD140" s="532" t="str">
        <f>IFERROR(VLOOKUP(D140,'Part Master'!A:E,5,FALSE)," ")</f>
        <v xml:space="preserve"> </v>
      </c>
    </row>
    <row r="141" spans="1:30">
      <c r="AD141" s="532" t="str">
        <f>IFERROR(VLOOKUP(D141,'Part Master'!A:E,5,FALSE)," ")</f>
        <v xml:space="preserve"> </v>
      </c>
    </row>
    <row r="142" spans="1:30">
      <c r="AD142" s="532" t="str">
        <f>IFERROR(VLOOKUP(D142,'Part Master'!A:E,5,FALSE)," ")</f>
        <v xml:space="preserve"> </v>
      </c>
    </row>
    <row r="143" spans="1:30">
      <c r="AD143" s="532" t="str">
        <f>IFERROR(VLOOKUP(D143,'Part Master'!A:E,5,FALSE)," ")</f>
        <v xml:space="preserve"> </v>
      </c>
    </row>
    <row r="144" spans="1:30">
      <c r="AD144" s="532" t="str">
        <f>IFERROR(VLOOKUP(D144,'Part Master'!A:E,5,FALSE)," ")</f>
        <v xml:space="preserve"> </v>
      </c>
    </row>
    <row r="145" spans="30:30">
      <c r="AD145" s="532" t="str">
        <f>IFERROR(VLOOKUP(D145,'Part Master'!A:E,5,FALSE)," ")</f>
        <v xml:space="preserve"> </v>
      </c>
    </row>
    <row r="146" spans="30:30">
      <c r="AD146" s="532" t="str">
        <f>IFERROR(VLOOKUP(D146,'Part Master'!A:E,5,FALSE)," ")</f>
        <v xml:space="preserve"> </v>
      </c>
    </row>
    <row r="147" spans="30:30">
      <c r="AD147" s="532" t="str">
        <f>IFERROR(VLOOKUP(D147,'Part Master'!A:E,5,FALSE)," ")</f>
        <v xml:space="preserve"> </v>
      </c>
    </row>
    <row r="148" spans="30:30">
      <c r="AD148" s="532" t="str">
        <f>IFERROR(VLOOKUP(D148,'Part Master'!A:E,5,FALSE)," ")</f>
        <v xml:space="preserve"> </v>
      </c>
    </row>
    <row r="149" spans="30:30">
      <c r="AD149" s="532" t="str">
        <f>IFERROR(VLOOKUP(D149,'Part Master'!A:E,5,FALSE)," ")</f>
        <v xml:space="preserve"> </v>
      </c>
    </row>
    <row r="150" spans="30:30">
      <c r="AD150" s="532" t="str">
        <f>IFERROR(VLOOKUP(D150,'Part Master'!A:E,5,FALSE)," ")</f>
        <v xml:space="preserve"> </v>
      </c>
    </row>
    <row r="151" spans="30:30">
      <c r="AD151" s="532" t="str">
        <f>IFERROR(VLOOKUP(D151,'Part Master'!A:E,5,FALSE)," ")</f>
        <v xml:space="preserve"> </v>
      </c>
    </row>
    <row r="152" spans="30:30">
      <c r="AD152" s="534"/>
    </row>
    <row r="153" spans="30:30">
      <c r="AD153" s="532" t="str">
        <f>IFERROR(VLOOKUP(D153,'Part Master'!A:E,5,FALSE)," ")</f>
        <v xml:space="preserve"> </v>
      </c>
    </row>
    <row r="154" spans="30:30">
      <c r="AD154" s="532" t="str">
        <f>IFERROR(VLOOKUP(D154,'Part Master'!A:E,5,FALSE)," ")</f>
        <v xml:space="preserve"> </v>
      </c>
    </row>
    <row r="155" spans="30:30">
      <c r="AD155" s="534"/>
    </row>
    <row r="156" spans="30:30">
      <c r="AD156" s="532" t="str">
        <f>IFERROR(VLOOKUP(D156,'Part Master'!A:E,5,FALSE)," ")</f>
        <v xml:space="preserve"> </v>
      </c>
    </row>
    <row r="157" spans="30:30">
      <c r="AD157" s="532" t="str">
        <f>IFERROR(VLOOKUP(D157,'Part Master'!A:E,5,FALSE)," ")</f>
        <v xml:space="preserve"> </v>
      </c>
    </row>
    <row r="158" spans="30:30">
      <c r="AD158" s="532" t="str">
        <f>IFERROR(VLOOKUP(D158,'Part Master'!A:E,5,FALSE)," ")</f>
        <v xml:space="preserve"> </v>
      </c>
    </row>
    <row r="159" spans="30:30">
      <c r="AD159" s="532" t="str">
        <f>IFERROR(VLOOKUP(D159,'Part Master'!A:E,5,FALSE)," ")</f>
        <v xml:space="preserve"> </v>
      </c>
    </row>
    <row r="160" spans="30:30">
      <c r="AD160" s="532" t="str">
        <f>IFERROR(VLOOKUP(D160,'Part Master'!A:E,5,FALSE)," ")</f>
        <v xml:space="preserve"> </v>
      </c>
    </row>
    <row r="161" spans="30:30">
      <c r="AD161" s="532" t="str">
        <f>IFERROR(VLOOKUP(D161,'Part Master'!A:E,5,FALSE)," ")</f>
        <v xml:space="preserve"> </v>
      </c>
    </row>
    <row r="162" spans="30:30">
      <c r="AD162" s="532" t="str">
        <f>IFERROR(VLOOKUP(D162,'Part Master'!A:E,5,FALSE)," ")</f>
        <v xml:space="preserve"> </v>
      </c>
    </row>
    <row r="163" spans="30:30">
      <c r="AD163" s="532" t="str">
        <f>IFERROR(VLOOKUP(D163,'Part Master'!A:E,5,FALSE)," ")</f>
        <v xml:space="preserve"> </v>
      </c>
    </row>
    <row r="164" spans="30:30">
      <c r="AD164" s="532" t="str">
        <f>IFERROR(VLOOKUP(D164,'Part Master'!A:E,5,FALSE)," ")</f>
        <v xml:space="preserve"> </v>
      </c>
    </row>
    <row r="165" spans="30:30">
      <c r="AD165" s="532" t="str">
        <f>IFERROR(VLOOKUP(D165,'Part Master'!A:E,5,FALSE)," ")</f>
        <v xml:space="preserve"> </v>
      </c>
    </row>
    <row r="166" spans="30:30">
      <c r="AD166" s="532" t="str">
        <f>IFERROR(VLOOKUP(D166,'Part Master'!A:E,5,FALSE)," ")</f>
        <v xml:space="preserve"> </v>
      </c>
    </row>
    <row r="167" spans="30:30">
      <c r="AD167" s="532" t="str">
        <f>IFERROR(VLOOKUP(D167,'Part Master'!A:E,5,FALSE)," ")</f>
        <v xml:space="preserve"> </v>
      </c>
    </row>
    <row r="168" spans="30:30">
      <c r="AD168" s="532" t="str">
        <f>IFERROR(VLOOKUP(D168,'Part Master'!A:E,5,FALSE)," ")</f>
        <v xml:space="preserve"> </v>
      </c>
    </row>
    <row r="169" spans="30:30">
      <c r="AD169" s="532" t="str">
        <f>IFERROR(VLOOKUP(D169,'Part Master'!A:E,5,FALSE)," ")</f>
        <v xml:space="preserve"> </v>
      </c>
    </row>
    <row r="170" spans="30:30">
      <c r="AD170" s="532" t="str">
        <f>IFERROR(VLOOKUP(D170,'Part Master'!A:E,5,FALSE)," ")</f>
        <v xml:space="preserve"> </v>
      </c>
    </row>
    <row r="171" spans="30:30">
      <c r="AD171" s="532" t="str">
        <f>IFERROR(VLOOKUP(D171,'Part Master'!A:E,5,FALSE)," ")</f>
        <v xml:space="preserve"> </v>
      </c>
    </row>
    <row r="172" spans="30:30">
      <c r="AD172" s="532" t="str">
        <f>IFERROR(VLOOKUP(D172,'Part Master'!A:E,5,FALSE)," ")</f>
        <v xml:space="preserve"> </v>
      </c>
    </row>
    <row r="173" spans="30:30">
      <c r="AD173" s="532" t="str">
        <f>IFERROR(VLOOKUP(D173,'Part Master'!A:E,5,FALSE)," ")</f>
        <v xml:space="preserve"> </v>
      </c>
    </row>
    <row r="174" spans="30:30">
      <c r="AD174" s="532" t="str">
        <f>IFERROR(VLOOKUP(D174,'Part Master'!A:E,5,FALSE)," ")</f>
        <v xml:space="preserve"> </v>
      </c>
    </row>
    <row r="175" spans="30:30">
      <c r="AD175" s="532" t="str">
        <f>IFERROR(VLOOKUP(D175,'Part Master'!A:E,5,FALSE)," ")</f>
        <v xml:space="preserve"> </v>
      </c>
    </row>
    <row r="176" spans="30:30">
      <c r="AD176" s="532" t="str">
        <f>IFERROR(VLOOKUP(D176,'Part Master'!A:E,5,FALSE)," ")</f>
        <v xml:space="preserve"> </v>
      </c>
    </row>
    <row r="177" spans="30:30">
      <c r="AD177" s="532" t="str">
        <f>IFERROR(VLOOKUP(D177,'Part Master'!A:E,5,FALSE)," ")</f>
        <v xml:space="preserve"> </v>
      </c>
    </row>
    <row r="178" spans="30:30">
      <c r="AD178" s="532" t="str">
        <f>IFERROR(VLOOKUP(D178,'Part Master'!A:E,5,FALSE)," ")</f>
        <v xml:space="preserve"> </v>
      </c>
    </row>
    <row r="179" spans="30:30">
      <c r="AD179" s="532" t="str">
        <f>IFERROR(VLOOKUP(D179,'Part Master'!A:E,5,FALSE)," ")</f>
        <v xml:space="preserve"> </v>
      </c>
    </row>
    <row r="180" spans="30:30">
      <c r="AD180" s="532" t="str">
        <f>IFERROR(VLOOKUP(D180,'Part Master'!A:E,5,FALSE)," ")</f>
        <v xml:space="preserve"> </v>
      </c>
    </row>
    <row r="181" spans="30:30">
      <c r="AD181" s="532" t="str">
        <f>IFERROR(VLOOKUP(D181,'Part Master'!A:E,5,FALSE)," ")</f>
        <v xml:space="preserve"> </v>
      </c>
    </row>
    <row r="182" spans="30:30">
      <c r="AD182" s="532" t="str">
        <f>IFERROR(VLOOKUP(D182,'Part Master'!A:E,5,FALSE)," ")</f>
        <v xml:space="preserve"> </v>
      </c>
    </row>
    <row r="183" spans="30:30">
      <c r="AD183" s="532" t="str">
        <f>IFERROR(VLOOKUP(D183,'Part Master'!A:E,5,FALSE)," ")</f>
        <v xml:space="preserve"> </v>
      </c>
    </row>
    <row r="184" spans="30:30">
      <c r="AD184" s="534"/>
    </row>
    <row r="185" spans="30:30">
      <c r="AD185" s="532" t="str">
        <f>IFERROR(VLOOKUP(D185,'Part Master'!A:E,5,FALSE)," ")</f>
        <v xml:space="preserve"> </v>
      </c>
    </row>
    <row r="186" spans="30:30">
      <c r="AD186" s="532" t="str">
        <f>IFERROR(VLOOKUP(D186,'Part Master'!A:E,5,FALSE)," ")</f>
        <v xml:space="preserve"> </v>
      </c>
    </row>
    <row r="187" spans="30:30">
      <c r="AD187" s="532" t="str">
        <f>IFERROR(VLOOKUP(D187,'Part Master'!A:E,5,FALSE)," ")</f>
        <v xml:space="preserve"> </v>
      </c>
    </row>
    <row r="188" spans="30:30">
      <c r="AD188" s="532" t="str">
        <f>IFERROR(VLOOKUP(D188,'Part Master'!A:E,5,FALSE)," ")</f>
        <v xml:space="preserve"> </v>
      </c>
    </row>
    <row r="189" spans="30:30">
      <c r="AD189" s="532" t="str">
        <f>IFERROR(VLOOKUP(D189,'Part Master'!A:E,5,FALSE)," ")</f>
        <v xml:space="preserve"> </v>
      </c>
    </row>
    <row r="190" spans="30:30">
      <c r="AD190" s="532" t="str">
        <f>IFERROR(VLOOKUP(D190,'Part Master'!A:E,5,FALSE)," ")</f>
        <v xml:space="preserve"> </v>
      </c>
    </row>
    <row r="191" spans="30:30">
      <c r="AD191" s="532" t="str">
        <f>IFERROR(VLOOKUP(D191,'Part Master'!A:E,5,FALSE)," ")</f>
        <v xml:space="preserve"> </v>
      </c>
    </row>
    <row r="192" spans="30:30">
      <c r="AD192" s="532" t="str">
        <f>IFERROR(VLOOKUP(D192,'Part Master'!A:E,5,FALSE)," ")</f>
        <v xml:space="preserve"> </v>
      </c>
    </row>
    <row r="193" spans="30:30">
      <c r="AD193" s="532" t="str">
        <f>IFERROR(VLOOKUP(D193,'Part Master'!A:E,5,FALSE)," ")</f>
        <v xml:space="preserve"> </v>
      </c>
    </row>
    <row r="194" spans="30:30">
      <c r="AD194" s="532" t="str">
        <f>IFERROR(VLOOKUP(D194,'Part Master'!A:E,5,FALSE)," ")</f>
        <v xml:space="preserve"> </v>
      </c>
    </row>
    <row r="195" spans="30:30">
      <c r="AD195" s="532" t="str">
        <f>IFERROR(VLOOKUP(D195,'Part Master'!A:E,5,FALSE)," ")</f>
        <v xml:space="preserve"> </v>
      </c>
    </row>
    <row r="196" spans="30:30">
      <c r="AD196" s="532" t="str">
        <f>IFERROR(VLOOKUP(D196,'Part Master'!A:E,5,FALSE)," ")</f>
        <v xml:space="preserve"> </v>
      </c>
    </row>
    <row r="197" spans="30:30">
      <c r="AD197" s="532" t="str">
        <f>IFERROR(VLOOKUP(D197,'Part Master'!A:E,5,FALSE)," ")</f>
        <v xml:space="preserve"> </v>
      </c>
    </row>
    <row r="198" spans="30:30">
      <c r="AD198" s="532" t="str">
        <f>IFERROR(VLOOKUP(D198,'Part Master'!A:E,5,FALSE)," ")</f>
        <v xml:space="preserve"> </v>
      </c>
    </row>
    <row r="199" spans="30:30">
      <c r="AD199" s="532" t="str">
        <f>IFERROR(VLOOKUP(D199,'Part Master'!A:E,5,FALSE)," ")</f>
        <v xml:space="preserve"> </v>
      </c>
    </row>
    <row r="200" spans="30:30">
      <c r="AD200" s="532" t="str">
        <f>IFERROR(VLOOKUP(D200,'Part Master'!A:E,5,FALSE)," ")</f>
        <v xml:space="preserve"> </v>
      </c>
    </row>
    <row r="201" spans="30:30">
      <c r="AD201" s="532" t="str">
        <f>IFERROR(VLOOKUP(D201,'Part Master'!A:E,5,FALSE)," ")</f>
        <v xml:space="preserve"> </v>
      </c>
    </row>
    <row r="202" spans="30:30">
      <c r="AD202" s="532" t="str">
        <f>IFERROR(VLOOKUP(D202,'Part Master'!A:E,5,FALSE)," ")</f>
        <v xml:space="preserve"> </v>
      </c>
    </row>
    <row r="203" spans="30:30">
      <c r="AD203" s="532" t="str">
        <f>IFERROR(VLOOKUP(D203,'Part Master'!A:E,5,FALSE)," ")</f>
        <v xml:space="preserve"> </v>
      </c>
    </row>
    <row r="204" spans="30:30">
      <c r="AD204" s="532" t="str">
        <f>IFERROR(VLOOKUP(D204,'Part Master'!A:E,5,FALSE)," ")</f>
        <v xml:space="preserve"> </v>
      </c>
    </row>
    <row r="205" spans="30:30">
      <c r="AD205" s="532" t="str">
        <f>IFERROR(VLOOKUP(D205,'Part Master'!A:E,5,FALSE)," ")</f>
        <v xml:space="preserve"> </v>
      </c>
    </row>
    <row r="206" spans="30:30">
      <c r="AD206" s="532" t="str">
        <f>IFERROR(VLOOKUP(D206,'Part Master'!A:E,5,FALSE)," ")</f>
        <v xml:space="preserve"> </v>
      </c>
    </row>
    <row r="207" spans="30:30">
      <c r="AD207" s="532" t="str">
        <f>IFERROR(VLOOKUP(D207,'Part Master'!A:E,5,FALSE)," ")</f>
        <v xml:space="preserve"> </v>
      </c>
    </row>
    <row r="208" spans="30:30">
      <c r="AD208" s="532" t="str">
        <f>IFERROR(VLOOKUP(D208,'Part Master'!A:E,5,FALSE)," ")</f>
        <v xml:space="preserve"> </v>
      </c>
    </row>
    <row r="209" spans="1:30">
      <c r="AD209" s="532" t="str">
        <f>IFERROR(VLOOKUP(D209,'Part Master'!A:E,5,FALSE)," ")</f>
        <v xml:space="preserve"> </v>
      </c>
    </row>
    <row r="210" spans="1:30">
      <c r="AD210" s="532" t="str">
        <f>IFERROR(VLOOKUP(D210,'Part Master'!A:E,5,FALSE)," ")</f>
        <v xml:space="preserve"> </v>
      </c>
    </row>
    <row r="211" spans="1:30" s="180" customFormat="1">
      <c r="A211" s="94"/>
      <c r="B211" s="94"/>
      <c r="C211" s="94"/>
      <c r="D211" s="89"/>
      <c r="E211" s="89"/>
      <c r="F211" s="89"/>
      <c r="L211" s="168"/>
      <c r="M211" s="168"/>
      <c r="N211" s="131"/>
      <c r="O211" s="131"/>
      <c r="P211" s="131"/>
      <c r="Q211" s="131"/>
      <c r="R211" s="131"/>
      <c r="S211" s="131"/>
      <c r="T211" s="131"/>
      <c r="U211" s="131"/>
      <c r="V211" s="131"/>
      <c r="AD211" s="532" t="str">
        <f>IFERROR(VLOOKUP(D211,'Part Master'!A:E,5,FALSE)," ")</f>
        <v xml:space="preserve"> </v>
      </c>
    </row>
    <row r="212" spans="1:30">
      <c r="AD212" s="532" t="str">
        <f>IFERROR(VLOOKUP(D212,'Part Master'!A:E,5,FALSE)," ")</f>
        <v xml:space="preserve"> </v>
      </c>
    </row>
    <row r="213" spans="1:30">
      <c r="AD213" s="532" t="str">
        <f>IFERROR(VLOOKUP(D213,'Part Master'!A:E,5,FALSE)," ")</f>
        <v xml:space="preserve"> </v>
      </c>
    </row>
    <row r="214" spans="1:30">
      <c r="AD214" s="532" t="str">
        <f>IFERROR(VLOOKUP(D214,'Part Master'!A:E,5,FALSE)," ")</f>
        <v xml:space="preserve"> </v>
      </c>
    </row>
    <row r="215" spans="1:30">
      <c r="AD215" s="532" t="str">
        <f>IFERROR(VLOOKUP(D215,'Part Master'!A:E,5,FALSE)," ")</f>
        <v xml:space="preserve"> </v>
      </c>
    </row>
    <row r="216" spans="1:30">
      <c r="AD216" s="532" t="str">
        <f>IFERROR(VLOOKUP(D216,'Part Master'!A:E,5,FALSE)," ")</f>
        <v xml:space="preserve"> </v>
      </c>
    </row>
    <row r="217" spans="1:30">
      <c r="AD217" s="532" t="str">
        <f>IFERROR(VLOOKUP(D217,'Part Master'!A:E,5,FALSE)," ")</f>
        <v xml:space="preserve"> </v>
      </c>
    </row>
    <row r="218" spans="1:30">
      <c r="AD218" s="532" t="str">
        <f>IFERROR(VLOOKUP(D218,'Part Master'!A:E,5,FALSE)," ")</f>
        <v xml:space="preserve"> </v>
      </c>
    </row>
    <row r="219" spans="1:30">
      <c r="AD219" s="532" t="str">
        <f>IFERROR(VLOOKUP(D219,'Part Master'!A:E,5,FALSE)," ")</f>
        <v xml:space="preserve"> </v>
      </c>
    </row>
    <row r="220" spans="1:30">
      <c r="AD220" s="532" t="str">
        <f>IFERROR(VLOOKUP(D220,'Part Master'!A:E,5,FALSE)," ")</f>
        <v xml:space="preserve"> </v>
      </c>
    </row>
    <row r="221" spans="1:30">
      <c r="AD221" s="532" t="str">
        <f>IFERROR(VLOOKUP(D221,'Part Master'!A:E,5,FALSE)," ")</f>
        <v xml:space="preserve"> </v>
      </c>
    </row>
    <row r="222" spans="1:30">
      <c r="AD222" s="532" t="str">
        <f>IFERROR(VLOOKUP(D222,'Part Master'!A:E,5,FALSE)," ")</f>
        <v xml:space="preserve"> </v>
      </c>
    </row>
    <row r="223" spans="1:30">
      <c r="AD223" s="532" t="str">
        <f>IFERROR(VLOOKUP(D223,'Part Master'!A:E,5,FALSE)," ")</f>
        <v xml:space="preserve"> </v>
      </c>
    </row>
    <row r="224" spans="1:30">
      <c r="AD224" s="532" t="str">
        <f>IFERROR(VLOOKUP(D224,'Part Master'!A:E,5,FALSE)," ")</f>
        <v xml:space="preserve"> </v>
      </c>
    </row>
    <row r="225" spans="30:30">
      <c r="AD225" s="532" t="str">
        <f>IFERROR(VLOOKUP(D225,'Part Master'!A:E,5,FALSE)," ")</f>
        <v xml:space="preserve"> </v>
      </c>
    </row>
    <row r="226" spans="30:30">
      <c r="AD226" s="532" t="str">
        <f>IFERROR(VLOOKUP(D226,'Part Master'!A:E,5,FALSE)," ")</f>
        <v xml:space="preserve"> </v>
      </c>
    </row>
    <row r="227" spans="30:30">
      <c r="AD227" s="532" t="str">
        <f>IFERROR(VLOOKUP(D227,'Part Master'!A:E,5,FALSE)," ")</f>
        <v xml:space="preserve"> </v>
      </c>
    </row>
    <row r="228" spans="30:30">
      <c r="AD228" s="532" t="str">
        <f>IFERROR(VLOOKUP(D228,'Part Master'!A:E,5,FALSE)," ")</f>
        <v xml:space="preserve"> </v>
      </c>
    </row>
    <row r="229" spans="30:30">
      <c r="AD229" s="532" t="str">
        <f>IFERROR(VLOOKUP(D229,'Part Master'!A:E,5,FALSE)," ")</f>
        <v xml:space="preserve"> </v>
      </c>
    </row>
    <row r="230" spans="30:30">
      <c r="AD230" s="532" t="str">
        <f>IFERROR(VLOOKUP(D230,'Part Master'!A:E,5,FALSE)," ")</f>
        <v xml:space="preserve"> </v>
      </c>
    </row>
    <row r="231" spans="30:30">
      <c r="AD231" s="532" t="str">
        <f>IFERROR(VLOOKUP(D231,'Part Master'!A:E,5,FALSE)," ")</f>
        <v xml:space="preserve"> </v>
      </c>
    </row>
    <row r="232" spans="30:30">
      <c r="AD232" s="532" t="str">
        <f>IFERROR(VLOOKUP(D232,'Part Master'!A:E,5,FALSE)," ")</f>
        <v xml:space="preserve"> </v>
      </c>
    </row>
    <row r="233" spans="30:30">
      <c r="AD233" s="532" t="str">
        <f>IFERROR(VLOOKUP(D233,'Part Master'!A:E,5,FALSE)," ")</f>
        <v xml:space="preserve"> </v>
      </c>
    </row>
    <row r="234" spans="30:30">
      <c r="AD234" s="532" t="str">
        <f>IFERROR(VLOOKUP(D234,'Part Master'!A:E,5,FALSE)," ")</f>
        <v xml:space="preserve"> </v>
      </c>
    </row>
    <row r="235" spans="30:30">
      <c r="AD235" s="532" t="str">
        <f>IFERROR(VLOOKUP(D235,'Part Master'!A:E,5,FALSE)," ")</f>
        <v xml:space="preserve"> </v>
      </c>
    </row>
    <row r="236" spans="30:30">
      <c r="AD236" s="532" t="str">
        <f>IFERROR(VLOOKUP(D236,'Part Master'!A:E,5,FALSE)," ")</f>
        <v xml:space="preserve"> </v>
      </c>
    </row>
    <row r="237" spans="30:30">
      <c r="AD237" s="532" t="str">
        <f>IFERROR(VLOOKUP(D237,'Part Master'!A:E,5,FALSE)," ")</f>
        <v xml:space="preserve"> </v>
      </c>
    </row>
    <row r="238" spans="30:30">
      <c r="AD238" s="532" t="str">
        <f>IFERROR(VLOOKUP(D238,'Part Master'!A:E,5,FALSE)," ")</f>
        <v xml:space="preserve"> </v>
      </c>
    </row>
    <row r="239" spans="30:30">
      <c r="AD239" s="532" t="str">
        <f>IFERROR(VLOOKUP(D239,'Part Master'!A:E,5,FALSE)," ")</f>
        <v xml:space="preserve"> </v>
      </c>
    </row>
    <row r="240" spans="30:30">
      <c r="AD240" s="532" t="str">
        <f>IFERROR(VLOOKUP(D240,'Part Master'!A:E,5,FALSE)," ")</f>
        <v xml:space="preserve"> </v>
      </c>
    </row>
    <row r="241" spans="30:30">
      <c r="AD241" s="532" t="str">
        <f>IFERROR(VLOOKUP(D241,'Part Master'!A:E,5,FALSE)," ")</f>
        <v xml:space="preserve"> </v>
      </c>
    </row>
    <row r="242" spans="30:30">
      <c r="AD242" s="532" t="str">
        <f>IFERROR(VLOOKUP(D242,'Part Master'!A:E,5,FALSE)," ")</f>
        <v xml:space="preserve"> </v>
      </c>
    </row>
    <row r="243" spans="30:30">
      <c r="AD243" s="532" t="str">
        <f>IFERROR(VLOOKUP(D243,'Part Master'!A:E,5,FALSE)," ")</f>
        <v xml:space="preserve"> </v>
      </c>
    </row>
    <row r="244" spans="30:30">
      <c r="AD244" s="532" t="str">
        <f>IFERROR(VLOOKUP(D244,'Part Master'!A:E,5,FALSE)," ")</f>
        <v xml:space="preserve"> </v>
      </c>
    </row>
    <row r="245" spans="30:30">
      <c r="AD245" s="532" t="str">
        <f>IFERROR(VLOOKUP(D245,'Part Master'!A:E,5,FALSE)," ")</f>
        <v xml:space="preserve"> </v>
      </c>
    </row>
    <row r="246" spans="30:30">
      <c r="AD246" s="532" t="str">
        <f>IFERROR(VLOOKUP(D246,'Part Master'!A:E,5,FALSE)," ")</f>
        <v xml:space="preserve"> </v>
      </c>
    </row>
    <row r="247" spans="30:30">
      <c r="AD247" s="532" t="str">
        <f>IFERROR(VLOOKUP(D247,'Part Master'!A:E,5,FALSE)," ")</f>
        <v xml:space="preserve"> </v>
      </c>
    </row>
    <row r="248" spans="30:30">
      <c r="AD248" s="532" t="str">
        <f>IFERROR(VLOOKUP(D248,'Part Master'!A:E,5,FALSE)," ")</f>
        <v xml:space="preserve"> </v>
      </c>
    </row>
    <row r="249" spans="30:30">
      <c r="AD249" s="532" t="str">
        <f>IFERROR(VLOOKUP(D249,'Part Master'!A:E,5,FALSE)," ")</f>
        <v xml:space="preserve"> </v>
      </c>
    </row>
    <row r="250" spans="30:30">
      <c r="AD250" s="532" t="str">
        <f>IFERROR(VLOOKUP(D250,'Part Master'!A:E,5,FALSE)," ")</f>
        <v xml:space="preserve"> </v>
      </c>
    </row>
  </sheetData>
  <sheetProtection algorithmName="SHA-512" hashValue="rjsEV0Gm6k6aJ19skA08suI0SANf1jXBXQk7Wc8rmVmyxbT/di4FKsbWj1CH7qWeynriD31rcYOiFphIyP4X0w==" saltValue="M56FnJVfePFVVsdXBwIDRw==" spinCount="100000" sheet="1" objects="1" scenarios="1"/>
  <mergeCells count="8">
    <mergeCell ref="C50:AD50"/>
    <mergeCell ref="C2:L2"/>
    <mergeCell ref="C3:L3"/>
    <mergeCell ref="D5:E5"/>
    <mergeCell ref="D6:E6"/>
    <mergeCell ref="D7:E7"/>
    <mergeCell ref="G9:H9"/>
    <mergeCell ref="J7:K7"/>
  </mergeCells>
  <conditionalFormatting sqref="G13 G23:G29 J23:J29 J31 G31 G33 J33">
    <cfRule type="cellIs" dxfId="734" priority="34" operator="equal">
      <formula>0</formula>
    </cfRule>
  </conditionalFormatting>
  <conditionalFormatting sqref="G34">
    <cfRule type="cellIs" dxfId="733" priority="33" operator="equal">
      <formula>0</formula>
    </cfRule>
  </conditionalFormatting>
  <conditionalFormatting sqref="J34">
    <cfRule type="cellIs" dxfId="732" priority="27" operator="equal">
      <formula>0</formula>
    </cfRule>
  </conditionalFormatting>
  <conditionalFormatting sqref="G14:G20">
    <cfRule type="cellIs" dxfId="731" priority="31" operator="equal">
      <formula>0</formula>
    </cfRule>
  </conditionalFormatting>
  <conditionalFormatting sqref="J13:J20">
    <cfRule type="cellIs" dxfId="730" priority="28" operator="equal">
      <formula>0</formula>
    </cfRule>
  </conditionalFormatting>
  <conditionalFormatting sqref="J21">
    <cfRule type="cellIs" dxfId="729" priority="21" operator="equal">
      <formula>0</formula>
    </cfRule>
  </conditionalFormatting>
  <conditionalFormatting sqref="G21">
    <cfRule type="cellIs" dxfId="728" priority="22" operator="equal">
      <formula>0</formula>
    </cfRule>
  </conditionalFormatting>
  <conditionalFormatting sqref="J30 G30">
    <cfRule type="cellIs" dxfId="727" priority="20" operator="equal">
      <formula>0</formula>
    </cfRule>
  </conditionalFormatting>
  <conditionalFormatting sqref="G36:G38 J36:J38 J40:J46 G40:G46">
    <cfRule type="cellIs" dxfId="726" priority="18" operator="equal">
      <formula>0</formula>
    </cfRule>
  </conditionalFormatting>
  <conditionalFormatting sqref="L40">
    <cfRule type="containsText" dxfId="725" priority="13" operator="containsText" text="n">
      <formula>NOT(ISERROR(SEARCH("n",L40)))</formula>
    </cfRule>
  </conditionalFormatting>
  <conditionalFormatting sqref="L41:L46">
    <cfRule type="containsText" dxfId="724" priority="7" operator="containsText" text="n">
      <formula>NOT(ISERROR(SEARCH("n",L41)))</formula>
    </cfRule>
  </conditionalFormatting>
  <conditionalFormatting sqref="D12">
    <cfRule type="duplicateValues" dxfId="723" priority="5"/>
  </conditionalFormatting>
  <conditionalFormatting sqref="D22">
    <cfRule type="duplicateValues" dxfId="722" priority="4"/>
  </conditionalFormatting>
  <conditionalFormatting sqref="D35">
    <cfRule type="duplicateValues" dxfId="721" priority="3"/>
  </conditionalFormatting>
  <conditionalFormatting sqref="D32">
    <cfRule type="duplicateValues" dxfId="720" priority="2"/>
  </conditionalFormatting>
  <conditionalFormatting sqref="D39">
    <cfRule type="duplicateValues" dxfId="719" priority="1"/>
  </conditionalFormatting>
  <pageMargins left="0.70866141732283472" right="0.70866141732283472" top="0.74803149606299213" bottom="0.74803149606299213" header="0.31496062992125984" footer="0.31496062992125984"/>
  <pageSetup paperSize="9" scale="79" fitToHeight="0" orientation="portrait" r:id="rId1"/>
  <headerFooter>
    <oddFooter>&amp;RPage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00B0F0"/>
    <pageSetUpPr autoPageBreaks="0" fitToPage="1"/>
  </sheetPr>
  <dimension ref="A1:AD207"/>
  <sheetViews>
    <sheetView showGridLines="0" zoomScaleNormal="100" workbookViewId="0">
      <pane ySplit="11" topLeftCell="A12" activePane="bottomLeft" state="frozen"/>
      <selection activeCell="B1" sqref="B1"/>
      <selection pane="bottomLeft" activeCell="K1" activeCellId="1" sqref="N1:V1048576 B1:L1048576"/>
    </sheetView>
  </sheetViews>
  <sheetFormatPr defaultColWidth="9.140625" defaultRowHeight="15"/>
  <cols>
    <col min="1" max="1" width="3.140625" style="4" hidden="1" customWidth="1"/>
    <col min="2" max="2" width="3.140625" style="4" customWidth="1"/>
    <col min="3" max="3" width="63.42578125" style="4" bestFit="1" customWidth="1"/>
    <col min="4" max="4" width="18.42578125" style="9" customWidth="1"/>
    <col min="5" max="5" width="8.140625" style="4" bestFit="1" customWidth="1"/>
    <col min="6" max="6" width="14.140625" style="210" hidden="1" customWidth="1"/>
    <col min="7" max="7" width="9.42578125" style="210" bestFit="1" customWidth="1"/>
    <col min="8" max="8" width="10.140625" style="210" bestFit="1" customWidth="1"/>
    <col min="9" max="9" width="18.85546875" style="210" hidden="1" customWidth="1"/>
    <col min="10" max="10" width="9.42578125" style="210" hidden="1" customWidth="1"/>
    <col min="11" max="11" width="10.140625" style="210" hidden="1" customWidth="1"/>
    <col min="12" max="12" width="8.7109375" style="273" bestFit="1" customWidth="1"/>
    <col min="13" max="13" width="5.85546875" style="193" hidden="1" customWidth="1"/>
    <col min="14" max="14" width="17.5703125" style="131" hidden="1" customWidth="1"/>
    <col min="15" max="15" width="10.7109375" style="131" hidden="1" customWidth="1"/>
    <col min="16" max="16" width="5" style="195" hidden="1" customWidth="1"/>
    <col min="17" max="17" width="17.5703125" style="4" hidden="1" customWidth="1"/>
    <col min="18" max="18" width="12.5703125" style="4" hidden="1" customWidth="1"/>
    <col min="19" max="19" width="4.5703125" style="4" hidden="1" customWidth="1"/>
    <col min="20" max="20" width="17.85546875" style="4" hidden="1" customWidth="1"/>
    <col min="21" max="21" width="18.7109375" style="4" hidden="1" customWidth="1"/>
    <col min="22" max="22" width="17.7109375" style="4" hidden="1" customWidth="1"/>
    <col min="23" max="29" width="0" style="4" hidden="1" customWidth="1"/>
    <col min="30" max="30" width="10.5703125" style="4" bestFit="1" customWidth="1"/>
    <col min="31" max="16384" width="9.140625" style="4"/>
  </cols>
  <sheetData>
    <row r="1" spans="2:30">
      <c r="F1" s="331" t="s">
        <v>728</v>
      </c>
      <c r="I1" s="287" t="s">
        <v>685</v>
      </c>
      <c r="J1" s="288"/>
      <c r="K1" s="288"/>
      <c r="M1" s="273"/>
      <c r="N1" s="273"/>
      <c r="O1" s="273"/>
      <c r="P1" s="519"/>
      <c r="Q1" s="247"/>
      <c r="R1" s="247"/>
      <c r="S1" s="248"/>
      <c r="T1" s="248"/>
      <c r="U1" s="248"/>
      <c r="V1" s="248"/>
    </row>
    <row r="2" spans="2:30" ht="23.25">
      <c r="C2" s="765" t="s">
        <v>686</v>
      </c>
      <c r="D2" s="765"/>
      <c r="E2" s="765"/>
      <c r="F2" s="765"/>
      <c r="G2" s="765"/>
      <c r="H2" s="765"/>
      <c r="I2" s="765"/>
      <c r="J2" s="765"/>
      <c r="K2" s="765"/>
      <c r="L2" s="765"/>
      <c r="M2" s="273"/>
      <c r="N2" s="273"/>
      <c r="O2" s="273"/>
      <c r="P2" s="519"/>
      <c r="Q2" s="247"/>
      <c r="R2" s="247"/>
      <c r="S2" s="248"/>
      <c r="T2" s="248"/>
      <c r="U2" s="248"/>
      <c r="V2" s="248"/>
    </row>
    <row r="3" spans="2:30" ht="23.25">
      <c r="C3" s="766" t="s">
        <v>1555</v>
      </c>
      <c r="D3" s="766"/>
      <c r="E3" s="766"/>
      <c r="F3" s="766"/>
      <c r="G3" s="766"/>
      <c r="H3" s="766"/>
      <c r="I3" s="766"/>
      <c r="J3" s="766"/>
      <c r="K3" s="766"/>
      <c r="L3" s="766"/>
      <c r="M3" s="325"/>
      <c r="N3" s="325"/>
      <c r="O3" s="325"/>
      <c r="P3" s="519"/>
      <c r="Q3" s="247"/>
      <c r="R3" s="247"/>
      <c r="S3" s="248"/>
      <c r="T3" s="248"/>
      <c r="U3" s="248"/>
      <c r="V3" s="248"/>
    </row>
    <row r="4" spans="2:30" s="16" customFormat="1" ht="15" customHeight="1">
      <c r="D4" s="126"/>
      <c r="E4" s="126"/>
      <c r="F4" s="289"/>
      <c r="G4" s="320"/>
      <c r="H4" s="320"/>
      <c r="I4" s="289"/>
      <c r="J4" s="194"/>
      <c r="K4" s="194"/>
      <c r="L4" s="326"/>
      <c r="M4" s="326"/>
      <c r="N4" s="326"/>
      <c r="O4" s="326"/>
      <c r="P4" s="176"/>
      <c r="Q4" s="247"/>
      <c r="R4" s="247"/>
      <c r="S4" s="248"/>
      <c r="T4" s="248"/>
      <c r="U4" s="248"/>
      <c r="V4" s="248"/>
    </row>
    <row r="5" spans="2:30" s="16" customFormat="1">
      <c r="C5" s="211" t="s">
        <v>1082</v>
      </c>
      <c r="D5" s="749">
        <f ca="1">TODAY()</f>
        <v>45015</v>
      </c>
      <c r="E5" s="750"/>
      <c r="F5" s="301"/>
      <c r="G5" s="320"/>
      <c r="H5" s="320"/>
      <c r="I5" s="289"/>
      <c r="J5" s="194"/>
      <c r="K5" s="194"/>
      <c r="L5" s="326"/>
      <c r="M5" s="326"/>
      <c r="N5" s="326"/>
      <c r="O5" s="326"/>
      <c r="P5" s="177"/>
      <c r="Q5" s="247"/>
      <c r="R5" s="247"/>
      <c r="S5" s="248"/>
      <c r="T5" s="248"/>
      <c r="U5" s="248"/>
      <c r="V5" s="248"/>
    </row>
    <row r="6" spans="2:30" s="16" customFormat="1">
      <c r="C6" s="224" t="s">
        <v>1077</v>
      </c>
      <c r="D6" s="751"/>
      <c r="E6" s="752"/>
      <c r="F6" s="301"/>
      <c r="G6" s="320"/>
      <c r="H6" s="320"/>
      <c r="I6" s="289"/>
      <c r="J6" s="194"/>
      <c r="K6" s="194"/>
      <c r="L6" s="326"/>
      <c r="M6" s="326"/>
      <c r="N6" s="326"/>
      <c r="O6" s="326"/>
      <c r="P6" s="337"/>
      <c r="Q6" s="247"/>
      <c r="R6" s="247"/>
      <c r="S6" s="248"/>
      <c r="T6" s="248"/>
      <c r="U6" s="248"/>
      <c r="V6" s="248"/>
    </row>
    <row r="7" spans="2:30" s="16" customFormat="1">
      <c r="C7" s="224" t="s">
        <v>1078</v>
      </c>
      <c r="D7" s="753"/>
      <c r="E7" s="754"/>
      <c r="F7" s="301"/>
      <c r="G7" s="176"/>
      <c r="H7" s="194"/>
      <c r="I7" s="289"/>
      <c r="J7" s="194"/>
      <c r="K7" s="194"/>
      <c r="L7" s="326"/>
      <c r="M7" s="124"/>
      <c r="N7" s="196"/>
      <c r="O7" s="196"/>
      <c r="P7" s="194"/>
      <c r="Q7" s="247"/>
      <c r="R7" s="247"/>
      <c r="S7" s="248"/>
      <c r="T7" s="248"/>
      <c r="U7" s="248"/>
      <c r="V7" s="248"/>
    </row>
    <row r="8" spans="2:30" s="16" customFormat="1">
      <c r="D8" s="379"/>
      <c r="F8" s="301"/>
      <c r="G8" s="290"/>
      <c r="H8" s="290"/>
      <c r="I8" s="291"/>
      <c r="J8" s="290"/>
      <c r="K8" s="290"/>
      <c r="L8" s="273"/>
      <c r="M8" s="124"/>
      <c r="N8" s="196" t="s">
        <v>1088</v>
      </c>
      <c r="O8" s="196"/>
      <c r="P8" s="194"/>
      <c r="Q8" s="196" t="s">
        <v>1087</v>
      </c>
      <c r="R8" s="196"/>
    </row>
    <row r="9" spans="2:30" s="16" customFormat="1" ht="14.65" customHeight="1">
      <c r="D9" s="379"/>
      <c r="F9" s="301"/>
      <c r="G9" s="767" t="s">
        <v>1085</v>
      </c>
      <c r="H9" s="768"/>
      <c r="I9" s="292"/>
      <c r="J9" s="769" t="s">
        <v>1086</v>
      </c>
      <c r="K9" s="769"/>
      <c r="L9" s="265"/>
      <c r="M9" s="124"/>
      <c r="N9" s="226" t="s">
        <v>506</v>
      </c>
      <c r="O9" s="212">
        <f>'COVER PAGE'!$C$20</f>
        <v>154</v>
      </c>
      <c r="P9" s="198"/>
      <c r="Q9" s="223" t="s">
        <v>506</v>
      </c>
      <c r="R9" s="186">
        <f>'COVER PAGE'!$C$20</f>
        <v>154</v>
      </c>
      <c r="S9" s="175"/>
      <c r="T9" s="198"/>
      <c r="U9" s="198"/>
      <c r="V9" s="198"/>
    </row>
    <row r="10" spans="2:30" ht="15" customHeight="1">
      <c r="C10" s="95"/>
      <c r="D10" s="96"/>
      <c r="E10" s="95"/>
      <c r="F10" s="294" t="s">
        <v>1088</v>
      </c>
      <c r="G10" s="293" t="s">
        <v>1081</v>
      </c>
      <c r="H10" s="246">
        <f>O10</f>
        <v>0</v>
      </c>
      <c r="I10" s="294" t="s">
        <v>1087</v>
      </c>
      <c r="J10" s="295" t="s">
        <v>1081</v>
      </c>
      <c r="K10" s="244">
        <f>R10</f>
        <v>0</v>
      </c>
      <c r="L10" s="225">
        <f>SUM(L12:L57)</f>
        <v>0</v>
      </c>
      <c r="M10" s="124"/>
      <c r="N10" s="202">
        <f>SUM(N12:N57)</f>
        <v>0</v>
      </c>
      <c r="O10" s="202">
        <f>SUM(O12:O57)</f>
        <v>0</v>
      </c>
      <c r="P10" s="338"/>
      <c r="Q10" s="201">
        <f>SUM(Q12:Q57)</f>
        <v>0</v>
      </c>
      <c r="R10" s="201">
        <f>SUM(R12:R57)</f>
        <v>0</v>
      </c>
      <c r="S10" s="204"/>
      <c r="T10" s="203">
        <f>SUM(T12:T57)</f>
        <v>0</v>
      </c>
      <c r="U10" s="203">
        <f>SUM(U12:U57)</f>
        <v>0</v>
      </c>
      <c r="V10" s="203">
        <f>SUM(V12:V57)</f>
        <v>0</v>
      </c>
    </row>
    <row r="11" spans="2:30" s="12" customFormat="1" ht="30">
      <c r="B11" s="764" t="s">
        <v>242</v>
      </c>
      <c r="C11" s="764"/>
      <c r="D11" s="254" t="s">
        <v>243</v>
      </c>
      <c r="E11" s="34" t="s">
        <v>63</v>
      </c>
      <c r="F11" s="296" t="s">
        <v>455</v>
      </c>
      <c r="G11" s="296" t="s">
        <v>1070</v>
      </c>
      <c r="H11" s="296" t="s">
        <v>1066</v>
      </c>
      <c r="I11" s="297" t="s">
        <v>455</v>
      </c>
      <c r="J11" s="297" t="s">
        <v>1070</v>
      </c>
      <c r="K11" s="297" t="s">
        <v>1066</v>
      </c>
      <c r="L11" s="266" t="s">
        <v>1059</v>
      </c>
      <c r="M11" s="193"/>
      <c r="N11" s="253" t="s">
        <v>684</v>
      </c>
      <c r="O11" s="253" t="s">
        <v>1083</v>
      </c>
      <c r="P11" s="341"/>
      <c r="Q11" s="253" t="s">
        <v>684</v>
      </c>
      <c r="R11" s="253" t="s">
        <v>1076</v>
      </c>
      <c r="S11" s="175"/>
      <c r="T11" s="256" t="s">
        <v>1067</v>
      </c>
      <c r="U11" s="256" t="s">
        <v>1068</v>
      </c>
      <c r="V11" s="257" t="s">
        <v>1069</v>
      </c>
      <c r="AD11" s="528" t="s">
        <v>1629</v>
      </c>
    </row>
    <row r="12" spans="2:30">
      <c r="B12" s="572" t="s">
        <v>1574</v>
      </c>
      <c r="C12" s="573"/>
      <c r="D12" s="574"/>
      <c r="E12" s="574"/>
      <c r="F12" s="575"/>
      <c r="G12" s="575"/>
      <c r="H12" s="575"/>
      <c r="I12" s="576"/>
      <c r="J12" s="576"/>
      <c r="K12" s="576"/>
      <c r="L12" s="577"/>
      <c r="N12" s="172"/>
      <c r="O12" s="172"/>
      <c r="P12" s="172"/>
      <c r="Q12" s="193"/>
      <c r="R12" s="193"/>
      <c r="S12" s="95"/>
      <c r="T12" s="95"/>
      <c r="U12" s="95"/>
      <c r="V12" s="95"/>
      <c r="AD12" s="577"/>
    </row>
    <row r="13" spans="2:30" s="5" customFormat="1">
      <c r="B13" s="65" t="s">
        <v>1694</v>
      </c>
      <c r="C13" s="65"/>
      <c r="D13" s="65" t="s">
        <v>1558</v>
      </c>
      <c r="E13" s="583">
        <v>0.8</v>
      </c>
      <c r="F13" s="216">
        <f>VLOOKUP(D13,'Part Master'!A:R, 3,FALSE)</f>
        <v>796.13</v>
      </c>
      <c r="G13" s="216">
        <f>F13*1.1</f>
        <v>875.74300000000005</v>
      </c>
      <c r="H13" s="216">
        <f>G13+(E13*$O$9)</f>
        <v>998.9430000000001</v>
      </c>
      <c r="I13" s="181">
        <f>VLOOKUP(D13,'Part Master'!A:G,7,FALSE)</f>
        <v>660.78790000000004</v>
      </c>
      <c r="J13" s="181">
        <f>I13*1.1</f>
        <v>726.86669000000006</v>
      </c>
      <c r="K13" s="181">
        <f t="shared" ref="K13:K23" si="0">J13+($R$9*E13)</f>
        <v>850.06669000000011</v>
      </c>
      <c r="L13" s="205"/>
      <c r="N13" s="122">
        <f t="shared" ref="N13:N23" si="1">IF(L13&gt;0,G13*L13,0)</f>
        <v>0</v>
      </c>
      <c r="O13" s="122">
        <f t="shared" ref="O13:O23" si="2">IF(L13&gt;0,H13*L13,0)</f>
        <v>0</v>
      </c>
      <c r="P13" s="339"/>
      <c r="Q13" s="122">
        <f t="shared" ref="Q13:Q23" si="3">IF(L13&gt;0,J13*L13,0)</f>
        <v>0</v>
      </c>
      <c r="R13" s="122">
        <f t="shared" ref="R13:R23" si="4">IF(L13&gt;0,K13*L13,0)</f>
        <v>0</v>
      </c>
      <c r="S13" s="175"/>
      <c r="T13" s="174">
        <f>IF($L13&gt;0,$L13*$I13*'COVER PAGE'!#REF!,0)</f>
        <v>0</v>
      </c>
      <c r="U13" s="174">
        <f>IF($L13&gt;0,($E13*$R$9*$L13)-($E13*'COVER PAGE'!#REF!*$L13),0)</f>
        <v>0</v>
      </c>
      <c r="V13" s="174">
        <f>U13+T13</f>
        <v>0</v>
      </c>
      <c r="AD13" s="530" t="s">
        <v>72</v>
      </c>
    </row>
    <row r="14" spans="2:30" s="5" customFormat="1">
      <c r="B14" s="65" t="s">
        <v>1695</v>
      </c>
      <c r="C14" s="65"/>
      <c r="D14" s="65" t="s">
        <v>1559</v>
      </c>
      <c r="E14" s="583">
        <v>0.2</v>
      </c>
      <c r="F14" s="216">
        <f>VLOOKUP(D14,'Part Master'!A:R, 3,FALSE)</f>
        <v>198.22</v>
      </c>
      <c r="G14" s="216">
        <f t="shared" ref="G14:G23" si="5">F14*1.1</f>
        <v>218.04200000000003</v>
      </c>
      <c r="H14" s="216">
        <f t="shared" ref="H14:H23" si="6">G14+(E14*$O$9)</f>
        <v>248.84200000000004</v>
      </c>
      <c r="I14" s="181">
        <f>VLOOKUP(D14,'Part Master'!A:G,7,FALSE)</f>
        <v>164.52260000000001</v>
      </c>
      <c r="J14" s="181">
        <f t="shared" ref="J14:J23" si="7">I14*1.1</f>
        <v>180.97486000000004</v>
      </c>
      <c r="K14" s="181">
        <f t="shared" si="0"/>
        <v>211.77486000000005</v>
      </c>
      <c r="L14" s="205"/>
      <c r="N14" s="122">
        <f t="shared" si="1"/>
        <v>0</v>
      </c>
      <c r="O14" s="122">
        <f t="shared" si="2"/>
        <v>0</v>
      </c>
      <c r="P14" s="339"/>
      <c r="Q14" s="122">
        <f t="shared" si="3"/>
        <v>0</v>
      </c>
      <c r="R14" s="122">
        <f t="shared" si="4"/>
        <v>0</v>
      </c>
      <c r="S14" s="175"/>
      <c r="T14" s="174">
        <f>IF($L14&gt;0,$L14*$I14*'COVER PAGE'!#REF!,0)</f>
        <v>0</v>
      </c>
      <c r="U14" s="174">
        <f>IF($L14&gt;0,($E14*$R$9*$L14)-($E14*'COVER PAGE'!#REF!*$L14),0)</f>
        <v>0</v>
      </c>
      <c r="V14" s="174">
        <f t="shared" ref="V14:V52" si="8">U14+T14</f>
        <v>0</v>
      </c>
      <c r="AD14" s="530" t="s">
        <v>72</v>
      </c>
    </row>
    <row r="15" spans="2:30">
      <c r="B15" s="572" t="s">
        <v>1575</v>
      </c>
      <c r="C15" s="573"/>
      <c r="D15" s="574"/>
      <c r="E15" s="574"/>
      <c r="F15" s="575"/>
      <c r="G15" s="575"/>
      <c r="H15" s="575"/>
      <c r="I15" s="576"/>
      <c r="J15" s="576"/>
      <c r="K15" s="576"/>
      <c r="L15" s="577"/>
      <c r="M15" s="577"/>
      <c r="N15" s="577"/>
      <c r="O15" s="577"/>
      <c r="P15" s="577"/>
      <c r="Q15" s="577"/>
      <c r="R15" s="577"/>
      <c r="S15" s="577"/>
      <c r="T15" s="577"/>
      <c r="U15" s="577"/>
      <c r="V15" s="577"/>
      <c r="W15" s="577"/>
      <c r="X15" s="577"/>
      <c r="Y15" s="577"/>
      <c r="Z15" s="577"/>
      <c r="AA15" s="577"/>
      <c r="AB15" s="577"/>
      <c r="AC15" s="577"/>
      <c r="AD15" s="577"/>
    </row>
    <row r="16" spans="2:30" s="5" customFormat="1">
      <c r="B16" s="65" t="s">
        <v>1576</v>
      </c>
      <c r="C16" s="65"/>
      <c r="D16" s="65" t="s">
        <v>106</v>
      </c>
      <c r="E16" s="583">
        <v>0.25</v>
      </c>
      <c r="F16" s="216">
        <f>VLOOKUP(D16,'Part Master'!A:R, 3,FALSE)</f>
        <v>45.33</v>
      </c>
      <c r="G16" s="216">
        <f t="shared" si="5"/>
        <v>49.863</v>
      </c>
      <c r="H16" s="216">
        <f t="shared" si="6"/>
        <v>88.363</v>
      </c>
      <c r="I16" s="181">
        <f>VLOOKUP(D16,'Part Master'!A:G,7,FALSE)</f>
        <v>37.623899999999999</v>
      </c>
      <c r="J16" s="181">
        <f t="shared" si="7"/>
        <v>41.386290000000002</v>
      </c>
      <c r="K16" s="181">
        <f t="shared" si="0"/>
        <v>79.886290000000002</v>
      </c>
      <c r="L16" s="205"/>
      <c r="N16" s="122">
        <f t="shared" si="1"/>
        <v>0</v>
      </c>
      <c r="O16" s="122">
        <f t="shared" si="2"/>
        <v>0</v>
      </c>
      <c r="P16" s="339"/>
      <c r="Q16" s="122">
        <f t="shared" si="3"/>
        <v>0</v>
      </c>
      <c r="R16" s="122">
        <f t="shared" si="4"/>
        <v>0</v>
      </c>
      <c r="S16" s="170"/>
      <c r="T16" s="174">
        <f>IF($L16&gt;0,$L16*$I16*'COVER PAGE'!#REF!,0)</f>
        <v>0</v>
      </c>
      <c r="U16" s="174">
        <f>IF($L16&gt;0,($E16*$R$9*$L16)-($E16*'COVER PAGE'!#REF!*$L16),0)</f>
        <v>0</v>
      </c>
      <c r="V16" s="174">
        <f t="shared" si="8"/>
        <v>0</v>
      </c>
      <c r="AD16" s="530" t="s">
        <v>72</v>
      </c>
    </row>
    <row r="17" spans="2:30" s="5" customFormat="1">
      <c r="B17" s="65" t="s">
        <v>1698</v>
      </c>
      <c r="C17" s="65"/>
      <c r="D17" s="72" t="s">
        <v>1568</v>
      </c>
      <c r="E17" s="583">
        <v>0.33</v>
      </c>
      <c r="F17" s="216">
        <f>VLOOKUP(D17,'Part Master'!A:R, 3,FALSE)</f>
        <v>270.54000000000002</v>
      </c>
      <c r="G17" s="216">
        <f t="shared" si="5"/>
        <v>297.59400000000005</v>
      </c>
      <c r="H17" s="216">
        <f t="shared" si="6"/>
        <v>348.41400000000004</v>
      </c>
      <c r="I17" s="181">
        <f>VLOOKUP(D17,'Part Master'!A:G,7,FALSE)</f>
        <v>224.54820000000001</v>
      </c>
      <c r="J17" s="181">
        <f t="shared" si="7"/>
        <v>247.00302000000002</v>
      </c>
      <c r="K17" s="181">
        <f t="shared" si="0"/>
        <v>297.82302000000004</v>
      </c>
      <c r="L17" s="205"/>
      <c r="N17" s="122">
        <f t="shared" ref="N17:N23" si="9">IF(L17&gt;0,G17*L17,0)</f>
        <v>0</v>
      </c>
      <c r="O17" s="122">
        <f t="shared" ref="O17:O23" si="10">IF(L17&gt;0,H17*L17,0)</f>
        <v>0</v>
      </c>
      <c r="P17" s="339"/>
      <c r="Q17" s="122">
        <f t="shared" ref="Q17:Q23" si="11">IF(L17&gt;0,J17*L17,0)</f>
        <v>0</v>
      </c>
      <c r="R17" s="122">
        <f t="shared" ref="R17:R23" si="12">IF(L17&gt;0,K17*L17,0)</f>
        <v>0</v>
      </c>
      <c r="S17" s="170"/>
      <c r="T17" s="174">
        <f>IF($L17&gt;0,$L17*$I17*'COVER PAGE'!#REF!,0)</f>
        <v>0</v>
      </c>
      <c r="U17" s="174">
        <f>IF($L17&gt;0,($E17*$R$9*$L17)-($E17*'COVER PAGE'!#REF!*$L17),0)</f>
        <v>0</v>
      </c>
      <c r="V17" s="174">
        <f t="shared" ref="V17:V23" si="13">U17+T17</f>
        <v>0</v>
      </c>
      <c r="AD17" s="530" t="s">
        <v>72</v>
      </c>
    </row>
    <row r="18" spans="2:30" s="5" customFormat="1">
      <c r="B18" s="65" t="s">
        <v>1699</v>
      </c>
      <c r="C18" s="65"/>
      <c r="D18" s="65" t="s">
        <v>1570</v>
      </c>
      <c r="E18" s="583">
        <v>0.33</v>
      </c>
      <c r="F18" s="216">
        <f>VLOOKUP(D18,'Part Master'!A:R, 3,FALSE)</f>
        <v>225.06</v>
      </c>
      <c r="G18" s="216">
        <f>F18*1.1</f>
        <v>247.56600000000003</v>
      </c>
      <c r="H18" s="216">
        <f>G18+(E18*$O$9)</f>
        <v>298.38600000000002</v>
      </c>
      <c r="I18" s="181">
        <f>VLOOKUP(D18,'Part Master'!A:G,7,FALSE)</f>
        <v>186.7998</v>
      </c>
      <c r="J18" s="181">
        <f>I18*1.1</f>
        <v>205.47978000000003</v>
      </c>
      <c r="K18" s="181">
        <f>J18+($R$9*E18)</f>
        <v>256.29978000000006</v>
      </c>
      <c r="L18" s="205"/>
      <c r="N18" s="122">
        <f t="shared" si="9"/>
        <v>0</v>
      </c>
      <c r="O18" s="122">
        <f t="shared" si="10"/>
        <v>0</v>
      </c>
      <c r="P18" s="339"/>
      <c r="Q18" s="122">
        <f t="shared" si="11"/>
        <v>0</v>
      </c>
      <c r="R18" s="122">
        <f t="shared" si="12"/>
        <v>0</v>
      </c>
      <c r="S18" s="170"/>
      <c r="T18" s="174">
        <f>IF($L18&gt;0,$L18*$I18*'COVER PAGE'!#REF!,0)</f>
        <v>0</v>
      </c>
      <c r="U18" s="174">
        <f>IF($L18&gt;0,($E18*$R$9*$L18)-($E18*'COVER PAGE'!#REF!*$L18),0)</f>
        <v>0</v>
      </c>
      <c r="V18" s="174">
        <f t="shared" si="13"/>
        <v>0</v>
      </c>
      <c r="AD18" s="530" t="s">
        <v>72</v>
      </c>
    </row>
    <row r="19" spans="2:30" s="5" customFormat="1">
      <c r="B19" s="65" t="s">
        <v>1700</v>
      </c>
      <c r="C19" s="65"/>
      <c r="D19" s="72" t="s">
        <v>1569</v>
      </c>
      <c r="E19" s="583">
        <v>0.33</v>
      </c>
      <c r="F19" s="216">
        <f>VLOOKUP(D19,'Part Master'!A:R, 3,FALSE)</f>
        <v>315.83</v>
      </c>
      <c r="G19" s="216">
        <f>F19*1.1</f>
        <v>347.41300000000001</v>
      </c>
      <c r="H19" s="216">
        <f>G19+(E19*$O$9)</f>
        <v>398.233</v>
      </c>
      <c r="I19" s="181">
        <f>VLOOKUP(D19,'Part Master'!A:G,7,FALSE)</f>
        <v>262.13889999999998</v>
      </c>
      <c r="J19" s="181">
        <f>I19*1.1</f>
        <v>288.35279000000003</v>
      </c>
      <c r="K19" s="181">
        <f>J19+($R$9*E19)</f>
        <v>339.17279000000002</v>
      </c>
      <c r="L19" s="205"/>
      <c r="N19" s="122">
        <f t="shared" si="9"/>
        <v>0</v>
      </c>
      <c r="O19" s="122">
        <f t="shared" si="10"/>
        <v>0</v>
      </c>
      <c r="P19" s="339"/>
      <c r="Q19" s="122">
        <f t="shared" si="11"/>
        <v>0</v>
      </c>
      <c r="R19" s="122">
        <f t="shared" si="12"/>
        <v>0</v>
      </c>
      <c r="S19" s="170"/>
      <c r="T19" s="174">
        <f>IF($L19&gt;0,$L19*$I19*'COVER PAGE'!#REF!,0)</f>
        <v>0</v>
      </c>
      <c r="U19" s="174">
        <f>IF($L19&gt;0,($E19*$R$9*$L19)-($E19*'COVER PAGE'!#REF!*$L19),0)</f>
        <v>0</v>
      </c>
      <c r="V19" s="174">
        <f t="shared" si="13"/>
        <v>0</v>
      </c>
      <c r="AD19" s="530" t="s">
        <v>72</v>
      </c>
    </row>
    <row r="20" spans="2:30" s="5" customFormat="1">
      <c r="B20" s="79" t="s">
        <v>1577</v>
      </c>
      <c r="C20" s="65"/>
      <c r="D20" s="65" t="s">
        <v>1565</v>
      </c>
      <c r="E20" s="583">
        <v>0.5</v>
      </c>
      <c r="F20" s="216">
        <f>VLOOKUP(D20,'Part Master'!A:R, 3,FALSE)</f>
        <v>156.19999999999999</v>
      </c>
      <c r="G20" s="216">
        <f t="shared" si="5"/>
        <v>171.82</v>
      </c>
      <c r="H20" s="216">
        <f t="shared" si="6"/>
        <v>248.82</v>
      </c>
      <c r="I20" s="181">
        <f>VLOOKUP(D20,'Part Master'!A:G,7,FALSE)</f>
        <v>129.64599999999999</v>
      </c>
      <c r="J20" s="181">
        <f t="shared" si="7"/>
        <v>142.61060000000001</v>
      </c>
      <c r="K20" s="181">
        <f t="shared" si="0"/>
        <v>219.61060000000001</v>
      </c>
      <c r="L20" s="205"/>
      <c r="N20" s="122">
        <f t="shared" si="9"/>
        <v>0</v>
      </c>
      <c r="O20" s="122">
        <f t="shared" si="10"/>
        <v>0</v>
      </c>
      <c r="P20" s="339"/>
      <c r="Q20" s="122">
        <f t="shared" si="11"/>
        <v>0</v>
      </c>
      <c r="R20" s="122">
        <f t="shared" si="12"/>
        <v>0</v>
      </c>
      <c r="S20" s="170"/>
      <c r="T20" s="174">
        <f>IF($L20&gt;0,$L20*$I20*'COVER PAGE'!#REF!,0)</f>
        <v>0</v>
      </c>
      <c r="U20" s="174">
        <f>IF($L20&gt;0,($E20*$R$9*$L20)-($E20*'COVER PAGE'!#REF!*$L20),0)</f>
        <v>0</v>
      </c>
      <c r="V20" s="174">
        <f t="shared" si="13"/>
        <v>0</v>
      </c>
      <c r="AD20" s="530" t="s">
        <v>72</v>
      </c>
    </row>
    <row r="21" spans="2:30" s="5" customFormat="1">
      <c r="B21" s="65" t="s">
        <v>1579</v>
      </c>
      <c r="C21" s="65"/>
      <c r="D21" s="72" t="s">
        <v>1572</v>
      </c>
      <c r="E21" s="583">
        <v>0.25</v>
      </c>
      <c r="F21" s="216">
        <f>VLOOKUP(D21,'Part Master'!A:R, 3,FALSE)</f>
        <v>136.80000000000001</v>
      </c>
      <c r="G21" s="216">
        <f>F21*1.1</f>
        <v>150.48000000000002</v>
      </c>
      <c r="H21" s="216">
        <f>G21+(E21*$O$9)</f>
        <v>188.98000000000002</v>
      </c>
      <c r="I21" s="181">
        <f>VLOOKUP(D21,'Part Master'!A:G,7,FALSE)</f>
        <v>113.54400000000001</v>
      </c>
      <c r="J21" s="181">
        <f>I21*1.1</f>
        <v>124.89840000000002</v>
      </c>
      <c r="K21" s="181">
        <f>J21+($R$9*E21)</f>
        <v>163.39840000000004</v>
      </c>
      <c r="L21" s="205"/>
      <c r="N21" s="122">
        <f t="shared" si="9"/>
        <v>0</v>
      </c>
      <c r="O21" s="122">
        <f t="shared" si="10"/>
        <v>0</v>
      </c>
      <c r="P21" s="339"/>
      <c r="Q21" s="122">
        <f t="shared" si="11"/>
        <v>0</v>
      </c>
      <c r="R21" s="122">
        <f t="shared" si="12"/>
        <v>0</v>
      </c>
      <c r="S21" s="170"/>
      <c r="T21" s="174">
        <f>IF($L21&gt;0,$L21*$I21*'COVER PAGE'!#REF!,0)</f>
        <v>0</v>
      </c>
      <c r="U21" s="174">
        <f>IF($L21&gt;0,($E21*$R$9*$L21)-($E21*'COVER PAGE'!#REF!*$L21),0)</f>
        <v>0</v>
      </c>
      <c r="V21" s="174">
        <f t="shared" si="13"/>
        <v>0</v>
      </c>
      <c r="AD21" s="530" t="s">
        <v>72</v>
      </c>
    </row>
    <row r="22" spans="2:30" s="5" customFormat="1">
      <c r="B22" s="72" t="s">
        <v>1701</v>
      </c>
      <c r="C22" s="72"/>
      <c r="D22" s="72" t="s">
        <v>1566</v>
      </c>
      <c r="E22" s="583">
        <v>0.25</v>
      </c>
      <c r="F22" s="216">
        <f>VLOOKUP(D22,'Part Master'!A:R, 3,FALSE)</f>
        <v>600.44000000000005</v>
      </c>
      <c r="G22" s="216">
        <f>F22*1.1</f>
        <v>660.48400000000015</v>
      </c>
      <c r="H22" s="216">
        <f>G22+(E22*$O$9)</f>
        <v>698.98400000000015</v>
      </c>
      <c r="I22" s="181">
        <f>VLOOKUP(D22,'Part Master'!A:G,7,FALSE)</f>
        <v>498.36520000000007</v>
      </c>
      <c r="J22" s="181">
        <f>I22*1.1</f>
        <v>548.20172000000014</v>
      </c>
      <c r="K22" s="181">
        <f>J22+($R$9*E22)</f>
        <v>586.70172000000014</v>
      </c>
      <c r="L22" s="205"/>
      <c r="N22" s="122">
        <f t="shared" si="9"/>
        <v>0</v>
      </c>
      <c r="O22" s="122">
        <f t="shared" si="10"/>
        <v>0</v>
      </c>
      <c r="P22" s="339"/>
      <c r="Q22" s="122">
        <f t="shared" si="11"/>
        <v>0</v>
      </c>
      <c r="R22" s="122">
        <f t="shared" si="12"/>
        <v>0</v>
      </c>
      <c r="S22" s="170"/>
      <c r="T22" s="174">
        <f>IF($L22&gt;0,$L22*$I22*'COVER PAGE'!#REF!,0)</f>
        <v>0</v>
      </c>
      <c r="U22" s="174">
        <f>IF($L22&gt;0,($E22*$R$9*$L22)-($E22*'COVER PAGE'!#REF!*$L22),0)</f>
        <v>0</v>
      </c>
      <c r="V22" s="174">
        <f t="shared" si="13"/>
        <v>0</v>
      </c>
      <c r="AD22" s="530" t="s">
        <v>72</v>
      </c>
    </row>
    <row r="23" spans="2:30" s="5" customFormat="1">
      <c r="B23" s="65" t="s">
        <v>1702</v>
      </c>
      <c r="C23" s="65"/>
      <c r="D23" s="65" t="s">
        <v>1567</v>
      </c>
      <c r="E23" s="583">
        <v>0.25</v>
      </c>
      <c r="F23" s="216">
        <f>VLOOKUP(D23,'Part Master'!A:R, 3,FALSE)</f>
        <v>564.01</v>
      </c>
      <c r="G23" s="216">
        <f t="shared" si="5"/>
        <v>620.41100000000006</v>
      </c>
      <c r="H23" s="216">
        <f t="shared" si="6"/>
        <v>658.91100000000006</v>
      </c>
      <c r="I23" s="181">
        <f>VLOOKUP(D23,'Part Master'!A:G,7,FALSE)</f>
        <v>468.12829999999997</v>
      </c>
      <c r="J23" s="181">
        <f t="shared" si="7"/>
        <v>514.94113000000004</v>
      </c>
      <c r="K23" s="181">
        <f t="shared" si="0"/>
        <v>553.44113000000004</v>
      </c>
      <c r="L23" s="205"/>
      <c r="N23" s="122">
        <f t="shared" si="9"/>
        <v>0</v>
      </c>
      <c r="O23" s="122">
        <f t="shared" si="10"/>
        <v>0</v>
      </c>
      <c r="P23" s="339"/>
      <c r="Q23" s="122">
        <f t="shared" si="11"/>
        <v>0</v>
      </c>
      <c r="R23" s="122">
        <f t="shared" si="12"/>
        <v>0</v>
      </c>
      <c r="S23" s="170"/>
      <c r="T23" s="174">
        <f>IF($L23&gt;0,$L23*$I23*'COVER PAGE'!#REF!,0)</f>
        <v>0</v>
      </c>
      <c r="U23" s="174">
        <f>IF($L23&gt;0,($E23*$R$9*$L23)-($E23*'COVER PAGE'!#REF!*$L23),0)</f>
        <v>0</v>
      </c>
      <c r="V23" s="174">
        <f t="shared" si="13"/>
        <v>0</v>
      </c>
      <c r="AD23" s="530" t="s">
        <v>738</v>
      </c>
    </row>
    <row r="24" spans="2:30" s="5" customFormat="1" hidden="1">
      <c r="B24" s="65" t="s">
        <v>1580</v>
      </c>
      <c r="C24" s="65"/>
      <c r="D24" s="65" t="s">
        <v>1589</v>
      </c>
      <c r="E24" s="520">
        <v>0.5</v>
      </c>
      <c r="F24" s="216">
        <f>VLOOKUP(D24,'Part Master'!A:R, 3,FALSE)</f>
        <v>0</v>
      </c>
      <c r="G24" s="216">
        <f t="shared" ref="G24:G29" si="14">F24*1.1</f>
        <v>0</v>
      </c>
      <c r="H24" s="216">
        <f t="shared" ref="H24:H29" si="15">G24+(E24*$O$9)</f>
        <v>77</v>
      </c>
      <c r="I24" s="181" t="str">
        <f>VLOOKUP(D24,'Part Master'!A:G,5,FALSE)</f>
        <v/>
      </c>
      <c r="J24" s="181" t="e">
        <f t="shared" ref="J24:J29" si="16">I24*1.1</f>
        <v>#VALUE!</v>
      </c>
      <c r="K24" s="181" t="e">
        <f t="shared" ref="K24:K29" si="17">J24+($R$9*E24)</f>
        <v>#VALUE!</v>
      </c>
      <c r="L24" s="205"/>
      <c r="N24" s="122">
        <f t="shared" ref="N24:N29" si="18">IF(L24&gt;0,G24*L24,0)</f>
        <v>0</v>
      </c>
      <c r="O24" s="122">
        <f t="shared" ref="O24:O29" si="19">IF(L24&gt;0,H24*L24,0)</f>
        <v>0</v>
      </c>
      <c r="P24" s="339"/>
      <c r="Q24" s="122">
        <f t="shared" ref="Q24:Q29" si="20">IF(L24&gt;0,J24*L24,0)</f>
        <v>0</v>
      </c>
      <c r="R24" s="122">
        <f t="shared" ref="R24:R29" si="21">IF(L24&gt;0,K24*L24,0)</f>
        <v>0</v>
      </c>
      <c r="T24" s="174">
        <f>IF($L24&gt;0,$L24*$I24*'COVER PAGE'!#REF!,0)</f>
        <v>0</v>
      </c>
      <c r="U24" s="174">
        <f>IF($L24&gt;0,($E24*$R$9*$L24)-($E24*'COVER PAGE'!#REF!*$L24),0)</f>
        <v>0</v>
      </c>
      <c r="V24" s="174">
        <f t="shared" si="8"/>
        <v>0</v>
      </c>
      <c r="AD24" s="530" t="s">
        <v>72</v>
      </c>
    </row>
    <row r="25" spans="2:30">
      <c r="B25" s="572" t="s">
        <v>1581</v>
      </c>
      <c r="C25" s="573"/>
      <c r="D25" s="574"/>
      <c r="E25" s="574"/>
      <c r="F25" s="575"/>
      <c r="G25" s="575"/>
      <c r="H25" s="575"/>
      <c r="I25" s="576"/>
      <c r="J25" s="576"/>
      <c r="K25" s="576"/>
      <c r="L25" s="577"/>
      <c r="M25" s="577"/>
      <c r="N25" s="577"/>
      <c r="O25" s="577"/>
      <c r="P25" s="577"/>
      <c r="Q25" s="577"/>
      <c r="R25" s="577"/>
      <c r="S25" s="577"/>
      <c r="T25" s="577"/>
      <c r="U25" s="577"/>
      <c r="V25" s="577"/>
      <c r="W25" s="577"/>
      <c r="X25" s="577"/>
      <c r="Y25" s="577"/>
      <c r="Z25" s="577"/>
      <c r="AA25" s="577"/>
      <c r="AB25" s="577"/>
      <c r="AC25" s="577"/>
      <c r="AD25" s="577"/>
    </row>
    <row r="26" spans="2:30" s="5" customFormat="1">
      <c r="B26" s="41" t="s">
        <v>1582</v>
      </c>
      <c r="C26" s="41"/>
      <c r="D26" s="41" t="s">
        <v>1562</v>
      </c>
      <c r="E26" s="583">
        <v>0.16700000000000001</v>
      </c>
      <c r="F26" s="262">
        <f>VLOOKUP(D26,'Part Master'!A:R, 3,FALSE)</f>
        <v>130.28</v>
      </c>
      <c r="G26" s="262">
        <f>F26*1.1</f>
        <v>143.30800000000002</v>
      </c>
      <c r="H26" s="262">
        <f t="shared" si="15"/>
        <v>169.02600000000001</v>
      </c>
      <c r="I26" s="181">
        <f>VLOOKUP(D26,'Part Master'!A:G,7,FALSE)</f>
        <v>108.1324</v>
      </c>
      <c r="J26" s="181">
        <f t="shared" si="16"/>
        <v>118.94564000000001</v>
      </c>
      <c r="K26" s="181">
        <f t="shared" si="17"/>
        <v>144.66364000000002</v>
      </c>
      <c r="L26" s="205"/>
      <c r="N26" s="122">
        <f t="shared" ref="N26" si="22">IF(L26&gt;0,G26*L26,0)</f>
        <v>0</v>
      </c>
      <c r="O26" s="122">
        <f t="shared" ref="O26" si="23">IF(L26&gt;0,H26*L26,0)</f>
        <v>0</v>
      </c>
      <c r="P26" s="339"/>
      <c r="Q26" s="122">
        <f t="shared" ref="Q26" si="24">IF(L26&gt;0,J26*L26,0)</f>
        <v>0</v>
      </c>
      <c r="R26" s="122">
        <f t="shared" ref="R26" si="25">IF(L26&gt;0,K26*L26,0)</f>
        <v>0</v>
      </c>
      <c r="S26" s="630"/>
      <c r="T26" s="174">
        <f>IF($L26&gt;0,$L26*$I26*'COVER PAGE'!#REF!,0)</f>
        <v>0</v>
      </c>
      <c r="U26" s="174">
        <f>IF($L26&gt;0,($E26*$R$9*$L26)-($E26*'COVER PAGE'!#REF!*$L26),0)</f>
        <v>0</v>
      </c>
      <c r="V26" s="174">
        <f t="shared" ref="V26" si="26">U26+T26</f>
        <v>0</v>
      </c>
      <c r="AD26" s="530" t="s">
        <v>72</v>
      </c>
    </row>
    <row r="27" spans="2:30" s="5" customFormat="1" hidden="1">
      <c r="B27" s="65" t="s">
        <v>1583</v>
      </c>
      <c r="C27" s="65"/>
      <c r="D27" s="65" t="s">
        <v>1588</v>
      </c>
      <c r="E27" s="583">
        <v>0.16700000000000001</v>
      </c>
      <c r="F27" s="216">
        <f>VLOOKUP(D27,'Part Master'!A:R, 3,FALSE)</f>
        <v>130.28</v>
      </c>
      <c r="G27" s="216">
        <f t="shared" si="14"/>
        <v>143.30800000000002</v>
      </c>
      <c r="H27" s="216">
        <f t="shared" si="15"/>
        <v>169.02600000000001</v>
      </c>
      <c r="I27" s="181">
        <f>VLOOKUP(D27,'Part Master'!A:G,7,FALSE)</f>
        <v>108.1324</v>
      </c>
      <c r="J27" s="181">
        <f t="shared" si="16"/>
        <v>118.94564000000001</v>
      </c>
      <c r="K27" s="181">
        <f t="shared" si="17"/>
        <v>144.66364000000002</v>
      </c>
      <c r="L27" s="205"/>
      <c r="N27" s="122">
        <f t="shared" si="18"/>
        <v>0</v>
      </c>
      <c r="O27" s="122">
        <f t="shared" si="19"/>
        <v>0</v>
      </c>
      <c r="P27" s="339"/>
      <c r="Q27" s="122">
        <f t="shared" si="20"/>
        <v>0</v>
      </c>
      <c r="R27" s="122">
        <f t="shared" si="21"/>
        <v>0</v>
      </c>
      <c r="T27" s="174">
        <f>IF($L27&gt;0,$L27*$I27*'COVER PAGE'!#REF!,0)</f>
        <v>0</v>
      </c>
      <c r="U27" s="174">
        <f>IF($L27&gt;0,($E27*$R$9*$L27)-($E27*'COVER PAGE'!#REF!*$L27),0)</f>
        <v>0</v>
      </c>
      <c r="V27" s="174">
        <f t="shared" si="8"/>
        <v>0</v>
      </c>
      <c r="AD27" s="530" t="s">
        <v>738</v>
      </c>
    </row>
    <row r="28" spans="2:30" s="5" customFormat="1">
      <c r="B28" s="65" t="s">
        <v>1584</v>
      </c>
      <c r="C28" s="65"/>
      <c r="D28" s="65" t="s">
        <v>1563</v>
      </c>
      <c r="E28" s="583">
        <v>0.16700000000000001</v>
      </c>
      <c r="F28" s="216">
        <f>VLOOKUP(D28,'Part Master'!A:R, 3,FALSE)</f>
        <v>130.27000000000001</v>
      </c>
      <c r="G28" s="216">
        <f t="shared" si="14"/>
        <v>143.29700000000003</v>
      </c>
      <c r="H28" s="216">
        <f t="shared" si="15"/>
        <v>169.01500000000001</v>
      </c>
      <c r="I28" s="181">
        <f>VLOOKUP(D28,'Part Master'!A:G,7,FALSE)</f>
        <v>108.1241</v>
      </c>
      <c r="J28" s="181">
        <f t="shared" si="16"/>
        <v>118.93651000000001</v>
      </c>
      <c r="K28" s="181">
        <f t="shared" si="17"/>
        <v>144.65451000000002</v>
      </c>
      <c r="L28" s="205"/>
      <c r="N28" s="122">
        <f t="shared" si="18"/>
        <v>0</v>
      </c>
      <c r="O28" s="122">
        <f t="shared" si="19"/>
        <v>0</v>
      </c>
      <c r="P28" s="339"/>
      <c r="Q28" s="122">
        <f t="shared" si="20"/>
        <v>0</v>
      </c>
      <c r="R28" s="122">
        <f t="shared" si="21"/>
        <v>0</v>
      </c>
      <c r="T28" s="174">
        <f>IF($L28&gt;0,$L28*$I28*'COVER PAGE'!#REF!,0)</f>
        <v>0</v>
      </c>
      <c r="U28" s="174">
        <f>IF($L28&gt;0,($E28*$R$9*$L28)-($E28*'COVER PAGE'!#REF!*$L28),0)</f>
        <v>0</v>
      </c>
      <c r="V28" s="174">
        <f t="shared" si="8"/>
        <v>0</v>
      </c>
      <c r="AD28" s="530" t="s">
        <v>72</v>
      </c>
    </row>
    <row r="29" spans="2:30" s="5" customFormat="1" hidden="1">
      <c r="B29" s="65" t="s">
        <v>1585</v>
      </c>
      <c r="C29" s="65"/>
      <c r="D29" s="65" t="s">
        <v>1587</v>
      </c>
      <c r="E29" s="583">
        <v>0.16700000000000001</v>
      </c>
      <c r="F29" s="216">
        <f>VLOOKUP(D29,'Part Master'!A:R, 3,FALSE)</f>
        <v>130.27000000000001</v>
      </c>
      <c r="G29" s="216">
        <f t="shared" si="14"/>
        <v>143.29700000000003</v>
      </c>
      <c r="H29" s="216">
        <f t="shared" si="15"/>
        <v>169.01500000000001</v>
      </c>
      <c r="I29" s="181">
        <f>VLOOKUP(D29,'Part Master'!A:G,7,FALSE)</f>
        <v>108.1241</v>
      </c>
      <c r="J29" s="181">
        <f t="shared" si="16"/>
        <v>118.93651000000001</v>
      </c>
      <c r="K29" s="181">
        <f t="shared" si="17"/>
        <v>144.65451000000002</v>
      </c>
      <c r="L29" s="205"/>
      <c r="N29" s="122">
        <f t="shared" si="18"/>
        <v>0</v>
      </c>
      <c r="O29" s="122">
        <f t="shared" si="19"/>
        <v>0</v>
      </c>
      <c r="P29" s="339"/>
      <c r="Q29" s="122">
        <f t="shared" si="20"/>
        <v>0</v>
      </c>
      <c r="R29" s="122">
        <f t="shared" si="21"/>
        <v>0</v>
      </c>
      <c r="T29" s="174">
        <f>IF($L29&gt;0,$L29*$I29*'COVER PAGE'!#REF!,0)</f>
        <v>0</v>
      </c>
      <c r="U29" s="174">
        <f>IF($L29&gt;0,($E29*$R$9*$L29)-($E29*'COVER PAGE'!#REF!*$L29),0)</f>
        <v>0</v>
      </c>
      <c r="V29" s="174">
        <f t="shared" si="8"/>
        <v>0</v>
      </c>
      <c r="AD29" s="530" t="s">
        <v>738</v>
      </c>
    </row>
    <row r="30" spans="2:30" hidden="1">
      <c r="B30" s="523"/>
      <c r="C30" s="523"/>
      <c r="D30" s="449"/>
      <c r="E30" s="523"/>
      <c r="F30" s="584"/>
      <c r="G30" s="584"/>
      <c r="H30" s="584"/>
      <c r="I30" s="584"/>
      <c r="J30" s="584"/>
      <c r="K30" s="584"/>
      <c r="L30" s="585"/>
      <c r="AD30" s="530" t="s">
        <v>72</v>
      </c>
    </row>
    <row r="31" spans="2:30">
      <c r="B31" s="572" t="s">
        <v>1591</v>
      </c>
      <c r="C31" s="573"/>
      <c r="D31" s="574"/>
      <c r="E31" s="574"/>
      <c r="F31" s="575"/>
      <c r="G31" s="575"/>
      <c r="H31" s="575"/>
      <c r="I31" s="576"/>
      <c r="J31" s="576"/>
      <c r="K31" s="576"/>
      <c r="L31" s="577"/>
      <c r="M31" s="577"/>
      <c r="N31" s="577"/>
      <c r="O31" s="577"/>
      <c r="P31" s="577"/>
      <c r="Q31" s="577"/>
      <c r="R31" s="577"/>
      <c r="S31" s="577"/>
      <c r="T31" s="577"/>
      <c r="U31" s="577"/>
      <c r="V31" s="577"/>
      <c r="W31" s="577"/>
      <c r="X31" s="577"/>
      <c r="Y31" s="577"/>
      <c r="Z31" s="577"/>
      <c r="AA31" s="577"/>
      <c r="AB31" s="577"/>
      <c r="AC31" s="577"/>
      <c r="AD31" s="577"/>
    </row>
    <row r="32" spans="2:30" s="5" customFormat="1">
      <c r="B32" s="41" t="s">
        <v>1544</v>
      </c>
      <c r="C32" s="41"/>
      <c r="D32" s="41" t="s">
        <v>67</v>
      </c>
      <c r="E32" s="45">
        <v>0</v>
      </c>
      <c r="F32" s="262">
        <f>VLOOKUP(D32,'Part Master'!A:R, 3,FALSE)</f>
        <v>39.71</v>
      </c>
      <c r="G32" s="262">
        <f t="shared" ref="G32:G57" si="27">F32*1.1</f>
        <v>43.681000000000004</v>
      </c>
      <c r="H32" s="262">
        <f t="shared" ref="H32:H56" si="28">G32+(E32*$O$9)</f>
        <v>43.681000000000004</v>
      </c>
      <c r="I32" s="181">
        <f>VLOOKUP(D32,'Part Master'!A:G,7,FALSE)</f>
        <v>32.959299999999999</v>
      </c>
      <c r="J32" s="181">
        <f t="shared" ref="J32:J57" si="29">I32*1.1</f>
        <v>36.255230000000005</v>
      </c>
      <c r="K32" s="181">
        <f t="shared" ref="K32:K52" si="30">J32+($R$9*E32)</f>
        <v>36.255230000000005</v>
      </c>
      <c r="L32" s="205"/>
      <c r="N32" s="122">
        <f t="shared" ref="N32:N52" si="31">IF(L32&gt;0,G32*L32,0)</f>
        <v>0</v>
      </c>
      <c r="O32" s="122">
        <f t="shared" ref="O32:O52" si="32">IF(L32&gt;0,H32*L32,0)</f>
        <v>0</v>
      </c>
      <c r="P32" s="339"/>
      <c r="Q32" s="122">
        <f t="shared" ref="Q32:Q52" si="33">IF(L32&gt;0,J32*L32,0)</f>
        <v>0</v>
      </c>
      <c r="R32" s="122">
        <f t="shared" ref="R32:R52" si="34">IF(L32&gt;0,K32*L32,0)</f>
        <v>0</v>
      </c>
      <c r="T32" s="174">
        <f>IF($L32&gt;0,$L32*$I32*'COVER PAGE'!#REF!,0)</f>
        <v>0</v>
      </c>
      <c r="U32" s="174">
        <f>IF($L32&gt;0,($E32*$R$9*$L32)-($E32*'COVER PAGE'!#REF!*$L32),0)</f>
        <v>0</v>
      </c>
      <c r="V32" s="174">
        <f t="shared" si="8"/>
        <v>0</v>
      </c>
      <c r="AD32" s="530" t="s">
        <v>72</v>
      </c>
    </row>
    <row r="33" spans="2:30" s="5" customFormat="1">
      <c r="B33" s="41" t="s">
        <v>1546</v>
      </c>
      <c r="C33" s="41"/>
      <c r="D33" s="41" t="s">
        <v>1551</v>
      </c>
      <c r="E33" s="45">
        <v>0</v>
      </c>
      <c r="F33" s="262">
        <f>VLOOKUP(D33,'Part Master'!A:R, 3,FALSE)</f>
        <v>79.61</v>
      </c>
      <c r="G33" s="262">
        <f t="shared" si="27"/>
        <v>87.571000000000012</v>
      </c>
      <c r="H33" s="262">
        <f t="shared" si="28"/>
        <v>87.571000000000012</v>
      </c>
      <c r="I33" s="181">
        <f>VLOOKUP(D33,'Part Master'!A:G,7,FALSE)</f>
        <v>66.076300000000003</v>
      </c>
      <c r="J33" s="181">
        <f t="shared" si="29"/>
        <v>72.683930000000004</v>
      </c>
      <c r="K33" s="181">
        <f t="shared" si="30"/>
        <v>72.683930000000004</v>
      </c>
      <c r="L33" s="205"/>
      <c r="N33" s="122">
        <f t="shared" si="31"/>
        <v>0</v>
      </c>
      <c r="O33" s="122">
        <f t="shared" si="32"/>
        <v>0</v>
      </c>
      <c r="P33" s="339"/>
      <c r="Q33" s="122">
        <f t="shared" si="33"/>
        <v>0</v>
      </c>
      <c r="R33" s="122">
        <f t="shared" si="34"/>
        <v>0</v>
      </c>
      <c r="T33" s="174">
        <f>IF($L33&gt;0,$L33*$I33*'COVER PAGE'!#REF!,0)</f>
        <v>0</v>
      </c>
      <c r="U33" s="174">
        <f>IF($L33&gt;0,($E33*$R$9*$L33)-($E33*'COVER PAGE'!#REF!*$L33),0)</f>
        <v>0</v>
      </c>
      <c r="V33" s="174">
        <f t="shared" si="8"/>
        <v>0</v>
      </c>
      <c r="AD33" s="530" t="s">
        <v>72</v>
      </c>
    </row>
    <row r="34" spans="2:30" s="5" customFormat="1">
      <c r="B34" s="41" t="s">
        <v>1547</v>
      </c>
      <c r="C34" s="41"/>
      <c r="D34" s="41" t="s">
        <v>70</v>
      </c>
      <c r="E34" s="45">
        <v>0</v>
      </c>
      <c r="F34" s="262">
        <f>VLOOKUP(D34,'Part Master'!A:R, 3,FALSE)</f>
        <v>57.85</v>
      </c>
      <c r="G34" s="262">
        <f>F34*1.1</f>
        <v>63.635000000000005</v>
      </c>
      <c r="H34" s="262">
        <f t="shared" si="28"/>
        <v>63.635000000000005</v>
      </c>
      <c r="I34" s="181">
        <f>VLOOKUP(D34,'Part Master'!A:G,7,FALSE)</f>
        <v>48.015500000000003</v>
      </c>
      <c r="J34" s="181">
        <f t="shared" si="29"/>
        <v>52.817050000000009</v>
      </c>
      <c r="K34" s="181">
        <f t="shared" si="30"/>
        <v>52.817050000000009</v>
      </c>
      <c r="L34" s="205"/>
      <c r="N34" s="122">
        <f t="shared" si="31"/>
        <v>0</v>
      </c>
      <c r="O34" s="122">
        <f t="shared" si="32"/>
        <v>0</v>
      </c>
      <c r="P34" s="339"/>
      <c r="Q34" s="122">
        <f t="shared" si="33"/>
        <v>0</v>
      </c>
      <c r="R34" s="122">
        <f t="shared" si="34"/>
        <v>0</v>
      </c>
      <c r="T34" s="174">
        <f>IF($L34&gt;0,$L34*$I34*'COVER PAGE'!#REF!,0)</f>
        <v>0</v>
      </c>
      <c r="U34" s="174">
        <f>IF($L34&gt;0,($E34*$R$9*$L34)-($E34*'COVER PAGE'!#REF!*$L34),0)</f>
        <v>0</v>
      </c>
      <c r="V34" s="174">
        <f t="shared" si="8"/>
        <v>0</v>
      </c>
      <c r="AD34" s="530" t="s">
        <v>72</v>
      </c>
    </row>
    <row r="35" spans="2:30" s="5" customFormat="1">
      <c r="B35" s="41" t="s">
        <v>1548</v>
      </c>
      <c r="C35" s="41"/>
      <c r="D35" s="41" t="s">
        <v>1552</v>
      </c>
      <c r="E35" s="45">
        <v>0</v>
      </c>
      <c r="F35" s="262">
        <f>VLOOKUP(D35,'Part Master'!A:R, 3,FALSE)</f>
        <v>44.47</v>
      </c>
      <c r="G35" s="262">
        <f t="shared" si="27"/>
        <v>48.917000000000002</v>
      </c>
      <c r="H35" s="262">
        <f t="shared" si="28"/>
        <v>48.917000000000002</v>
      </c>
      <c r="I35" s="181">
        <f>VLOOKUP(D35,'Part Master'!A:G,7,FALSE)</f>
        <v>36.9101</v>
      </c>
      <c r="J35" s="181">
        <f t="shared" si="29"/>
        <v>40.601110000000006</v>
      </c>
      <c r="K35" s="181">
        <f t="shared" si="30"/>
        <v>40.601110000000006</v>
      </c>
      <c r="L35" s="205"/>
      <c r="N35" s="122">
        <f t="shared" si="31"/>
        <v>0</v>
      </c>
      <c r="O35" s="122">
        <f t="shared" si="32"/>
        <v>0</v>
      </c>
      <c r="P35" s="339"/>
      <c r="Q35" s="122">
        <f t="shared" si="33"/>
        <v>0</v>
      </c>
      <c r="R35" s="122">
        <f t="shared" si="34"/>
        <v>0</v>
      </c>
      <c r="T35" s="174">
        <f>IF($L35&gt;0,$L35*$I35*'COVER PAGE'!#REF!,0)</f>
        <v>0</v>
      </c>
      <c r="U35" s="174">
        <f>IF($L35&gt;0,($E35*$R$9*$L35)-($E35*'COVER PAGE'!#REF!*$L35),0)</f>
        <v>0</v>
      </c>
      <c r="V35" s="174">
        <f t="shared" si="8"/>
        <v>0</v>
      </c>
      <c r="AD35" s="530" t="s">
        <v>72</v>
      </c>
    </row>
    <row r="36" spans="2:30" s="5" customFormat="1">
      <c r="B36" s="41" t="s">
        <v>1550</v>
      </c>
      <c r="C36" s="41"/>
      <c r="D36" s="41" t="s">
        <v>84</v>
      </c>
      <c r="E36" s="45">
        <v>0</v>
      </c>
      <c r="F36" s="262">
        <f>VLOOKUP(D36,'Part Master'!A:R, 3,FALSE)</f>
        <v>29.45</v>
      </c>
      <c r="G36" s="262">
        <f t="shared" si="27"/>
        <v>32.395000000000003</v>
      </c>
      <c r="H36" s="262">
        <f t="shared" si="28"/>
        <v>32.395000000000003</v>
      </c>
      <c r="I36" s="181">
        <f>VLOOKUP(D36,'Part Master'!A:G,7,FALSE)</f>
        <v>24.4435</v>
      </c>
      <c r="J36" s="181">
        <f t="shared" si="29"/>
        <v>26.887850000000004</v>
      </c>
      <c r="K36" s="181">
        <f t="shared" si="30"/>
        <v>26.887850000000004</v>
      </c>
      <c r="L36" s="205"/>
      <c r="N36" s="122">
        <f t="shared" si="31"/>
        <v>0</v>
      </c>
      <c r="O36" s="122">
        <f t="shared" si="32"/>
        <v>0</v>
      </c>
      <c r="P36" s="339"/>
      <c r="Q36" s="122">
        <f t="shared" si="33"/>
        <v>0</v>
      </c>
      <c r="R36" s="122">
        <f t="shared" si="34"/>
        <v>0</v>
      </c>
      <c r="T36" s="174">
        <f>IF($L36&gt;0,$L36*$I36*'COVER PAGE'!#REF!,0)</f>
        <v>0</v>
      </c>
      <c r="U36" s="174">
        <f>IF($L36&gt;0,($E36*$R$9*$L36)-($E36*'COVER PAGE'!#REF!*$L36),0)</f>
        <v>0</v>
      </c>
      <c r="V36" s="174">
        <f t="shared" si="8"/>
        <v>0</v>
      </c>
      <c r="AD36" s="530" t="s">
        <v>72</v>
      </c>
    </row>
    <row r="37" spans="2:30">
      <c r="B37" s="572" t="s">
        <v>1590</v>
      </c>
      <c r="C37" s="573"/>
      <c r="D37" s="574"/>
      <c r="E37" s="574"/>
      <c r="F37" s="575"/>
      <c r="G37" s="575"/>
      <c r="H37" s="575"/>
      <c r="I37" s="576"/>
      <c r="J37" s="576"/>
      <c r="K37" s="576"/>
      <c r="L37" s="577"/>
      <c r="M37" s="577"/>
      <c r="N37" s="577"/>
      <c r="O37" s="577"/>
      <c r="P37" s="577"/>
      <c r="Q37" s="577"/>
      <c r="R37" s="577"/>
      <c r="S37" s="577"/>
      <c r="T37" s="577"/>
      <c r="U37" s="577"/>
      <c r="V37" s="577"/>
      <c r="W37" s="577"/>
      <c r="X37" s="577"/>
      <c r="Y37" s="577"/>
      <c r="Z37" s="577"/>
      <c r="AA37" s="577"/>
      <c r="AB37" s="577"/>
      <c r="AC37" s="577"/>
      <c r="AD37" s="577"/>
    </row>
    <row r="38" spans="2:30" s="5" customFormat="1">
      <c r="B38" s="41" t="s">
        <v>1592</v>
      </c>
      <c r="C38" s="41"/>
      <c r="D38" s="41" t="s">
        <v>1571</v>
      </c>
      <c r="E38" s="583">
        <v>0.25</v>
      </c>
      <c r="F38" s="262">
        <f>VLOOKUP(D38,'Part Master'!A:R, 3,FALSE)</f>
        <v>236.64</v>
      </c>
      <c r="G38" s="262">
        <f t="shared" ref="G38" si="35">F38*1.1</f>
        <v>260.30400000000003</v>
      </c>
      <c r="H38" s="262">
        <f>G38+(E38*$O$9)</f>
        <v>298.80400000000003</v>
      </c>
      <c r="I38" s="181">
        <f>VLOOKUP(D38,'Part Master'!A:G,7,FALSE)</f>
        <v>196.41119999999998</v>
      </c>
      <c r="J38" s="181">
        <f>I38*1.1</f>
        <v>216.05232000000001</v>
      </c>
      <c r="K38" s="181">
        <f>J38+($R$9*E38)</f>
        <v>254.55232000000001</v>
      </c>
      <c r="L38" s="205"/>
      <c r="N38" s="122">
        <f>IF(L38&gt;0,G38*L38,0)</f>
        <v>0</v>
      </c>
      <c r="O38" s="122">
        <f>IF(L38&gt;0,H38*L38,0)</f>
        <v>0</v>
      </c>
      <c r="P38" s="339"/>
      <c r="Q38" s="122">
        <f>IF(L38&gt;0,J38*L38,0)</f>
        <v>0</v>
      </c>
      <c r="R38" s="122">
        <f>IF(L38&gt;0,K38*L38,0)</f>
        <v>0</v>
      </c>
      <c r="T38" s="174">
        <f>IF($L38&gt;0,$L38*$I38*'COVER PAGE'!#REF!,0)</f>
        <v>0</v>
      </c>
      <c r="U38" s="174">
        <f>IF($L38&gt;0,($E38*$R$9*$L38)-($E38*'COVER PAGE'!#REF!*$L38),0)</f>
        <v>0</v>
      </c>
      <c r="V38" s="174">
        <f t="shared" ref="V38" si="36">U38+T38</f>
        <v>0</v>
      </c>
      <c r="AD38" s="530" t="s">
        <v>72</v>
      </c>
    </row>
    <row r="39" spans="2:30" s="5" customFormat="1" hidden="1">
      <c r="B39" s="41" t="s">
        <v>1593</v>
      </c>
      <c r="C39" s="41"/>
      <c r="D39" s="41" t="s">
        <v>71</v>
      </c>
      <c r="E39" s="583">
        <v>0</v>
      </c>
      <c r="F39" s="262">
        <f>VLOOKUP(D39,'Part Master'!A:R, 3,FALSE)</f>
        <v>301.8</v>
      </c>
      <c r="G39" s="262">
        <f>F39*1.1</f>
        <v>331.98</v>
      </c>
      <c r="H39" s="262">
        <f>G39+(E39*$O$9)</f>
        <v>331.98</v>
      </c>
      <c r="I39" s="181">
        <f>VLOOKUP(D39,'Part Master'!A:G,7,FALSE)</f>
        <v>250.494</v>
      </c>
      <c r="J39" s="181">
        <f>I39*1.1</f>
        <v>275.54340000000002</v>
      </c>
      <c r="K39" s="181">
        <f>J39+($R$9*E39)</f>
        <v>275.54340000000002</v>
      </c>
      <c r="L39" s="205"/>
      <c r="N39" s="122">
        <f>IF(L39&gt;0,G39*L39,0)</f>
        <v>0</v>
      </c>
      <c r="O39" s="122">
        <f>IF(L39&gt;0,H39*L39,0)</f>
        <v>0</v>
      </c>
      <c r="P39" s="339"/>
      <c r="Q39" s="122">
        <f>IF(L39&gt;0,J39*L39,0)</f>
        <v>0</v>
      </c>
      <c r="R39" s="122">
        <f>IF(L39&gt;0,K39*L39,0)</f>
        <v>0</v>
      </c>
      <c r="T39" s="174">
        <f>IF($L39&gt;0,$L39*$I39*'COVER PAGE'!#REF!,0)</f>
        <v>0</v>
      </c>
      <c r="U39" s="174">
        <f>IF($L39&gt;0,($E39*$R$9*$L39)-($E39*'COVER PAGE'!#REF!*$L39),0)</f>
        <v>0</v>
      </c>
      <c r="V39" s="174">
        <f>U39+T39</f>
        <v>0</v>
      </c>
      <c r="AD39" s="530" t="s">
        <v>72</v>
      </c>
    </row>
    <row r="40" spans="2:30" s="5" customFormat="1">
      <c r="B40" s="41" t="s">
        <v>1696</v>
      </c>
      <c r="C40" s="41"/>
      <c r="D40" s="41" t="s">
        <v>1697</v>
      </c>
      <c r="E40" s="583">
        <v>0.75</v>
      </c>
      <c r="F40" s="262">
        <f>VLOOKUP(D40,'Part Master'!A:R, 3,FALSE)</f>
        <v>394.03</v>
      </c>
      <c r="G40" s="262">
        <f>F40*1.1</f>
        <v>433.43299999999999</v>
      </c>
      <c r="H40" s="262">
        <f>G40+(E40*$O$9)</f>
        <v>548.93299999999999</v>
      </c>
      <c r="I40" s="181">
        <f>VLOOKUP(D40,'Part Master'!A:G,7,FALSE)</f>
        <v>327.04489999999998</v>
      </c>
      <c r="J40" s="181">
        <f t="shared" ref="J40:J44" si="37">I40*1.1</f>
        <v>359.74939000000001</v>
      </c>
      <c r="K40" s="181">
        <f>J40+($R$9*E40)</f>
        <v>475.24939000000001</v>
      </c>
      <c r="L40" s="205"/>
      <c r="N40" s="122">
        <f t="shared" ref="N40" si="38">IF(L40&gt;0,G40*L40,0)</f>
        <v>0</v>
      </c>
      <c r="O40" s="122">
        <f t="shared" ref="O40" si="39">IF(L40&gt;0,H40*L40,0)</f>
        <v>0</v>
      </c>
      <c r="P40" s="339"/>
      <c r="Q40" s="122">
        <f t="shared" ref="Q40" si="40">IF(L40&gt;0,J40*L40,0)</f>
        <v>0</v>
      </c>
      <c r="R40" s="122">
        <f t="shared" ref="R40" si="41">IF(L40&gt;0,K40*L40,0)</f>
        <v>0</v>
      </c>
      <c r="S40" s="630"/>
      <c r="T40" s="174">
        <f>IF($L40&gt;0,$L40*$I40*'COVER PAGE'!#REF!,0)</f>
        <v>0</v>
      </c>
      <c r="U40" s="174">
        <f>IF($L40&gt;0,($E40*$R$9*$L40)-($E40*'COVER PAGE'!#REF!*$L40),0)</f>
        <v>0</v>
      </c>
      <c r="V40" s="174">
        <f t="shared" ref="V40" si="42">U40+T40</f>
        <v>0</v>
      </c>
      <c r="AD40" s="530" t="s">
        <v>738</v>
      </c>
    </row>
    <row r="41" spans="2:30" s="5" customFormat="1">
      <c r="B41" s="65" t="s">
        <v>1578</v>
      </c>
      <c r="C41" s="65"/>
      <c r="D41" s="72" t="s">
        <v>1573</v>
      </c>
      <c r="E41" s="583">
        <v>0.25</v>
      </c>
      <c r="F41" s="216">
        <f>VLOOKUP(D41,'Part Master'!A:R, 3,FALSE)</f>
        <v>191.35</v>
      </c>
      <c r="G41" s="216">
        <f>F41*1.1</f>
        <v>210.48500000000001</v>
      </c>
      <c r="H41" s="216">
        <f>G41+(E41*$O$9)</f>
        <v>248.98500000000001</v>
      </c>
      <c r="I41" s="181">
        <f>VLOOKUP(D41,'Part Master'!A:G,7,FALSE)</f>
        <v>158.82049999999998</v>
      </c>
      <c r="J41" s="181">
        <f t="shared" si="37"/>
        <v>174.70255</v>
      </c>
      <c r="K41" s="181">
        <f>J41+($R$9*E41)</f>
        <v>213.20255</v>
      </c>
      <c r="L41" s="205"/>
      <c r="N41" s="122">
        <f>IF(L41&gt;0,G41*L41,0)</f>
        <v>0</v>
      </c>
      <c r="O41" s="122">
        <f>IF(L41&gt;0,H41*L41,0)</f>
        <v>0</v>
      </c>
      <c r="P41" s="339"/>
      <c r="Q41" s="122">
        <f>IF(L41&gt;0,J41*L41,0)</f>
        <v>0</v>
      </c>
      <c r="R41" s="122">
        <f>IF(L41&gt;0,K41*L41,0)</f>
        <v>0</v>
      </c>
      <c r="T41" s="174">
        <f>IF($L41&gt;0,$L41*$I41*'COVER PAGE'!#REF!,0)</f>
        <v>0</v>
      </c>
      <c r="U41" s="174">
        <f>IF($L41&gt;0,($E41*$R$9*$L41)-($E41*'COVER PAGE'!#REF!*$L41),0)</f>
        <v>0</v>
      </c>
      <c r="V41" s="174">
        <f>U41+T41</f>
        <v>0</v>
      </c>
      <c r="AD41" s="530" t="s">
        <v>72</v>
      </c>
    </row>
    <row r="42" spans="2:30" s="5" customFormat="1">
      <c r="B42" s="65" t="s">
        <v>1586</v>
      </c>
      <c r="C42" s="65"/>
      <c r="D42" s="72" t="s">
        <v>1564</v>
      </c>
      <c r="E42" s="583">
        <v>8.3000000000000004E-2</v>
      </c>
      <c r="F42" s="216">
        <f>VLOOKUP(D42,'Part Master'!A:R, 3,FALSE)</f>
        <v>123.62</v>
      </c>
      <c r="G42" s="216">
        <f>F42*1.1</f>
        <v>135.98200000000003</v>
      </c>
      <c r="H42" s="216">
        <f>G42+(E42*$O$9)</f>
        <v>148.76400000000004</v>
      </c>
      <c r="I42" s="181">
        <f>VLOOKUP(D42,'Part Master'!A:G,7,FALSE)</f>
        <v>102.6046</v>
      </c>
      <c r="J42" s="181">
        <f t="shared" si="37"/>
        <v>112.86506000000001</v>
      </c>
      <c r="K42" s="181">
        <f>J42+($R$9*E42)</f>
        <v>125.64706000000001</v>
      </c>
      <c r="L42" s="205"/>
      <c r="N42" s="122">
        <f>IF(L42&gt;0,G42*L42,0)</f>
        <v>0</v>
      </c>
      <c r="O42" s="122">
        <f>IF(L42&gt;0,H42*L42,0)</f>
        <v>0</v>
      </c>
      <c r="P42" s="339"/>
      <c r="Q42" s="122">
        <f>IF(L42&gt;0,J42*L42,0)</f>
        <v>0</v>
      </c>
      <c r="R42" s="122">
        <f>IF(L42&gt;0,K42*L42,0)</f>
        <v>0</v>
      </c>
      <c r="T42" s="174">
        <f>IF($L42&gt;0,$L42*$I42*'COVER PAGE'!#REF!,0)</f>
        <v>0</v>
      </c>
      <c r="U42" s="174">
        <f>IF($L42&gt;0,($E42*$R$9*$L42)-($E42*'COVER PAGE'!#REF!*$L42),0)</f>
        <v>0</v>
      </c>
      <c r="V42" s="174">
        <f>U42+T42</f>
        <v>0</v>
      </c>
      <c r="AD42" s="530" t="s">
        <v>72</v>
      </c>
    </row>
    <row r="43" spans="2:30" s="5" customFormat="1" hidden="1">
      <c r="B43" s="41" t="s">
        <v>1594</v>
      </c>
      <c r="C43" s="41"/>
      <c r="D43" s="41" t="s">
        <v>1604</v>
      </c>
      <c r="E43" s="522">
        <v>0</v>
      </c>
      <c r="F43" s="262">
        <f>VLOOKUP(D43,'Part Master'!A:R, 3,FALSE)</f>
        <v>0</v>
      </c>
      <c r="G43" s="262">
        <f t="shared" ref="G43:G51" si="43">F43*1.1</f>
        <v>0</v>
      </c>
      <c r="H43" s="262">
        <f t="shared" ref="H43:H51" si="44">G43+(E43*$O$9)</f>
        <v>0</v>
      </c>
      <c r="I43" s="181" t="e">
        <f>VLOOKUP(D43,'Part Master'!A:G,7,FALSE)</f>
        <v>#N/A</v>
      </c>
      <c r="J43" s="181" t="e">
        <f t="shared" si="37"/>
        <v>#N/A</v>
      </c>
      <c r="K43" s="181" t="e">
        <f t="shared" ref="K43:K51" si="45">J43+($R$9*E43)</f>
        <v>#N/A</v>
      </c>
      <c r="L43" s="205"/>
      <c r="N43" s="122">
        <f t="shared" ref="N43:N51" si="46">IF(L43&gt;0,G43*L43,0)</f>
        <v>0</v>
      </c>
      <c r="O43" s="122">
        <f t="shared" ref="O43:O51" si="47">IF(L43&gt;0,H43*L43,0)</f>
        <v>0</v>
      </c>
      <c r="P43" s="339"/>
      <c r="Q43" s="122">
        <f t="shared" ref="Q43:Q51" si="48">IF(L43&gt;0,J43*L43,0)</f>
        <v>0</v>
      </c>
      <c r="R43" s="122">
        <f t="shared" ref="R43:R51" si="49">IF(L43&gt;0,K43*L43,0)</f>
        <v>0</v>
      </c>
      <c r="T43" s="174">
        <f>IF($L43&gt;0,$L43*$I43*'COVER PAGE'!#REF!,0)</f>
        <v>0</v>
      </c>
      <c r="U43" s="174">
        <f>IF($L43&gt;0,($E43*$R$9*$L43)-($E43*'COVER PAGE'!#REF!*$L43),0)</f>
        <v>0</v>
      </c>
      <c r="V43" s="174">
        <f t="shared" ref="V43:V51" si="50">U43+T43</f>
        <v>0</v>
      </c>
      <c r="AD43" s="530" t="s">
        <v>738</v>
      </c>
    </row>
    <row r="44" spans="2:30" s="5" customFormat="1" hidden="1">
      <c r="B44" s="41" t="s">
        <v>1595</v>
      </c>
      <c r="C44" s="41"/>
      <c r="D44" s="41" t="s">
        <v>1605</v>
      </c>
      <c r="E44" s="522">
        <v>0</v>
      </c>
      <c r="F44" s="262">
        <f>VLOOKUP(D44,'Part Master'!A:R, 3,FALSE)</f>
        <v>0</v>
      </c>
      <c r="G44" s="262">
        <f t="shared" si="43"/>
        <v>0</v>
      </c>
      <c r="H44" s="262">
        <f t="shared" si="44"/>
        <v>0</v>
      </c>
      <c r="I44" s="181" t="e">
        <f>VLOOKUP(D44,'Part Master'!A:G,7,FALSE)</f>
        <v>#N/A</v>
      </c>
      <c r="J44" s="181" t="e">
        <f t="shared" si="37"/>
        <v>#N/A</v>
      </c>
      <c r="K44" s="181" t="e">
        <f t="shared" si="45"/>
        <v>#N/A</v>
      </c>
      <c r="L44" s="205"/>
      <c r="N44" s="122">
        <f t="shared" si="46"/>
        <v>0</v>
      </c>
      <c r="O44" s="122">
        <f t="shared" si="47"/>
        <v>0</v>
      </c>
      <c r="P44" s="339"/>
      <c r="Q44" s="122">
        <f t="shared" si="48"/>
        <v>0</v>
      </c>
      <c r="R44" s="122">
        <f t="shared" si="49"/>
        <v>0</v>
      </c>
      <c r="T44" s="174">
        <f>IF($L44&gt;0,$L44*$I44*'COVER PAGE'!#REF!,0)</f>
        <v>0</v>
      </c>
      <c r="U44" s="174">
        <f>IF($L44&gt;0,($E44*$R$9*$L44)-($E44*'COVER PAGE'!#REF!*$L44),0)</f>
        <v>0</v>
      </c>
      <c r="V44" s="174">
        <f t="shared" si="50"/>
        <v>0</v>
      </c>
      <c r="AD44" s="530" t="s">
        <v>738</v>
      </c>
    </row>
    <row r="45" spans="2:30">
      <c r="B45" s="572" t="s">
        <v>1596</v>
      </c>
      <c r="C45" s="573"/>
      <c r="D45" s="574"/>
      <c r="E45" s="574"/>
      <c r="F45" s="575"/>
      <c r="G45" s="575"/>
      <c r="H45" s="575"/>
      <c r="I45" s="576"/>
      <c r="J45" s="576"/>
      <c r="K45" s="576"/>
      <c r="L45" s="577"/>
      <c r="M45" s="577"/>
      <c r="N45" s="577"/>
      <c r="O45" s="577"/>
      <c r="P45" s="577"/>
      <c r="Q45" s="577"/>
      <c r="R45" s="577"/>
      <c r="S45" s="577"/>
      <c r="T45" s="577"/>
      <c r="U45" s="577"/>
      <c r="V45" s="577"/>
      <c r="W45" s="577"/>
      <c r="X45" s="577"/>
      <c r="Y45" s="577"/>
      <c r="Z45" s="577"/>
      <c r="AA45" s="577"/>
      <c r="AB45" s="577"/>
      <c r="AC45" s="577"/>
      <c r="AD45" s="577"/>
    </row>
    <row r="46" spans="2:30">
      <c r="B46" s="65" t="s">
        <v>1703</v>
      </c>
      <c r="C46" s="65"/>
      <c r="D46" s="65" t="s">
        <v>1556</v>
      </c>
      <c r="E46" s="583">
        <v>0.33</v>
      </c>
      <c r="F46" s="216">
        <f>VLOOKUP(D46,'Part Master'!A:R, 3,FALSE)</f>
        <v>588.78</v>
      </c>
      <c r="G46" s="216">
        <f>F46*1.1</f>
        <v>647.65800000000002</v>
      </c>
      <c r="H46" s="216">
        <f>G46+(E46*$O$9)</f>
        <v>698.47800000000007</v>
      </c>
      <c r="I46" s="181">
        <f>VLOOKUP(D46,'Part Master'!A:G,7,FALSE)</f>
        <v>488.68739999999997</v>
      </c>
      <c r="J46" s="181">
        <f>I46*1.1</f>
        <v>537.55614000000003</v>
      </c>
      <c r="K46" s="181">
        <f>J46+($R$9*E46)</f>
        <v>588.37614000000008</v>
      </c>
      <c r="L46" s="205"/>
      <c r="N46" s="122">
        <f>IF(L46&gt;0,G46*L46,0)</f>
        <v>0</v>
      </c>
      <c r="O46" s="122">
        <f>IF(L46&gt;0,H46*L46,0)</f>
        <v>0</v>
      </c>
      <c r="P46" s="339"/>
      <c r="Q46" s="122">
        <f>IF(L46&gt;0,J46*L46,0)</f>
        <v>0</v>
      </c>
      <c r="R46" s="122">
        <f>IF(L46&gt;0,K46*L46,0)</f>
        <v>0</v>
      </c>
      <c r="T46" s="174">
        <f>IF($L46&gt;0,$L46*$I46*'COVER PAGE'!#REF!,0)</f>
        <v>0</v>
      </c>
      <c r="U46" s="174">
        <f>IF($L46&gt;0,($E46*$R$9*$L46)-($E46*'COVER PAGE'!#REF!*$L46),0)</f>
        <v>0</v>
      </c>
      <c r="V46" s="174">
        <f>U46+T46</f>
        <v>0</v>
      </c>
      <c r="AD46" s="530" t="s">
        <v>72</v>
      </c>
    </row>
    <row r="47" spans="2:30">
      <c r="B47" s="65" t="s">
        <v>1704</v>
      </c>
      <c r="C47" s="65"/>
      <c r="D47" s="65" t="s">
        <v>1557</v>
      </c>
      <c r="E47" s="583">
        <v>0.25</v>
      </c>
      <c r="F47" s="216">
        <f>VLOOKUP(D47,'Part Master'!A:R, 3,FALSE)</f>
        <v>464.43</v>
      </c>
      <c r="G47" s="216">
        <f>F47*1.1</f>
        <v>510.87300000000005</v>
      </c>
      <c r="H47" s="216">
        <f>G47+(E47*$O$9)</f>
        <v>549.37300000000005</v>
      </c>
      <c r="I47" s="181">
        <f>VLOOKUP(D47,'Part Master'!A:G,7,FALSE)</f>
        <v>385.4769</v>
      </c>
      <c r="J47" s="181">
        <f>I47*1.1</f>
        <v>424.02459000000005</v>
      </c>
      <c r="K47" s="181">
        <f>J47+($R$9*E47)</f>
        <v>462.52459000000005</v>
      </c>
      <c r="L47" s="205"/>
      <c r="N47" s="122">
        <f>IF(L47&gt;0,G47*L47,0)</f>
        <v>0</v>
      </c>
      <c r="O47" s="122">
        <f>IF(L47&gt;0,H47*L47,0)</f>
        <v>0</v>
      </c>
      <c r="P47" s="339"/>
      <c r="Q47" s="122">
        <f>IF(L47&gt;0,J47*L47,0)</f>
        <v>0</v>
      </c>
      <c r="R47" s="122">
        <f>IF(L47&gt;0,K47*L47,0)</f>
        <v>0</v>
      </c>
      <c r="T47" s="174">
        <f>IF($L47&gt;0,$L47*$I47*'COVER PAGE'!#REF!,0)</f>
        <v>0</v>
      </c>
      <c r="U47" s="174">
        <f>IF($L47&gt;0,($E47*$R$9*$L47)-($E47*'COVER PAGE'!#REF!*$L47),0)</f>
        <v>0</v>
      </c>
      <c r="V47" s="174">
        <f>U47+T47</f>
        <v>0</v>
      </c>
      <c r="AD47" s="530" t="s">
        <v>738</v>
      </c>
    </row>
    <row r="48" spans="2:30">
      <c r="B48" s="65" t="s">
        <v>1705</v>
      </c>
      <c r="C48" s="65"/>
      <c r="D48" s="65" t="s">
        <v>516</v>
      </c>
      <c r="E48" s="583">
        <v>0.5</v>
      </c>
      <c r="F48" s="216">
        <f>VLOOKUP(D48,'Part Master'!A:R, 3,FALSE)</f>
        <v>367.62</v>
      </c>
      <c r="G48" s="216">
        <f>F48*1.1</f>
        <v>404.38200000000006</v>
      </c>
      <c r="H48" s="216">
        <f>G48+(E48*$O$9)</f>
        <v>481.38200000000006</v>
      </c>
      <c r="I48" s="181">
        <f>VLOOKUP(D48,'Part Master'!A:G,7,FALSE)</f>
        <v>305.12459999999999</v>
      </c>
      <c r="J48" s="181">
        <f>I48*1.1</f>
        <v>335.63706000000002</v>
      </c>
      <c r="K48" s="181">
        <f>J48+($R$9*E48)</f>
        <v>412.63706000000002</v>
      </c>
      <c r="L48" s="205"/>
      <c r="N48" s="122">
        <f>IF(L48&gt;0,G48*L48,0)</f>
        <v>0</v>
      </c>
      <c r="O48" s="122">
        <f>IF(L48&gt;0,H48*L48,0)</f>
        <v>0</v>
      </c>
      <c r="P48" s="339"/>
      <c r="Q48" s="122">
        <f>IF(L48&gt;0,J48*L48,0)</f>
        <v>0</v>
      </c>
      <c r="R48" s="122">
        <f>IF(L48&gt;0,K48*L48,0)</f>
        <v>0</v>
      </c>
      <c r="T48" s="174">
        <f>IF($L48&gt;0,$L48*$I48*'COVER PAGE'!#REF!,0)</f>
        <v>0</v>
      </c>
      <c r="U48" s="174">
        <f>IF($L48&gt;0,($E48*$R$9*$L48)-($E48*'COVER PAGE'!#REF!*$L48),0)</f>
        <v>0</v>
      </c>
      <c r="V48" s="174">
        <f>U48+T48</f>
        <v>0</v>
      </c>
      <c r="AD48" s="530" t="s">
        <v>72</v>
      </c>
    </row>
    <row r="49" spans="1:30">
      <c r="B49" s="572" t="s">
        <v>1597</v>
      </c>
      <c r="C49" s="573"/>
      <c r="D49" s="574"/>
      <c r="E49" s="574"/>
      <c r="F49" s="575"/>
      <c r="G49" s="575"/>
      <c r="H49" s="575"/>
      <c r="I49" s="576"/>
      <c r="J49" s="576"/>
      <c r="K49" s="576"/>
      <c r="L49" s="577"/>
      <c r="M49" s="577"/>
      <c r="N49" s="577"/>
      <c r="O49" s="577"/>
      <c r="P49" s="577"/>
      <c r="Q49" s="577"/>
      <c r="R49" s="577"/>
      <c r="S49" s="577"/>
      <c r="T49" s="577"/>
      <c r="U49" s="577"/>
      <c r="V49" s="577"/>
      <c r="W49" s="577"/>
      <c r="X49" s="577"/>
      <c r="Y49" s="577"/>
      <c r="Z49" s="577"/>
      <c r="AA49" s="577"/>
      <c r="AB49" s="577"/>
      <c r="AC49" s="577"/>
      <c r="AD49" s="577"/>
    </row>
    <row r="50" spans="1:30" s="5" customFormat="1" ht="17.25">
      <c r="B50" s="65" t="s">
        <v>2055</v>
      </c>
      <c r="C50" s="65"/>
      <c r="D50" s="72" t="s">
        <v>1560</v>
      </c>
      <c r="E50" s="583">
        <v>1</v>
      </c>
      <c r="F50" s="216">
        <f>VLOOKUP(D50,'Part Master'!A:R, 3,FALSE)</f>
        <v>813.37</v>
      </c>
      <c r="G50" s="216">
        <f t="shared" si="43"/>
        <v>894.70700000000011</v>
      </c>
      <c r="H50" s="216">
        <f t="shared" si="44"/>
        <v>1048.7070000000001</v>
      </c>
      <c r="I50" s="181">
        <f>VLOOKUP(D50,'Part Master'!A:G,7,FALSE)</f>
        <v>675.09709999999995</v>
      </c>
      <c r="J50" s="181">
        <f t="shared" ref="J50:J51" si="51">I50*1.1</f>
        <v>742.60681</v>
      </c>
      <c r="K50" s="181">
        <f t="shared" si="45"/>
        <v>896.60681</v>
      </c>
      <c r="L50" s="205"/>
      <c r="N50" s="122">
        <f t="shared" si="46"/>
        <v>0</v>
      </c>
      <c r="O50" s="122">
        <f t="shared" si="47"/>
        <v>0</v>
      </c>
      <c r="P50" s="339"/>
      <c r="Q50" s="122">
        <f t="shared" si="48"/>
        <v>0</v>
      </c>
      <c r="R50" s="122">
        <f t="shared" si="49"/>
        <v>0</v>
      </c>
      <c r="T50" s="174">
        <f>IF($L50&gt;0,$L50*$I50*'COVER PAGE'!#REF!,0)</f>
        <v>0</v>
      </c>
      <c r="U50" s="174">
        <f>IF($L50&gt;0,($E50*$R$9*$L50)-($E50*'COVER PAGE'!#REF!*$L50),0)</f>
        <v>0</v>
      </c>
      <c r="V50" s="174">
        <f t="shared" si="50"/>
        <v>0</v>
      </c>
      <c r="AD50" s="530" t="s">
        <v>738</v>
      </c>
    </row>
    <row r="51" spans="1:30" s="5" customFormat="1">
      <c r="B51" s="65" t="s">
        <v>1598</v>
      </c>
      <c r="C51" s="65"/>
      <c r="D51" s="72" t="s">
        <v>1561</v>
      </c>
      <c r="E51" s="583">
        <v>0.5</v>
      </c>
      <c r="F51" s="216">
        <f>VLOOKUP(D51,'Part Master'!A:R, 3,FALSE)</f>
        <v>156.38</v>
      </c>
      <c r="G51" s="216">
        <f t="shared" si="43"/>
        <v>172.018</v>
      </c>
      <c r="H51" s="216">
        <f t="shared" si="44"/>
        <v>249.018</v>
      </c>
      <c r="I51" s="181">
        <f>VLOOKUP(D51,'Part Master'!A:G,7,FALSE)</f>
        <v>129.7954</v>
      </c>
      <c r="J51" s="181">
        <f t="shared" si="51"/>
        <v>142.77494000000002</v>
      </c>
      <c r="K51" s="181">
        <f t="shared" si="45"/>
        <v>219.77494000000002</v>
      </c>
      <c r="L51" s="205"/>
      <c r="N51" s="122">
        <f t="shared" si="46"/>
        <v>0</v>
      </c>
      <c r="O51" s="122">
        <f t="shared" si="47"/>
        <v>0</v>
      </c>
      <c r="P51" s="339"/>
      <c r="Q51" s="122">
        <f t="shared" si="48"/>
        <v>0</v>
      </c>
      <c r="R51" s="122">
        <f t="shared" si="49"/>
        <v>0</v>
      </c>
      <c r="T51" s="174">
        <f>IF($L51&gt;0,$L51*$I51*'COVER PAGE'!#REF!,0)</f>
        <v>0</v>
      </c>
      <c r="U51" s="174">
        <f>IF($L51&gt;0,($E51*$R$9*$L51)-($E51*'COVER PAGE'!#REF!*$L51),0)</f>
        <v>0</v>
      </c>
      <c r="V51" s="174">
        <f t="shared" si="50"/>
        <v>0</v>
      </c>
      <c r="AD51" s="530" t="s">
        <v>72</v>
      </c>
    </row>
    <row r="52" spans="1:30" s="5" customFormat="1">
      <c r="B52" s="65" t="s">
        <v>1599</v>
      </c>
      <c r="C52" s="65"/>
      <c r="D52" s="72" t="s">
        <v>39</v>
      </c>
      <c r="E52" s="583">
        <v>0</v>
      </c>
      <c r="F52" s="216">
        <f>SUM(F53:F56)</f>
        <v>90.41</v>
      </c>
      <c r="G52" s="216">
        <f>F52*1.1</f>
        <v>99.451000000000008</v>
      </c>
      <c r="H52" s="216">
        <f t="shared" si="28"/>
        <v>99.451000000000008</v>
      </c>
      <c r="I52" s="181">
        <f>VLOOKUP(D52,'Part Master'!A:G,7,FALSE)</f>
        <v>25.896000000000001</v>
      </c>
      <c r="J52" s="181">
        <f>I52*1.1</f>
        <v>28.485600000000002</v>
      </c>
      <c r="K52" s="181">
        <f t="shared" si="30"/>
        <v>28.485600000000002</v>
      </c>
      <c r="L52" s="205"/>
      <c r="N52" s="122">
        <f t="shared" si="31"/>
        <v>0</v>
      </c>
      <c r="O52" s="122">
        <f t="shared" si="32"/>
        <v>0</v>
      </c>
      <c r="P52" s="339"/>
      <c r="Q52" s="122">
        <f t="shared" si="33"/>
        <v>0</v>
      </c>
      <c r="R52" s="122">
        <f t="shared" si="34"/>
        <v>0</v>
      </c>
      <c r="T52" s="174">
        <f>IF($L52&gt;0,$L52*$I52*'COVER PAGE'!#REF!,0)</f>
        <v>0</v>
      </c>
      <c r="U52" s="174">
        <f>IF($L52&gt;0,($E52*$R$9*$L52)-($E52*'COVER PAGE'!#REF!*$L52),0)</f>
        <v>0</v>
      </c>
      <c r="V52" s="174">
        <f t="shared" si="8"/>
        <v>0</v>
      </c>
      <c r="AD52" s="530" t="s">
        <v>72</v>
      </c>
    </row>
    <row r="53" spans="1:30" s="5" customFormat="1">
      <c r="B53" s="65" t="s">
        <v>651</v>
      </c>
      <c r="C53" s="65"/>
      <c r="D53" s="72" t="s">
        <v>89</v>
      </c>
      <c r="E53" s="583">
        <v>0.1</v>
      </c>
      <c r="F53" s="216">
        <f>VLOOKUP(D53,'Part Master'!A:R, 3,FALSE)</f>
        <v>19.02</v>
      </c>
      <c r="G53" s="216">
        <f>F53*1.1</f>
        <v>20.922000000000001</v>
      </c>
      <c r="H53" s="216">
        <f t="shared" si="28"/>
        <v>36.322000000000003</v>
      </c>
      <c r="I53" s="181">
        <f>VLOOKUP(D53,'Part Master'!A:G,7,FALSE)</f>
        <v>15.7866</v>
      </c>
      <c r="J53" s="181">
        <f t="shared" si="29"/>
        <v>17.365260000000003</v>
      </c>
      <c r="K53" s="181">
        <f t="shared" ref="K53:K56" si="52">J53+($R$9*E53)</f>
        <v>32.765260000000005</v>
      </c>
      <c r="L53" s="205"/>
      <c r="N53" s="122">
        <f t="shared" ref="N53:N56" si="53">IF(L53&gt;0,G53*L53,0)</f>
        <v>0</v>
      </c>
      <c r="O53" s="122">
        <f t="shared" ref="O53:O56" si="54">IF(L53&gt;0,H53*L53,0)</f>
        <v>0</v>
      </c>
      <c r="P53" s="339"/>
      <c r="Q53" s="122">
        <f t="shared" ref="Q53:Q56" si="55">IF(L53&gt;0,J53*L53,0)</f>
        <v>0</v>
      </c>
      <c r="R53" s="122">
        <f t="shared" ref="R53:R56" si="56">IF(L53&gt;0,K53*L53,0)</f>
        <v>0</v>
      </c>
      <c r="T53" s="174">
        <f>IF($L53&gt;0,$L53*$I53*'COVER PAGE'!#REF!,0)</f>
        <v>0</v>
      </c>
      <c r="U53" s="174">
        <f>IF($L53&gt;0,($E53*$R$9*$L53)-($E53*'COVER PAGE'!#REF!*$L53),0)</f>
        <v>0</v>
      </c>
      <c r="V53" s="174">
        <f t="shared" ref="V53:V56" si="57">U53+T53</f>
        <v>0</v>
      </c>
      <c r="AD53" s="530" t="s">
        <v>72</v>
      </c>
    </row>
    <row r="54" spans="1:30" s="5" customFormat="1">
      <c r="B54" s="65" t="s">
        <v>1600</v>
      </c>
      <c r="C54" s="65"/>
      <c r="D54" s="72" t="s">
        <v>90</v>
      </c>
      <c r="E54" s="583">
        <v>0.1</v>
      </c>
      <c r="F54" s="216">
        <f>VLOOKUP(D54,'Part Master'!A:R, 3,FALSE)</f>
        <v>11.77</v>
      </c>
      <c r="G54" s="216">
        <f t="shared" si="27"/>
        <v>12.947000000000001</v>
      </c>
      <c r="H54" s="216">
        <f t="shared" si="28"/>
        <v>28.347000000000001</v>
      </c>
      <c r="I54" s="181">
        <f>VLOOKUP(D54,'Part Master'!A:G,7,FALSE)</f>
        <v>9.7690999999999999</v>
      </c>
      <c r="J54" s="181">
        <f t="shared" si="29"/>
        <v>10.74601</v>
      </c>
      <c r="K54" s="181">
        <f t="shared" si="52"/>
        <v>26.14601</v>
      </c>
      <c r="L54" s="205"/>
      <c r="N54" s="122">
        <f t="shared" si="53"/>
        <v>0</v>
      </c>
      <c r="O54" s="122">
        <f t="shared" si="54"/>
        <v>0</v>
      </c>
      <c r="P54" s="339"/>
      <c r="Q54" s="122">
        <f t="shared" si="55"/>
        <v>0</v>
      </c>
      <c r="R54" s="122">
        <f t="shared" si="56"/>
        <v>0</v>
      </c>
      <c r="T54" s="174">
        <f>IF($L54&gt;0,$L54*$I54*'COVER PAGE'!#REF!,0)</f>
        <v>0</v>
      </c>
      <c r="U54" s="174">
        <f>IF($L54&gt;0,($E54*$R$9*$L54)-($E54*'COVER PAGE'!#REF!*$L54),0)</f>
        <v>0</v>
      </c>
      <c r="V54" s="174">
        <f t="shared" si="57"/>
        <v>0</v>
      </c>
      <c r="AD54" s="530" t="s">
        <v>72</v>
      </c>
    </row>
    <row r="55" spans="1:30" s="5" customFormat="1">
      <c r="B55" s="65" t="s">
        <v>1601</v>
      </c>
      <c r="C55" s="65"/>
      <c r="D55" s="72" t="s">
        <v>95</v>
      </c>
      <c r="E55" s="583">
        <v>0</v>
      </c>
      <c r="F55" s="216">
        <f>VLOOKUP(D55,'Part Master'!A:R, 3,FALSE)</f>
        <v>29.81</v>
      </c>
      <c r="G55" s="216">
        <f t="shared" si="27"/>
        <v>32.791000000000004</v>
      </c>
      <c r="H55" s="216">
        <f t="shared" si="28"/>
        <v>32.791000000000004</v>
      </c>
      <c r="I55" s="181">
        <f>VLOOKUP(D55,'Part Master'!A:G,7,FALSE)</f>
        <v>24.7423</v>
      </c>
      <c r="J55" s="181">
        <f t="shared" si="29"/>
        <v>27.216530000000002</v>
      </c>
      <c r="K55" s="181">
        <f t="shared" si="52"/>
        <v>27.216530000000002</v>
      </c>
      <c r="L55" s="205"/>
      <c r="N55" s="122">
        <f t="shared" si="53"/>
        <v>0</v>
      </c>
      <c r="O55" s="122">
        <f t="shared" si="54"/>
        <v>0</v>
      </c>
      <c r="P55" s="339"/>
      <c r="Q55" s="122">
        <f t="shared" si="55"/>
        <v>0</v>
      </c>
      <c r="R55" s="122">
        <f t="shared" si="56"/>
        <v>0</v>
      </c>
      <c r="T55" s="174">
        <f>IF($L55&gt;0,$L55*$I55*'COVER PAGE'!#REF!,0)</f>
        <v>0</v>
      </c>
      <c r="U55" s="174">
        <f>IF($L55&gt;0,($E55*$R$9*$L55)-($E55*'COVER PAGE'!#REF!*$L55),0)</f>
        <v>0</v>
      </c>
      <c r="V55" s="174">
        <f t="shared" si="57"/>
        <v>0</v>
      </c>
      <c r="AD55" s="530" t="s">
        <v>72</v>
      </c>
    </row>
    <row r="56" spans="1:30" s="5" customFormat="1">
      <c r="B56" s="65" t="s">
        <v>1602</v>
      </c>
      <c r="C56" s="65"/>
      <c r="D56" s="72" t="s">
        <v>96</v>
      </c>
      <c r="E56" s="583">
        <v>0</v>
      </c>
      <c r="F56" s="216">
        <f>VLOOKUP(D56,'Part Master'!A:R, 3,FALSE)</f>
        <v>29.81</v>
      </c>
      <c r="G56" s="216">
        <f t="shared" si="27"/>
        <v>32.791000000000004</v>
      </c>
      <c r="H56" s="216">
        <f t="shared" si="28"/>
        <v>32.791000000000004</v>
      </c>
      <c r="I56" s="181">
        <f>VLOOKUP(D56,'Part Master'!A:G,7,FALSE)</f>
        <v>24.7423</v>
      </c>
      <c r="J56" s="181">
        <f t="shared" si="29"/>
        <v>27.216530000000002</v>
      </c>
      <c r="K56" s="181">
        <f t="shared" si="52"/>
        <v>27.216530000000002</v>
      </c>
      <c r="L56" s="205"/>
      <c r="N56" s="122">
        <f t="shared" si="53"/>
        <v>0</v>
      </c>
      <c r="O56" s="122">
        <f t="shared" si="54"/>
        <v>0</v>
      </c>
      <c r="P56" s="339"/>
      <c r="Q56" s="122">
        <f t="shared" si="55"/>
        <v>0</v>
      </c>
      <c r="R56" s="122">
        <f t="shared" si="56"/>
        <v>0</v>
      </c>
      <c r="T56" s="174">
        <f>IF($L56&gt;0,$L56*$I56*'COVER PAGE'!#REF!,0)</f>
        <v>0</v>
      </c>
      <c r="U56" s="174">
        <f>IF($L56&gt;0,($E56*$R$9*$L56)-($E56*'COVER PAGE'!#REF!*$L56),0)</f>
        <v>0</v>
      </c>
      <c r="V56" s="174">
        <f t="shared" si="57"/>
        <v>0</v>
      </c>
      <c r="AD56" s="530" t="s">
        <v>72</v>
      </c>
    </row>
    <row r="57" spans="1:30" s="5" customFormat="1">
      <c r="B57" s="65" t="s">
        <v>1603</v>
      </c>
      <c r="C57" s="65"/>
      <c r="D57" s="72" t="s">
        <v>91</v>
      </c>
      <c r="E57" s="583">
        <v>0.1</v>
      </c>
      <c r="F57" s="216">
        <f>VLOOKUP(D57,'Part Master'!A:R, 3,FALSE)</f>
        <v>39.479999999999997</v>
      </c>
      <c r="G57" s="216">
        <f t="shared" si="27"/>
        <v>43.427999999999997</v>
      </c>
      <c r="H57" s="216">
        <f t="shared" ref="H57" si="58">G57+(E57*$O$9)</f>
        <v>58.827999999999996</v>
      </c>
      <c r="I57" s="181">
        <f>VLOOKUP(D57,'Part Master'!A:G,7,FALSE)</f>
        <v>32.7684</v>
      </c>
      <c r="J57" s="181">
        <f t="shared" si="29"/>
        <v>36.04524</v>
      </c>
      <c r="K57" s="181">
        <f t="shared" ref="K57" si="59">J57+($R$9*E57)</f>
        <v>51.445239999999998</v>
      </c>
      <c r="L57" s="205"/>
      <c r="N57" s="122">
        <f t="shared" ref="N57" si="60">IF(L57&gt;0,G57*L57,0)</f>
        <v>0</v>
      </c>
      <c r="O57" s="122">
        <f t="shared" ref="O57" si="61">IF(L57&gt;0,H57*L57,0)</f>
        <v>0</v>
      </c>
      <c r="P57" s="339"/>
      <c r="Q57" s="122">
        <f t="shared" ref="Q57" si="62">IF(L57&gt;0,J57*L57,0)</f>
        <v>0</v>
      </c>
      <c r="R57" s="122">
        <f t="shared" ref="R57" si="63">IF(L57&gt;0,K57*L57,0)</f>
        <v>0</v>
      </c>
      <c r="T57" s="174">
        <f>IF($L57&gt;0,$L57*$I57*'COVER PAGE'!#REF!,0)</f>
        <v>0</v>
      </c>
      <c r="U57" s="174">
        <f>IF($L57&gt;0,($E57*$R$9*$L57)-($E57*'COVER PAGE'!#REF!*$L57),0)</f>
        <v>0</v>
      </c>
      <c r="V57" s="174">
        <f t="shared" ref="V57" si="64">U57+T57</f>
        <v>0</v>
      </c>
      <c r="AD57" s="687" t="s">
        <v>72</v>
      </c>
    </row>
    <row r="58" spans="1:30">
      <c r="A58" s="5"/>
      <c r="M58" s="4"/>
      <c r="N58" s="4"/>
      <c r="O58" s="4"/>
      <c r="P58" s="4"/>
      <c r="AD58" s="688" t="s">
        <v>72</v>
      </c>
    </row>
    <row r="59" spans="1:30" s="5" customFormat="1" ht="17.25">
      <c r="B59" s="762" t="s">
        <v>1606</v>
      </c>
      <c r="C59" s="762"/>
      <c r="D59" s="762"/>
      <c r="E59" s="762"/>
      <c r="F59" s="762"/>
      <c r="G59" s="762"/>
      <c r="H59" s="762"/>
      <c r="I59" s="321"/>
      <c r="J59" s="321"/>
      <c r="K59" s="321"/>
      <c r="L59" s="273"/>
      <c r="M59" s="4"/>
      <c r="N59" s="4"/>
      <c r="O59" s="4"/>
      <c r="P59" s="4"/>
      <c r="AD59" s="688" t="s">
        <v>738</v>
      </c>
    </row>
    <row r="60" spans="1:30">
      <c r="B60" s="763" t="s">
        <v>1395</v>
      </c>
      <c r="C60" s="763"/>
      <c r="D60" s="763"/>
      <c r="E60" s="763"/>
      <c r="F60" s="763"/>
      <c r="G60" s="763"/>
      <c r="H60" s="763"/>
      <c r="I60" s="763"/>
      <c r="J60" s="763"/>
      <c r="K60" s="763"/>
      <c r="L60" s="763"/>
      <c r="M60" s="4"/>
      <c r="N60" s="4"/>
      <c r="O60" s="4"/>
      <c r="P60" s="4"/>
      <c r="AD60" s="688" t="s">
        <v>72</v>
      </c>
    </row>
    <row r="61" spans="1:30">
      <c r="B61" s="763"/>
      <c r="C61" s="763"/>
      <c r="D61" s="763"/>
      <c r="E61" s="763"/>
      <c r="F61" s="763"/>
      <c r="G61" s="763"/>
      <c r="H61" s="763"/>
      <c r="I61" s="763"/>
      <c r="J61" s="763"/>
      <c r="K61" s="763"/>
      <c r="L61" s="763"/>
      <c r="M61" s="4"/>
      <c r="N61" s="4"/>
      <c r="O61" s="4"/>
      <c r="P61" s="4"/>
      <c r="AD61" s="5"/>
    </row>
    <row r="62" spans="1:30">
      <c r="B62" s="763"/>
      <c r="C62" s="763"/>
      <c r="D62" s="763"/>
      <c r="E62" s="763"/>
      <c r="F62" s="763"/>
      <c r="G62" s="763"/>
      <c r="H62" s="763"/>
      <c r="I62" s="763"/>
      <c r="J62" s="763"/>
      <c r="K62" s="763"/>
      <c r="L62" s="763"/>
      <c r="M62" s="4"/>
      <c r="N62" s="4"/>
      <c r="O62" s="4"/>
      <c r="P62" s="4"/>
    </row>
    <row r="63" spans="1:30">
      <c r="M63" s="4"/>
      <c r="N63" s="4"/>
      <c r="O63" s="4"/>
      <c r="P63" s="4"/>
    </row>
    <row r="64" spans="1:30">
      <c r="M64" s="4"/>
      <c r="N64" s="4"/>
      <c r="O64" s="4"/>
      <c r="P64" s="4"/>
    </row>
    <row r="65" spans="2:16">
      <c r="M65" s="4"/>
      <c r="N65" s="4"/>
      <c r="O65" s="4"/>
      <c r="P65" s="4"/>
    </row>
    <row r="66" spans="2:16">
      <c r="M66" s="4"/>
      <c r="N66" s="4"/>
      <c r="O66" s="4"/>
      <c r="P66" s="4"/>
    </row>
    <row r="67" spans="2:16">
      <c r="M67" s="4"/>
      <c r="N67" s="4"/>
      <c r="O67" s="4"/>
      <c r="P67" s="4"/>
    </row>
    <row r="68" spans="2:16">
      <c r="M68" s="4"/>
      <c r="N68" s="4"/>
      <c r="O68" s="4"/>
      <c r="P68" s="4"/>
    </row>
    <row r="69" spans="2:16">
      <c r="M69" s="4"/>
      <c r="N69" s="4"/>
      <c r="O69" s="4"/>
      <c r="P69" s="4"/>
    </row>
    <row r="70" spans="2:16">
      <c r="M70" s="4"/>
      <c r="N70" s="4"/>
      <c r="O70" s="4"/>
      <c r="P70" s="4"/>
    </row>
    <row r="71" spans="2:16">
      <c r="M71" s="4"/>
      <c r="N71" s="4"/>
      <c r="O71" s="4"/>
      <c r="P71" s="4"/>
    </row>
    <row r="72" spans="2:16">
      <c r="M72" s="4"/>
      <c r="N72" s="4"/>
      <c r="O72" s="4"/>
      <c r="P72" s="4"/>
    </row>
    <row r="73" spans="2:16">
      <c r="M73" s="4"/>
      <c r="N73" s="4"/>
      <c r="O73" s="4"/>
      <c r="P73" s="4"/>
    </row>
    <row r="74" spans="2:16">
      <c r="M74" s="4"/>
      <c r="N74" s="4"/>
      <c r="O74" s="4"/>
      <c r="P74" s="4"/>
    </row>
    <row r="75" spans="2:16">
      <c r="M75" s="4"/>
      <c r="N75" s="4"/>
      <c r="O75" s="4"/>
      <c r="P75" s="4"/>
    </row>
    <row r="76" spans="2:16">
      <c r="M76" s="4"/>
      <c r="N76" s="4"/>
      <c r="O76" s="4"/>
      <c r="P76" s="4"/>
    </row>
    <row r="77" spans="2:16" ht="15.75" customHeight="1">
      <c r="M77" s="4"/>
      <c r="N77" s="4"/>
      <c r="O77" s="4"/>
      <c r="P77" s="4"/>
    </row>
    <row r="78" spans="2:16">
      <c r="M78" s="4"/>
      <c r="N78" s="4"/>
      <c r="O78" s="4"/>
      <c r="P78" s="4"/>
    </row>
    <row r="79" spans="2:16">
      <c r="B79" s="23"/>
      <c r="M79" s="4"/>
      <c r="N79" s="4"/>
      <c r="O79" s="4"/>
      <c r="P79" s="4"/>
    </row>
    <row r="80" spans="2:16">
      <c r="M80" s="4"/>
      <c r="N80" s="4"/>
      <c r="O80" s="4"/>
      <c r="P80" s="4"/>
    </row>
    <row r="81" spans="13:16">
      <c r="M81" s="4"/>
      <c r="N81" s="4"/>
      <c r="O81" s="4"/>
      <c r="P81" s="4"/>
    </row>
    <row r="82" spans="13:16">
      <c r="M82" s="4"/>
      <c r="N82" s="4"/>
      <c r="O82" s="4"/>
      <c r="P82" s="4"/>
    </row>
    <row r="83" spans="13:16">
      <c r="M83" s="4"/>
      <c r="N83" s="4"/>
      <c r="O83" s="4"/>
      <c r="P83" s="4"/>
    </row>
    <row r="84" spans="13:16">
      <c r="M84" s="4"/>
      <c r="N84" s="4"/>
      <c r="O84" s="4"/>
      <c r="P84" s="4"/>
    </row>
    <row r="85" spans="13:16">
      <c r="M85" s="4"/>
      <c r="N85" s="4"/>
      <c r="O85" s="4"/>
      <c r="P85" s="4"/>
    </row>
    <row r="86" spans="13:16">
      <c r="M86" s="4"/>
      <c r="N86" s="4"/>
      <c r="O86" s="4"/>
      <c r="P86" s="4"/>
    </row>
    <row r="87" spans="13:16">
      <c r="M87" s="4"/>
      <c r="N87" s="4"/>
      <c r="O87" s="4"/>
      <c r="P87" s="4"/>
    </row>
    <row r="88" spans="13:16">
      <c r="M88" s="4"/>
      <c r="N88" s="4"/>
      <c r="O88" s="4"/>
      <c r="P88" s="4"/>
    </row>
    <row r="89" spans="13:16">
      <c r="M89" s="4"/>
      <c r="N89" s="4"/>
      <c r="O89" s="4"/>
      <c r="P89" s="4"/>
    </row>
    <row r="90" spans="13:16">
      <c r="M90" s="4"/>
      <c r="N90" s="4"/>
      <c r="O90" s="4"/>
      <c r="P90" s="4"/>
    </row>
    <row r="91" spans="13:16">
      <c r="M91" s="4"/>
      <c r="N91" s="4"/>
      <c r="O91" s="4"/>
      <c r="P91" s="4"/>
    </row>
    <row r="92" spans="13:16">
      <c r="M92" s="4"/>
      <c r="N92" s="4"/>
      <c r="O92" s="4"/>
      <c r="P92" s="4"/>
    </row>
    <row r="93" spans="13:16">
      <c r="M93" s="4"/>
      <c r="N93" s="4"/>
      <c r="O93" s="4"/>
      <c r="P93" s="4"/>
    </row>
    <row r="94" spans="13:16">
      <c r="M94" s="4"/>
      <c r="N94" s="4"/>
      <c r="O94" s="4"/>
      <c r="P94" s="4"/>
    </row>
    <row r="95" spans="13:16">
      <c r="M95" s="4"/>
      <c r="N95" s="4"/>
      <c r="O95" s="4"/>
      <c r="P95" s="4"/>
    </row>
    <row r="96" spans="13:16">
      <c r="M96" s="4"/>
      <c r="N96" s="4"/>
      <c r="O96" s="4"/>
      <c r="P96" s="4"/>
    </row>
    <row r="97" spans="13:16">
      <c r="M97" s="4"/>
      <c r="N97" s="4"/>
      <c r="O97" s="4"/>
      <c r="P97" s="4"/>
    </row>
    <row r="98" spans="13:16">
      <c r="M98" s="4"/>
      <c r="N98" s="4"/>
      <c r="O98" s="4"/>
      <c r="P98" s="4"/>
    </row>
    <row r="99" spans="13:16">
      <c r="M99" s="4"/>
      <c r="N99" s="4"/>
      <c r="O99" s="4"/>
      <c r="P99" s="4"/>
    </row>
    <row r="100" spans="13:16">
      <c r="M100" s="4"/>
      <c r="N100" s="4"/>
      <c r="O100" s="4"/>
      <c r="P100" s="4"/>
    </row>
    <row r="101" spans="13:16">
      <c r="M101" s="4"/>
      <c r="N101" s="4"/>
      <c r="O101" s="4"/>
      <c r="P101" s="4"/>
    </row>
    <row r="102" spans="13:16">
      <c r="M102" s="4"/>
      <c r="N102" s="4"/>
      <c r="O102" s="4"/>
      <c r="P102" s="4"/>
    </row>
    <row r="103" spans="13:16">
      <c r="M103" s="4"/>
      <c r="N103" s="4"/>
      <c r="O103" s="4"/>
      <c r="P103" s="4"/>
    </row>
    <row r="104" spans="13:16">
      <c r="M104" s="4"/>
      <c r="N104" s="4"/>
      <c r="O104" s="4"/>
      <c r="P104" s="4"/>
    </row>
    <row r="105" spans="13:16">
      <c r="M105" s="4"/>
      <c r="N105" s="4"/>
      <c r="O105" s="4"/>
      <c r="P105" s="4"/>
    </row>
    <row r="106" spans="13:16">
      <c r="M106" s="4"/>
      <c r="N106" s="4"/>
      <c r="O106" s="4"/>
      <c r="P106" s="4"/>
    </row>
    <row r="107" spans="13:16">
      <c r="M107" s="4"/>
      <c r="N107" s="4"/>
      <c r="O107" s="4"/>
      <c r="P107" s="4"/>
    </row>
    <row r="108" spans="13:16">
      <c r="M108" s="4"/>
      <c r="N108" s="4"/>
      <c r="O108" s="4"/>
      <c r="P108" s="4"/>
    </row>
    <row r="109" spans="13:16">
      <c r="M109" s="4"/>
      <c r="N109" s="4"/>
      <c r="O109" s="4"/>
      <c r="P109" s="4"/>
    </row>
    <row r="110" spans="13:16">
      <c r="M110" s="4"/>
      <c r="N110" s="4"/>
      <c r="O110" s="4"/>
      <c r="P110" s="4"/>
    </row>
    <row r="111" spans="13:16">
      <c r="M111" s="4"/>
      <c r="N111" s="4"/>
      <c r="O111" s="4"/>
      <c r="P111" s="4"/>
    </row>
    <row r="112" spans="13:16">
      <c r="M112" s="4"/>
      <c r="N112" s="4"/>
      <c r="O112" s="4"/>
      <c r="P112" s="4"/>
    </row>
    <row r="113" spans="13:16">
      <c r="M113" s="4"/>
      <c r="N113" s="4"/>
      <c r="O113" s="4"/>
      <c r="P113" s="4"/>
    </row>
    <row r="114" spans="13:16">
      <c r="M114" s="4"/>
      <c r="N114" s="4"/>
      <c r="O114" s="4"/>
      <c r="P114" s="4"/>
    </row>
    <row r="115" spans="13:16">
      <c r="M115" s="4"/>
      <c r="N115" s="4"/>
      <c r="O115" s="4"/>
      <c r="P115" s="4"/>
    </row>
    <row r="116" spans="13:16">
      <c r="M116" s="4"/>
      <c r="N116" s="4"/>
      <c r="O116" s="4"/>
      <c r="P116" s="4"/>
    </row>
    <row r="117" spans="13:16">
      <c r="M117" s="4"/>
      <c r="N117" s="4"/>
      <c r="O117" s="4"/>
      <c r="P117" s="4"/>
    </row>
    <row r="118" spans="13:16">
      <c r="M118" s="4"/>
      <c r="N118" s="4"/>
      <c r="O118" s="4"/>
      <c r="P118" s="4"/>
    </row>
    <row r="119" spans="13:16">
      <c r="M119" s="4"/>
      <c r="N119" s="4"/>
      <c r="O119" s="4"/>
      <c r="P119" s="4"/>
    </row>
    <row r="120" spans="13:16">
      <c r="M120" s="129"/>
      <c r="N120" s="129"/>
      <c r="O120" s="129"/>
      <c r="P120" s="129"/>
    </row>
    <row r="121" spans="13:16">
      <c r="M121" s="129"/>
      <c r="N121" s="129"/>
      <c r="O121" s="129"/>
      <c r="P121" s="129"/>
    </row>
    <row r="122" spans="13:16">
      <c r="M122" s="129"/>
      <c r="N122" s="129"/>
      <c r="O122" s="129"/>
      <c r="P122" s="129"/>
    </row>
    <row r="123" spans="13:16">
      <c r="M123" s="129"/>
      <c r="N123" s="129"/>
      <c r="O123" s="129"/>
      <c r="P123" s="129"/>
    </row>
    <row r="124" spans="13:16">
      <c r="M124" s="129"/>
      <c r="N124" s="129"/>
      <c r="O124" s="129"/>
      <c r="P124" s="129"/>
    </row>
    <row r="125" spans="13:16">
      <c r="M125" s="129"/>
      <c r="N125" s="129"/>
      <c r="O125" s="129"/>
      <c r="P125" s="129"/>
    </row>
    <row r="126" spans="13:16">
      <c r="M126" s="129"/>
      <c r="N126" s="129"/>
      <c r="O126" s="129"/>
      <c r="P126" s="129"/>
    </row>
    <row r="127" spans="13:16">
      <c r="M127" s="129"/>
      <c r="N127" s="129"/>
      <c r="O127" s="129"/>
      <c r="P127" s="129"/>
    </row>
    <row r="128" spans="13:16">
      <c r="M128" s="129"/>
      <c r="N128" s="129"/>
      <c r="O128" s="129"/>
      <c r="P128" s="129"/>
    </row>
    <row r="129" spans="13:16">
      <c r="M129" s="129"/>
      <c r="N129" s="129"/>
      <c r="O129" s="129"/>
      <c r="P129" s="129"/>
    </row>
    <row r="130" spans="13:16">
      <c r="M130" s="129"/>
      <c r="N130" s="129"/>
      <c r="O130" s="129"/>
      <c r="P130" s="129"/>
    </row>
    <row r="131" spans="13:16">
      <c r="M131" s="129"/>
      <c r="N131" s="129"/>
      <c r="O131" s="129"/>
      <c r="P131" s="129"/>
    </row>
    <row r="132" spans="13:16">
      <c r="M132" s="129"/>
      <c r="N132" s="129"/>
      <c r="O132" s="129"/>
      <c r="P132" s="129"/>
    </row>
    <row r="133" spans="13:16">
      <c r="M133" s="129"/>
      <c r="N133" s="129"/>
      <c r="O133" s="129"/>
      <c r="P133" s="129"/>
    </row>
    <row r="134" spans="13:16">
      <c r="M134" s="129"/>
      <c r="N134" s="129"/>
      <c r="O134" s="129"/>
      <c r="P134" s="129"/>
    </row>
    <row r="135" spans="13:16">
      <c r="M135" s="129"/>
      <c r="N135" s="129"/>
      <c r="O135" s="129"/>
      <c r="P135" s="129"/>
    </row>
    <row r="136" spans="13:16">
      <c r="M136" s="129"/>
      <c r="N136" s="129"/>
      <c r="O136" s="129"/>
      <c r="P136" s="129"/>
    </row>
    <row r="137" spans="13:16">
      <c r="M137" s="129"/>
      <c r="N137" s="129"/>
      <c r="O137" s="129"/>
      <c r="P137" s="129"/>
    </row>
    <row r="138" spans="13:16">
      <c r="M138" s="129"/>
      <c r="N138" s="129"/>
      <c r="O138" s="129"/>
      <c r="P138" s="129"/>
    </row>
    <row r="139" spans="13:16">
      <c r="M139" s="129"/>
      <c r="N139" s="129"/>
      <c r="O139" s="129"/>
      <c r="P139" s="129"/>
    </row>
    <row r="140" spans="13:16">
      <c r="M140" s="129"/>
      <c r="N140" s="129"/>
      <c r="O140" s="129"/>
      <c r="P140" s="129"/>
    </row>
    <row r="141" spans="13:16">
      <c r="M141" s="129"/>
      <c r="N141" s="129"/>
      <c r="O141" s="129"/>
      <c r="P141" s="129"/>
    </row>
    <row r="142" spans="13:16">
      <c r="M142" s="129"/>
      <c r="N142" s="129"/>
      <c r="O142" s="129"/>
      <c r="P142" s="129"/>
    </row>
    <row r="143" spans="13:16">
      <c r="M143" s="129"/>
      <c r="N143" s="129"/>
      <c r="O143" s="129"/>
      <c r="P143" s="129"/>
    </row>
    <row r="144" spans="13:16">
      <c r="M144" s="129"/>
      <c r="N144" s="129"/>
      <c r="O144" s="129"/>
      <c r="P144" s="129"/>
    </row>
    <row r="145" spans="13:16">
      <c r="M145" s="129"/>
      <c r="N145" s="129"/>
      <c r="O145" s="129"/>
      <c r="P145" s="129"/>
    </row>
    <row r="146" spans="13:16">
      <c r="M146" s="129"/>
      <c r="N146" s="129"/>
      <c r="O146" s="129"/>
      <c r="P146" s="129"/>
    </row>
    <row r="147" spans="13:16">
      <c r="M147" s="129"/>
      <c r="N147" s="129"/>
      <c r="O147" s="129"/>
      <c r="P147" s="129"/>
    </row>
    <row r="148" spans="13:16">
      <c r="M148" s="129"/>
      <c r="N148" s="129"/>
      <c r="O148" s="129"/>
      <c r="P148" s="129"/>
    </row>
    <row r="149" spans="13:16">
      <c r="M149" s="129"/>
      <c r="N149" s="129"/>
      <c r="O149" s="129"/>
      <c r="P149" s="129"/>
    </row>
    <row r="150" spans="13:16">
      <c r="M150" s="129"/>
      <c r="N150" s="129"/>
      <c r="O150" s="129"/>
      <c r="P150" s="129"/>
    </row>
    <row r="151" spans="13:16">
      <c r="M151" s="129"/>
      <c r="N151" s="129"/>
      <c r="O151" s="129"/>
      <c r="P151" s="129"/>
    </row>
    <row r="152" spans="13:16">
      <c r="M152" s="129"/>
      <c r="N152" s="129"/>
      <c r="O152" s="129"/>
      <c r="P152" s="129"/>
    </row>
    <row r="153" spans="13:16">
      <c r="M153" s="129"/>
      <c r="N153" s="129"/>
      <c r="O153" s="129"/>
      <c r="P153" s="129"/>
    </row>
    <row r="154" spans="13:16">
      <c r="M154" s="129"/>
      <c r="N154" s="129"/>
      <c r="O154" s="129"/>
      <c r="P154" s="129"/>
    </row>
    <row r="155" spans="13:16">
      <c r="M155" s="129"/>
      <c r="N155" s="129"/>
      <c r="O155" s="129"/>
      <c r="P155" s="129"/>
    </row>
    <row r="156" spans="13:16">
      <c r="M156" s="129"/>
      <c r="N156" s="129"/>
      <c r="O156" s="129"/>
      <c r="P156" s="129"/>
    </row>
    <row r="157" spans="13:16">
      <c r="M157" s="129"/>
      <c r="N157" s="129"/>
      <c r="O157" s="129"/>
      <c r="P157" s="129"/>
    </row>
    <row r="158" spans="13:16">
      <c r="M158" s="129"/>
      <c r="N158" s="129"/>
      <c r="O158" s="129"/>
      <c r="P158" s="129"/>
    </row>
    <row r="159" spans="13:16">
      <c r="M159" s="129"/>
      <c r="N159" s="129"/>
      <c r="O159" s="129"/>
      <c r="P159" s="129"/>
    </row>
    <row r="160" spans="13:16">
      <c r="M160" s="129"/>
      <c r="N160" s="129"/>
      <c r="O160" s="129"/>
      <c r="P160" s="129"/>
    </row>
    <row r="161" spans="13:16">
      <c r="M161" s="129"/>
      <c r="N161" s="129"/>
      <c r="O161" s="129"/>
      <c r="P161" s="129"/>
    </row>
    <row r="162" spans="13:16">
      <c r="M162" s="129"/>
      <c r="N162" s="129"/>
      <c r="O162" s="129"/>
      <c r="P162" s="129"/>
    </row>
    <row r="163" spans="13:16">
      <c r="M163" s="129"/>
      <c r="N163" s="129"/>
      <c r="O163" s="129"/>
      <c r="P163" s="129"/>
    </row>
    <row r="164" spans="13:16">
      <c r="M164" s="129"/>
      <c r="N164" s="129"/>
      <c r="O164" s="129"/>
      <c r="P164" s="129"/>
    </row>
    <row r="165" spans="13:16">
      <c r="M165" s="129"/>
      <c r="N165" s="129"/>
      <c r="O165" s="129"/>
      <c r="P165" s="129"/>
    </row>
    <row r="166" spans="13:16">
      <c r="M166" s="129"/>
      <c r="N166" s="129"/>
      <c r="O166" s="129"/>
      <c r="P166" s="129"/>
    </row>
    <row r="167" spans="13:16">
      <c r="M167" s="129"/>
      <c r="N167" s="129"/>
      <c r="O167" s="129"/>
      <c r="P167" s="129"/>
    </row>
    <row r="168" spans="13:16">
      <c r="M168" s="129"/>
      <c r="N168" s="129"/>
      <c r="O168" s="129"/>
      <c r="P168" s="129"/>
    </row>
    <row r="169" spans="13:16">
      <c r="M169" s="129"/>
      <c r="N169" s="129"/>
      <c r="O169" s="129"/>
      <c r="P169" s="129"/>
    </row>
    <row r="170" spans="13:16">
      <c r="M170" s="129"/>
      <c r="N170" s="129"/>
      <c r="O170" s="129"/>
      <c r="P170" s="129"/>
    </row>
    <row r="171" spans="13:16">
      <c r="M171" s="129"/>
      <c r="N171" s="129"/>
      <c r="O171" s="129"/>
      <c r="P171" s="129"/>
    </row>
    <row r="172" spans="13:16">
      <c r="M172" s="129"/>
      <c r="N172" s="129"/>
      <c r="O172" s="129"/>
      <c r="P172" s="129"/>
    </row>
    <row r="173" spans="13:16">
      <c r="M173" s="129"/>
      <c r="N173" s="129"/>
      <c r="O173" s="129"/>
      <c r="P173" s="129"/>
    </row>
    <row r="174" spans="13:16">
      <c r="M174" s="11"/>
      <c r="N174" s="11"/>
      <c r="O174" s="11"/>
      <c r="P174" s="11"/>
    </row>
    <row r="175" spans="13:16">
      <c r="M175" s="11"/>
      <c r="N175" s="11"/>
      <c r="O175" s="11"/>
      <c r="P175" s="11"/>
    </row>
    <row r="176" spans="13:16">
      <c r="M176" s="129"/>
      <c r="N176" s="129"/>
      <c r="O176" s="129"/>
      <c r="P176" s="129"/>
    </row>
    <row r="177" spans="13:30">
      <c r="M177" s="129"/>
      <c r="N177" s="129"/>
      <c r="O177" s="129"/>
      <c r="P177" s="129"/>
    </row>
    <row r="178" spans="13:30">
      <c r="M178" s="129"/>
      <c r="N178" s="129"/>
      <c r="O178" s="129"/>
      <c r="P178" s="129"/>
    </row>
    <row r="179" spans="13:30">
      <c r="M179" s="129"/>
      <c r="N179" s="129"/>
      <c r="O179" s="129"/>
      <c r="P179" s="129"/>
    </row>
    <row r="180" spans="13:30">
      <c r="M180" s="129"/>
      <c r="N180" s="129"/>
      <c r="O180" s="129"/>
      <c r="P180" s="129"/>
    </row>
    <row r="181" spans="13:30">
      <c r="M181" s="129"/>
      <c r="N181" s="129"/>
      <c r="O181" s="129"/>
      <c r="P181" s="129"/>
    </row>
    <row r="182" spans="13:30">
      <c r="M182" s="129"/>
      <c r="N182" s="129"/>
      <c r="O182" s="129"/>
      <c r="P182" s="129"/>
    </row>
    <row r="183" spans="13:30">
      <c r="M183" s="129"/>
      <c r="N183" s="129"/>
      <c r="O183" s="129"/>
      <c r="P183" s="129"/>
    </row>
    <row r="184" spans="13:30">
      <c r="M184" s="129"/>
      <c r="N184" s="129"/>
      <c r="O184" s="129"/>
      <c r="P184" s="129"/>
    </row>
    <row r="185" spans="13:30">
      <c r="M185" s="129"/>
      <c r="N185" s="129"/>
      <c r="O185" s="129"/>
      <c r="P185" s="129"/>
    </row>
    <row r="186" spans="13:30">
      <c r="M186" s="129"/>
      <c r="N186" s="129"/>
      <c r="O186" s="129"/>
      <c r="P186" s="129"/>
    </row>
    <row r="187" spans="13:30">
      <c r="M187" s="129"/>
      <c r="N187" s="129"/>
      <c r="O187" s="129"/>
      <c r="P187" s="129"/>
    </row>
    <row r="188" spans="13:30">
      <c r="M188" s="5"/>
      <c r="N188" s="5"/>
      <c r="O188" s="5"/>
      <c r="P188" s="5"/>
    </row>
    <row r="189" spans="13:30">
      <c r="M189" s="5"/>
      <c r="N189" s="5"/>
      <c r="O189" s="5"/>
      <c r="P189" s="5"/>
    </row>
    <row r="190" spans="13:30">
      <c r="M190" s="5"/>
      <c r="N190" s="5"/>
      <c r="O190" s="5"/>
      <c r="P190" s="5"/>
    </row>
    <row r="191" spans="13:30">
      <c r="M191" s="5"/>
      <c r="N191" s="5"/>
      <c r="O191" s="5"/>
      <c r="P191" s="5"/>
    </row>
    <row r="192" spans="13:30">
      <c r="M192" s="5"/>
      <c r="N192" s="5"/>
      <c r="O192" s="5"/>
      <c r="P192" s="5"/>
      <c r="AD192" s="210"/>
    </row>
    <row r="193" spans="1:30">
      <c r="M193" s="5"/>
      <c r="N193" s="5"/>
      <c r="O193" s="5"/>
      <c r="P193" s="5"/>
    </row>
    <row r="207" spans="1:30" s="210" customFormat="1">
      <c r="A207" s="4"/>
      <c r="B207" s="4"/>
      <c r="C207" s="4"/>
      <c r="D207" s="9"/>
      <c r="E207" s="33"/>
      <c r="L207" s="273"/>
      <c r="M207" s="193"/>
      <c r="N207" s="131"/>
      <c r="O207" s="131"/>
      <c r="P207" s="195"/>
      <c r="Q207" s="4"/>
      <c r="R207" s="4"/>
      <c r="S207" s="4"/>
      <c r="T207" s="4"/>
      <c r="U207" s="4"/>
      <c r="V207" s="4"/>
      <c r="AD207" s="4"/>
    </row>
  </sheetData>
  <sheetProtection algorithmName="SHA-512" hashValue="6PA9ginTjSevBkfAgfoRN3ttgM5Pf0QVoT3CtKQtc7kbYrOpm5zVUxpPIPIAX/ggSiZFVwTTcdQoZHC2V8yAcw==" saltValue="uFkvEG3uKkwiyq8k/aU2NA==" spinCount="100000" sheet="1" objects="1" scenarios="1"/>
  <mergeCells count="10">
    <mergeCell ref="B59:H59"/>
    <mergeCell ref="B60:L62"/>
    <mergeCell ref="B11:C11"/>
    <mergeCell ref="C2:L2"/>
    <mergeCell ref="C3:L3"/>
    <mergeCell ref="D5:E5"/>
    <mergeCell ref="D6:E6"/>
    <mergeCell ref="D7:E7"/>
    <mergeCell ref="G9:H9"/>
    <mergeCell ref="J9:K9"/>
  </mergeCells>
  <conditionalFormatting sqref="C12">
    <cfRule type="duplicateValues" dxfId="718" priority="76"/>
  </conditionalFormatting>
  <conditionalFormatting sqref="G27:G29 G13:G14 G43:G44 G16:G20 G22:G24 J16:J24 J26:J29 G39:G40 J39:J44">
    <cfRule type="cellIs" dxfId="717" priority="75" operator="equal">
      <formula>0</formula>
    </cfRule>
  </conditionalFormatting>
  <conditionalFormatting sqref="C224">
    <cfRule type="duplicateValues" dxfId="716" priority="63"/>
  </conditionalFormatting>
  <conditionalFormatting sqref="C225">
    <cfRule type="duplicateValues" dxfId="715" priority="62"/>
  </conditionalFormatting>
  <conditionalFormatting sqref="D76 D16:D17 C82:C223 C226:C1048576 D27:D29 D19:D20 D22">
    <cfRule type="duplicateValues" dxfId="714" priority="77"/>
  </conditionalFormatting>
  <conditionalFormatting sqref="G41">
    <cfRule type="cellIs" dxfId="713" priority="60" operator="equal">
      <formula>0</formula>
    </cfRule>
  </conditionalFormatting>
  <conditionalFormatting sqref="D41">
    <cfRule type="duplicateValues" dxfId="712" priority="61"/>
  </conditionalFormatting>
  <conditionalFormatting sqref="G21">
    <cfRule type="cellIs" dxfId="711" priority="58" operator="equal">
      <formula>0</formula>
    </cfRule>
  </conditionalFormatting>
  <conditionalFormatting sqref="D21">
    <cfRule type="duplicateValues" dxfId="710" priority="59"/>
  </conditionalFormatting>
  <conditionalFormatting sqref="G26">
    <cfRule type="cellIs" dxfId="709" priority="56" operator="equal">
      <formula>0</formula>
    </cfRule>
  </conditionalFormatting>
  <conditionalFormatting sqref="G42">
    <cfRule type="cellIs" dxfId="708" priority="54" operator="equal">
      <formula>0</formula>
    </cfRule>
  </conditionalFormatting>
  <conditionalFormatting sqref="D42">
    <cfRule type="duplicateValues" dxfId="707" priority="55"/>
  </conditionalFormatting>
  <conditionalFormatting sqref="P6">
    <cfRule type="cellIs" dxfId="706" priority="50" operator="lessThan">
      <formula>0</formula>
    </cfRule>
    <cfRule type="cellIs" dxfId="705" priority="51" operator="greaterThanOrEqual">
      <formula>0</formula>
    </cfRule>
  </conditionalFormatting>
  <conditionalFormatting sqref="L13:L14 L16:L24 L26:L29 L39:L44">
    <cfRule type="containsText" dxfId="704" priority="52" operator="containsText" text="n">
      <formula>NOT(ISERROR(SEARCH("n",L13)))</formula>
    </cfRule>
  </conditionalFormatting>
  <conditionalFormatting sqref="C11">
    <cfRule type="duplicateValues" dxfId="703" priority="49"/>
  </conditionalFormatting>
  <conditionalFormatting sqref="J13:J14">
    <cfRule type="cellIs" dxfId="702" priority="48" operator="equal">
      <formula>0</formula>
    </cfRule>
  </conditionalFormatting>
  <conditionalFormatting sqref="D24">
    <cfRule type="duplicateValues" dxfId="701" priority="39"/>
  </conditionalFormatting>
  <conditionalFormatting sqref="C15">
    <cfRule type="duplicateValues" dxfId="700" priority="38"/>
  </conditionalFormatting>
  <conditionalFormatting sqref="C25">
    <cfRule type="duplicateValues" dxfId="699" priority="32"/>
  </conditionalFormatting>
  <conditionalFormatting sqref="C31">
    <cfRule type="duplicateValues" dxfId="698" priority="31"/>
  </conditionalFormatting>
  <conditionalFormatting sqref="C37">
    <cfRule type="duplicateValues" dxfId="697" priority="30"/>
  </conditionalFormatting>
  <conditionalFormatting sqref="G32:G36">
    <cfRule type="cellIs" dxfId="696" priority="17" operator="equal">
      <formula>0</formula>
    </cfRule>
  </conditionalFormatting>
  <conditionalFormatting sqref="G38">
    <cfRule type="cellIs" dxfId="695" priority="20" operator="equal">
      <formula>0</formula>
    </cfRule>
  </conditionalFormatting>
  <conditionalFormatting sqref="L38">
    <cfRule type="containsText" dxfId="694" priority="19" operator="containsText" text="n">
      <formula>NOT(ISERROR(SEARCH("n",L38)))</formula>
    </cfRule>
  </conditionalFormatting>
  <conditionalFormatting sqref="J38">
    <cfRule type="cellIs" dxfId="693" priority="18" operator="equal">
      <formula>0</formula>
    </cfRule>
  </conditionalFormatting>
  <conditionalFormatting sqref="L32:L36">
    <cfRule type="containsText" dxfId="692" priority="16" operator="containsText" text="n">
      <formula>NOT(ISERROR(SEARCH("n",L32)))</formula>
    </cfRule>
  </conditionalFormatting>
  <conditionalFormatting sqref="J32:J36">
    <cfRule type="cellIs" dxfId="691" priority="15" operator="equal">
      <formula>0</formula>
    </cfRule>
  </conditionalFormatting>
  <conditionalFormatting sqref="G46:G47">
    <cfRule type="cellIs" dxfId="690" priority="12" operator="equal">
      <formula>0</formula>
    </cfRule>
  </conditionalFormatting>
  <conditionalFormatting sqref="D46:D47">
    <cfRule type="duplicateValues" dxfId="689" priority="13"/>
  </conditionalFormatting>
  <conditionalFormatting sqref="L46:L47">
    <cfRule type="containsText" dxfId="688" priority="11" operator="containsText" text="n">
      <formula>NOT(ISERROR(SEARCH("n",L46)))</formula>
    </cfRule>
  </conditionalFormatting>
  <conditionalFormatting sqref="J46:J47">
    <cfRule type="cellIs" dxfId="687" priority="10" operator="equal">
      <formula>0</formula>
    </cfRule>
  </conditionalFormatting>
  <conditionalFormatting sqref="C45">
    <cfRule type="duplicateValues" dxfId="686" priority="370"/>
  </conditionalFormatting>
  <conditionalFormatting sqref="G48">
    <cfRule type="cellIs" dxfId="685" priority="8" operator="equal">
      <formula>0</formula>
    </cfRule>
  </conditionalFormatting>
  <conditionalFormatting sqref="D48">
    <cfRule type="duplicateValues" dxfId="684" priority="9"/>
  </conditionalFormatting>
  <conditionalFormatting sqref="L48">
    <cfRule type="containsText" dxfId="683" priority="7" operator="containsText" text="n">
      <formula>NOT(ISERROR(SEARCH("n",L48)))</formula>
    </cfRule>
  </conditionalFormatting>
  <conditionalFormatting sqref="J48">
    <cfRule type="cellIs" dxfId="682" priority="6" operator="equal">
      <formula>0</formula>
    </cfRule>
  </conditionalFormatting>
  <conditionalFormatting sqref="C49">
    <cfRule type="duplicateValues" dxfId="681" priority="5"/>
  </conditionalFormatting>
  <conditionalFormatting sqref="G50:G57">
    <cfRule type="cellIs" dxfId="680" priority="3" operator="equal">
      <formula>0</formula>
    </cfRule>
  </conditionalFormatting>
  <conditionalFormatting sqref="D50:D57">
    <cfRule type="duplicateValues" dxfId="679" priority="4"/>
  </conditionalFormatting>
  <conditionalFormatting sqref="L50:L57">
    <cfRule type="containsText" dxfId="678" priority="2" operator="containsText" text="n">
      <formula>NOT(ISERROR(SEARCH("n",L50)))</formula>
    </cfRule>
  </conditionalFormatting>
  <conditionalFormatting sqref="J50:J57">
    <cfRule type="cellIs" dxfId="677" priority="1" operator="equal">
      <formula>0</formula>
    </cfRule>
  </conditionalFormatting>
  <pageMargins left="0.70866141732283472" right="0.70866141732283472" top="0.74803149606299213" bottom="0.74803149606299213" header="0.31496062992125984" footer="0.31496062992125984"/>
  <pageSetup paperSize="9" scale="68" orientation="portrait" r:id="rId1"/>
  <headerFooter>
    <oddFooter>&amp;LDec 2017&amp;CThis guide is for Nissan Dealership internal use only.&amp;RPage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00B0F0"/>
    <pageSetUpPr autoPageBreaks="0" fitToPage="1"/>
  </sheetPr>
  <dimension ref="A1:AD187"/>
  <sheetViews>
    <sheetView showGridLines="0" topLeftCell="B1" zoomScaleNormal="100" workbookViewId="0">
      <pane ySplit="11" topLeftCell="A12" activePane="bottomLeft" state="frozen"/>
      <selection activeCell="B1" sqref="B1"/>
      <selection pane="bottomLeft" activeCell="AI29" sqref="AI29"/>
    </sheetView>
  </sheetViews>
  <sheetFormatPr defaultColWidth="9.140625" defaultRowHeight="15"/>
  <cols>
    <col min="1" max="1" width="3.42578125" style="4" hidden="1" customWidth="1"/>
    <col min="2" max="2" width="3.140625" style="4" customWidth="1"/>
    <col min="3" max="3" width="49" style="4" customWidth="1"/>
    <col min="4" max="4" width="22.140625" style="567" customWidth="1"/>
    <col min="5" max="5" width="8.140625" style="4" bestFit="1" customWidth="1"/>
    <col min="6" max="6" width="14.140625" style="210" hidden="1" customWidth="1"/>
    <col min="7" max="7" width="9.42578125" style="210" bestFit="1" customWidth="1"/>
    <col min="8" max="8" width="10.140625" style="210" bestFit="1" customWidth="1"/>
    <col min="9" max="9" width="18.85546875" style="210" hidden="1" customWidth="1"/>
    <col min="10" max="10" width="9.42578125" style="210" hidden="1" customWidth="1"/>
    <col min="11" max="11" width="10.140625" style="210" hidden="1" customWidth="1"/>
    <col min="12" max="12" width="9.42578125" style="325" customWidth="1"/>
    <col min="13" max="13" width="8" style="193" hidden="1" customWidth="1"/>
    <col min="14" max="14" width="22.5703125" style="131" hidden="1" customWidth="1"/>
    <col min="15" max="15" width="15.7109375" style="131" hidden="1" customWidth="1"/>
    <col min="16" max="16" width="4.7109375" style="195" hidden="1" customWidth="1"/>
    <col min="17" max="17" width="22.5703125" style="4" hidden="1" customWidth="1"/>
    <col min="18" max="18" width="21.7109375" style="4" hidden="1" customWidth="1"/>
    <col min="19" max="19" width="3.7109375" style="4" hidden="1" customWidth="1"/>
    <col min="20" max="20" width="29.42578125" style="4" hidden="1" customWidth="1"/>
    <col min="21" max="21" width="32" style="4" hidden="1" customWidth="1"/>
    <col min="22" max="22" width="29.28515625" style="4" hidden="1" customWidth="1"/>
    <col min="23" max="29" width="9.140625" style="4" hidden="1" customWidth="1"/>
    <col min="30" max="30" width="10.5703125" style="4" bestFit="1" customWidth="1"/>
    <col min="31" max="16384" width="9.140625" style="4"/>
  </cols>
  <sheetData>
    <row r="1" spans="2:30">
      <c r="F1" s="287" t="s">
        <v>685</v>
      </c>
      <c r="I1" s="287" t="s">
        <v>685</v>
      </c>
      <c r="J1" s="288"/>
      <c r="K1" s="288"/>
      <c r="M1" s="325"/>
      <c r="N1" s="325"/>
      <c r="O1" s="325"/>
      <c r="P1" s="519"/>
      <c r="Q1" s="196"/>
      <c r="R1" s="196"/>
      <c r="S1" s="175"/>
      <c r="T1" s="175"/>
      <c r="U1" s="175"/>
      <c r="V1" s="175"/>
    </row>
    <row r="2" spans="2:30" ht="23.25">
      <c r="C2" s="747" t="s">
        <v>686</v>
      </c>
      <c r="D2" s="747"/>
      <c r="E2" s="747"/>
      <c r="F2" s="747"/>
      <c r="G2" s="747"/>
      <c r="H2" s="747"/>
      <c r="I2" s="747"/>
      <c r="J2" s="747"/>
      <c r="K2" s="747"/>
      <c r="L2" s="747"/>
      <c r="M2" s="325"/>
      <c r="N2" s="325"/>
      <c r="O2" s="325"/>
      <c r="P2" s="519"/>
      <c r="Q2" s="196"/>
      <c r="R2" s="196"/>
      <c r="S2" s="175"/>
      <c r="T2" s="175"/>
      <c r="U2" s="175"/>
      <c r="V2" s="175"/>
    </row>
    <row r="3" spans="2:30" ht="23.25">
      <c r="C3" s="748" t="s">
        <v>1733</v>
      </c>
      <c r="D3" s="748"/>
      <c r="E3" s="748"/>
      <c r="F3" s="748"/>
      <c r="G3" s="748"/>
      <c r="H3" s="748"/>
      <c r="I3" s="748"/>
      <c r="J3" s="748"/>
      <c r="K3" s="748"/>
      <c r="L3" s="748"/>
      <c r="M3" s="325"/>
      <c r="N3" s="325"/>
      <c r="O3" s="325"/>
      <c r="P3" s="519"/>
      <c r="Q3" s="196"/>
      <c r="R3" s="196"/>
      <c r="S3" s="175"/>
      <c r="T3" s="175"/>
      <c r="U3" s="175"/>
      <c r="V3" s="175"/>
    </row>
    <row r="4" spans="2:30" s="16" customFormat="1" ht="15" customHeight="1">
      <c r="D4" s="587"/>
      <c r="E4" s="126"/>
      <c r="F4" s="287"/>
      <c r="G4" s="320"/>
      <c r="H4" s="320"/>
      <c r="I4" s="289"/>
      <c r="J4" s="194"/>
      <c r="K4" s="194"/>
      <c r="L4" s="326"/>
      <c r="M4" s="326"/>
      <c r="N4" s="326"/>
      <c r="O4" s="326"/>
      <c r="P4" s="176"/>
      <c r="Q4" s="196"/>
      <c r="R4" s="196"/>
      <c r="S4" s="175"/>
      <c r="T4" s="175"/>
      <c r="U4" s="175"/>
      <c r="V4" s="175"/>
    </row>
    <row r="5" spans="2:30" s="16" customFormat="1">
      <c r="C5" s="211" t="s">
        <v>1082</v>
      </c>
      <c r="D5" s="749">
        <f ca="1">TODAY()</f>
        <v>45015</v>
      </c>
      <c r="E5" s="750"/>
      <c r="F5" s="287"/>
      <c r="G5" s="320"/>
      <c r="H5" s="320"/>
      <c r="I5" s="289"/>
      <c r="J5" s="194"/>
      <c r="K5" s="194"/>
      <c r="L5" s="326"/>
      <c r="M5" s="326"/>
      <c r="N5" s="326"/>
      <c r="O5" s="326"/>
      <c r="P5" s="177"/>
      <c r="Q5" s="196"/>
      <c r="R5" s="196"/>
      <c r="S5" s="175"/>
      <c r="T5" s="175"/>
      <c r="U5" s="175"/>
      <c r="V5" s="175"/>
    </row>
    <row r="6" spans="2:30" s="16" customFormat="1">
      <c r="C6" s="224" t="s">
        <v>1077</v>
      </c>
      <c r="D6" s="751"/>
      <c r="E6" s="752"/>
      <c r="F6" s="287"/>
      <c r="G6" s="320"/>
      <c r="H6" s="320"/>
      <c r="I6" s="289"/>
      <c r="J6" s="194"/>
      <c r="K6" s="194"/>
      <c r="L6" s="326"/>
      <c r="M6" s="326"/>
      <c r="N6" s="326"/>
      <c r="O6" s="326"/>
      <c r="P6" s="337"/>
      <c r="Q6" s="196"/>
      <c r="R6" s="196"/>
      <c r="S6" s="175"/>
      <c r="T6" s="175"/>
      <c r="U6" s="175"/>
      <c r="V6" s="175"/>
    </row>
    <row r="7" spans="2:30" s="16" customFormat="1">
      <c r="C7" s="224" t="s">
        <v>1078</v>
      </c>
      <c r="D7" s="753"/>
      <c r="E7" s="754"/>
      <c r="F7" s="301"/>
      <c r="G7" s="176"/>
      <c r="H7" s="194"/>
      <c r="I7" s="289"/>
      <c r="J7" s="194"/>
      <c r="K7" s="194"/>
      <c r="L7" s="326"/>
      <c r="M7" s="124"/>
      <c r="N7" s="196"/>
      <c r="O7" s="196"/>
      <c r="P7" s="194"/>
      <c r="Q7" s="196"/>
      <c r="R7" s="196"/>
      <c r="S7" s="175"/>
      <c r="T7" s="175"/>
      <c r="U7" s="175"/>
      <c r="V7" s="175"/>
    </row>
    <row r="8" spans="2:30" s="16" customFormat="1">
      <c r="D8" s="588"/>
      <c r="F8" s="301"/>
      <c r="G8" s="194"/>
      <c r="H8" s="194"/>
      <c r="I8" s="289"/>
      <c r="J8" s="194"/>
      <c r="K8" s="194"/>
      <c r="L8" s="326"/>
      <c r="M8" s="124"/>
      <c r="N8" s="196" t="s">
        <v>1088</v>
      </c>
      <c r="O8" s="196"/>
      <c r="P8" s="194"/>
      <c r="Q8" s="196" t="s">
        <v>1087</v>
      </c>
      <c r="R8" s="196"/>
      <c r="S8" s="248"/>
    </row>
    <row r="9" spans="2:30" s="16" customFormat="1" ht="14.65" customHeight="1">
      <c r="D9" s="588"/>
      <c r="F9" s="301"/>
      <c r="G9" s="767" t="s">
        <v>1085</v>
      </c>
      <c r="H9" s="768"/>
      <c r="I9" s="292"/>
      <c r="J9" s="770" t="s">
        <v>1086</v>
      </c>
      <c r="K9" s="771"/>
      <c r="L9" s="265"/>
      <c r="M9" s="124"/>
      <c r="N9" s="226" t="s">
        <v>506</v>
      </c>
      <c r="O9" s="212">
        <f>'COVER PAGE'!$C$20</f>
        <v>154</v>
      </c>
      <c r="P9" s="198"/>
      <c r="Q9" s="223" t="s">
        <v>506</v>
      </c>
      <c r="R9" s="186">
        <f>'COVER PAGE'!$C$20</f>
        <v>154</v>
      </c>
      <c r="S9" s="175"/>
      <c r="T9" s="198"/>
      <c r="U9" s="198"/>
      <c r="V9" s="198"/>
    </row>
    <row r="10" spans="2:30" ht="15" customHeight="1">
      <c r="C10" s="95"/>
      <c r="D10" s="589"/>
      <c r="E10" s="95"/>
      <c r="F10" s="204" t="s">
        <v>1088</v>
      </c>
      <c r="G10" s="594" t="s">
        <v>1081</v>
      </c>
      <c r="H10" s="620">
        <f>O10</f>
        <v>0</v>
      </c>
      <c r="I10" s="204" t="s">
        <v>1087</v>
      </c>
      <c r="J10" s="617" t="s">
        <v>1081</v>
      </c>
      <c r="K10" s="604">
        <f>R10</f>
        <v>0</v>
      </c>
      <c r="L10" s="225">
        <f>SUM(L12:L50)</f>
        <v>0</v>
      </c>
      <c r="M10" s="124"/>
      <c r="N10" s="202">
        <f>SUM(N12:N50)</f>
        <v>0</v>
      </c>
      <c r="O10" s="202">
        <f>SUM(O12:O50)</f>
        <v>0</v>
      </c>
      <c r="P10" s="338"/>
      <c r="Q10" s="201">
        <f>SUM(Q12:Q66)</f>
        <v>0</v>
      </c>
      <c r="R10" s="201">
        <f>SUM(R12:R66)</f>
        <v>0</v>
      </c>
      <c r="S10" s="204"/>
      <c r="T10" s="203">
        <f>SUM(T12:T50)</f>
        <v>0</v>
      </c>
      <c r="U10" s="203">
        <f>SUM(U12:U50)</f>
        <v>0</v>
      </c>
      <c r="V10" s="203">
        <f>SUM(V12:V50)</f>
        <v>0</v>
      </c>
    </row>
    <row r="11" spans="2:30" s="12" customFormat="1" ht="28.9" customHeight="1">
      <c r="B11" s="764" t="s">
        <v>242</v>
      </c>
      <c r="C11" s="764"/>
      <c r="D11" s="102" t="s">
        <v>243</v>
      </c>
      <c r="E11" s="34" t="s">
        <v>63</v>
      </c>
      <c r="F11" s="296" t="s">
        <v>455</v>
      </c>
      <c r="G11" s="296" t="s">
        <v>1070</v>
      </c>
      <c r="H11" s="296" t="s">
        <v>1066</v>
      </c>
      <c r="I11" s="297" t="s">
        <v>455</v>
      </c>
      <c r="J11" s="297" t="s">
        <v>1070</v>
      </c>
      <c r="K11" s="297" t="s">
        <v>1066</v>
      </c>
      <c r="L11" s="266" t="s">
        <v>1059</v>
      </c>
      <c r="M11" s="193"/>
      <c r="N11" s="253" t="s">
        <v>684</v>
      </c>
      <c r="O11" s="253" t="s">
        <v>1083</v>
      </c>
      <c r="P11" s="341"/>
      <c r="Q11" s="253" t="s">
        <v>684</v>
      </c>
      <c r="R11" s="253" t="s">
        <v>1076</v>
      </c>
      <c r="S11" s="175"/>
      <c r="T11" s="256" t="s">
        <v>1067</v>
      </c>
      <c r="U11" s="256" t="s">
        <v>1068</v>
      </c>
      <c r="V11" s="257" t="s">
        <v>1069</v>
      </c>
      <c r="AD11" s="528" t="s">
        <v>1629</v>
      </c>
    </row>
    <row r="12" spans="2:30">
      <c r="B12" s="572" t="s">
        <v>1575</v>
      </c>
      <c r="C12" s="573"/>
      <c r="D12" s="590"/>
      <c r="E12" s="574"/>
      <c r="F12" s="575"/>
      <c r="G12" s="575"/>
      <c r="H12" s="575"/>
      <c r="I12" s="576"/>
      <c r="J12" s="576"/>
      <c r="K12" s="576"/>
      <c r="L12" s="577"/>
      <c r="M12" s="577"/>
      <c r="N12" s="577"/>
      <c r="O12" s="577"/>
      <c r="P12" s="577"/>
      <c r="Q12" s="577"/>
      <c r="R12" s="577"/>
      <c r="S12" s="577"/>
      <c r="T12" s="577"/>
      <c r="U12" s="577"/>
      <c r="V12" s="577"/>
      <c r="W12" s="577"/>
      <c r="X12" s="577"/>
      <c r="Y12" s="577"/>
      <c r="Z12" s="577"/>
      <c r="AA12" s="577"/>
      <c r="AB12" s="577"/>
      <c r="AC12" s="577"/>
      <c r="AD12" s="577"/>
    </row>
    <row r="13" spans="2:30" s="5" customFormat="1">
      <c r="B13" s="65" t="s">
        <v>1708</v>
      </c>
      <c r="C13" s="592"/>
      <c r="D13" s="578" t="s">
        <v>1620</v>
      </c>
      <c r="E13" s="618">
        <v>0.5</v>
      </c>
      <c r="F13" s="216">
        <f>VLOOKUP(D13,'Part Master'!A:R, 3,FALSE)</f>
        <v>156.31</v>
      </c>
      <c r="G13" s="216">
        <f>F13*1.1</f>
        <v>171.941</v>
      </c>
      <c r="H13" s="216">
        <f>G13+(E13*$O$9)</f>
        <v>248.941</v>
      </c>
      <c r="I13" s="181">
        <f>VLOOKUP(D13,'Part Master'!A:G,7,FALSE)</f>
        <v>129.7373</v>
      </c>
      <c r="J13" s="181">
        <f>I13*1.1</f>
        <v>142.71103000000002</v>
      </c>
      <c r="K13" s="181">
        <f t="shared" ref="K13" si="0">J13+($R$9*E13)</f>
        <v>219.71103000000002</v>
      </c>
      <c r="L13" s="205"/>
      <c r="N13" s="122">
        <f t="shared" ref="N13" si="1">IF(L13&gt;0,G13*L13,0)</f>
        <v>0</v>
      </c>
      <c r="O13" s="122">
        <f t="shared" ref="O13" si="2">IF(L13&gt;0,H13*L13,0)</f>
        <v>0</v>
      </c>
      <c r="P13" s="339"/>
      <c r="Q13" s="122">
        <f t="shared" ref="Q13" si="3">IF(L13&gt;0,J13*L13,0)</f>
        <v>0</v>
      </c>
      <c r="R13" s="122">
        <f t="shared" ref="R13" si="4">IF(L13&gt;0,K13*L13,0)</f>
        <v>0</v>
      </c>
      <c r="S13" s="170"/>
      <c r="T13" s="174">
        <f>IF($L13&gt;0,$L13*$I13*'COVER PAGE'!#REF!,0)</f>
        <v>0</v>
      </c>
      <c r="U13" s="174">
        <f>IF($L13&gt;0,($E13*$R$9*$L13)-($E13*'COVER PAGE'!#REF!*$L13),0)</f>
        <v>0</v>
      </c>
      <c r="V13" s="174">
        <f>U13+T13</f>
        <v>0</v>
      </c>
      <c r="AD13" s="530" t="str">
        <f>IFERROR(VLOOKUP(D13,'Part Master'!A:E,5,FALSE)," ")</f>
        <v/>
      </c>
    </row>
    <row r="14" spans="2:30" s="5" customFormat="1">
      <c r="B14" s="72" t="s">
        <v>1709</v>
      </c>
      <c r="C14" s="592"/>
      <c r="D14" s="578" t="s">
        <v>1621</v>
      </c>
      <c r="E14" s="618">
        <v>0.2</v>
      </c>
      <c r="F14" s="216">
        <f>VLOOKUP(D14,'Part Master'!A:R, 3,FALSE)</f>
        <v>834.65</v>
      </c>
      <c r="G14" s="216">
        <f t="shared" ref="G14:G50" si="5">F14*1.1</f>
        <v>918.11500000000001</v>
      </c>
      <c r="H14" s="216">
        <f t="shared" ref="H14:H21" si="6">G14+(E14*$O$9)</f>
        <v>948.91499999999996</v>
      </c>
      <c r="I14" s="181">
        <f>VLOOKUP(D14,'Part Master'!A:G,7,FALSE)</f>
        <v>692.7595</v>
      </c>
      <c r="J14" s="181">
        <f t="shared" ref="J14:J50" si="7">I14*1.1</f>
        <v>762.03545000000008</v>
      </c>
      <c r="K14" s="181">
        <f t="shared" ref="K14:K21" si="8">J14+($R$9*E14)</f>
        <v>792.83545000000004</v>
      </c>
      <c r="L14" s="205"/>
      <c r="N14" s="122">
        <f t="shared" ref="N14:N22" si="9">IF(L14&gt;0,G14*L14,0)</f>
        <v>0</v>
      </c>
      <c r="O14" s="122">
        <f t="shared" ref="O14:O22" si="10">IF(L14&gt;0,H14*L14,0)</f>
        <v>0</v>
      </c>
      <c r="P14" s="339"/>
      <c r="Q14" s="122">
        <f t="shared" ref="Q14:Q22" si="11">IF(L14&gt;0,J14*L14,0)</f>
        <v>0</v>
      </c>
      <c r="R14" s="122">
        <f t="shared" ref="R14:R22" si="12">IF(L14&gt;0,K14*L14,0)</f>
        <v>0</v>
      </c>
      <c r="S14" s="170"/>
      <c r="T14" s="174">
        <f>IF($L14&gt;0,$L14*$I14*'COVER PAGE'!#REF!,0)</f>
        <v>0</v>
      </c>
      <c r="U14" s="174">
        <f>IF($L14&gt;0,($E14*$R$9*$L14)-($E14*'COVER PAGE'!#REF!*$L14),0)</f>
        <v>0</v>
      </c>
      <c r="V14" s="174">
        <f t="shared" ref="V14:V22" si="13">U14+T14</f>
        <v>0</v>
      </c>
      <c r="AD14" s="530" t="str">
        <f>IFERROR(VLOOKUP(D14,'Part Master'!A:E,5,FALSE)," ")</f>
        <v/>
      </c>
    </row>
    <row r="15" spans="2:30" s="5" customFormat="1">
      <c r="B15" s="65" t="s">
        <v>1710</v>
      </c>
      <c r="C15" s="592"/>
      <c r="D15" s="578" t="s">
        <v>1622</v>
      </c>
      <c r="E15" s="618">
        <v>0.2</v>
      </c>
      <c r="F15" s="216">
        <f>VLOOKUP(D15,'Part Master'!A:R, 3,FALSE)</f>
        <v>207.36</v>
      </c>
      <c r="G15" s="216">
        <f t="shared" si="5"/>
        <v>228.09600000000003</v>
      </c>
      <c r="H15" s="216">
        <f t="shared" si="6"/>
        <v>258.89600000000002</v>
      </c>
      <c r="I15" s="181">
        <f>VLOOKUP(D15,'Part Master'!A:G,7,FALSE)</f>
        <v>172.1088</v>
      </c>
      <c r="J15" s="181">
        <f t="shared" si="7"/>
        <v>189.31968000000001</v>
      </c>
      <c r="K15" s="181">
        <f t="shared" si="8"/>
        <v>220.11968000000002</v>
      </c>
      <c r="L15" s="205"/>
      <c r="N15" s="122">
        <f t="shared" si="9"/>
        <v>0</v>
      </c>
      <c r="O15" s="122">
        <f t="shared" si="10"/>
        <v>0</v>
      </c>
      <c r="P15" s="339"/>
      <c r="Q15" s="122">
        <f t="shared" si="11"/>
        <v>0</v>
      </c>
      <c r="R15" s="122">
        <f t="shared" si="12"/>
        <v>0</v>
      </c>
      <c r="S15" s="170"/>
      <c r="T15" s="174">
        <f>IF($L15&gt;0,$L15*$I15*'COVER PAGE'!#REF!,0)</f>
        <v>0</v>
      </c>
      <c r="U15" s="174">
        <f>IF($L15&gt;0,($E15*$R$9*$L15)-($E15*'COVER PAGE'!#REF!*$L15),0)</f>
        <v>0</v>
      </c>
      <c r="V15" s="174">
        <f t="shared" si="13"/>
        <v>0</v>
      </c>
      <c r="AD15" s="530" t="str">
        <f>IFERROR(VLOOKUP(D15,'Part Master'!A:E,5,FALSE)," ")</f>
        <v/>
      </c>
    </row>
    <row r="16" spans="2:30" s="5" customFormat="1">
      <c r="B16" s="65" t="s">
        <v>1576</v>
      </c>
      <c r="C16" s="592"/>
      <c r="D16" s="579" t="s">
        <v>106</v>
      </c>
      <c r="E16" s="618">
        <v>0.25</v>
      </c>
      <c r="F16" s="216">
        <f>VLOOKUP(D16,'Part Master'!A:R, 3,FALSE)</f>
        <v>45.33</v>
      </c>
      <c r="G16" s="216">
        <f t="shared" si="5"/>
        <v>49.863</v>
      </c>
      <c r="H16" s="216">
        <f t="shared" si="6"/>
        <v>88.363</v>
      </c>
      <c r="I16" s="181">
        <f>VLOOKUP(D16,'Part Master'!A:G,7,FALSE)</f>
        <v>37.623899999999999</v>
      </c>
      <c r="J16" s="181">
        <f t="shared" si="7"/>
        <v>41.386290000000002</v>
      </c>
      <c r="K16" s="181">
        <f t="shared" si="8"/>
        <v>79.886290000000002</v>
      </c>
      <c r="L16" s="205"/>
      <c r="N16" s="122">
        <f t="shared" si="9"/>
        <v>0</v>
      </c>
      <c r="O16" s="122">
        <f t="shared" si="10"/>
        <v>0</v>
      </c>
      <c r="P16" s="339"/>
      <c r="Q16" s="122">
        <f t="shared" si="11"/>
        <v>0</v>
      </c>
      <c r="R16" s="122">
        <f t="shared" si="12"/>
        <v>0</v>
      </c>
      <c r="S16" s="170"/>
      <c r="T16" s="174">
        <f>IF($L16&gt;0,$L16*$I16*'COVER PAGE'!#REF!,0)</f>
        <v>0</v>
      </c>
      <c r="U16" s="174">
        <f>IF($L16&gt;0,($E16*$R$9*$L16)-($E16*'COVER PAGE'!#REF!*$L16),0)</f>
        <v>0</v>
      </c>
      <c r="V16" s="174">
        <f t="shared" si="13"/>
        <v>0</v>
      </c>
      <c r="AD16" s="530" t="str">
        <f>IFERROR(VLOOKUP(D16,'Part Master'!A:E,5,FALSE)," ")</f>
        <v/>
      </c>
    </row>
    <row r="17" spans="1:30">
      <c r="B17" s="41" t="s">
        <v>1711</v>
      </c>
      <c r="C17" s="593"/>
      <c r="D17" s="431" t="s">
        <v>1618</v>
      </c>
      <c r="E17" s="618">
        <v>0.75</v>
      </c>
      <c r="F17" s="216">
        <f>VLOOKUP(D17,'Part Master'!A:R, 3,FALSE)</f>
        <v>666.45</v>
      </c>
      <c r="G17" s="216">
        <f t="shared" si="5"/>
        <v>733.09500000000014</v>
      </c>
      <c r="H17" s="216">
        <f t="shared" si="6"/>
        <v>848.59500000000014</v>
      </c>
      <c r="I17" s="181">
        <f>VLOOKUP(D17,'Part Master'!A:G,7,FALSE)</f>
        <v>553.15350000000001</v>
      </c>
      <c r="J17" s="181">
        <f t="shared" si="7"/>
        <v>608.46885000000009</v>
      </c>
      <c r="K17" s="181">
        <f t="shared" si="8"/>
        <v>723.96885000000009</v>
      </c>
      <c r="L17" s="205"/>
      <c r="M17" s="5"/>
      <c r="N17" s="122">
        <f t="shared" si="9"/>
        <v>0</v>
      </c>
      <c r="O17" s="122">
        <f t="shared" si="10"/>
        <v>0</v>
      </c>
      <c r="P17" s="339"/>
      <c r="Q17" s="122">
        <f t="shared" si="11"/>
        <v>0</v>
      </c>
      <c r="R17" s="122">
        <f t="shared" si="12"/>
        <v>0</v>
      </c>
      <c r="S17" s="170"/>
      <c r="T17" s="174">
        <f>IF($L17&gt;0,$L17*$I17*'COVER PAGE'!#REF!,0)</f>
        <v>0</v>
      </c>
      <c r="U17" s="174">
        <f>IF($L17&gt;0,($E17*$R$9*$L17)-($E17*'COVER PAGE'!#REF!*$L17),0)</f>
        <v>0</v>
      </c>
      <c r="V17" s="174">
        <f t="shared" si="13"/>
        <v>0</v>
      </c>
      <c r="AD17" s="530" t="str">
        <f>IFERROR(VLOOKUP(D17,'Part Master'!A:E,5,FALSE)," ")</f>
        <v/>
      </c>
    </row>
    <row r="18" spans="1:30">
      <c r="B18" s="41" t="s">
        <v>1730</v>
      </c>
      <c r="C18" s="593"/>
      <c r="D18" s="580" t="s">
        <v>1616</v>
      </c>
      <c r="E18" s="618">
        <v>0.25</v>
      </c>
      <c r="F18" s="216">
        <f>VLOOKUP(D18,'Part Master'!A:R, 3,FALSE)</f>
        <v>82.13</v>
      </c>
      <c r="G18" s="216">
        <f t="shared" si="5"/>
        <v>90.343000000000004</v>
      </c>
      <c r="H18" s="216">
        <f t="shared" si="6"/>
        <v>128.84300000000002</v>
      </c>
      <c r="I18" s="181">
        <f>VLOOKUP(D18,'Part Master'!A:G,7,FALSE)</f>
        <v>68.167900000000003</v>
      </c>
      <c r="J18" s="181">
        <f t="shared" si="7"/>
        <v>74.984690000000015</v>
      </c>
      <c r="K18" s="181">
        <f t="shared" si="8"/>
        <v>113.48469000000001</v>
      </c>
      <c r="L18" s="205"/>
      <c r="M18" s="5"/>
      <c r="N18" s="122">
        <f t="shared" si="9"/>
        <v>0</v>
      </c>
      <c r="O18" s="122">
        <f t="shared" si="10"/>
        <v>0</v>
      </c>
      <c r="P18" s="339"/>
      <c r="Q18" s="122">
        <f t="shared" si="11"/>
        <v>0</v>
      </c>
      <c r="R18" s="122">
        <f t="shared" si="12"/>
        <v>0</v>
      </c>
      <c r="S18" s="170"/>
      <c r="T18" s="174">
        <f>IF($L18&gt;0,$L18*$I18*'COVER PAGE'!#REF!,0)</f>
        <v>0</v>
      </c>
      <c r="U18" s="174">
        <f>IF($L18&gt;0,($E18*$R$9*$L18)-($E18*'COVER PAGE'!#REF!*$L18),0)</f>
        <v>0</v>
      </c>
      <c r="V18" s="174">
        <f t="shared" si="13"/>
        <v>0</v>
      </c>
      <c r="AD18" s="530" t="str">
        <f>IFERROR(VLOOKUP(D18,'Part Master'!A:E,5,FALSE)," ")</f>
        <v/>
      </c>
    </row>
    <row r="19" spans="1:30">
      <c r="B19" s="41" t="s">
        <v>1731</v>
      </c>
      <c r="C19" s="593"/>
      <c r="D19" s="580" t="s">
        <v>1617</v>
      </c>
      <c r="E19" s="618">
        <v>0.25</v>
      </c>
      <c r="F19" s="216">
        <f>VLOOKUP(D19,'Part Master'!A:R, 3,FALSE)</f>
        <v>82.08</v>
      </c>
      <c r="G19" s="216">
        <f t="shared" si="5"/>
        <v>90.288000000000011</v>
      </c>
      <c r="H19" s="216">
        <f t="shared" si="6"/>
        <v>128.78800000000001</v>
      </c>
      <c r="I19" s="181">
        <f>VLOOKUP(D19,'Part Master'!A:G,7,FALSE)</f>
        <v>68.12639999999999</v>
      </c>
      <c r="J19" s="181">
        <f t="shared" si="7"/>
        <v>74.939039999999991</v>
      </c>
      <c r="K19" s="181">
        <f t="shared" si="8"/>
        <v>113.43903999999999</v>
      </c>
      <c r="L19" s="205"/>
      <c r="M19" s="5"/>
      <c r="N19" s="122">
        <f t="shared" si="9"/>
        <v>0</v>
      </c>
      <c r="O19" s="122">
        <f t="shared" si="10"/>
        <v>0</v>
      </c>
      <c r="P19" s="339"/>
      <c r="Q19" s="122">
        <f t="shared" si="11"/>
        <v>0</v>
      </c>
      <c r="R19" s="122">
        <f t="shared" si="12"/>
        <v>0</v>
      </c>
      <c r="S19" s="170"/>
      <c r="T19" s="174">
        <f>IF($L19&gt;0,$L19*$I19*'COVER PAGE'!#REF!,0)</f>
        <v>0</v>
      </c>
      <c r="U19" s="174">
        <f>IF($L19&gt;0,($E19*$R$9*$L19)-($E19*'COVER PAGE'!#REF!*$L19),0)</f>
        <v>0</v>
      </c>
      <c r="V19" s="174">
        <f t="shared" si="13"/>
        <v>0</v>
      </c>
      <c r="AD19" s="530" t="str">
        <f>IFERROR(VLOOKUP(D19,'Part Master'!A:E,5,FALSE)," ")</f>
        <v/>
      </c>
    </row>
    <row r="20" spans="1:30">
      <c r="B20" s="41" t="s">
        <v>1712</v>
      </c>
      <c r="C20" s="593"/>
      <c r="D20" s="431" t="s">
        <v>1615</v>
      </c>
      <c r="E20" s="618">
        <v>0.2</v>
      </c>
      <c r="F20" s="216">
        <f>VLOOKUP(D20,'Part Master'!A:R, 3,FALSE)</f>
        <v>152.85</v>
      </c>
      <c r="G20" s="216">
        <f t="shared" si="5"/>
        <v>168.13500000000002</v>
      </c>
      <c r="H20" s="216">
        <f t="shared" si="6"/>
        <v>198.93500000000003</v>
      </c>
      <c r="I20" s="181">
        <f>VLOOKUP(D20,'Part Master'!A:G,7,FALSE)</f>
        <v>126.8655</v>
      </c>
      <c r="J20" s="181">
        <f t="shared" si="7"/>
        <v>139.55205000000001</v>
      </c>
      <c r="K20" s="181">
        <f t="shared" si="8"/>
        <v>170.35205000000002</v>
      </c>
      <c r="L20" s="205"/>
      <c r="M20" s="5"/>
      <c r="N20" s="122">
        <f t="shared" si="9"/>
        <v>0</v>
      </c>
      <c r="O20" s="122">
        <f t="shared" si="10"/>
        <v>0</v>
      </c>
      <c r="P20" s="339"/>
      <c r="Q20" s="122">
        <f t="shared" si="11"/>
        <v>0</v>
      </c>
      <c r="R20" s="122">
        <f t="shared" si="12"/>
        <v>0</v>
      </c>
      <c r="S20" s="170"/>
      <c r="T20" s="174">
        <f>IF($L20&gt;0,$L20*$I20*'COVER PAGE'!#REF!,0)</f>
        <v>0</v>
      </c>
      <c r="U20" s="174">
        <f>IF($L20&gt;0,($E20*$R$9*$L20)-($E20*'COVER PAGE'!#REF!*$L20),0)</f>
        <v>0</v>
      </c>
      <c r="V20" s="174">
        <f t="shared" si="13"/>
        <v>0</v>
      </c>
      <c r="AD20" s="530" t="str">
        <f>IFERROR(VLOOKUP(D20,'Part Master'!A:E,5,FALSE)," ")</f>
        <v/>
      </c>
    </row>
    <row r="21" spans="1:30">
      <c r="B21" s="41" t="s">
        <v>1713</v>
      </c>
      <c r="C21" s="593"/>
      <c r="D21" s="580" t="s">
        <v>1706</v>
      </c>
      <c r="E21" s="618">
        <v>0.75</v>
      </c>
      <c r="F21" s="216">
        <f>VLOOKUP(D21,'Part Master'!A:R, 3,FALSE)</f>
        <v>1711.49</v>
      </c>
      <c r="G21" s="216">
        <f t="shared" si="5"/>
        <v>1882.6390000000001</v>
      </c>
      <c r="H21" s="216">
        <f t="shared" si="6"/>
        <v>1998.1390000000001</v>
      </c>
      <c r="I21" s="181">
        <f>VLOOKUP(D21,'Part Master'!A:G,7,FALSE)</f>
        <v>1420.5367000000001</v>
      </c>
      <c r="J21" s="181">
        <f t="shared" si="7"/>
        <v>1562.5903700000003</v>
      </c>
      <c r="K21" s="181">
        <f t="shared" si="8"/>
        <v>1678.0903700000003</v>
      </c>
      <c r="L21" s="205"/>
      <c r="M21" s="5"/>
      <c r="N21" s="122">
        <f t="shared" si="9"/>
        <v>0</v>
      </c>
      <c r="O21" s="122">
        <f t="shared" si="10"/>
        <v>0</v>
      </c>
      <c r="P21" s="339"/>
      <c r="Q21" s="122">
        <f t="shared" si="11"/>
        <v>0</v>
      </c>
      <c r="R21" s="122">
        <f t="shared" si="12"/>
        <v>0</v>
      </c>
      <c r="S21" s="170"/>
      <c r="T21" s="174">
        <f>IF($L21&gt;0,$L21*$I21*'COVER PAGE'!#REF!,0)</f>
        <v>0</v>
      </c>
      <c r="U21" s="174">
        <f>IF($L21&gt;0,($E21*$R$9*$L21)-($E21*'COVER PAGE'!#REF!*$L21),0)</f>
        <v>0</v>
      </c>
      <c r="V21" s="174">
        <f t="shared" si="13"/>
        <v>0</v>
      </c>
      <c r="AD21" s="530" t="str">
        <f>IFERROR(VLOOKUP(D21,'Part Master'!A:E,5,FALSE)," ")</f>
        <v/>
      </c>
    </row>
    <row r="22" spans="1:30">
      <c r="B22" s="41" t="s">
        <v>1714</v>
      </c>
      <c r="C22" s="593"/>
      <c r="D22" s="431" t="s">
        <v>1619</v>
      </c>
      <c r="E22" s="618">
        <v>0.25</v>
      </c>
      <c r="F22" s="216">
        <f>VLOOKUP(D22,'Part Master'!A:R, 3,FALSE)</f>
        <v>100.42</v>
      </c>
      <c r="G22" s="216">
        <f>F22*1.1</f>
        <v>110.46200000000002</v>
      </c>
      <c r="H22" s="216">
        <f>G22+(E22*$O$9)</f>
        <v>148.96200000000002</v>
      </c>
      <c r="I22" s="181">
        <f>VLOOKUP(D22,'Part Master'!A:G,7,FALSE)</f>
        <v>83.348600000000005</v>
      </c>
      <c r="J22" s="181">
        <f t="shared" ref="J22" si="14">I22*1.1</f>
        <v>91.683460000000011</v>
      </c>
      <c r="K22" s="181">
        <f t="shared" ref="K22" si="15">J22+($R$9*E22)</f>
        <v>130.18346000000003</v>
      </c>
      <c r="L22" s="205"/>
      <c r="M22" s="5"/>
      <c r="N22" s="122">
        <f t="shared" si="9"/>
        <v>0</v>
      </c>
      <c r="O22" s="122">
        <f t="shared" si="10"/>
        <v>0</v>
      </c>
      <c r="P22" s="339"/>
      <c r="Q22" s="122">
        <f t="shared" si="11"/>
        <v>0</v>
      </c>
      <c r="R22" s="122">
        <f t="shared" si="12"/>
        <v>0</v>
      </c>
      <c r="S22" s="170"/>
      <c r="T22" s="174">
        <f>IF($L22&gt;0,$L22*$I22*'COVER PAGE'!#REF!,0)</f>
        <v>0</v>
      </c>
      <c r="U22" s="174">
        <f>IF($L22&gt;0,($E22*$R$9*$L22)-($E22*'COVER PAGE'!#REF!*$L22),0)</f>
        <v>0</v>
      </c>
      <c r="V22" s="174">
        <f t="shared" si="13"/>
        <v>0</v>
      </c>
      <c r="AD22" s="530" t="str">
        <f>IFERROR(VLOOKUP(D22,'Part Master'!A:E,5,FALSE)," ")</f>
        <v/>
      </c>
    </row>
    <row r="23" spans="1:30">
      <c r="B23" s="572" t="s">
        <v>1590</v>
      </c>
      <c r="C23" s="155"/>
      <c r="D23" s="590"/>
      <c r="E23" s="574"/>
      <c r="F23" s="575"/>
      <c r="G23" s="575"/>
      <c r="H23" s="575"/>
      <c r="I23" s="576"/>
      <c r="J23" s="576"/>
      <c r="K23" s="576"/>
      <c r="L23" s="577"/>
      <c r="M23" s="692"/>
      <c r="N23" s="692"/>
      <c r="O23" s="692"/>
      <c r="P23" s="692"/>
      <c r="Q23" s="692"/>
      <c r="R23" s="692"/>
      <c r="S23" s="692"/>
      <c r="T23" s="692"/>
      <c r="U23" s="692"/>
      <c r="V23" s="692"/>
      <c r="W23" s="692"/>
      <c r="X23" s="692"/>
      <c r="Y23" s="692"/>
      <c r="Z23" s="692"/>
      <c r="AA23" s="692"/>
      <c r="AB23" s="692"/>
      <c r="AC23" s="692"/>
      <c r="AD23" s="692"/>
    </row>
    <row r="24" spans="1:30" s="5" customFormat="1">
      <c r="B24" s="41" t="s">
        <v>1721</v>
      </c>
      <c r="C24" s="99"/>
      <c r="D24" s="52" t="s">
        <v>1614</v>
      </c>
      <c r="E24" s="45">
        <v>0.5</v>
      </c>
      <c r="F24" s="216">
        <f>VLOOKUP(D24,'Part Master'!A:R, 3,FALSE)</f>
        <v>247.26</v>
      </c>
      <c r="G24" s="216">
        <f t="shared" si="5"/>
        <v>271.98599999999999</v>
      </c>
      <c r="H24" s="216">
        <f t="shared" ref="H24:H33" si="16">G24+(E24*$O$9)</f>
        <v>348.98599999999999</v>
      </c>
      <c r="I24" s="181">
        <f>VLOOKUP(D24,'Part Master'!A:G,7,FALSE)</f>
        <v>205.22579999999999</v>
      </c>
      <c r="J24" s="181">
        <f t="shared" si="7"/>
        <v>225.74838</v>
      </c>
      <c r="K24" s="181">
        <f t="shared" ref="K24:K33" si="17">J24+($R$9*E24)</f>
        <v>302.74838</v>
      </c>
      <c r="L24" s="205"/>
      <c r="N24" s="122">
        <v>0</v>
      </c>
      <c r="O24" s="122">
        <v>0</v>
      </c>
      <c r="P24" s="339"/>
      <c r="Q24" s="122">
        <v>0</v>
      </c>
      <c r="R24" s="122">
        <v>0</v>
      </c>
      <c r="T24" s="174">
        <f>IF($L24&gt;0,$L24*$I24*'COVER PAGE'!#REF!,0)</f>
        <v>0</v>
      </c>
      <c r="U24" s="174">
        <f>IF($L24&gt;0,($E24*$R$9*$L24)-($E24*'COVER PAGE'!#REF!*$L24),0)</f>
        <v>0</v>
      </c>
      <c r="V24" s="174">
        <f t="shared" ref="V24:V31" si="18">U24+T24</f>
        <v>0</v>
      </c>
      <c r="AD24" s="530" t="str">
        <f>IFERROR(VLOOKUP(D24,'Part Master'!A:E,5,FALSE)," ")</f>
        <v/>
      </c>
    </row>
    <row r="25" spans="1:30">
      <c r="B25" s="572" t="s">
        <v>1715</v>
      </c>
      <c r="C25" s="155"/>
      <c r="D25" s="590"/>
      <c r="E25" s="574"/>
      <c r="F25" s="575"/>
      <c r="G25" s="575"/>
      <c r="H25" s="575"/>
      <c r="I25" s="576"/>
      <c r="J25" s="576"/>
      <c r="K25" s="576"/>
      <c r="L25" s="577"/>
      <c r="M25" s="692"/>
      <c r="N25" s="692"/>
      <c r="O25" s="692"/>
      <c r="P25" s="692"/>
      <c r="Q25" s="692"/>
      <c r="R25" s="692"/>
      <c r="S25" s="692"/>
      <c r="T25" s="692"/>
      <c r="U25" s="692"/>
      <c r="V25" s="692"/>
      <c r="W25" s="692"/>
      <c r="X25" s="692"/>
      <c r="Y25" s="692"/>
      <c r="Z25" s="692"/>
      <c r="AA25" s="692"/>
      <c r="AB25" s="692"/>
      <c r="AC25" s="692"/>
      <c r="AD25" s="692"/>
    </row>
    <row r="26" spans="1:30" s="5" customFormat="1">
      <c r="A26" s="568"/>
      <c r="B26" s="41" t="s">
        <v>1716</v>
      </c>
      <c r="C26" s="99"/>
      <c r="D26" s="579" t="s">
        <v>1707</v>
      </c>
      <c r="E26" s="624">
        <v>0</v>
      </c>
      <c r="F26" s="216">
        <f>VLOOKUP(D26,'Part Master'!A:R, 3,FALSE)</f>
        <v>317.19</v>
      </c>
      <c r="G26" s="216">
        <f t="shared" si="5"/>
        <v>348.90900000000005</v>
      </c>
      <c r="H26" s="216">
        <f t="shared" si="16"/>
        <v>348.90900000000005</v>
      </c>
      <c r="I26" s="181">
        <f>VLOOKUP(D26,'Part Master'!A:G,7,FALSE)</f>
        <v>263.26769999999999</v>
      </c>
      <c r="J26" s="181">
        <f t="shared" si="7"/>
        <v>289.59447</v>
      </c>
      <c r="K26" s="181">
        <f>J26+($R$9*E26)</f>
        <v>289.59447</v>
      </c>
      <c r="L26" s="205"/>
      <c r="N26" s="122">
        <f t="shared" ref="N26:N28" si="19">IF(L26&gt;0,G26*L26,0)</f>
        <v>0</v>
      </c>
      <c r="O26" s="122">
        <f t="shared" ref="O26:O28" si="20">IF(L26&gt;0,H26*L26,0)</f>
        <v>0</v>
      </c>
      <c r="P26" s="339"/>
      <c r="Q26" s="122">
        <f t="shared" ref="Q26:Q28" si="21">IF(L26&gt;0,J26*L26,0)</f>
        <v>0</v>
      </c>
      <c r="R26" s="122">
        <f t="shared" ref="R26:R28" si="22">IF(L26&gt;0,K26*L26,0)</f>
        <v>0</v>
      </c>
      <c r="S26" s="170"/>
      <c r="T26" s="174">
        <f>IF($L26&gt;0,$L26*$I26*'COVER PAGE'!#REF!,0)</f>
        <v>0</v>
      </c>
      <c r="U26" s="174">
        <f>IF($L26&gt;0,($E26*$R$9*$L26)-($E26*'COVER PAGE'!#REF!*$L26),0)</f>
        <v>0</v>
      </c>
      <c r="V26" s="174">
        <f t="shared" ref="V26:V28" si="23">U26+T26</f>
        <v>0</v>
      </c>
      <c r="AD26" s="530"/>
    </row>
    <row r="27" spans="1:30" s="5" customFormat="1">
      <c r="A27" s="569"/>
      <c r="B27" s="41" t="s">
        <v>1544</v>
      </c>
      <c r="C27" s="99"/>
      <c r="D27" s="431" t="s">
        <v>67</v>
      </c>
      <c r="E27" s="624">
        <v>0</v>
      </c>
      <c r="F27" s="216">
        <f>VLOOKUP(D27,'Part Master'!A:R, 3,FALSE)</f>
        <v>39.71</v>
      </c>
      <c r="G27" s="216">
        <f t="shared" si="5"/>
        <v>43.681000000000004</v>
      </c>
      <c r="H27" s="216">
        <f t="shared" si="16"/>
        <v>43.681000000000004</v>
      </c>
      <c r="I27" s="181">
        <f>VLOOKUP(D27,'Part Master'!A:G,7,FALSE)</f>
        <v>32.959299999999999</v>
      </c>
      <c r="J27" s="181">
        <f t="shared" si="7"/>
        <v>36.255230000000005</v>
      </c>
      <c r="K27" s="181">
        <f t="shared" si="17"/>
        <v>36.255230000000005</v>
      </c>
      <c r="L27" s="205"/>
      <c r="N27" s="122">
        <f t="shared" si="19"/>
        <v>0</v>
      </c>
      <c r="O27" s="122">
        <f t="shared" si="20"/>
        <v>0</v>
      </c>
      <c r="P27" s="339"/>
      <c r="Q27" s="122">
        <f t="shared" si="21"/>
        <v>0</v>
      </c>
      <c r="R27" s="122">
        <f t="shared" si="22"/>
        <v>0</v>
      </c>
      <c r="S27" s="170"/>
      <c r="T27" s="174">
        <f>IF($L27&gt;0,$L27*$I27*'COVER PAGE'!#REF!,0)</f>
        <v>0</v>
      </c>
      <c r="U27" s="174">
        <f>IF($L27&gt;0,($E27*$R$9*$L27)-($E27*'COVER PAGE'!#REF!*$L27),0)</f>
        <v>0</v>
      </c>
      <c r="V27" s="174">
        <f t="shared" si="23"/>
        <v>0</v>
      </c>
      <c r="AD27" s="530" t="str">
        <f>IFERROR(VLOOKUP(D27,'Part Master'!A:E,5,FALSE)," ")</f>
        <v/>
      </c>
    </row>
    <row r="28" spans="1:30" s="5" customFormat="1">
      <c r="A28" s="570"/>
      <c r="B28" s="41" t="s">
        <v>1546</v>
      </c>
      <c r="C28" s="99"/>
      <c r="D28" s="431" t="s">
        <v>66</v>
      </c>
      <c r="E28" s="624">
        <v>0</v>
      </c>
      <c r="F28" s="216">
        <f>VLOOKUP(D28,'Part Master'!A:R, 3,FALSE)</f>
        <v>76.16</v>
      </c>
      <c r="G28" s="216">
        <f t="shared" si="5"/>
        <v>83.775999999999996</v>
      </c>
      <c r="H28" s="216">
        <f t="shared" si="16"/>
        <v>83.775999999999996</v>
      </c>
      <c r="I28" s="181">
        <f>VLOOKUP(D28,'Part Master'!A:G,7,FALSE)</f>
        <v>63.212799999999994</v>
      </c>
      <c r="J28" s="181">
        <f t="shared" si="7"/>
        <v>69.534080000000003</v>
      </c>
      <c r="K28" s="181">
        <f t="shared" si="17"/>
        <v>69.534080000000003</v>
      </c>
      <c r="L28" s="205"/>
      <c r="N28" s="122">
        <f t="shared" si="19"/>
        <v>0</v>
      </c>
      <c r="O28" s="122">
        <f t="shared" si="20"/>
        <v>0</v>
      </c>
      <c r="P28" s="339"/>
      <c r="Q28" s="122">
        <f t="shared" si="21"/>
        <v>0</v>
      </c>
      <c r="R28" s="122">
        <f t="shared" si="22"/>
        <v>0</v>
      </c>
      <c r="S28" s="170"/>
      <c r="T28" s="174">
        <f>IF($L28&gt;0,$L28*$I28*'COVER PAGE'!#REF!,0)</f>
        <v>0</v>
      </c>
      <c r="U28" s="174">
        <f>IF($L28&gt;0,($E28*$R$9*$L28)-($E28*'COVER PAGE'!#REF!*$L28),0)</f>
        <v>0</v>
      </c>
      <c r="V28" s="174">
        <f t="shared" si="23"/>
        <v>0</v>
      </c>
      <c r="AD28" s="530" t="str">
        <f>IFERROR(VLOOKUP(D28,'Part Master'!A:E,5,FALSE)," ")</f>
        <v/>
      </c>
    </row>
    <row r="29" spans="1:30" s="5" customFormat="1">
      <c r="A29" s="568" t="s">
        <v>1716</v>
      </c>
      <c r="B29" s="41" t="s">
        <v>1717</v>
      </c>
      <c r="C29" s="99"/>
      <c r="D29" s="431" t="s">
        <v>1551</v>
      </c>
      <c r="E29" s="624">
        <v>0</v>
      </c>
      <c r="F29" s="216">
        <f>VLOOKUP(D29,'Part Master'!A:R, 3,FALSE)</f>
        <v>79.61</v>
      </c>
      <c r="G29" s="216">
        <f t="shared" si="5"/>
        <v>87.571000000000012</v>
      </c>
      <c r="H29" s="216">
        <f t="shared" si="16"/>
        <v>87.571000000000012</v>
      </c>
      <c r="I29" s="181">
        <f>VLOOKUP(D29,'Part Master'!A:G,7,FALSE)</f>
        <v>66.076300000000003</v>
      </c>
      <c r="J29" s="181">
        <f t="shared" si="7"/>
        <v>72.683930000000004</v>
      </c>
      <c r="K29" s="181">
        <f t="shared" si="17"/>
        <v>72.683930000000004</v>
      </c>
      <c r="L29" s="205"/>
      <c r="N29" s="122">
        <v>0</v>
      </c>
      <c r="O29" s="122">
        <v>0</v>
      </c>
      <c r="P29" s="339"/>
      <c r="Q29" s="122">
        <v>0</v>
      </c>
      <c r="R29" s="122">
        <v>0</v>
      </c>
      <c r="T29" s="174">
        <f>IF($L29&gt;0,$L29*$I29*'COVER PAGE'!#REF!,0)</f>
        <v>0</v>
      </c>
      <c r="U29" s="174">
        <f>IF($L29&gt;0,($E29*$R$9*$L29)-($E29*'COVER PAGE'!#REF!*$L29),0)</f>
        <v>0</v>
      </c>
      <c r="V29" s="174">
        <f t="shared" si="18"/>
        <v>0</v>
      </c>
      <c r="AD29" s="530" t="str">
        <f>IFERROR(VLOOKUP(D29,'Part Master'!A:E,5,FALSE)," ")</f>
        <v/>
      </c>
    </row>
    <row r="30" spans="1:30" s="5" customFormat="1">
      <c r="A30" s="569" t="s">
        <v>1544</v>
      </c>
      <c r="B30" s="41" t="s">
        <v>1718</v>
      </c>
      <c r="C30" s="99"/>
      <c r="D30" s="431" t="s">
        <v>1613</v>
      </c>
      <c r="E30" s="625">
        <v>0.1</v>
      </c>
      <c r="F30" s="216">
        <f>VLOOKUP(D30,'Part Master'!A:R, 3,FALSE)</f>
        <v>166.9</v>
      </c>
      <c r="G30" s="216">
        <f t="shared" si="5"/>
        <v>183.59000000000003</v>
      </c>
      <c r="H30" s="216">
        <f t="shared" si="16"/>
        <v>198.99000000000004</v>
      </c>
      <c r="I30" s="181">
        <f>VLOOKUP(D30,'Part Master'!A:G,7,FALSE)</f>
        <v>138.52699999999999</v>
      </c>
      <c r="J30" s="181">
        <f t="shared" si="7"/>
        <v>152.37969999999999</v>
      </c>
      <c r="K30" s="181">
        <f t="shared" si="17"/>
        <v>167.77969999999999</v>
      </c>
      <c r="L30" s="205"/>
      <c r="N30" s="122">
        <v>0</v>
      </c>
      <c r="O30" s="122">
        <v>0</v>
      </c>
      <c r="P30" s="339"/>
      <c r="Q30" s="122">
        <v>0</v>
      </c>
      <c r="R30" s="122">
        <v>0</v>
      </c>
      <c r="T30" s="174">
        <f>IF($L30&gt;0,$L30*$I30*'COVER PAGE'!#REF!,0)</f>
        <v>0</v>
      </c>
      <c r="U30" s="174">
        <f>IF($L30&gt;0,($E30*$R$9*$L30)-($E30*'COVER PAGE'!#REF!*$L30),0)</f>
        <v>0</v>
      </c>
      <c r="V30" s="174">
        <f t="shared" si="18"/>
        <v>0</v>
      </c>
      <c r="AD30" s="530" t="str">
        <f>IFERROR(VLOOKUP(D30,'Part Master'!A:E,5,FALSE)," ")</f>
        <v/>
      </c>
    </row>
    <row r="31" spans="1:30" s="5" customFormat="1">
      <c r="A31" s="570" t="s">
        <v>1546</v>
      </c>
      <c r="B31" s="41" t="s">
        <v>1719</v>
      </c>
      <c r="C31" s="99"/>
      <c r="D31" s="431" t="s">
        <v>1612</v>
      </c>
      <c r="E31" s="625">
        <v>0.05</v>
      </c>
      <c r="F31" s="216">
        <f>VLOOKUP(D31,'Part Master'!A:R, 3,FALSE)</f>
        <v>128.41999999999999</v>
      </c>
      <c r="G31" s="216">
        <f t="shared" si="5"/>
        <v>141.262</v>
      </c>
      <c r="H31" s="216">
        <f t="shared" si="16"/>
        <v>148.96199999999999</v>
      </c>
      <c r="I31" s="181">
        <f>VLOOKUP(D31,'Part Master'!A:G,7,FALSE)</f>
        <v>106.58859999999999</v>
      </c>
      <c r="J31" s="181">
        <f t="shared" si="7"/>
        <v>117.24745999999999</v>
      </c>
      <c r="K31" s="181">
        <f t="shared" si="17"/>
        <v>124.94745999999999</v>
      </c>
      <c r="L31" s="205"/>
      <c r="N31" s="122">
        <v>0</v>
      </c>
      <c r="O31" s="122">
        <v>0</v>
      </c>
      <c r="P31" s="339"/>
      <c r="Q31" s="122">
        <v>0</v>
      </c>
      <c r="R31" s="122">
        <v>0</v>
      </c>
      <c r="T31" s="174">
        <f>IF($L31&gt;0,$L31*$I31*'COVER PAGE'!#REF!,0)</f>
        <v>0</v>
      </c>
      <c r="U31" s="174">
        <f>IF($L31&gt;0,($E31*$R$9*$L31)-($E31*'COVER PAGE'!#REF!*$L31),0)</f>
        <v>0</v>
      </c>
      <c r="V31" s="174">
        <f t="shared" si="18"/>
        <v>0</v>
      </c>
      <c r="AD31" s="530" t="str">
        <f>IFERROR(VLOOKUP(D31,'Part Master'!A:E,5,FALSE)," ")</f>
        <v/>
      </c>
    </row>
    <row r="32" spans="1:30" s="5" customFormat="1" ht="14.65" hidden="1" customHeight="1">
      <c r="A32" s="570"/>
      <c r="B32" s="41" t="s">
        <v>1549</v>
      </c>
      <c r="C32" s="99"/>
      <c r="D32" s="431" t="s">
        <v>71</v>
      </c>
      <c r="E32" s="625">
        <v>0.05</v>
      </c>
      <c r="F32" s="216">
        <f>VLOOKUP(D32,'Part Master'!A:R, 3,FALSE)</f>
        <v>301.8</v>
      </c>
      <c r="G32" s="216">
        <f t="shared" si="5"/>
        <v>331.98</v>
      </c>
      <c r="H32" s="216">
        <f t="shared" si="16"/>
        <v>339.68</v>
      </c>
      <c r="I32" s="181">
        <f>VLOOKUP(D32,'Part Master'!A:G,7,FALSE)</f>
        <v>250.494</v>
      </c>
      <c r="J32" s="181">
        <f t="shared" si="7"/>
        <v>275.54340000000002</v>
      </c>
      <c r="K32" s="181">
        <f t="shared" si="17"/>
        <v>283.24340000000001</v>
      </c>
      <c r="L32" s="205"/>
      <c r="N32" s="222"/>
      <c r="O32" s="222"/>
      <c r="P32" s="339"/>
      <c r="Q32" s="222"/>
      <c r="R32" s="222"/>
      <c r="T32" s="336"/>
      <c r="U32" s="336"/>
      <c r="V32" s="336"/>
      <c r="AD32" s="530" t="str">
        <f>IFERROR(VLOOKUP(D32,'Part Master'!A:E,5,FALSE)," ")</f>
        <v/>
      </c>
    </row>
    <row r="33" spans="1:30" s="5" customFormat="1">
      <c r="A33" s="570"/>
      <c r="B33" s="41" t="s">
        <v>1720</v>
      </c>
      <c r="C33" s="99"/>
      <c r="D33" s="431" t="s">
        <v>1611</v>
      </c>
      <c r="E33" s="625">
        <v>0.05</v>
      </c>
      <c r="F33" s="216">
        <f>VLOOKUP(D33,'Part Master'!A:R, 3,FALSE)</f>
        <v>101.16</v>
      </c>
      <c r="G33" s="216">
        <f t="shared" si="5"/>
        <v>111.27600000000001</v>
      </c>
      <c r="H33" s="216">
        <f t="shared" si="16"/>
        <v>118.97600000000001</v>
      </c>
      <c r="I33" s="181">
        <f>VLOOKUP(D33,'Part Master'!A:G,7,FALSE)</f>
        <v>83.962799999999987</v>
      </c>
      <c r="J33" s="181">
        <f t="shared" si="7"/>
        <v>92.359079999999992</v>
      </c>
      <c r="K33" s="181">
        <f t="shared" si="17"/>
        <v>100.05907999999999</v>
      </c>
      <c r="L33" s="205"/>
      <c r="N33" s="122">
        <f t="shared" ref="N33" si="24">IF(L33&gt;0,G33*L33,0)</f>
        <v>0</v>
      </c>
      <c r="O33" s="122">
        <f t="shared" ref="O33" si="25">IF(L33&gt;0,H33*L33,0)</f>
        <v>0</v>
      </c>
      <c r="P33" s="339"/>
      <c r="Q33" s="122">
        <f t="shared" ref="Q33" si="26">IF(L33&gt;0,J33*L33,0)</f>
        <v>0</v>
      </c>
      <c r="R33" s="122">
        <f t="shared" ref="R33" si="27">IF(L33&gt;0,K33*L33,0)</f>
        <v>0</v>
      </c>
      <c r="S33" s="170"/>
      <c r="T33" s="174">
        <f>IF($L33&gt;0,$L33*$I33*'COVER PAGE'!#REF!,0)</f>
        <v>0</v>
      </c>
      <c r="U33" s="174">
        <f>IF($L33&gt;0,($E33*$R$9*$L33)-($E33*'COVER PAGE'!#REF!*$L33),0)</f>
        <v>0</v>
      </c>
      <c r="V33" s="174">
        <f>U33+T33</f>
        <v>0</v>
      </c>
      <c r="AD33" s="530" t="str">
        <f>IFERROR(VLOOKUP(D33,'Part Master'!A:E,5,FALSE)," ")</f>
        <v/>
      </c>
    </row>
    <row r="34" spans="1:30">
      <c r="A34" s="4" t="s">
        <v>1717</v>
      </c>
      <c r="B34" s="572" t="s">
        <v>1722</v>
      </c>
      <c r="C34" s="155"/>
      <c r="D34" s="590"/>
      <c r="E34" s="574"/>
      <c r="F34" s="575"/>
      <c r="G34" s="575"/>
      <c r="H34" s="575"/>
      <c r="I34" s="576"/>
      <c r="J34" s="576"/>
      <c r="K34" s="576"/>
      <c r="L34" s="577"/>
      <c r="M34" s="692"/>
      <c r="N34" s="692"/>
      <c r="O34" s="692"/>
      <c r="P34" s="692"/>
      <c r="Q34" s="692"/>
      <c r="R34" s="692"/>
      <c r="S34" s="692"/>
      <c r="T34" s="692"/>
      <c r="U34" s="692"/>
      <c r="V34" s="692"/>
      <c r="W34" s="692"/>
      <c r="X34" s="692"/>
      <c r="Y34" s="692"/>
      <c r="Z34" s="692"/>
      <c r="AA34" s="692"/>
      <c r="AB34" s="692"/>
      <c r="AC34" s="692"/>
      <c r="AD34" s="692"/>
    </row>
    <row r="35" spans="1:30">
      <c r="A35" s="568"/>
      <c r="B35" s="65" t="s">
        <v>1723</v>
      </c>
      <c r="C35" s="67"/>
      <c r="D35" s="580" t="s">
        <v>1610</v>
      </c>
      <c r="E35" s="581">
        <v>0.25</v>
      </c>
      <c r="F35" s="216">
        <f>VLOOKUP(D35,'Part Master'!A:R, 3,FALSE)</f>
        <v>600.45000000000005</v>
      </c>
      <c r="G35" s="216">
        <f t="shared" si="5"/>
        <v>660.49500000000012</v>
      </c>
      <c r="H35" s="216">
        <f t="shared" ref="H35" si="28">G35*1.1</f>
        <v>726.5445000000002</v>
      </c>
      <c r="I35" s="216">
        <f t="shared" ref="I35" si="29">H35*1.1</f>
        <v>799.19895000000031</v>
      </c>
      <c r="J35" s="216">
        <f t="shared" ref="J35" si="30">I35*1.1</f>
        <v>879.11884500000042</v>
      </c>
      <c r="K35" s="216">
        <f t="shared" ref="K35" si="31">J35*1.1</f>
        <v>967.03072950000058</v>
      </c>
      <c r="L35" s="65"/>
      <c r="N35" s="122">
        <f t="shared" ref="N35:N36" si="32">IF(L35&gt;0,G35*L35,0)</f>
        <v>0</v>
      </c>
      <c r="O35" s="122">
        <f t="shared" ref="O35:O36" si="33">IF(L35&gt;0,H35*L35,0)</f>
        <v>0</v>
      </c>
      <c r="P35" s="339"/>
      <c r="Q35" s="122">
        <f t="shared" ref="Q35:Q36" si="34">IF(L35&gt;0,J35*L35,0)</f>
        <v>0</v>
      </c>
      <c r="R35" s="122">
        <f t="shared" ref="R35:R36" si="35">IF(L35&gt;0,K35*L35,0)</f>
        <v>0</v>
      </c>
      <c r="S35" s="170"/>
      <c r="T35" s="174">
        <f>IF($L35&gt;0,$L35*$I35*'COVER PAGE'!#REF!,0)</f>
        <v>0</v>
      </c>
      <c r="U35" s="174">
        <f>IF($L35&gt;0,($E35*$R$9*$L35)-($E35*'COVER PAGE'!#REF!*$L35),0)</f>
        <v>0</v>
      </c>
      <c r="V35" s="174">
        <f t="shared" ref="V35:V36" si="36">U35+T35</f>
        <v>0</v>
      </c>
      <c r="AD35" s="530" t="str">
        <f>IFERROR(VLOOKUP(D35,'Part Master'!A:E,5,FALSE)," ")</f>
        <v/>
      </c>
    </row>
    <row r="36" spans="1:30">
      <c r="A36" s="568"/>
      <c r="B36" s="65" t="s">
        <v>1724</v>
      </c>
      <c r="C36" s="67"/>
      <c r="D36" s="580" t="s">
        <v>1609</v>
      </c>
      <c r="E36" s="581">
        <v>0.25</v>
      </c>
      <c r="F36" s="216">
        <f>VLOOKUP(D36,'Part Master'!A:R, 3,FALSE)</f>
        <v>600.33000000000004</v>
      </c>
      <c r="G36" s="216">
        <f t="shared" ref="G36" si="37">F36*1.1</f>
        <v>660.36300000000006</v>
      </c>
      <c r="H36" s="216">
        <f t="shared" ref="H36" si="38">G36*1.1</f>
        <v>726.39930000000015</v>
      </c>
      <c r="I36" s="216">
        <f t="shared" ref="I36" si="39">H36*1.1</f>
        <v>799.0392300000002</v>
      </c>
      <c r="J36" s="216">
        <f t="shared" ref="J36" si="40">I36*1.1</f>
        <v>878.94315300000028</v>
      </c>
      <c r="K36" s="216">
        <f t="shared" ref="K36" si="41">J36*1.1</f>
        <v>966.83746830000041</v>
      </c>
      <c r="L36" s="65"/>
      <c r="N36" s="122">
        <f t="shared" si="32"/>
        <v>0</v>
      </c>
      <c r="O36" s="122">
        <f t="shared" si="33"/>
        <v>0</v>
      </c>
      <c r="P36" s="339"/>
      <c r="Q36" s="122">
        <f t="shared" si="34"/>
        <v>0</v>
      </c>
      <c r="R36" s="122">
        <f t="shared" si="35"/>
        <v>0</v>
      </c>
      <c r="S36" s="170"/>
      <c r="T36" s="174">
        <f>IF($L36&gt;0,$L36*$I36*'COVER PAGE'!#REF!,0)</f>
        <v>0</v>
      </c>
      <c r="U36" s="174">
        <f>IF($L36&gt;0,($E36*$R$9*$L36)-($E36*'COVER PAGE'!#REF!*$L36),0)</f>
        <v>0</v>
      </c>
      <c r="V36" s="174">
        <f t="shared" si="36"/>
        <v>0</v>
      </c>
      <c r="AD36" s="530" t="str">
        <f>IFERROR(VLOOKUP(D36,'Part Master'!A:E,5,FALSE)," ")</f>
        <v/>
      </c>
    </row>
    <row r="37" spans="1:30">
      <c r="A37" s="568"/>
      <c r="B37" s="572" t="s">
        <v>1725</v>
      </c>
      <c r="C37" s="155"/>
      <c r="D37" s="590"/>
      <c r="E37" s="574"/>
      <c r="F37" s="575"/>
      <c r="G37" s="575"/>
      <c r="H37" s="575"/>
      <c r="I37" s="576"/>
      <c r="J37" s="576"/>
      <c r="K37" s="576"/>
      <c r="L37" s="577"/>
      <c r="M37" s="692"/>
      <c r="N37" s="692"/>
      <c r="O37" s="692"/>
      <c r="P37" s="692"/>
      <c r="Q37" s="692"/>
      <c r="R37" s="692"/>
      <c r="S37" s="692"/>
      <c r="T37" s="692"/>
      <c r="U37" s="692"/>
      <c r="V37" s="692"/>
      <c r="W37" s="692"/>
      <c r="X37" s="692"/>
      <c r="Y37" s="692"/>
      <c r="Z37" s="692"/>
      <c r="AA37" s="692"/>
      <c r="AB37" s="692"/>
      <c r="AC37" s="692"/>
      <c r="AD37" s="692"/>
    </row>
    <row r="38" spans="1:30">
      <c r="A38" s="570" t="s">
        <v>1718</v>
      </c>
      <c r="B38" s="65" t="s">
        <v>1705</v>
      </c>
      <c r="C38" s="67"/>
      <c r="D38" s="580" t="s">
        <v>516</v>
      </c>
      <c r="E38" s="626">
        <v>0.5</v>
      </c>
      <c r="F38" s="216">
        <f>VLOOKUP(D38,'Part Master'!A:R, 3,FALSE)</f>
        <v>367.62</v>
      </c>
      <c r="G38" s="216">
        <f t="shared" si="5"/>
        <v>404.38200000000006</v>
      </c>
      <c r="H38" s="216">
        <f t="shared" ref="H38:H40" si="42">G38+(E38*$O$9)</f>
        <v>481.38200000000006</v>
      </c>
      <c r="I38" s="181">
        <f>VLOOKUP(D38,'Part Master'!A:G,7,FALSE)</f>
        <v>305.12459999999999</v>
      </c>
      <c r="J38" s="181">
        <f t="shared" si="7"/>
        <v>335.63706000000002</v>
      </c>
      <c r="K38" s="181">
        <f t="shared" ref="K38:K40" si="43">J38+($R$9*E38)</f>
        <v>412.63706000000002</v>
      </c>
      <c r="L38" s="205"/>
      <c r="N38" s="122">
        <v>0</v>
      </c>
      <c r="O38" s="122">
        <v>0</v>
      </c>
      <c r="P38" s="339"/>
      <c r="Q38" s="122">
        <v>0</v>
      </c>
      <c r="R38" s="122">
        <v>0</v>
      </c>
      <c r="T38" s="174">
        <f>IF($L38&gt;0,$L38*$I38*'COVER PAGE'!#REF!,0)</f>
        <v>0</v>
      </c>
      <c r="U38" s="174">
        <f>IF($L38&gt;0,($E38*$R$9*$L38)-($E38*'COVER PAGE'!#REF!*$L38),0)</f>
        <v>0</v>
      </c>
      <c r="V38" s="174">
        <f>U38+T38</f>
        <v>0</v>
      </c>
      <c r="AD38" s="530" t="str">
        <f>IFERROR(VLOOKUP(D38,'Part Master'!A:E,5,FALSE)," ")</f>
        <v/>
      </c>
    </row>
    <row r="39" spans="1:30">
      <c r="A39" s="570" t="s">
        <v>1719</v>
      </c>
      <c r="B39" s="65" t="s">
        <v>1726</v>
      </c>
      <c r="C39" s="67"/>
      <c r="D39" s="431" t="s">
        <v>512</v>
      </c>
      <c r="E39" s="626">
        <v>0</v>
      </c>
      <c r="F39" s="216">
        <f>VLOOKUP(D39,'Part Master'!A:R, 3,FALSE)</f>
        <v>23.28</v>
      </c>
      <c r="G39" s="216">
        <f t="shared" si="5"/>
        <v>25.608000000000004</v>
      </c>
      <c r="H39" s="216">
        <f t="shared" si="42"/>
        <v>25.608000000000004</v>
      </c>
      <c r="I39" s="181">
        <f>VLOOKUP(D39,'Part Master'!A:G,7,FALSE)</f>
        <v>19.322400000000002</v>
      </c>
      <c r="J39" s="181">
        <f t="shared" si="7"/>
        <v>21.254640000000002</v>
      </c>
      <c r="K39" s="181">
        <f t="shared" si="43"/>
        <v>21.254640000000002</v>
      </c>
      <c r="L39" s="205"/>
      <c r="N39" s="122">
        <v>0</v>
      </c>
      <c r="O39" s="122">
        <v>0</v>
      </c>
      <c r="P39" s="339"/>
      <c r="Q39" s="122">
        <v>0</v>
      </c>
      <c r="R39" s="122">
        <v>0</v>
      </c>
      <c r="T39" s="174">
        <f>IF($L39&gt;0,$L39*$I39*'COVER PAGE'!#REF!,0)</f>
        <v>0</v>
      </c>
      <c r="U39" s="174">
        <f>IF($L39&gt;0,($E39*$R$9*$L39)-($E39*'COVER PAGE'!#REF!*$L39),0)</f>
        <v>0</v>
      </c>
      <c r="V39" s="174">
        <f>U39+T39</f>
        <v>0</v>
      </c>
      <c r="AD39" s="530" t="str">
        <f>IFERROR(VLOOKUP(D39,'Part Master'!A:E,5,FALSE)," ")</f>
        <v/>
      </c>
    </row>
    <row r="40" spans="1:30" ht="14.65" hidden="1" customHeight="1">
      <c r="A40" s="570" t="s">
        <v>1549</v>
      </c>
      <c r="B40" s="65" t="s">
        <v>1727</v>
      </c>
      <c r="C40" s="67"/>
      <c r="D40" s="431" t="s">
        <v>86</v>
      </c>
      <c r="E40" s="626">
        <v>0</v>
      </c>
      <c r="F40" s="216">
        <f>VLOOKUP(D40,'Part Master'!A:R, 3,FALSE)</f>
        <v>38.46</v>
      </c>
      <c r="G40" s="216">
        <f t="shared" si="5"/>
        <v>42.306000000000004</v>
      </c>
      <c r="H40" s="216">
        <f t="shared" si="42"/>
        <v>42.306000000000004</v>
      </c>
      <c r="I40" s="181">
        <f>VLOOKUP(D40,'Part Master'!A:G,7,FALSE)</f>
        <v>31.921800000000001</v>
      </c>
      <c r="J40" s="181">
        <f t="shared" si="7"/>
        <v>35.113980000000005</v>
      </c>
      <c r="K40" s="181">
        <f t="shared" si="43"/>
        <v>35.113980000000005</v>
      </c>
      <c r="L40" s="205"/>
      <c r="N40" s="122">
        <v>0</v>
      </c>
      <c r="O40" s="122">
        <v>0</v>
      </c>
      <c r="P40" s="339"/>
      <c r="Q40" s="122">
        <v>0</v>
      </c>
      <c r="R40" s="122">
        <v>0</v>
      </c>
      <c r="T40" s="174">
        <f>IF($L40&gt;0,$L40*$I40*'COVER PAGE'!#REF!,0)</f>
        <v>0</v>
      </c>
      <c r="U40" s="174">
        <f>IF($L40&gt;0,($E40*$R$9*$L40)-($E40*'COVER PAGE'!#REF!*$L40),0)</f>
        <v>0</v>
      </c>
      <c r="V40" s="174">
        <f>U40+T40</f>
        <v>0</v>
      </c>
      <c r="AD40" s="530" t="str">
        <f>IFERROR(VLOOKUP(D40,'Part Master'!A:E,5,FALSE)," ")</f>
        <v/>
      </c>
    </row>
    <row r="41" spans="1:30">
      <c r="A41" s="571" t="s">
        <v>1720</v>
      </c>
      <c r="B41" s="572" t="s">
        <v>1728</v>
      </c>
      <c r="C41" s="155"/>
      <c r="D41" s="590"/>
      <c r="E41" s="574"/>
      <c r="F41" s="575"/>
      <c r="G41" s="575"/>
      <c r="H41" s="575"/>
      <c r="I41" s="576"/>
      <c r="J41" s="576"/>
      <c r="K41" s="576"/>
      <c r="L41" s="577"/>
      <c r="M41" s="692"/>
      <c r="N41" s="692"/>
      <c r="O41" s="692"/>
      <c r="P41" s="692"/>
      <c r="Q41" s="692"/>
      <c r="R41" s="692"/>
      <c r="S41" s="692"/>
      <c r="T41" s="692"/>
      <c r="U41" s="692"/>
      <c r="V41" s="692"/>
      <c r="W41" s="692"/>
      <c r="X41" s="692"/>
      <c r="Y41" s="692"/>
      <c r="Z41" s="692"/>
      <c r="AA41" s="692"/>
      <c r="AB41" s="692"/>
      <c r="AC41" s="692"/>
      <c r="AD41" s="692"/>
    </row>
    <row r="42" spans="1:30" s="5" customFormat="1" ht="17.25">
      <c r="B42" s="65" t="s">
        <v>2054</v>
      </c>
      <c r="C42" s="67"/>
      <c r="D42" s="591" t="s">
        <v>1607</v>
      </c>
      <c r="E42" s="45">
        <v>1</v>
      </c>
      <c r="F42" s="216">
        <f>VLOOKUP(D42,'Part Master'!A:R, 3,FALSE)</f>
        <v>904.2</v>
      </c>
      <c r="G42" s="216">
        <f t="shared" ref="G42:G43" si="44">F42*1.1</f>
        <v>994.62000000000012</v>
      </c>
      <c r="H42" s="216">
        <f t="shared" ref="H42:H43" si="45">G42+(E42*$O$9)</f>
        <v>1148.6200000000001</v>
      </c>
      <c r="I42" s="181">
        <f>VLOOKUP(D42,'Part Master'!A:G,7,FALSE)</f>
        <v>750.48599999999999</v>
      </c>
      <c r="J42" s="181">
        <f t="shared" ref="J42:J43" si="46">I42*1.1</f>
        <v>825.53460000000007</v>
      </c>
      <c r="K42" s="181">
        <f t="shared" ref="K42:K43" si="47">J42+($R$9*E42)</f>
        <v>979.53460000000007</v>
      </c>
      <c r="L42" s="205"/>
      <c r="N42" s="122">
        <v>0</v>
      </c>
      <c r="O42" s="122">
        <v>0</v>
      </c>
      <c r="P42" s="339"/>
      <c r="Q42" s="122">
        <v>0</v>
      </c>
      <c r="R42" s="122">
        <v>0</v>
      </c>
      <c r="T42" s="174">
        <f>IF($L42&gt;0,$L42*$I42*'COVER PAGE'!#REF!,0)</f>
        <v>0</v>
      </c>
      <c r="U42" s="174">
        <f>IF($L42&gt;0,($E42*$R$9*$L42)-($E42*'COVER PAGE'!#REF!*$L42),0)</f>
        <v>0</v>
      </c>
      <c r="V42" s="174">
        <f t="shared" ref="V42:V43" si="48">U42+T42</f>
        <v>0</v>
      </c>
      <c r="AD42" s="530" t="str">
        <f>IFERROR(VLOOKUP(D42,'Part Master'!A:E,5,FALSE)," ")</f>
        <v/>
      </c>
    </row>
    <row r="43" spans="1:30" s="5" customFormat="1">
      <c r="B43" s="65" t="s">
        <v>1598</v>
      </c>
      <c r="C43" s="67"/>
      <c r="D43" s="591" t="s">
        <v>1623</v>
      </c>
      <c r="E43" s="45">
        <v>0.4</v>
      </c>
      <c r="F43" s="216">
        <f>VLOOKUP(D43,'Part Master'!A:R, 3,FALSE)</f>
        <v>124.75</v>
      </c>
      <c r="G43" s="216">
        <f t="shared" si="44"/>
        <v>137.22500000000002</v>
      </c>
      <c r="H43" s="216">
        <f t="shared" si="45"/>
        <v>198.82500000000002</v>
      </c>
      <c r="I43" s="181">
        <f>VLOOKUP(D43,'Part Master'!A:G,7,FALSE)</f>
        <v>103.54249999999999</v>
      </c>
      <c r="J43" s="181">
        <f t="shared" si="46"/>
        <v>113.89675</v>
      </c>
      <c r="K43" s="181">
        <f t="shared" si="47"/>
        <v>175.49674999999999</v>
      </c>
      <c r="L43" s="205"/>
      <c r="N43" s="122">
        <v>0</v>
      </c>
      <c r="O43" s="122">
        <v>0</v>
      </c>
      <c r="P43" s="339"/>
      <c r="Q43" s="122">
        <v>0</v>
      </c>
      <c r="R43" s="122">
        <v>0</v>
      </c>
      <c r="T43" s="174">
        <f>IF($L43&gt;0,$L43*$I43*'COVER PAGE'!#REF!,0)</f>
        <v>0</v>
      </c>
      <c r="U43" s="174">
        <f>IF($L43&gt;0,($E43*$R$9*$L43)-($E43*'COVER PAGE'!#REF!*$L43),0)</f>
        <v>0</v>
      </c>
      <c r="V43" s="174">
        <f t="shared" si="48"/>
        <v>0</v>
      </c>
      <c r="AD43" s="530" t="str">
        <f>IFERROR(VLOOKUP(D43,'Part Master'!A:E,5,FALSE)," ")</f>
        <v/>
      </c>
    </row>
    <row r="44" spans="1:30">
      <c r="A44" s="582"/>
      <c r="B44" s="572" t="s">
        <v>1729</v>
      </c>
      <c r="C44" s="155"/>
      <c r="D44" s="590"/>
      <c r="E44" s="574"/>
      <c r="F44" s="575"/>
      <c r="G44" s="575"/>
      <c r="H44" s="575"/>
      <c r="I44" s="576"/>
      <c r="J44" s="576"/>
      <c r="K44" s="576"/>
      <c r="L44" s="577"/>
      <c r="M44" s="692"/>
      <c r="N44" s="692"/>
      <c r="O44" s="692"/>
      <c r="P44" s="692"/>
      <c r="Q44" s="692"/>
      <c r="R44" s="692"/>
      <c r="S44" s="692"/>
      <c r="T44" s="692"/>
      <c r="U44" s="692"/>
      <c r="V44" s="692"/>
      <c r="W44" s="692"/>
      <c r="X44" s="692"/>
      <c r="Y44" s="692"/>
      <c r="Z44" s="692"/>
      <c r="AA44" s="692"/>
      <c r="AB44" s="692"/>
      <c r="AC44" s="692"/>
      <c r="AD44" s="692"/>
    </row>
    <row r="45" spans="1:30" s="5" customFormat="1">
      <c r="B45" s="65" t="s">
        <v>1599</v>
      </c>
      <c r="C45" s="67"/>
      <c r="D45" s="591" t="s">
        <v>39</v>
      </c>
      <c r="E45" s="637">
        <v>0</v>
      </c>
      <c r="F45" s="216">
        <f>VLOOKUP(D45,'Part Master'!A:R, 3,FALSE)</f>
        <v>31.2</v>
      </c>
      <c r="G45" s="216">
        <f t="shared" si="5"/>
        <v>34.32</v>
      </c>
      <c r="H45" s="216">
        <f t="shared" ref="H45:H50" si="49">G45+(E45*$O$9)</f>
        <v>34.32</v>
      </c>
      <c r="I45" s="181">
        <f>VLOOKUP(D45,'Part Master'!A:G,7,FALSE)</f>
        <v>25.896000000000001</v>
      </c>
      <c r="J45" s="181">
        <f t="shared" si="7"/>
        <v>28.485600000000002</v>
      </c>
      <c r="K45" s="181">
        <f t="shared" ref="K45:K50" si="50">J45+($R$9*E45)</f>
        <v>28.485600000000002</v>
      </c>
      <c r="L45" s="205"/>
      <c r="N45" s="122">
        <v>0</v>
      </c>
      <c r="O45" s="122">
        <v>0</v>
      </c>
      <c r="P45" s="339"/>
      <c r="Q45" s="122">
        <v>0</v>
      </c>
      <c r="R45" s="122">
        <v>0</v>
      </c>
      <c r="T45" s="174">
        <f>IF($L45&gt;0,$L45*$I45*'COVER PAGE'!#REF!,0)</f>
        <v>0</v>
      </c>
      <c r="U45" s="174">
        <f>IF($L45&gt;0,($E45*$R$9*$L45)-($E45*'COVER PAGE'!#REF!*$L45),0)</f>
        <v>0</v>
      </c>
      <c r="V45" s="174">
        <f t="shared" ref="V45:V49" si="51">U45+T45</f>
        <v>0</v>
      </c>
      <c r="AD45" s="530" t="str">
        <f>IFERROR(VLOOKUP(D45,'Part Master'!A:E,5,FALSE)," ")</f>
        <v/>
      </c>
    </row>
    <row r="46" spans="1:30" s="5" customFormat="1">
      <c r="A46" s="4"/>
      <c r="B46" s="65" t="s">
        <v>651</v>
      </c>
      <c r="C46" s="67"/>
      <c r="D46" s="591" t="s">
        <v>89</v>
      </c>
      <c r="E46" s="637">
        <v>0.1</v>
      </c>
      <c r="F46" s="216">
        <f>VLOOKUP(D46,'Part Master'!A:R, 3,FALSE)</f>
        <v>19.02</v>
      </c>
      <c r="G46" s="216">
        <f t="shared" si="5"/>
        <v>20.922000000000001</v>
      </c>
      <c r="H46" s="216">
        <f t="shared" si="49"/>
        <v>36.322000000000003</v>
      </c>
      <c r="I46" s="181">
        <f>VLOOKUP(D46,'Part Master'!A:G,7,FALSE)</f>
        <v>15.7866</v>
      </c>
      <c r="J46" s="181">
        <f t="shared" si="7"/>
        <v>17.365260000000003</v>
      </c>
      <c r="K46" s="181">
        <f t="shared" si="50"/>
        <v>32.765260000000005</v>
      </c>
      <c r="L46" s="205"/>
      <c r="N46" s="122">
        <f t="shared" ref="N46:N49" si="52">IF(L46&gt;0,G46*L46,0)</f>
        <v>0</v>
      </c>
      <c r="O46" s="122">
        <f t="shared" ref="O46:O49" si="53">IF(L46&gt;0,H46*L46,0)</f>
        <v>0</v>
      </c>
      <c r="P46" s="339"/>
      <c r="Q46" s="122">
        <f t="shared" ref="Q46:Q49" si="54">IF(L46&gt;0,J46*L46,0)</f>
        <v>0</v>
      </c>
      <c r="R46" s="122">
        <f t="shared" ref="R46:R49" si="55">IF(L46&gt;0,K46*L46,0)</f>
        <v>0</v>
      </c>
      <c r="S46" s="170"/>
      <c r="T46" s="174">
        <f>IF($L46&gt;0,$L46*$I46*'COVER PAGE'!#REF!,0)</f>
        <v>0</v>
      </c>
      <c r="U46" s="174">
        <f>IF($L46&gt;0,($E46*$R$9*$L46)-($E46*'COVER PAGE'!#REF!*$L46),0)</f>
        <v>0</v>
      </c>
      <c r="V46" s="174">
        <f t="shared" si="51"/>
        <v>0</v>
      </c>
      <c r="AD46" s="530" t="str">
        <f>IFERROR(VLOOKUP(D46,'Part Master'!A:E,5,FALSE)," ")</f>
        <v/>
      </c>
    </row>
    <row r="47" spans="1:30" s="5" customFormat="1">
      <c r="A47" s="4"/>
      <c r="B47" s="65" t="s">
        <v>1600</v>
      </c>
      <c r="C47" s="67"/>
      <c r="D47" s="591" t="s">
        <v>90</v>
      </c>
      <c r="E47" s="637">
        <v>0.1</v>
      </c>
      <c r="F47" s="216">
        <f>VLOOKUP(D47,'Part Master'!A:R, 3,FALSE)</f>
        <v>11.77</v>
      </c>
      <c r="G47" s="216">
        <f t="shared" si="5"/>
        <v>12.947000000000001</v>
      </c>
      <c r="H47" s="216">
        <f t="shared" si="49"/>
        <v>28.347000000000001</v>
      </c>
      <c r="I47" s="181">
        <f>VLOOKUP(D47,'Part Master'!A:G,7,FALSE)</f>
        <v>9.7690999999999999</v>
      </c>
      <c r="J47" s="181">
        <f t="shared" si="7"/>
        <v>10.74601</v>
      </c>
      <c r="K47" s="181">
        <f t="shared" si="50"/>
        <v>26.14601</v>
      </c>
      <c r="L47" s="205"/>
      <c r="N47" s="122">
        <f t="shared" si="52"/>
        <v>0</v>
      </c>
      <c r="O47" s="122">
        <f t="shared" si="53"/>
        <v>0</v>
      </c>
      <c r="P47" s="339"/>
      <c r="Q47" s="122">
        <f t="shared" si="54"/>
        <v>0</v>
      </c>
      <c r="R47" s="122">
        <f t="shared" si="55"/>
        <v>0</v>
      </c>
      <c r="S47" s="170"/>
      <c r="T47" s="174">
        <f>IF($L47&gt;0,$L47*$I47*'COVER PAGE'!#REF!,0)</f>
        <v>0</v>
      </c>
      <c r="U47" s="174">
        <f>IF($L47&gt;0,($E47*$R$9*$L47)-($E47*'COVER PAGE'!#REF!*$L47),0)</f>
        <v>0</v>
      </c>
      <c r="V47" s="174">
        <f t="shared" si="51"/>
        <v>0</v>
      </c>
      <c r="AD47" s="530" t="str">
        <f>IFERROR(VLOOKUP(D47,'Part Master'!A:E,5,FALSE)," ")</f>
        <v/>
      </c>
    </row>
    <row r="48" spans="1:30" s="5" customFormat="1">
      <c r="A48" s="4"/>
      <c r="B48" s="65" t="s">
        <v>1601</v>
      </c>
      <c r="C48" s="67"/>
      <c r="D48" s="591" t="s">
        <v>95</v>
      </c>
      <c r="E48" s="637">
        <v>0</v>
      </c>
      <c r="F48" s="216">
        <f>VLOOKUP(D48,'Part Master'!A:R, 3,FALSE)</f>
        <v>29.81</v>
      </c>
      <c r="G48" s="216">
        <f t="shared" si="5"/>
        <v>32.791000000000004</v>
      </c>
      <c r="H48" s="216">
        <f t="shared" si="49"/>
        <v>32.791000000000004</v>
      </c>
      <c r="I48" s="181">
        <f>VLOOKUP(D48,'Part Master'!A:G,7,FALSE)</f>
        <v>24.7423</v>
      </c>
      <c r="J48" s="181">
        <f t="shared" si="7"/>
        <v>27.216530000000002</v>
      </c>
      <c r="K48" s="181">
        <f t="shared" si="50"/>
        <v>27.216530000000002</v>
      </c>
      <c r="L48" s="205"/>
      <c r="N48" s="122">
        <f t="shared" si="52"/>
        <v>0</v>
      </c>
      <c r="O48" s="122">
        <f t="shared" si="53"/>
        <v>0</v>
      </c>
      <c r="P48" s="339"/>
      <c r="Q48" s="122">
        <f t="shared" si="54"/>
        <v>0</v>
      </c>
      <c r="R48" s="122">
        <f t="shared" si="55"/>
        <v>0</v>
      </c>
      <c r="S48" s="170"/>
      <c r="T48" s="174">
        <f>IF($L48&gt;0,$L48*$I48*'COVER PAGE'!#REF!,0)</f>
        <v>0</v>
      </c>
      <c r="U48" s="174">
        <f>IF($L48&gt;0,($E48*$R$9*$L48)-($E48*'COVER PAGE'!#REF!*$L48),0)</f>
        <v>0</v>
      </c>
      <c r="V48" s="174">
        <f t="shared" si="51"/>
        <v>0</v>
      </c>
      <c r="AD48" s="530" t="str">
        <f>IFERROR(VLOOKUP(D48,'Part Master'!A:E,5,FALSE)," ")</f>
        <v/>
      </c>
    </row>
    <row r="49" spans="1:30" s="5" customFormat="1">
      <c r="A49" s="4"/>
      <c r="B49" s="65" t="s">
        <v>1602</v>
      </c>
      <c r="C49" s="67"/>
      <c r="D49" s="591" t="s">
        <v>96</v>
      </c>
      <c r="E49" s="637">
        <v>0</v>
      </c>
      <c r="F49" s="216">
        <f>VLOOKUP(D49,'Part Master'!A:R, 3,FALSE)</f>
        <v>29.81</v>
      </c>
      <c r="G49" s="216">
        <f t="shared" si="5"/>
        <v>32.791000000000004</v>
      </c>
      <c r="H49" s="216">
        <f t="shared" si="49"/>
        <v>32.791000000000004</v>
      </c>
      <c r="I49" s="181">
        <f>VLOOKUP(D49,'Part Master'!A:G,7,FALSE)</f>
        <v>24.7423</v>
      </c>
      <c r="J49" s="181">
        <f t="shared" si="7"/>
        <v>27.216530000000002</v>
      </c>
      <c r="K49" s="181">
        <f t="shared" si="50"/>
        <v>27.216530000000002</v>
      </c>
      <c r="L49" s="205"/>
      <c r="N49" s="122">
        <f t="shared" si="52"/>
        <v>0</v>
      </c>
      <c r="O49" s="122">
        <f t="shared" si="53"/>
        <v>0</v>
      </c>
      <c r="P49" s="339"/>
      <c r="Q49" s="122">
        <f t="shared" si="54"/>
        <v>0</v>
      </c>
      <c r="R49" s="122">
        <f t="shared" si="55"/>
        <v>0</v>
      </c>
      <c r="S49" s="170"/>
      <c r="T49" s="174">
        <f>IF($L49&gt;0,$L49*$I49*'COVER PAGE'!#REF!,0)</f>
        <v>0</v>
      </c>
      <c r="U49" s="174">
        <f>IF($L49&gt;0,($E49*$R$9*$L49)-($E49*'COVER PAGE'!#REF!*$L49),0)</f>
        <v>0</v>
      </c>
      <c r="V49" s="174">
        <f t="shared" si="51"/>
        <v>0</v>
      </c>
      <c r="AD49" s="530" t="str">
        <f>IFERROR(VLOOKUP(D49,'Part Master'!A:E,5,FALSE)," ")</f>
        <v/>
      </c>
    </row>
    <row r="50" spans="1:30" s="5" customFormat="1">
      <c r="A50" s="4"/>
      <c r="B50" s="65" t="s">
        <v>1603</v>
      </c>
      <c r="C50" s="67"/>
      <c r="D50" s="591" t="s">
        <v>91</v>
      </c>
      <c r="E50" s="637">
        <v>0.1</v>
      </c>
      <c r="F50" s="216">
        <f>VLOOKUP(D50,'Part Master'!A:R, 3,FALSE)</f>
        <v>39.479999999999997</v>
      </c>
      <c r="G50" s="216">
        <f t="shared" si="5"/>
        <v>43.427999999999997</v>
      </c>
      <c r="H50" s="216">
        <f t="shared" si="49"/>
        <v>58.827999999999996</v>
      </c>
      <c r="I50" s="181">
        <f>VLOOKUP(D50,'Part Master'!A:G,7,FALSE)</f>
        <v>32.7684</v>
      </c>
      <c r="J50" s="181">
        <f t="shared" si="7"/>
        <v>36.04524</v>
      </c>
      <c r="K50" s="181">
        <f t="shared" si="50"/>
        <v>51.445239999999998</v>
      </c>
      <c r="L50" s="205"/>
      <c r="N50" s="122">
        <v>0</v>
      </c>
      <c r="O50" s="122">
        <v>0</v>
      </c>
      <c r="P50" s="339"/>
      <c r="Q50" s="122">
        <v>0</v>
      </c>
      <c r="R50" s="122">
        <v>0</v>
      </c>
      <c r="T50" s="174">
        <f>IF($L50&gt;0,$L50*$I50*'COVER PAGE'!#REF!,0)</f>
        <v>0</v>
      </c>
      <c r="U50" s="174">
        <f>IF($L50&gt;0,($E50*$R$9*$L50)-($E50*'COVER PAGE'!#REF!*$L50),0)</f>
        <v>0</v>
      </c>
      <c r="V50" s="174">
        <f t="shared" ref="V50" si="56">U50+T50</f>
        <v>0</v>
      </c>
      <c r="AD50" s="530" t="str">
        <f>IFERROR(VLOOKUP(D50,'Part Master'!A:E,5,FALSE)," ")</f>
        <v/>
      </c>
    </row>
    <row r="51" spans="1:30">
      <c r="A51" s="582"/>
      <c r="B51" s="572" t="s">
        <v>1591</v>
      </c>
      <c r="C51" s="155"/>
      <c r="D51" s="590"/>
      <c r="E51" s="574"/>
      <c r="F51" s="575"/>
      <c r="G51" s="575"/>
      <c r="H51" s="575"/>
      <c r="I51" s="576"/>
      <c r="J51" s="576"/>
      <c r="K51" s="576"/>
      <c r="L51" s="577"/>
      <c r="M51" s="692"/>
      <c r="N51" s="692"/>
      <c r="O51" s="692"/>
      <c r="P51" s="692"/>
      <c r="Q51" s="692"/>
      <c r="R51" s="692"/>
      <c r="S51" s="692"/>
      <c r="T51" s="692"/>
      <c r="U51" s="692"/>
      <c r="V51" s="692"/>
      <c r="W51" s="692"/>
      <c r="X51" s="692"/>
      <c r="Y51" s="692"/>
      <c r="Z51" s="692"/>
      <c r="AA51" s="692"/>
      <c r="AB51" s="692"/>
      <c r="AC51" s="692"/>
      <c r="AD51" s="692"/>
    </row>
    <row r="52" spans="1:30" s="5" customFormat="1">
      <c r="B52" s="41" t="s">
        <v>1547</v>
      </c>
      <c r="C52" s="99"/>
      <c r="D52" s="52" t="s">
        <v>70</v>
      </c>
      <c r="E52" s="45">
        <v>0</v>
      </c>
      <c r="F52" s="262">
        <f>VLOOKUP(D52,'Part Master'!A:R, 3,FALSE)</f>
        <v>57.85</v>
      </c>
      <c r="G52" s="262">
        <f>F52*1.1</f>
        <v>63.635000000000005</v>
      </c>
      <c r="H52" s="262">
        <f t="shared" ref="H52:H54" si="57">G52+(E52*$O$9)</f>
        <v>63.635000000000005</v>
      </c>
      <c r="I52" s="181">
        <f>VLOOKUP(D52,'Part Master'!A:G,7,FALSE)</f>
        <v>48.015500000000003</v>
      </c>
      <c r="J52" s="181">
        <f t="shared" ref="J52:J54" si="58">I52*1.1</f>
        <v>52.817050000000009</v>
      </c>
      <c r="K52" s="181">
        <f t="shared" ref="K52:K54" si="59">J52+($R$9*E52)</f>
        <v>52.817050000000009</v>
      </c>
      <c r="L52" s="205"/>
      <c r="N52" s="122">
        <f t="shared" ref="N52:N54" si="60">IF(L52&gt;0,G52*L52,0)</f>
        <v>0</v>
      </c>
      <c r="O52" s="122">
        <f t="shared" ref="O52:O54" si="61">IF(L52&gt;0,H52*L52,0)</f>
        <v>0</v>
      </c>
      <c r="P52" s="339"/>
      <c r="Q52" s="122">
        <f t="shared" ref="Q52:Q54" si="62">IF(L52&gt;0,J52*L52,0)</f>
        <v>0</v>
      </c>
      <c r="R52" s="122">
        <f t="shared" ref="R52:R54" si="63">IF(L52&gt;0,K52*L52,0)</f>
        <v>0</v>
      </c>
      <c r="T52" s="174">
        <f>IF($L52&gt;0,$L52*$I52*'COVER PAGE'!#REF!,0)</f>
        <v>0</v>
      </c>
      <c r="U52" s="174">
        <f>IF($L52&gt;0,($E52*$R$9*$L52)-($E52*'COVER PAGE'!#REF!*$L52),0)</f>
        <v>0</v>
      </c>
      <c r="V52" s="174">
        <f t="shared" ref="V52:V54" si="64">U52+T52</f>
        <v>0</v>
      </c>
      <c r="AD52" s="530" t="str">
        <f>IFERROR(VLOOKUP(D52,'Part Master'!A:E,5,FALSE)," ")</f>
        <v/>
      </c>
    </row>
    <row r="53" spans="1:30" s="5" customFormat="1">
      <c r="B53" s="41" t="s">
        <v>1548</v>
      </c>
      <c r="C53" s="99"/>
      <c r="D53" s="52" t="s">
        <v>1552</v>
      </c>
      <c r="E53" s="45">
        <v>0</v>
      </c>
      <c r="F53" s="262">
        <f>VLOOKUP(D53,'Part Master'!A:R, 3,FALSE)</f>
        <v>44.47</v>
      </c>
      <c r="G53" s="262">
        <f t="shared" ref="G53:G54" si="65">F53*1.1</f>
        <v>48.917000000000002</v>
      </c>
      <c r="H53" s="262">
        <f t="shared" si="57"/>
        <v>48.917000000000002</v>
      </c>
      <c r="I53" s="181">
        <f>VLOOKUP(D53,'Part Master'!A:G,7,FALSE)</f>
        <v>36.9101</v>
      </c>
      <c r="J53" s="181">
        <f t="shared" si="58"/>
        <v>40.601110000000006</v>
      </c>
      <c r="K53" s="181">
        <f t="shared" si="59"/>
        <v>40.601110000000006</v>
      </c>
      <c r="L53" s="205"/>
      <c r="N53" s="122">
        <f t="shared" si="60"/>
        <v>0</v>
      </c>
      <c r="O53" s="122">
        <f t="shared" si="61"/>
        <v>0</v>
      </c>
      <c r="P53" s="339"/>
      <c r="Q53" s="122">
        <f t="shared" si="62"/>
        <v>0</v>
      </c>
      <c r="R53" s="122">
        <f t="shared" si="63"/>
        <v>0</v>
      </c>
      <c r="T53" s="174">
        <f>IF($L53&gt;0,$L53*$I53*'COVER PAGE'!#REF!,0)</f>
        <v>0</v>
      </c>
      <c r="U53" s="174">
        <f>IF($L53&gt;0,($E53*$R$9*$L53)-($E53*'COVER PAGE'!#REF!*$L53),0)</f>
        <v>0</v>
      </c>
      <c r="V53" s="174">
        <f t="shared" si="64"/>
        <v>0</v>
      </c>
      <c r="AD53" s="530" t="str">
        <f>IFERROR(VLOOKUP(D53,'Part Master'!A:E,5,FALSE)," ")</f>
        <v/>
      </c>
    </row>
    <row r="54" spans="1:30" s="5" customFormat="1">
      <c r="B54" s="41" t="s">
        <v>1550</v>
      </c>
      <c r="C54" s="99"/>
      <c r="D54" s="52" t="s">
        <v>84</v>
      </c>
      <c r="E54" s="45">
        <v>0</v>
      </c>
      <c r="F54" s="262">
        <f>VLOOKUP(D54,'Part Master'!A:R, 3,FALSE)</f>
        <v>29.45</v>
      </c>
      <c r="G54" s="262">
        <f t="shared" si="65"/>
        <v>32.395000000000003</v>
      </c>
      <c r="H54" s="262">
        <f t="shared" si="57"/>
        <v>32.395000000000003</v>
      </c>
      <c r="I54" s="181">
        <f>VLOOKUP(D54,'Part Master'!A:G,7,FALSE)</f>
        <v>24.4435</v>
      </c>
      <c r="J54" s="181">
        <f t="shared" si="58"/>
        <v>26.887850000000004</v>
      </c>
      <c r="K54" s="181">
        <f t="shared" si="59"/>
        <v>26.887850000000004</v>
      </c>
      <c r="L54" s="205"/>
      <c r="N54" s="122">
        <f t="shared" si="60"/>
        <v>0</v>
      </c>
      <c r="O54" s="122">
        <f t="shared" si="61"/>
        <v>0</v>
      </c>
      <c r="P54" s="339"/>
      <c r="Q54" s="122">
        <f t="shared" si="62"/>
        <v>0</v>
      </c>
      <c r="R54" s="122">
        <f t="shared" si="63"/>
        <v>0</v>
      </c>
      <c r="T54" s="174">
        <f>IF($L54&gt;0,$L54*$I54*'COVER PAGE'!#REF!,0)</f>
        <v>0</v>
      </c>
      <c r="U54" s="174">
        <f>IF($L54&gt;0,($E54*$R$9*$L54)-($E54*'COVER PAGE'!#REF!*$L54),0)</f>
        <v>0</v>
      </c>
      <c r="V54" s="174">
        <f t="shared" si="64"/>
        <v>0</v>
      </c>
      <c r="AD54" s="530" t="str">
        <f>IFERROR(VLOOKUP(D54,'Part Master'!A:E,5,FALSE)," ")</f>
        <v/>
      </c>
    </row>
    <row r="55" spans="1:30" s="630" customFormat="1">
      <c r="B55" s="721"/>
      <c r="C55" s="721"/>
      <c r="D55" s="722"/>
      <c r="E55" s="723"/>
      <c r="F55" s="724"/>
      <c r="G55" s="724"/>
      <c r="H55" s="724"/>
      <c r="I55" s="339"/>
      <c r="J55" s="339"/>
      <c r="K55" s="339"/>
      <c r="L55" s="725"/>
      <c r="N55" s="222"/>
      <c r="O55" s="222"/>
      <c r="P55" s="339"/>
      <c r="Q55" s="222"/>
      <c r="R55" s="222"/>
      <c r="T55" s="336"/>
      <c r="U55" s="336"/>
      <c r="V55" s="336"/>
      <c r="AD55" s="688"/>
    </row>
    <row r="56" spans="1:30" s="5" customFormat="1" ht="17.25">
      <c r="B56" s="762" t="s">
        <v>1606</v>
      </c>
      <c r="C56" s="762"/>
      <c r="D56" s="762"/>
      <c r="E56" s="762"/>
      <c r="F56" s="762"/>
      <c r="G56" s="762"/>
      <c r="H56" s="762"/>
      <c r="I56" s="321"/>
      <c r="J56" s="321"/>
      <c r="K56" s="321"/>
      <c r="L56" s="273"/>
      <c r="M56" s="4"/>
      <c r="N56" s="4"/>
      <c r="O56" s="4"/>
      <c r="P56" s="4"/>
    </row>
    <row r="57" spans="1:30">
      <c r="A57" s="5"/>
      <c r="B57" s="763" t="s">
        <v>1395</v>
      </c>
      <c r="C57" s="763"/>
      <c r="D57" s="763"/>
      <c r="E57" s="763"/>
      <c r="F57" s="763"/>
      <c r="G57" s="763"/>
      <c r="H57" s="763"/>
      <c r="I57" s="763"/>
      <c r="J57" s="763"/>
      <c r="K57" s="763"/>
      <c r="L57" s="763"/>
      <c r="M57" s="4"/>
      <c r="N57" s="4"/>
      <c r="O57" s="4"/>
      <c r="P57" s="4"/>
    </row>
    <row r="58" spans="1:30">
      <c r="A58" s="5"/>
      <c r="B58" s="763"/>
      <c r="C58" s="763"/>
      <c r="D58" s="763"/>
      <c r="E58" s="763"/>
      <c r="F58" s="763"/>
      <c r="G58" s="763"/>
      <c r="H58" s="763"/>
      <c r="I58" s="763"/>
      <c r="J58" s="763"/>
      <c r="K58" s="763"/>
      <c r="L58" s="763"/>
      <c r="M58" s="4"/>
      <c r="N58" s="4"/>
      <c r="O58" s="4"/>
      <c r="P58" s="4"/>
    </row>
    <row r="59" spans="1:30">
      <c r="A59" s="5"/>
      <c r="B59" s="763"/>
      <c r="C59" s="763"/>
      <c r="D59" s="763"/>
      <c r="E59" s="763"/>
      <c r="F59" s="763"/>
      <c r="G59" s="763"/>
      <c r="H59" s="763"/>
      <c r="I59" s="763"/>
      <c r="J59" s="763"/>
      <c r="K59" s="763"/>
      <c r="L59" s="763"/>
      <c r="M59" s="4"/>
      <c r="N59" s="4"/>
      <c r="O59" s="4"/>
      <c r="P59" s="4"/>
    </row>
    <row r="60" spans="1:30">
      <c r="A60" s="5"/>
      <c r="M60" s="4"/>
      <c r="N60" s="4"/>
      <c r="O60" s="4"/>
      <c r="P60" s="4"/>
    </row>
    <row r="61" spans="1:30">
      <c r="A61" s="5"/>
      <c r="M61" s="4"/>
      <c r="N61" s="4"/>
      <c r="O61" s="4"/>
      <c r="P61" s="4"/>
    </row>
    <row r="62" spans="1:30">
      <c r="A62" s="5"/>
      <c r="M62" s="4"/>
      <c r="N62" s="4"/>
      <c r="O62" s="4"/>
      <c r="P62" s="4"/>
    </row>
    <row r="63" spans="1:30">
      <c r="M63" s="4"/>
      <c r="N63" s="4"/>
      <c r="O63" s="4"/>
      <c r="P63" s="4"/>
    </row>
    <row r="64" spans="1:30">
      <c r="A64" s="5"/>
      <c r="M64" s="4"/>
      <c r="N64" s="4"/>
      <c r="O64" s="4"/>
      <c r="P64" s="4"/>
    </row>
    <row r="65" spans="13:16">
      <c r="M65" s="4"/>
      <c r="N65" s="4"/>
      <c r="O65" s="4"/>
      <c r="P65" s="4"/>
    </row>
    <row r="66" spans="13:16">
      <c r="M66" s="4"/>
      <c r="N66" s="4"/>
      <c r="O66" s="4"/>
      <c r="P66" s="4"/>
    </row>
    <row r="67" spans="13:16">
      <c r="M67" s="4"/>
      <c r="N67" s="4"/>
      <c r="O67" s="4"/>
      <c r="P67" s="4"/>
    </row>
    <row r="68" spans="13:16">
      <c r="M68" s="4"/>
      <c r="N68" s="4"/>
      <c r="O68" s="4"/>
      <c r="P68" s="4"/>
    </row>
    <row r="69" spans="13:16">
      <c r="M69" s="4"/>
      <c r="N69" s="4"/>
      <c r="O69" s="4"/>
      <c r="P69" s="4"/>
    </row>
    <row r="70" spans="13:16">
      <c r="M70" s="4"/>
      <c r="N70" s="4"/>
      <c r="O70" s="4"/>
      <c r="P70" s="4"/>
    </row>
    <row r="71" spans="13:16">
      <c r="M71" s="4"/>
      <c r="N71" s="4"/>
      <c r="O71" s="4"/>
      <c r="P71" s="4"/>
    </row>
    <row r="72" spans="13:16">
      <c r="M72" s="4"/>
      <c r="N72" s="4"/>
      <c r="O72" s="4"/>
      <c r="P72" s="4"/>
    </row>
    <row r="73" spans="13:16">
      <c r="M73" s="4"/>
      <c r="N73" s="4"/>
      <c r="O73" s="4"/>
      <c r="P73" s="4"/>
    </row>
    <row r="74" spans="13:16">
      <c r="M74" s="4"/>
      <c r="N74" s="4"/>
      <c r="O74" s="4"/>
      <c r="P74" s="4"/>
    </row>
    <row r="75" spans="13:16">
      <c r="M75" s="4"/>
      <c r="N75" s="4"/>
      <c r="O75" s="4"/>
      <c r="P75" s="4"/>
    </row>
    <row r="76" spans="13:16">
      <c r="M76" s="4"/>
      <c r="N76" s="4"/>
      <c r="O76" s="4"/>
      <c r="P76" s="4"/>
    </row>
    <row r="77" spans="13:16">
      <c r="M77" s="4"/>
      <c r="N77" s="4"/>
      <c r="O77" s="4"/>
      <c r="P77" s="4"/>
    </row>
    <row r="78" spans="13:16">
      <c r="M78" s="4"/>
      <c r="N78" s="4"/>
      <c r="O78" s="4"/>
      <c r="P78" s="4"/>
    </row>
    <row r="79" spans="13:16">
      <c r="M79" s="4"/>
      <c r="N79" s="4"/>
      <c r="O79" s="4"/>
      <c r="P79" s="4"/>
    </row>
    <row r="80" spans="13:16">
      <c r="M80" s="4"/>
      <c r="N80" s="4"/>
      <c r="O80" s="4"/>
      <c r="P80" s="4"/>
    </row>
    <row r="81" spans="13:16">
      <c r="M81" s="4"/>
      <c r="N81" s="4"/>
      <c r="O81" s="4"/>
      <c r="P81" s="4"/>
    </row>
    <row r="82" spans="13:16">
      <c r="M82" s="4"/>
      <c r="N82" s="4"/>
      <c r="O82" s="4"/>
      <c r="P82" s="4"/>
    </row>
    <row r="83" spans="13:16">
      <c r="M83" s="4"/>
      <c r="N83" s="4"/>
      <c r="O83" s="4"/>
      <c r="P83" s="4"/>
    </row>
    <row r="84" spans="13:16">
      <c r="M84" s="4"/>
      <c r="N84" s="4"/>
      <c r="O84" s="4"/>
      <c r="P84" s="4"/>
    </row>
    <row r="85" spans="13:16">
      <c r="M85" s="4"/>
      <c r="N85" s="4"/>
      <c r="O85" s="4"/>
      <c r="P85" s="4"/>
    </row>
    <row r="86" spans="13:16">
      <c r="M86" s="4"/>
      <c r="N86" s="4"/>
      <c r="O86" s="4"/>
      <c r="P86" s="4"/>
    </row>
    <row r="87" spans="13:16">
      <c r="M87" s="5"/>
      <c r="N87" s="5"/>
      <c r="O87" s="5"/>
      <c r="P87" s="4"/>
    </row>
    <row r="88" spans="13:16">
      <c r="M88" s="5"/>
      <c r="N88" s="5"/>
      <c r="O88" s="5"/>
      <c r="P88" s="4"/>
    </row>
    <row r="89" spans="13:16">
      <c r="M89" s="207"/>
      <c r="N89" s="122">
        <f>IF(M89&gt;0,G89*M89,0)</f>
        <v>0</v>
      </c>
      <c r="O89" s="222"/>
      <c r="P89" s="4"/>
    </row>
    <row r="90" spans="13:16">
      <c r="M90" s="207"/>
      <c r="N90" s="122">
        <f>IF(M90&gt;0,G90*M90,0)</f>
        <v>0</v>
      </c>
      <c r="O90" s="222"/>
      <c r="P90" s="4"/>
    </row>
    <row r="91" spans="13:16">
      <c r="M91" s="207"/>
      <c r="N91" s="122">
        <f>IF(M91&gt;0,G91*M91,0)</f>
        <v>0</v>
      </c>
      <c r="O91" s="222"/>
      <c r="P91" s="4"/>
    </row>
    <row r="92" spans="13:16">
      <c r="M92" s="5"/>
      <c r="N92" s="5"/>
      <c r="O92" s="5"/>
      <c r="P92" s="4"/>
    </row>
    <row r="93" spans="13:16">
      <c r="M93" s="207"/>
      <c r="N93" s="122">
        <f>IF(M93&gt;0,G93*M93,0)</f>
        <v>0</v>
      </c>
      <c r="O93" s="222"/>
      <c r="P93" s="4"/>
    </row>
    <row r="94" spans="13:16">
      <c r="M94" s="207"/>
      <c r="N94" s="122">
        <f>IF(M94&gt;0,G94*M94,0)</f>
        <v>0</v>
      </c>
      <c r="O94" s="222"/>
      <c r="P94" s="4"/>
    </row>
    <row r="95" spans="13:16">
      <c r="M95" s="207"/>
      <c r="N95" s="122">
        <f>IF(M95&gt;0,G95*M95,0)</f>
        <v>0</v>
      </c>
      <c r="O95" s="222"/>
      <c r="P95" s="4"/>
    </row>
    <row r="96" spans="13:16">
      <c r="M96" s="5"/>
      <c r="N96" s="5"/>
      <c r="O96" s="5"/>
      <c r="P96" s="4"/>
    </row>
    <row r="97" spans="13:16">
      <c r="M97" s="5"/>
      <c r="N97" s="5"/>
      <c r="O97" s="5"/>
      <c r="P97" s="4"/>
    </row>
    <row r="98" spans="13:16">
      <c r="M98" s="207"/>
      <c r="N98" s="122">
        <f t="shared" ref="N98:N103" si="66">IF(M98&gt;0,G98*M98,0)</f>
        <v>0</v>
      </c>
      <c r="O98" s="222"/>
      <c r="P98" s="4"/>
    </row>
    <row r="99" spans="13:16">
      <c r="M99" s="207"/>
      <c r="N99" s="122">
        <f t="shared" si="66"/>
        <v>0</v>
      </c>
      <c r="O99" s="222"/>
      <c r="P99" s="4"/>
    </row>
    <row r="100" spans="13:16">
      <c r="M100" s="207"/>
      <c r="N100" s="122">
        <f t="shared" si="66"/>
        <v>0</v>
      </c>
      <c r="O100" s="222"/>
      <c r="P100" s="4"/>
    </row>
    <row r="101" spans="13:16">
      <c r="M101" s="207"/>
      <c r="N101" s="122">
        <f t="shared" si="66"/>
        <v>0</v>
      </c>
      <c r="O101" s="222"/>
      <c r="P101" s="4"/>
    </row>
    <row r="102" spans="13:16">
      <c r="M102" s="207"/>
      <c r="N102" s="122">
        <f t="shared" si="66"/>
        <v>0</v>
      </c>
      <c r="O102" s="222"/>
      <c r="P102" s="4"/>
    </row>
    <row r="103" spans="13:16">
      <c r="M103" s="207"/>
      <c r="N103" s="122">
        <f t="shared" si="66"/>
        <v>0</v>
      </c>
      <c r="O103" s="222"/>
      <c r="P103" s="4"/>
    </row>
    <row r="104" spans="13:16">
      <c r="M104" s="5"/>
      <c r="N104" s="5"/>
      <c r="O104" s="5"/>
      <c r="P104" s="4"/>
    </row>
    <row r="105" spans="13:16">
      <c r="M105" s="5"/>
      <c r="N105" s="5"/>
      <c r="O105" s="5"/>
      <c r="P105" s="4"/>
    </row>
    <row r="106" spans="13:16">
      <c r="M106" s="129"/>
      <c r="N106" s="129"/>
      <c r="O106" s="129"/>
      <c r="P106" s="4"/>
    </row>
    <row r="107" spans="13:16">
      <c r="M107" s="129"/>
      <c r="N107" s="129"/>
      <c r="O107" s="129"/>
      <c r="P107" s="4"/>
    </row>
    <row r="108" spans="13:16">
      <c r="M108" s="129"/>
      <c r="N108" s="129"/>
      <c r="O108" s="129"/>
      <c r="P108" s="4"/>
    </row>
    <row r="109" spans="13:16">
      <c r="M109" s="129"/>
      <c r="N109" s="129"/>
      <c r="O109" s="129"/>
      <c r="P109" s="4"/>
    </row>
    <row r="110" spans="13:16">
      <c r="M110" s="129"/>
      <c r="N110" s="129"/>
      <c r="O110" s="129"/>
      <c r="P110" s="4"/>
    </row>
    <row r="111" spans="13:16">
      <c r="M111" s="129"/>
      <c r="N111" s="129"/>
      <c r="O111" s="129"/>
      <c r="P111" s="4"/>
    </row>
    <row r="112" spans="13:16">
      <c r="M112" s="129"/>
      <c r="N112" s="129"/>
      <c r="O112" s="129"/>
      <c r="P112" s="4"/>
    </row>
    <row r="113" spans="13:16">
      <c r="M113" s="129"/>
      <c r="N113" s="129"/>
      <c r="O113" s="129"/>
      <c r="P113" s="4"/>
    </row>
    <row r="114" spans="13:16">
      <c r="M114" s="129"/>
      <c r="N114" s="129"/>
      <c r="O114" s="129"/>
      <c r="P114" s="4"/>
    </row>
    <row r="115" spans="13:16">
      <c r="M115" s="129"/>
      <c r="N115" s="129"/>
      <c r="O115" s="129"/>
      <c r="P115" s="4"/>
    </row>
    <row r="116" spans="13:16">
      <c r="M116" s="129"/>
      <c r="N116" s="129"/>
      <c r="O116" s="129"/>
      <c r="P116" s="4"/>
    </row>
    <row r="117" spans="13:16">
      <c r="M117" s="129"/>
      <c r="N117" s="129"/>
      <c r="O117" s="129"/>
      <c r="P117" s="4"/>
    </row>
    <row r="118" spans="13:16">
      <c r="M118" s="129"/>
      <c r="N118" s="129"/>
      <c r="O118" s="129"/>
      <c r="P118" s="4"/>
    </row>
    <row r="119" spans="13:16">
      <c r="M119" s="129"/>
      <c r="N119" s="129"/>
      <c r="O119" s="129"/>
      <c r="P119" s="4"/>
    </row>
    <row r="120" spans="13:16">
      <c r="M120" s="129"/>
      <c r="N120" s="129"/>
      <c r="O120" s="129"/>
      <c r="P120" s="4"/>
    </row>
    <row r="121" spans="13:16">
      <c r="M121" s="129"/>
      <c r="N121" s="129"/>
      <c r="O121" s="129"/>
      <c r="P121" s="4"/>
    </row>
    <row r="122" spans="13:16">
      <c r="M122" s="129"/>
      <c r="N122" s="129"/>
      <c r="O122" s="129"/>
      <c r="P122" s="4"/>
    </row>
    <row r="123" spans="13:16">
      <c r="M123" s="129"/>
      <c r="N123" s="129"/>
      <c r="O123" s="129"/>
      <c r="P123" s="4"/>
    </row>
    <row r="124" spans="13:16">
      <c r="M124" s="129"/>
      <c r="N124" s="129"/>
      <c r="O124" s="129"/>
      <c r="P124" s="4"/>
    </row>
    <row r="125" spans="13:16">
      <c r="M125" s="129"/>
      <c r="N125" s="129"/>
      <c r="O125" s="129"/>
      <c r="P125" s="4"/>
    </row>
    <row r="126" spans="13:16">
      <c r="M126" s="129"/>
      <c r="N126" s="129"/>
      <c r="O126" s="129"/>
      <c r="P126" s="4"/>
    </row>
    <row r="127" spans="13:16">
      <c r="M127" s="129"/>
      <c r="N127" s="129"/>
      <c r="O127" s="129"/>
      <c r="P127" s="4"/>
    </row>
    <row r="128" spans="13:16">
      <c r="M128" s="129"/>
      <c r="N128" s="129"/>
      <c r="O128" s="129"/>
      <c r="P128" s="4"/>
    </row>
    <row r="129" spans="13:16">
      <c r="M129" s="129"/>
      <c r="N129" s="129"/>
      <c r="O129" s="129"/>
      <c r="P129" s="4"/>
    </row>
    <row r="130" spans="13:16">
      <c r="M130" s="129"/>
      <c r="N130" s="129"/>
      <c r="O130" s="129"/>
      <c r="P130" s="4"/>
    </row>
    <row r="131" spans="13:16">
      <c r="M131" s="129"/>
      <c r="N131" s="129"/>
      <c r="O131" s="129"/>
      <c r="P131" s="4"/>
    </row>
    <row r="132" spans="13:16">
      <c r="M132" s="129"/>
      <c r="N132" s="129"/>
      <c r="O132" s="129"/>
      <c r="P132" s="4"/>
    </row>
    <row r="133" spans="13:16">
      <c r="M133" s="129"/>
      <c r="N133" s="129"/>
      <c r="O133" s="129"/>
      <c r="P133" s="4"/>
    </row>
    <row r="134" spans="13:16">
      <c r="M134" s="129"/>
      <c r="N134" s="129"/>
      <c r="O134" s="129"/>
      <c r="P134" s="4"/>
    </row>
    <row r="135" spans="13:16">
      <c r="M135" s="129"/>
      <c r="N135" s="129"/>
      <c r="O135" s="129"/>
      <c r="P135" s="4"/>
    </row>
    <row r="136" spans="13:16">
      <c r="M136" s="129"/>
      <c r="N136" s="129"/>
      <c r="O136" s="129"/>
      <c r="P136" s="4"/>
    </row>
    <row r="137" spans="13:16">
      <c r="M137" s="129"/>
      <c r="N137" s="129"/>
      <c r="O137" s="129"/>
      <c r="P137" s="4"/>
    </row>
    <row r="138" spans="13:16">
      <c r="M138" s="129"/>
      <c r="N138" s="129"/>
      <c r="O138" s="129"/>
      <c r="P138" s="4"/>
    </row>
    <row r="139" spans="13:16">
      <c r="M139" s="129"/>
      <c r="N139" s="129"/>
      <c r="O139" s="129"/>
      <c r="P139" s="4"/>
    </row>
    <row r="140" spans="13:16">
      <c r="M140" s="129"/>
      <c r="N140" s="129"/>
      <c r="O140" s="129"/>
      <c r="P140" s="4"/>
    </row>
    <row r="141" spans="13:16">
      <c r="M141" s="129"/>
      <c r="N141" s="129"/>
      <c r="O141" s="129"/>
      <c r="P141" s="4"/>
    </row>
    <row r="142" spans="13:16">
      <c r="M142" s="129"/>
      <c r="N142" s="129"/>
      <c r="O142" s="129"/>
      <c r="P142" s="4"/>
    </row>
    <row r="143" spans="13:16">
      <c r="M143" s="129"/>
      <c r="N143" s="129"/>
      <c r="O143" s="129"/>
      <c r="P143" s="4"/>
    </row>
    <row r="144" spans="13:16">
      <c r="M144" s="129"/>
      <c r="N144" s="129"/>
      <c r="O144" s="129"/>
      <c r="P144" s="4"/>
    </row>
    <row r="145" spans="13:16">
      <c r="M145" s="129"/>
      <c r="N145" s="129"/>
      <c r="O145" s="129"/>
      <c r="P145" s="4"/>
    </row>
    <row r="146" spans="13:16">
      <c r="M146" s="129"/>
      <c r="N146" s="129"/>
      <c r="O146" s="129"/>
      <c r="P146" s="4"/>
    </row>
    <row r="147" spans="13:16">
      <c r="M147" s="129"/>
      <c r="N147" s="129"/>
      <c r="O147" s="129"/>
      <c r="P147" s="4"/>
    </row>
    <row r="148" spans="13:16">
      <c r="M148" s="129"/>
      <c r="N148" s="129"/>
      <c r="O148" s="129"/>
      <c r="P148" s="4"/>
    </row>
    <row r="149" spans="13:16">
      <c r="M149" s="129"/>
      <c r="N149" s="129"/>
      <c r="O149" s="129"/>
      <c r="P149" s="4"/>
    </row>
    <row r="150" spans="13:16">
      <c r="M150" s="129"/>
      <c r="N150" s="129"/>
      <c r="O150" s="129"/>
      <c r="P150" s="4"/>
    </row>
    <row r="151" spans="13:16">
      <c r="M151" s="129"/>
      <c r="N151" s="129"/>
      <c r="O151" s="129"/>
      <c r="P151" s="4"/>
    </row>
    <row r="152" spans="13:16">
      <c r="M152" s="129"/>
      <c r="N152" s="129"/>
      <c r="O152" s="129"/>
      <c r="P152" s="4"/>
    </row>
    <row r="153" spans="13:16">
      <c r="M153" s="129"/>
      <c r="N153" s="129"/>
      <c r="O153" s="129"/>
      <c r="P153" s="4"/>
    </row>
    <row r="154" spans="13:16">
      <c r="M154" s="129"/>
      <c r="N154" s="129"/>
      <c r="O154" s="129"/>
      <c r="P154" s="4"/>
    </row>
    <row r="155" spans="13:16">
      <c r="M155" s="129"/>
      <c r="N155" s="129"/>
      <c r="O155" s="129"/>
      <c r="P155" s="4"/>
    </row>
    <row r="156" spans="13:16">
      <c r="M156" s="129"/>
      <c r="N156" s="129"/>
      <c r="O156" s="129"/>
      <c r="P156" s="4"/>
    </row>
    <row r="157" spans="13:16">
      <c r="M157" s="129"/>
      <c r="N157" s="129"/>
      <c r="O157" s="129"/>
      <c r="P157" s="4"/>
    </row>
    <row r="158" spans="13:16">
      <c r="M158" s="129"/>
      <c r="N158" s="129"/>
      <c r="O158" s="129"/>
      <c r="P158" s="4"/>
    </row>
    <row r="159" spans="13:16">
      <c r="M159" s="129"/>
      <c r="N159" s="129"/>
      <c r="O159" s="129"/>
      <c r="P159" s="4"/>
    </row>
    <row r="160" spans="13:16">
      <c r="M160" s="11"/>
      <c r="N160" s="11"/>
      <c r="O160" s="11"/>
      <c r="P160" s="4"/>
    </row>
    <row r="161" spans="13:16">
      <c r="M161" s="11"/>
      <c r="N161" s="11"/>
      <c r="O161" s="11"/>
      <c r="P161" s="4"/>
    </row>
    <row r="162" spans="13:16">
      <c r="M162" s="129"/>
      <c r="N162" s="129"/>
      <c r="O162" s="129"/>
      <c r="P162" s="4"/>
    </row>
    <row r="163" spans="13:16">
      <c r="M163" s="129"/>
      <c r="N163" s="129"/>
      <c r="O163" s="129"/>
      <c r="P163" s="4"/>
    </row>
    <row r="164" spans="13:16">
      <c r="M164" s="129"/>
      <c r="N164" s="129"/>
      <c r="O164" s="129"/>
      <c r="P164" s="4"/>
    </row>
    <row r="165" spans="13:16">
      <c r="M165" s="129"/>
      <c r="N165" s="129"/>
      <c r="O165" s="129"/>
      <c r="P165" s="4"/>
    </row>
    <row r="166" spans="13:16">
      <c r="M166" s="129"/>
      <c r="N166" s="129"/>
      <c r="O166" s="129"/>
      <c r="P166" s="4"/>
    </row>
    <row r="167" spans="13:16">
      <c r="M167" s="129"/>
      <c r="N167" s="129"/>
      <c r="O167" s="129"/>
      <c r="P167" s="4"/>
    </row>
    <row r="168" spans="13:16">
      <c r="M168" s="129"/>
      <c r="N168" s="129"/>
      <c r="O168" s="129"/>
      <c r="P168" s="4"/>
    </row>
    <row r="169" spans="13:16">
      <c r="M169" s="129"/>
      <c r="N169" s="129"/>
      <c r="O169" s="129"/>
      <c r="P169" s="4"/>
    </row>
    <row r="170" spans="13:16">
      <c r="M170" s="129"/>
      <c r="N170" s="129"/>
      <c r="O170" s="129"/>
      <c r="P170" s="4"/>
    </row>
    <row r="171" spans="13:16">
      <c r="M171" s="129"/>
      <c r="N171" s="129"/>
      <c r="O171" s="129"/>
      <c r="P171" s="4"/>
    </row>
    <row r="172" spans="13:16">
      <c r="M172" s="129"/>
      <c r="N172" s="129"/>
      <c r="O172" s="129"/>
      <c r="P172" s="129"/>
    </row>
    <row r="173" spans="13:16">
      <c r="M173" s="129"/>
      <c r="N173" s="129"/>
      <c r="O173" s="129"/>
      <c r="P173" s="129"/>
    </row>
    <row r="174" spans="13:16">
      <c r="M174" s="5"/>
      <c r="N174" s="5"/>
      <c r="O174" s="5"/>
      <c r="P174" s="5"/>
    </row>
    <row r="175" spans="13:16">
      <c r="M175" s="5"/>
      <c r="N175" s="5"/>
      <c r="O175" s="5"/>
      <c r="P175" s="5"/>
    </row>
    <row r="176" spans="13:16">
      <c r="M176" s="5"/>
      <c r="N176" s="5"/>
      <c r="O176" s="5"/>
      <c r="P176" s="5"/>
    </row>
    <row r="177" spans="1:24">
      <c r="M177" s="5"/>
      <c r="N177" s="5"/>
      <c r="O177" s="5"/>
      <c r="P177" s="5"/>
    </row>
    <row r="178" spans="1:24">
      <c r="M178" s="5"/>
      <c r="N178" s="5"/>
      <c r="O178" s="5"/>
      <c r="P178" s="5"/>
    </row>
    <row r="179" spans="1:24">
      <c r="M179" s="5"/>
      <c r="N179" s="5"/>
      <c r="O179" s="5"/>
      <c r="P179" s="5"/>
    </row>
    <row r="187" spans="1:24" s="210" customFormat="1">
      <c r="A187" s="4"/>
      <c r="B187" s="4"/>
      <c r="C187" s="4"/>
      <c r="D187" s="567"/>
      <c r="E187" s="33"/>
      <c r="L187" s="325"/>
      <c r="M187" s="193"/>
      <c r="N187" s="131"/>
      <c r="O187" s="131"/>
      <c r="P187" s="195"/>
      <c r="Q187" s="4"/>
      <c r="R187" s="4"/>
      <c r="S187" s="4"/>
      <c r="T187" s="4"/>
      <c r="U187" s="4"/>
      <c r="V187" s="4"/>
      <c r="W187" s="4"/>
      <c r="X187" s="4"/>
    </row>
  </sheetData>
  <sheetProtection algorithmName="SHA-512" hashValue="ImGbEN+lZ4YNZJfJlcoVU8Evqvpmv0F1dkjbpwOYZhoouDepwxbEBR9nyFWw7ykQYUbSmiLvGW64p2r81gOU8w==" saltValue="lnMlaP/YgdaAxjkNfnvQvA==" spinCount="100000" sheet="1" objects="1" scenarios="1"/>
  <mergeCells count="10">
    <mergeCell ref="B57:L59"/>
    <mergeCell ref="B56:H56"/>
    <mergeCell ref="B11:C11"/>
    <mergeCell ref="C2:L2"/>
    <mergeCell ref="C3:L3"/>
    <mergeCell ref="D5:E5"/>
    <mergeCell ref="D6:E6"/>
    <mergeCell ref="D7:E7"/>
    <mergeCell ref="G9:H9"/>
    <mergeCell ref="J9:K9"/>
  </mergeCells>
  <conditionalFormatting sqref="C120:C206 C209:C1048576">
    <cfRule type="duplicateValues" dxfId="676" priority="131"/>
  </conditionalFormatting>
  <conditionalFormatting sqref="C207">
    <cfRule type="duplicateValues" dxfId="675" priority="85"/>
  </conditionalFormatting>
  <conditionalFormatting sqref="C208">
    <cfRule type="duplicateValues" dxfId="674" priority="84"/>
  </conditionalFormatting>
  <conditionalFormatting sqref="P6">
    <cfRule type="cellIs" dxfId="673" priority="78" operator="lessThan">
      <formula>0</formula>
    </cfRule>
    <cfRule type="cellIs" dxfId="672" priority="79" operator="greaterThanOrEqual">
      <formula>0</formula>
    </cfRule>
  </conditionalFormatting>
  <conditionalFormatting sqref="M89:M91 M93:M95 M98:M103 L45:L50">
    <cfRule type="containsText" dxfId="671" priority="80" operator="containsText" text="n">
      <formula>NOT(ISERROR(SEARCH("n",L45)))</formula>
    </cfRule>
  </conditionalFormatting>
  <conditionalFormatting sqref="L38:L39">
    <cfRule type="containsText" dxfId="670" priority="54" operator="containsText" text="n">
      <formula>NOT(ISERROR(SEARCH("n",L38)))</formula>
    </cfRule>
  </conditionalFormatting>
  <conditionalFormatting sqref="C37">
    <cfRule type="duplicateValues" dxfId="669" priority="57"/>
  </conditionalFormatting>
  <conditionalFormatting sqref="L40">
    <cfRule type="containsText" dxfId="668" priority="50" operator="containsText" text="n">
      <formula>NOT(ISERROR(SEARCH("n",L40)))</formula>
    </cfRule>
  </conditionalFormatting>
  <conditionalFormatting sqref="C23">
    <cfRule type="duplicateValues" dxfId="667" priority="48"/>
  </conditionalFormatting>
  <conditionalFormatting sqref="L24 L29:L33">
    <cfRule type="containsText" dxfId="666" priority="46" operator="containsText" text="n">
      <formula>NOT(ISERROR(SEARCH("n",L24)))</formula>
    </cfRule>
  </conditionalFormatting>
  <conditionalFormatting sqref="L13:L22">
    <cfRule type="containsText" dxfId="665" priority="38" operator="containsText" text="n">
      <formula>NOT(ISERROR(SEARCH("n",L13)))</formula>
    </cfRule>
  </conditionalFormatting>
  <conditionalFormatting sqref="J13:J22 J45:J50 G45:G50">
    <cfRule type="cellIs" dxfId="664" priority="37" operator="equal">
      <formula>0</formula>
    </cfRule>
  </conditionalFormatting>
  <conditionalFormatting sqref="C12">
    <cfRule type="duplicateValues" dxfId="663" priority="36"/>
  </conditionalFormatting>
  <conditionalFormatting sqref="C11">
    <cfRule type="duplicateValues" dxfId="662" priority="407"/>
  </conditionalFormatting>
  <conditionalFormatting sqref="G13:G22">
    <cfRule type="cellIs" dxfId="661" priority="35" operator="equal">
      <formula>0</formula>
    </cfRule>
  </conditionalFormatting>
  <conditionalFormatting sqref="J24">
    <cfRule type="cellIs" dxfId="660" priority="26" operator="equal">
      <formula>0</formula>
    </cfRule>
  </conditionalFormatting>
  <conditionalFormatting sqref="G24">
    <cfRule type="cellIs" dxfId="659" priority="25" operator="equal">
      <formula>0</formula>
    </cfRule>
  </conditionalFormatting>
  <conditionalFormatting sqref="G38">
    <cfRule type="cellIs" dxfId="658" priority="21" operator="equal">
      <formula>0</formula>
    </cfRule>
  </conditionalFormatting>
  <conditionalFormatting sqref="J38">
    <cfRule type="cellIs" dxfId="657" priority="22" operator="equal">
      <formula>0</formula>
    </cfRule>
  </conditionalFormatting>
  <conditionalFormatting sqref="J39:J40">
    <cfRule type="cellIs" dxfId="656" priority="20" operator="equal">
      <formula>0</formula>
    </cfRule>
  </conditionalFormatting>
  <conditionalFormatting sqref="G39:G40">
    <cfRule type="cellIs" dxfId="655" priority="19" operator="equal">
      <formula>0</formula>
    </cfRule>
  </conditionalFormatting>
  <conditionalFormatting sqref="C25">
    <cfRule type="duplicateValues" dxfId="654" priority="16"/>
  </conditionalFormatting>
  <conditionalFormatting sqref="L26:L28">
    <cfRule type="containsText" dxfId="653" priority="15" operator="containsText" text="n">
      <formula>NOT(ISERROR(SEARCH("n",L26)))</formula>
    </cfRule>
  </conditionalFormatting>
  <conditionalFormatting sqref="J26:J33">
    <cfRule type="cellIs" dxfId="652" priority="11" operator="equal">
      <formula>0</formula>
    </cfRule>
  </conditionalFormatting>
  <conditionalFormatting sqref="G26:G33">
    <cfRule type="cellIs" dxfId="651" priority="12" operator="equal">
      <formula>0</formula>
    </cfRule>
  </conditionalFormatting>
  <conditionalFormatting sqref="C34">
    <cfRule type="duplicateValues" dxfId="650" priority="10"/>
  </conditionalFormatting>
  <conditionalFormatting sqref="G35:K36">
    <cfRule type="cellIs" dxfId="649" priority="9" operator="equal">
      <formula>0</formula>
    </cfRule>
  </conditionalFormatting>
  <conditionalFormatting sqref="D42:D43">
    <cfRule type="duplicateValues" dxfId="648" priority="8"/>
  </conditionalFormatting>
  <conditionalFormatting sqref="L42:L43">
    <cfRule type="containsText" dxfId="647" priority="7" operator="containsText" text="n">
      <formula>NOT(ISERROR(SEARCH("n",L42)))</formula>
    </cfRule>
  </conditionalFormatting>
  <conditionalFormatting sqref="J42:J43">
    <cfRule type="cellIs" dxfId="646" priority="6" operator="equal">
      <formula>0</formula>
    </cfRule>
  </conditionalFormatting>
  <conditionalFormatting sqref="G42:G43">
    <cfRule type="cellIs" dxfId="645" priority="5" operator="equal">
      <formula>0</formula>
    </cfRule>
  </conditionalFormatting>
  <conditionalFormatting sqref="C41 C44">
    <cfRule type="duplicateValues" dxfId="644" priority="423"/>
  </conditionalFormatting>
  <conditionalFormatting sqref="D45:D50">
    <cfRule type="duplicateValues" dxfId="643" priority="425"/>
  </conditionalFormatting>
  <conditionalFormatting sqref="G52:G54">
    <cfRule type="cellIs" dxfId="642" priority="4" operator="equal">
      <formula>0</formula>
    </cfRule>
  </conditionalFormatting>
  <conditionalFormatting sqref="L52:L55">
    <cfRule type="containsText" dxfId="641" priority="3" operator="containsText" text="n">
      <formula>NOT(ISERROR(SEARCH("n",L52)))</formula>
    </cfRule>
  </conditionalFormatting>
  <conditionalFormatting sqref="J52:J55">
    <cfRule type="cellIs" dxfId="640" priority="2" operator="equal">
      <formula>0</formula>
    </cfRule>
  </conditionalFormatting>
  <conditionalFormatting sqref="C51">
    <cfRule type="duplicateValues" dxfId="639" priority="1"/>
  </conditionalFormatting>
  <pageMargins left="0.70866141732283472" right="0.70866141732283472" top="0.74803149606299213" bottom="0.74803149606299213" header="0.31496062992125984" footer="0.31496062992125984"/>
  <pageSetup paperSize="9" scale="61" fitToHeight="0" orientation="portrait" r:id="rId1"/>
  <headerFooter>
    <oddFooter>&amp;LDec 2017&amp;CThis guide is for Nissan Dealership internal use only.&amp;RPage &amp;P of &amp;N</oddFooter>
  </headerFooter>
  <rowBreaks count="1" manualBreakCount="1">
    <brk id="40" min="1"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34</vt:i4>
      </vt:variant>
    </vt:vector>
  </HeadingPairs>
  <TitlesOfParts>
    <vt:vector size="60" baseType="lpstr">
      <vt:lpstr>COVER PAGE</vt:lpstr>
      <vt:lpstr>VB Scripts</vt:lpstr>
      <vt:lpstr>Part Master</vt:lpstr>
      <vt:lpstr>APNUR </vt:lpstr>
      <vt:lpstr>Discount Codes</vt:lpstr>
      <vt:lpstr>NISSAN MERCHANDISE</vt:lpstr>
      <vt:lpstr>ALL-NEW Z-Z34</vt:lpstr>
      <vt:lpstr>ALL-NEW QASHQAI J12</vt:lpstr>
      <vt:lpstr>ALL-NEW PATHFINDER - R53</vt:lpstr>
      <vt:lpstr>ALL-NEW X-TRAIL - T33</vt:lpstr>
      <vt:lpstr>NAVARA -D23 DC</vt:lpstr>
      <vt:lpstr>NAVARA KC&amp;SC</vt:lpstr>
      <vt:lpstr>X-TRAIL-T32</vt:lpstr>
      <vt:lpstr>JUKE-F16</vt:lpstr>
      <vt:lpstr>PATROL W-Y62</vt:lpstr>
      <vt:lpstr>MY23 LEAF-ZE1</vt:lpstr>
      <vt:lpstr>SUPERSEDED MODELS</vt:lpstr>
      <vt:lpstr>LEAF-ZE1</vt:lpstr>
      <vt:lpstr>NAVARA DC SER 3 &amp; 4-D23</vt:lpstr>
      <vt:lpstr>NAVARA KC&amp;SC SER 3 &amp; 4-D23</vt:lpstr>
      <vt:lpstr>QASHQAI J11</vt:lpstr>
      <vt:lpstr>370Z-Z34</vt:lpstr>
      <vt:lpstr>PATROL W-Y62 S4</vt:lpstr>
      <vt:lpstr>JUKE-F15</vt:lpstr>
      <vt:lpstr>PATHFINDER -R52</vt:lpstr>
      <vt:lpstr>AUTOMATE</vt:lpstr>
      <vt:lpstr>'370Z-Z34'!Print_Area</vt:lpstr>
      <vt:lpstr>'ALL-NEW PATHFINDER - R53'!Print_Area</vt:lpstr>
      <vt:lpstr>'ALL-NEW QASHQAI J12'!Print_Area</vt:lpstr>
      <vt:lpstr>'ALL-NEW X-TRAIL - T33'!Print_Area</vt:lpstr>
      <vt:lpstr>'ALL-NEW Z-Z34'!Print_Area</vt:lpstr>
      <vt:lpstr>AUTOMATE!Print_Area</vt:lpstr>
      <vt:lpstr>'COVER PAGE'!Print_Area</vt:lpstr>
      <vt:lpstr>'JUKE-F15'!Print_Area</vt:lpstr>
      <vt:lpstr>'JUKE-F16'!Print_Area</vt:lpstr>
      <vt:lpstr>'LEAF-ZE1'!Print_Area</vt:lpstr>
      <vt:lpstr>'MY23 LEAF-ZE1'!Print_Area</vt:lpstr>
      <vt:lpstr>'NAVARA -D23 DC'!Print_Area</vt:lpstr>
      <vt:lpstr>'NAVARA DC SER 3 &amp; 4-D23'!Print_Area</vt:lpstr>
      <vt:lpstr>'NAVARA KC&amp;SC SER 3 &amp; 4-D23'!Print_Area</vt:lpstr>
      <vt:lpstr>'NISSAN MERCHANDISE'!Print_Area</vt:lpstr>
      <vt:lpstr>'PATHFINDER -R52'!Print_Area</vt:lpstr>
      <vt:lpstr>'PATROL W-Y62'!Print_Area</vt:lpstr>
      <vt:lpstr>'PATROL W-Y62 S4'!Print_Area</vt:lpstr>
      <vt:lpstr>'QASHQAI J11'!Print_Area</vt:lpstr>
      <vt:lpstr>'X-TRAIL-T32'!Print_Area</vt:lpstr>
      <vt:lpstr>'370Z-Z34'!Print_Titles</vt:lpstr>
      <vt:lpstr>'ALL-NEW PATHFINDER - R53'!Print_Titles</vt:lpstr>
      <vt:lpstr>'ALL-NEW X-TRAIL - T33'!Print_Titles</vt:lpstr>
      <vt:lpstr>'ALL-NEW Z-Z34'!Print_Titles</vt:lpstr>
      <vt:lpstr>'JUKE-F15'!Print_Titles</vt:lpstr>
      <vt:lpstr>'JUKE-F16'!Print_Titles</vt:lpstr>
      <vt:lpstr>'LEAF-ZE1'!Print_Titles</vt:lpstr>
      <vt:lpstr>'MY23 LEAF-ZE1'!Print_Titles</vt:lpstr>
      <vt:lpstr>'NAVARA -D23 DC'!Print_Titles</vt:lpstr>
      <vt:lpstr>'NAVARA DC SER 3 &amp; 4-D23'!Print_Titles</vt:lpstr>
      <vt:lpstr>'NAVARA KC&amp;SC SER 3 &amp; 4-D23'!Print_Titles</vt:lpstr>
      <vt:lpstr>'NISSAN MERCHANDISE'!Print_Titles</vt:lpstr>
      <vt:lpstr>'PATHFINDER -R52'!Print_Titles</vt:lpstr>
      <vt:lpstr>'X-TRAIL-T32'!Print_Titles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building</dc:creator>
  <cp:lastModifiedBy>Dino Romeo</cp:lastModifiedBy>
  <cp:lastPrinted>2022-05-02T01:19:52Z</cp:lastPrinted>
  <dcterms:created xsi:type="dcterms:W3CDTF">2016-03-21T02:39:09Z</dcterms:created>
  <dcterms:modified xsi:type="dcterms:W3CDTF">2023-03-30T06:03:23Z</dcterms:modified>
</cp:coreProperties>
</file>