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83" documentId="13_ncr:1_{A6DBCFB4-28D9-4249-9038-216934055CA6}" xr6:coauthVersionLast="47" xr6:coauthVersionMax="47" xr10:uidLastSave="{1CAD87BB-29FA-481E-AD0E-96AF0CA96435}"/>
  <bookViews>
    <workbookView xWindow="-120" yWindow="-120" windowWidth="29040" windowHeight="1572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<sst xmlns="http://schemas.openxmlformats.org/spreadsheetml/2006/main" count="84082" uniqueCount="28826">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</sst>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F718" sqref="F718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74" t="s">
        <v>264</v>
      </c>
      <c r="F717" s="62">
        <v>45</v>
      </c>
      <c r="G717" s="68">
        <f t="shared" ref="G717:G728" si="155">IF(F717="","",IF(E717="PC 17",F717*4.2,IF(E717="PC 19",F717*5,IF(E717="CB",F717*35,""))))</f>
        <v>225</v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9" t="s">
        <v>54</v>
      </c>
      <c r="D718" s="61" t="s">
        <v>31</v>
      </c>
      <c r="E718" s="61" t="s">
        <v>264</v>
      </c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 t="s">
        <v>54</v>
      </c>
      <c r="D719" s="74" t="s">
        <v>31</v>
      </c>
      <c r="E719" s="74" t="s">
        <v>264</v>
      </c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9" t="s">
        <v>54</v>
      </c>
      <c r="D720" s="61" t="s">
        <v>31</v>
      </c>
      <c r="E720" s="61" t="s">
        <v>264</v>
      </c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 t="s">
        <v>54</v>
      </c>
      <c r="D721" s="74" t="s">
        <v>31</v>
      </c>
      <c r="E721" s="53" t="s">
        <v>264</v>
      </c>
      <c r="F721" s="62"/>
      <c r="G721" s="68" t="str">
        <f>IF(F721="","",IF(E722="PC 17",F721*4.2,IF(E722="PC 19",F721*5,IF(E722="CB",F721*35,""))))</f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9" t="s">
        <v>54</v>
      </c>
      <c r="D722" s="61" t="s">
        <v>31</v>
      </c>
      <c r="E722" s="74" t="s">
        <v>264</v>
      </c>
      <c r="F722" s="62"/>
      <c r="G722" s="63" t="str">
        <f>IF(F722="","",IF(#REF!="PC 17",F722*4.2,IF(#REF!="PC 19",F722*5,IF(#REF!="CB",F722*35,""))))</f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 t="s">
        <v>54</v>
      </c>
      <c r="D723" s="74" t="s">
        <v>31</v>
      </c>
      <c r="E723" s="74" t="s">
        <v>264</v>
      </c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9" t="s">
        <v>54</v>
      </c>
      <c r="D724" s="61" t="s">
        <v>31</v>
      </c>
      <c r="E724" s="61" t="s">
        <v>264</v>
      </c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 t="s">
        <v>54</v>
      </c>
      <c r="D725" s="74" t="s">
        <v>31</v>
      </c>
      <c r="E725" s="74" t="s">
        <v>264</v>
      </c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9" t="s">
        <v>54</v>
      </c>
      <c r="D726" s="61" t="s">
        <v>31</v>
      </c>
      <c r="E726" s="61" t="s">
        <v>264</v>
      </c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 t="s">
        <v>54</v>
      </c>
      <c r="D727" s="74" t="s">
        <v>31</v>
      </c>
      <c r="E727" s="74" t="s">
        <v>264</v>
      </c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9" t="s">
        <v>54</v>
      </c>
      <c r="D728" s="61" t="s">
        <v>31</v>
      </c>
      <c r="E728" s="61" t="s">
        <v>264</v>
      </c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45</v>
      </c>
      <c r="G729" s="2">
        <f>SUM(G717:G728)</f>
        <v>225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452</v>
      </c>
      <c r="G730" s="1">
        <f>G716+G729</f>
        <v>2260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0.7500788194447523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0.88896770833364003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0.97368993055586284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16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67.2</v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16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67.2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129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541.80000000000007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topLeftCell="B1" zoomScale="80" zoomScaleNormal="80" workbookViewId="0">
      <pane ySplit="1" topLeftCell="A697" activePane="bottomLeft" state="frozen"/>
      <selection pane="bottomLeft" activeCell="G718" sqref="G718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13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87">IFERROR(IF($H717="","",$H717*$F717*$I717),"")</f>
        <v>0</v>
      </c>
      <c r="K717" s="68">
        <f t="shared" ref="K717:K728" si="188">IF(G717="","",IF(E717="PC 17",G717*4.2,IF(E717="PC 19",G717*5,IF(E717="CB",G717*24,""))))</f>
        <v>54.6</v>
      </c>
      <c r="L717" s="69" t="s">
        <v>28</v>
      </c>
      <c r="M717" s="69" t="s">
        <v>56</v>
      </c>
      <c r="N717" s="69" t="s">
        <v>36</v>
      </c>
      <c r="O717" s="64">
        <v>0.87152777777777779</v>
      </c>
      <c r="P717" s="64"/>
      <c r="Q717" s="70">
        <f t="shared" ref="Q717:Q728" ca="1" si="189">IFERROR(IF(O717="","",IF(P717="",MOD(NOW()-O717,1),IF(P717&gt;=O717,P717-O717,P717+1-O717))),"")</f>
        <v>7.8819444752298295E-5</v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13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54.6</v>
      </c>
      <c r="L729" s="71"/>
      <c r="M729" s="71"/>
      <c r="N729" s="71"/>
      <c r="O729" s="71"/>
      <c r="P729" s="71"/>
      <c r="Q729" s="72">
        <f ca="1">IFERROR(SUM(Q717:Q728),"")</f>
        <v>7.8819444752298295E-5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117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491.4</v>
      </c>
      <c r="L730" s="75"/>
      <c r="M730" s="75"/>
      <c r="N730" s="75"/>
      <c r="O730" s="75"/>
      <c r="P730" s="75"/>
      <c r="Q730" s="76">
        <f ca="1">IFERROR(Q716+Q729,"")</f>
        <v>5.563437500030799E-2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8" sqref="G718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>
        <v>9</v>
      </c>
      <c r="H717" s="100">
        <f>IFERROR(IF($G717="","",$G717*$S$729/$G$729/Cadastro!$E$33),"")</f>
        <v>0</v>
      </c>
      <c r="I717" s="101">
        <f>IFERROR(IF($D717="","",VLOOKUP($D717,Cadastro!$C$4:$G$7,5,FALSE())),"")</f>
        <v>0.6</v>
      </c>
      <c r="J717" s="102">
        <f t="shared" ref="J717:J728" si="190">IFERROR(IF($H717="","",$H717*$F717*$I717),"")</f>
        <v>0</v>
      </c>
      <c r="K717" s="68">
        <f t="shared" ref="K717:K728" si="191">IF(G717="","",IF(E717="PC 17",G717*4.2,IF(E717="PC 19",G717*5,IF(E717="CB",G717*24,""))))</f>
        <v>37.800000000000004</v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>
        <v>0.80347222222222225</v>
      </c>
      <c r="Q717" s="70">
        <f t="shared" ref="Q717:Q728" ca="1" si="192">IFERROR(IF(O717="","",IF(P717="",MOD(NOW()-O717,1),IF(P717&gt;=O717,P717-O717,P717+1-O717))),"")</f>
        <v>1.1805555555555625E-2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 t="s">
        <v>29</v>
      </c>
      <c r="M718" s="60" t="s">
        <v>62</v>
      </c>
      <c r="N718" s="60" t="s">
        <v>60</v>
      </c>
      <c r="O718" s="64">
        <v>0.85069444444444442</v>
      </c>
      <c r="P718" s="64">
        <v>0.85277777777777775</v>
      </c>
      <c r="Q718" s="65">
        <f t="shared" ca="1" si="192"/>
        <v>2.0833333333333259E-3</v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 t="s">
        <v>29</v>
      </c>
      <c r="M719" s="69" t="s">
        <v>62</v>
      </c>
      <c r="N719" s="69" t="s">
        <v>60</v>
      </c>
      <c r="O719" s="64">
        <v>0.8618055555555556</v>
      </c>
      <c r="P719" s="64">
        <v>0.12083333333333333</v>
      </c>
      <c r="Q719" s="70">
        <f t="shared" ca="1" si="192"/>
        <v>0.25902777777777775</v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9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37.800000000000004</v>
      </c>
      <c r="L729" s="71"/>
      <c r="M729" s="71"/>
      <c r="N729" s="71"/>
      <c r="O729" s="133"/>
      <c r="P729" s="133"/>
      <c r="Q729" s="72">
        <f ca="1">IFERROR(SUM(Q717:Q728),"")</f>
        <v>0.2729166666666667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147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617.4</v>
      </c>
      <c r="L730" s="75"/>
      <c r="M730" s="75"/>
      <c r="N730" s="75"/>
      <c r="O730" s="134"/>
      <c r="P730" s="134"/>
      <c r="Q730" s="76">
        <f ca="1">IFERROR(Q716+Q729,"")</f>
        <v>3.4847222222222225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2026-08-28T00:55:16Z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