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17" documentId="13_ncr:1_{A6DBCFB4-28D9-4249-9038-216934055CA6}" xr6:coauthVersionLast="47" xr6:coauthVersionMax="47" xr10:uidLastSave="{D97CE527-E5C4-47E5-8361-B02DAD8C7701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<sst xmlns="http://schemas.openxmlformats.org/spreadsheetml/2006/main" count="84154" uniqueCount="28826">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</sst>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970.4405490691687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102335810</v>
      </c>
      <c r="D35" s="30">
        <f t="shared" si="2"/>
        <v>31233620</v>
      </c>
      <c r="E35" s="30">
        <f t="shared" si="2"/>
        <v>18296170</v>
      </c>
      <c r="F35" s="30">
        <f t="shared" si="2"/>
        <v>42518580</v>
      </c>
      <c r="G35" s="30">
        <f t="shared" si="2"/>
        <v>92048370</v>
      </c>
      <c r="H35" s="31">
        <f t="shared" si="2"/>
        <v>4697.7453959240502</v>
      </c>
      <c r="I35" s="31">
        <f t="shared" si="2"/>
        <v>12696.66</v>
      </c>
      <c r="J35" s="32">
        <f>IFERROR(IF(H35&gt;I35,MAX(0,2-H35/I35),H35/I35),"")</f>
        <v>0.3699985189746004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724" activePane="bottomLeft" state="frozen"/>
      <selection pane="bottomLeft" activeCell="D736" sqref="D736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25</v>
      </c>
      <c r="I717" s="69" t="s">
        <v>32</v>
      </c>
      <c r="J717" s="69" t="s">
        <v>57</v>
      </c>
      <c r="K717" s="64">
        <v>0.9868055555555556</v>
      </c>
      <c r="L717" s="64">
        <v>0.99930555555555556</v>
      </c>
      <c r="M717" s="70">
        <f t="shared" ref="M717:M728" ca="1" si="156">IFERROR(IF(K717="","",IF(L717="",MOD(NOW()-K717,1),IF(L717&gt;=K717,L717-K717,L717+1-K717))),"")</f>
        <v>1.2499999999999956E-2</v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 t="s">
        <v>29</v>
      </c>
      <c r="I718" s="60" t="s">
        <v>32</v>
      </c>
      <c r="J718" s="60" t="s">
        <v>157</v>
      </c>
      <c r="K718" s="64">
        <v>2.9861111111111113E-2</v>
      </c>
      <c r="L718" s="64">
        <v>5.9722222222222225E-2</v>
      </c>
      <c r="M718" s="65">
        <f t="shared" ca="1" si="156"/>
        <v>2.9861111111111113E-2</v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 t="s">
        <v>26</v>
      </c>
      <c r="I719" s="69"/>
      <c r="J719" s="69" t="s">
        <v>34</v>
      </c>
      <c r="K719" s="64">
        <v>0.2722222222222222</v>
      </c>
      <c r="L719" s="64">
        <v>0.27500000000000002</v>
      </c>
      <c r="M719" s="70">
        <f t="shared" ca="1" si="156"/>
        <v>2.7777777777778234E-3</v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>
        <v>23</v>
      </c>
      <c r="G721" s="68">
        <f>IF(F721="","",IF(E722="PC 17",F721*4.2,IF(E722="PC 19",F721*5,IF(E722="CB",F721*35,""))))</f>
        <v>115</v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>
        <v>0</v>
      </c>
      <c r="G722" s="63"/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>
        <v>30</v>
      </c>
      <c r="G723" s="68">
        <f t="shared" si="155"/>
        <v>150</v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>
        <v>49</v>
      </c>
      <c r="G724" s="63">
        <f t="shared" si="155"/>
        <v>245</v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>
        <v>45</v>
      </c>
      <c r="G725" s="68">
        <f t="shared" si="155"/>
        <v>225</v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>
        <v>34</v>
      </c>
      <c r="G726" s="63">
        <f t="shared" si="155"/>
        <v>170</v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>
        <v>40</v>
      </c>
      <c r="G727" s="68">
        <f t="shared" si="155"/>
        <v>200</v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>
        <v>29</v>
      </c>
      <c r="G728" s="63">
        <f t="shared" si="155"/>
        <v>145</v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71"/>
      <c r="I729" s="71"/>
      <c r="J729" s="71"/>
      <c r="K729" s="71"/>
      <c r="L729" s="71"/>
      <c r="M729" s="72">
        <f ca="1">IFERROR(SUM(M717:M728),"")</f>
        <v>4.5138888888888895E-2</v>
      </c>
      <c r="N729" s="2" t="s">
        <v>266</v>
      </c>
      <c r="O729" s="73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75"/>
      <c r="I730" s="75"/>
      <c r="J730" s="75"/>
      <c r="K730" s="75"/>
      <c r="L730" s="75"/>
      <c r="M730" s="76">
        <f ca="1">IFERROR(M716+M729,"")</f>
        <v>0.1645833333333333</v>
      </c>
      <c r="N730" s="1" t="s">
        <v>269</v>
      </c>
      <c r="O730" s="81">
        <f>IFERROR(O716+O729,"")</f>
        <v>5140310</v>
      </c>
    </row>
    <row r="731" spans="1:15" ht="15" customHeight="1">
      <c r="A731" s="18">
        <v>46262</v>
      </c>
      <c r="B731" s="67">
        <v>0.33333333333333298</v>
      </c>
      <c r="C731" s="69" t="s">
        <v>38</v>
      </c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9" t="s">
        <v>38</v>
      </c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 t="s">
        <v>38</v>
      </c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9" t="s">
        <v>38</v>
      </c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 t="s">
        <v>38</v>
      </c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9" t="s">
        <v>38</v>
      </c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 t="s">
        <v>38</v>
      </c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9" t="s">
        <v>38</v>
      </c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 t="s">
        <v>38</v>
      </c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9" t="s">
        <v>38</v>
      </c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 t="s">
        <v>38</v>
      </c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9" t="s">
        <v>38</v>
      </c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723" activePane="bottomLeft" state="frozen"/>
      <selection pane="bottomLeft" activeCell="D736" sqref="D736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0.17035370370285818</v>
      </c>
      <c r="R53" s="79" t="s">
        <v>327</v>
      </c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0.30924259259174591</v>
      </c>
      <c r="R54" s="2" t="s">
        <v>266</v>
      </c>
      <c r="S54" s="112">
        <v>352430</v>
      </c>
      <c r="T54" s="113"/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0.39396481481396872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78.761791044776118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25.991391044776119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68.916567164179099</v>
      </c>
      <c r="I718" s="89">
        <f>IFERROR(IF($D718="","",VLOOKUP($D718,Cadastro!$C$4:$G$7,5,FALSE())),"")</f>
        <v>0.6</v>
      </c>
      <c r="J718" s="90">
        <f t="shared" si="190"/>
        <v>22.742467164179104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49.226119402985077</v>
      </c>
      <c r="I719" s="89">
        <f>IFERROR(IF($D719="","",VLOOKUP($D719,Cadastro!$C$4:$G$7,5,FALSE())),"")</f>
        <v>0.6</v>
      </c>
      <c r="J719" s="90">
        <f t="shared" si="190"/>
        <v>16.244619402985077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63.993955223880597</v>
      </c>
      <c r="I720" s="89">
        <f>IFERROR(IF($D720="","",VLOOKUP($D720,Cadastro!$C$4:$G$7,5,FALSE())),"")</f>
        <v>0.6</v>
      </c>
      <c r="J720" s="90">
        <f t="shared" si="190"/>
        <v>21.118005223880598</v>
      </c>
      <c r="K720" s="63">
        <f t="shared" si="191"/>
        <v>54.6</v>
      </c>
      <c r="L720" s="60" t="s">
        <v>27</v>
      </c>
      <c r="M720" s="60" t="s">
        <v>155</v>
      </c>
      <c r="N720" s="60" t="s">
        <v>228</v>
      </c>
      <c r="O720" s="64">
        <v>0.99444444444444446</v>
      </c>
      <c r="P720" s="64">
        <v>1.5277777777777777E-2</v>
      </c>
      <c r="Q720" s="65">
        <f t="shared" ca="1" si="192"/>
        <v>2.0833333333333259E-2</v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12</v>
      </c>
      <c r="H721" s="87">
        <f>IFERROR(IF($G721="","",$G721*$S$729/$G$729/Cadastro!$E$33),"")</f>
        <v>59.071343283582095</v>
      </c>
      <c r="I721" s="89">
        <f>IFERROR(IF($D721="","",VLOOKUP($D721,Cadastro!$C$4:$G$7,5,FALSE())),"")</f>
        <v>0.6</v>
      </c>
      <c r="J721" s="90">
        <f t="shared" si="190"/>
        <v>19.493543283582092</v>
      </c>
      <c r="K721" s="68">
        <f t="shared" si="191"/>
        <v>50.400000000000006</v>
      </c>
      <c r="L721" s="69" t="s">
        <v>28</v>
      </c>
      <c r="M721" s="69" t="s">
        <v>172</v>
      </c>
      <c r="N721" s="69" t="s">
        <v>36</v>
      </c>
      <c r="O721" s="64">
        <v>0.21527777777777779</v>
      </c>
      <c r="P721" s="64">
        <v>0.2361111111111111</v>
      </c>
      <c r="Q721" s="70">
        <f t="shared" ca="1" si="192"/>
        <v>2.0833333333333315E-2</v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12</v>
      </c>
      <c r="H722" s="87">
        <f>IFERROR(IF($G722="","",$G722*$S$729/$G$729/Cadastro!$E$33),"")</f>
        <v>59.071343283582095</v>
      </c>
      <c r="I722" s="89">
        <f>IFERROR(IF($D722="","",VLOOKUP($D722,Cadastro!$C$4:$G$7,5,FALSE())),"")</f>
        <v>0.6</v>
      </c>
      <c r="J722" s="90">
        <f t="shared" si="190"/>
        <v>19.493543283582092</v>
      </c>
      <c r="K722" s="63">
        <f t="shared" si="191"/>
        <v>50.400000000000006</v>
      </c>
      <c r="L722" s="60" t="s">
        <v>26</v>
      </c>
      <c r="M722" s="60"/>
      <c r="N722" s="60" t="s">
        <v>34</v>
      </c>
      <c r="O722" s="64">
        <v>0.27152777777777776</v>
      </c>
      <c r="P722" s="64">
        <v>0.27777777777777779</v>
      </c>
      <c r="Q722" s="65">
        <f t="shared" ca="1" si="192"/>
        <v>6.2500000000000333E-3</v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9</v>
      </c>
      <c r="H723" s="87">
        <f>IFERROR(IF($G723="","",$G723*$S$729/$G$729/Cadastro!$E$33),"")</f>
        <v>44.303507462686568</v>
      </c>
      <c r="I723" s="89">
        <f>IFERROR(IF($D723="","",VLOOKUP($D723,Cadastro!$C$4:$G$7,5,FALSE())),"")</f>
        <v>0.6</v>
      </c>
      <c r="J723" s="90">
        <f t="shared" si="190"/>
        <v>14.620157462686567</v>
      </c>
      <c r="K723" s="68">
        <f t="shared" si="191"/>
        <v>37.800000000000004</v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7</v>
      </c>
      <c r="H724" s="87">
        <f>IFERROR(IF($G724="","",$G724*$S$729/$G$729/Cadastro!$E$33),"")</f>
        <v>34.45828358208955</v>
      </c>
      <c r="I724" s="89">
        <f>IFERROR(IF($D724="","",VLOOKUP($D724,Cadastro!$C$4:$G$7,5,FALSE())),"")</f>
        <v>0.6</v>
      </c>
      <c r="J724" s="90">
        <f t="shared" si="190"/>
        <v>11.371233582089552</v>
      </c>
      <c r="K724" s="63">
        <f t="shared" si="191"/>
        <v>29.400000000000002</v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16</v>
      </c>
      <c r="H725" s="87">
        <f>IFERROR(IF($G725="","",$G725*$S$729/$G$729/Cadastro!$E$33),"")</f>
        <v>78.761791044776118</v>
      </c>
      <c r="I725" s="89">
        <f>IFERROR(IF($D725="","",VLOOKUP($D725,Cadastro!$C$4:$G$7,5,FALSE())),"")</f>
        <v>0.6</v>
      </c>
      <c r="J725" s="90">
        <f t="shared" si="190"/>
        <v>25.991391044776119</v>
      </c>
      <c r="K725" s="68">
        <f t="shared" si="191"/>
        <v>67.2</v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11</v>
      </c>
      <c r="H726" s="87">
        <f>IFERROR(IF($G726="","",$G726*$S$729/$G$729/Cadastro!$E$33),"")</f>
        <v>54.148731343283579</v>
      </c>
      <c r="I726" s="89">
        <f>IFERROR(IF($D726="","",VLOOKUP($D726,Cadastro!$C$4:$G$7,5,FALSE())),"")</f>
        <v>0.6</v>
      </c>
      <c r="J726" s="90">
        <f t="shared" si="190"/>
        <v>17.869081343283582</v>
      </c>
      <c r="K726" s="63">
        <f t="shared" si="191"/>
        <v>46.2</v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5</v>
      </c>
      <c r="H727" s="87">
        <f>IFERROR(IF($G727="","",$G727*$S$729/$G$729/Cadastro!$E$33),"")</f>
        <v>24.613059701492539</v>
      </c>
      <c r="I727" s="89">
        <f>IFERROR(IF($D727="","",VLOOKUP($D727,Cadastro!$C$4:$G$7,5,FALSE())),"")</f>
        <v>0.6</v>
      </c>
      <c r="J727" s="90">
        <f t="shared" si="190"/>
        <v>8.1223097014925383</v>
      </c>
      <c r="K727" s="68">
        <f t="shared" si="191"/>
        <v>21</v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9</v>
      </c>
      <c r="H728" s="91">
        <f>IFERROR(IF($G728="","",$G728*$S$729/$G$729/Cadastro!$E$33),"")</f>
        <v>44.303507462686568</v>
      </c>
      <c r="I728" s="92">
        <f>IFERROR(IF($D728="","",VLOOKUP($D728,Cadastro!$C$4:$G$7,5,FALSE())),"")</f>
        <v>0.6</v>
      </c>
      <c r="J728" s="93">
        <f t="shared" si="190"/>
        <v>14.620157462686567</v>
      </c>
      <c r="K728" s="63">
        <f t="shared" si="191"/>
        <v>37.800000000000004</v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134</v>
      </c>
      <c r="H729" s="104">
        <f>IFERROR(SUM(H717:H728),"")</f>
        <v>659.63</v>
      </c>
      <c r="I729" s="105"/>
      <c r="J729" s="106">
        <f>IFERROR(SUM(J717:J728),"")</f>
        <v>217.67789999999999</v>
      </c>
      <c r="K729" s="2">
        <f>SUM(K717:K728)</f>
        <v>562.79999999999995</v>
      </c>
      <c r="L729" s="71"/>
      <c r="M729" s="71"/>
      <c r="N729" s="71"/>
      <c r="O729" s="71"/>
      <c r="P729" s="71"/>
      <c r="Q729" s="72">
        <f ca="1">IFERROR(SUM(Q717:Q728),"")</f>
        <v>9.3749999999999778E-2</v>
      </c>
      <c r="R729" s="2" t="s">
        <v>266</v>
      </c>
      <c r="S729" s="73">
        <v>659630</v>
      </c>
      <c r="T729" s="98">
        <f>IFERROR(J729,"")</f>
        <v>217.67789999999999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247</v>
      </c>
      <c r="H730" s="107">
        <f>IFERROR(H716+H729,"")</f>
        <v>1198.53</v>
      </c>
      <c r="I730" s="109"/>
      <c r="J730" s="110">
        <f>IFERROR(J716+J729,"")</f>
        <v>318.39974070796461</v>
      </c>
      <c r="K730" s="1">
        <f>K716+K729</f>
        <v>1037.4000000000001</v>
      </c>
      <c r="L730" s="75"/>
      <c r="M730" s="75"/>
      <c r="N730" s="75"/>
      <c r="O730" s="75"/>
      <c r="P730" s="75"/>
      <c r="Q730" s="76">
        <f ca="1">IFERROR(Q716+Q729,"")</f>
        <v>0.18263888888888868</v>
      </c>
      <c r="R730" s="1" t="s">
        <v>269</v>
      </c>
      <c r="S730" s="81">
        <f>IFERROR(S716+S729,"")</f>
        <v>1198530</v>
      </c>
      <c r="T730" s="117">
        <f>IFERROR(J730,"")</f>
        <v>318.39974070796461</v>
      </c>
    </row>
    <row r="731" spans="1:20" ht="15" customHeight="1">
      <c r="A731" s="18">
        <v>46262</v>
      </c>
      <c r="B731" s="67">
        <v>0.33333333333333298</v>
      </c>
      <c r="C731" s="69" t="s">
        <v>38</v>
      </c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9" t="s">
        <v>38</v>
      </c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 t="s">
        <v>38</v>
      </c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9" t="s">
        <v>38</v>
      </c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 t="s">
        <v>38</v>
      </c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9" t="s">
        <v>38</v>
      </c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 t="s">
        <v>38</v>
      </c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9" t="s">
        <v>38</v>
      </c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 t="s">
        <v>38</v>
      </c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9" t="s">
        <v>38</v>
      </c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 t="s">
        <v>38</v>
      </c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9" t="s">
        <v>38</v>
      </c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topLeftCell="B1" zoomScale="80" zoomScaleNormal="80" workbookViewId="0">
      <pane ySplit="1" topLeftCell="A724" activePane="bottomLeft" state="frozen"/>
      <selection pane="bottomLeft" activeCell="C731" sqref="C731:C742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61.298582677165349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20.228532283464563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61.298582677165349</v>
      </c>
      <c r="I718" s="89">
        <f>IFERROR(IF($D718="","",VLOOKUP($D718,Cadastro!$C$4:$G$7,5,FALSE())),"")</f>
        <v>0.6</v>
      </c>
      <c r="J718" s="90">
        <f t="shared" si="187"/>
        <v>20.228532283464563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18.861102362204726</v>
      </c>
      <c r="I719" s="89">
        <f>IFERROR(IF($D719="","",VLOOKUP($D719,Cadastro!$C$4:$G$7,5,FALSE())),"")</f>
        <v>0.6</v>
      </c>
      <c r="J719" s="90">
        <f t="shared" si="187"/>
        <v>6.2241637795275597</v>
      </c>
      <c r="K719" s="68">
        <f t="shared" si="188"/>
        <v>16.8</v>
      </c>
      <c r="L719" s="69" t="s">
        <v>27</v>
      </c>
      <c r="M719" s="69" t="s">
        <v>155</v>
      </c>
      <c r="N719" s="69" t="s">
        <v>228</v>
      </c>
      <c r="O719" s="64">
        <v>0.99444444444444446</v>
      </c>
      <c r="P719" s="64">
        <v>1.5972222222222221E-2</v>
      </c>
      <c r="Q719" s="70">
        <f t="shared" ca="1" si="189"/>
        <v>2.1527777777777812E-2</v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61.298582677165349</v>
      </c>
      <c r="I720" s="89">
        <f>IFERROR(IF($D720="","",VLOOKUP($D720,Cadastro!$C$4:$G$7,5,FALSE())),"")</f>
        <v>0.6</v>
      </c>
      <c r="J720" s="90">
        <f t="shared" si="187"/>
        <v>20.228532283464563</v>
      </c>
      <c r="K720" s="63">
        <f t="shared" si="188"/>
        <v>54.6</v>
      </c>
      <c r="L720" s="60" t="s">
        <v>26</v>
      </c>
      <c r="M720" s="60"/>
      <c r="N720" s="60" t="s">
        <v>34</v>
      </c>
      <c r="O720" s="64">
        <v>0.27152777777777776</v>
      </c>
      <c r="P720" s="64">
        <v>0.27777777777777779</v>
      </c>
      <c r="Q720" s="65">
        <f t="shared" ca="1" si="189"/>
        <v>6.2500000000000333E-3</v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9</v>
      </c>
      <c r="H721" s="87">
        <f>IFERROR(IF($G721="","",$G721*$S$729/$G$729/Cadastro!$E$33),"")</f>
        <v>42.437480314960631</v>
      </c>
      <c r="I721" s="89">
        <f>IFERROR(IF($D721="","",VLOOKUP($D721,Cadastro!$C$4:$G$7,5,FALSE())),"")</f>
        <v>0.6</v>
      </c>
      <c r="J721" s="90">
        <f t="shared" si="187"/>
        <v>14.004368503937009</v>
      </c>
      <c r="K721" s="68">
        <f t="shared" si="188"/>
        <v>37.800000000000004</v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8</v>
      </c>
      <c r="H722" s="87">
        <f>IFERROR(IF($G722="","",$G722*$S$729/$G$729/Cadastro!$E$33),"")</f>
        <v>37.722204724409451</v>
      </c>
      <c r="I722" s="89">
        <f>IFERROR(IF($D722="","",VLOOKUP($D722,Cadastro!$C$4:$G$7,5,FALSE())),"")</f>
        <v>0.6</v>
      </c>
      <c r="J722" s="90">
        <f t="shared" si="187"/>
        <v>12.448327559055119</v>
      </c>
      <c r="K722" s="63">
        <f t="shared" si="188"/>
        <v>33.6</v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8</v>
      </c>
      <c r="H723" s="87">
        <f>IFERROR(IF($G723="","",$G723*$S$729/$G$729/Cadastro!$E$33),"")</f>
        <v>37.722204724409451</v>
      </c>
      <c r="I723" s="89">
        <f>IFERROR(IF($D723="","",VLOOKUP($D723,Cadastro!$C$4:$G$7,5,FALSE())),"")</f>
        <v>0.6</v>
      </c>
      <c r="J723" s="90">
        <f t="shared" si="187"/>
        <v>12.448327559055119</v>
      </c>
      <c r="K723" s="68">
        <f t="shared" si="188"/>
        <v>33.6</v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13</v>
      </c>
      <c r="H724" s="87">
        <f>IFERROR(IF($G724="","",$G724*$S$729/$G$729/Cadastro!$E$33),"")</f>
        <v>61.298582677165349</v>
      </c>
      <c r="I724" s="89">
        <f>IFERROR(IF($D724="","",VLOOKUP($D724,Cadastro!$C$4:$G$7,5,FALSE())),"")</f>
        <v>0.6</v>
      </c>
      <c r="J724" s="90">
        <f t="shared" si="187"/>
        <v>20.228532283464563</v>
      </c>
      <c r="K724" s="63">
        <f t="shared" si="188"/>
        <v>54.6</v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13</v>
      </c>
      <c r="H725" s="87">
        <f>IFERROR(IF($G725="","",$G725*$S$729/$G$729/Cadastro!$E$33),"")</f>
        <v>61.298582677165349</v>
      </c>
      <c r="I725" s="89">
        <f>IFERROR(IF($D725="","",VLOOKUP($D725,Cadastro!$C$4:$G$7,5,FALSE())),"")</f>
        <v>0.6</v>
      </c>
      <c r="J725" s="90">
        <f t="shared" si="187"/>
        <v>20.228532283464563</v>
      </c>
      <c r="K725" s="68">
        <f t="shared" si="188"/>
        <v>54.6</v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10</v>
      </c>
      <c r="H726" s="87">
        <f>IFERROR(IF($G726="","",$G726*$S$729/$G$729/Cadastro!$E$33),"")</f>
        <v>47.15275590551181</v>
      </c>
      <c r="I726" s="89">
        <f>IFERROR(IF($D726="","",VLOOKUP($D726,Cadastro!$C$4:$G$7,5,FALSE())),"")</f>
        <v>0.6</v>
      </c>
      <c r="J726" s="90">
        <f t="shared" si="187"/>
        <v>15.560409448818898</v>
      </c>
      <c r="K726" s="63">
        <f t="shared" si="188"/>
        <v>42</v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16</v>
      </c>
      <c r="H727" s="87">
        <f>IFERROR(IF($G727="","",$G727*$S$729/$G$729/Cadastro!$E$33),"")</f>
        <v>75.444409448818902</v>
      </c>
      <c r="I727" s="89">
        <f>IFERROR(IF($D727="","",VLOOKUP($D727,Cadastro!$C$4:$G$7,5,FALSE())),"")</f>
        <v>0.6</v>
      </c>
      <c r="J727" s="90">
        <f t="shared" si="187"/>
        <v>24.896655118110239</v>
      </c>
      <c r="K727" s="68">
        <f t="shared" si="188"/>
        <v>67.2</v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7</v>
      </c>
      <c r="H728" s="91">
        <f>IFERROR(IF($G728="","",$G728*$S$729/$G$729/Cadastro!$E$33),"")</f>
        <v>33.006929133858272</v>
      </c>
      <c r="I728" s="92">
        <f>IFERROR(IF($D728="","",VLOOKUP($D728,Cadastro!$C$4:$G$7,5,FALSE())),"")</f>
        <v>0.6</v>
      </c>
      <c r="J728" s="93">
        <f t="shared" si="187"/>
        <v>10.89228661417323</v>
      </c>
      <c r="K728" s="63">
        <f t="shared" si="188"/>
        <v>29.400000000000002</v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127</v>
      </c>
      <c r="H729" s="104">
        <f>IFERROR(SUM(H717:H728),"")</f>
        <v>598.84</v>
      </c>
      <c r="I729" s="105"/>
      <c r="J729" s="106">
        <f>IFERROR(SUM(J717:J728),"")</f>
        <v>197.61719999999997</v>
      </c>
      <c r="K729" s="2">
        <f>SUM(K717:K728)</f>
        <v>533.40000000000009</v>
      </c>
      <c r="L729" s="71"/>
      <c r="M729" s="71"/>
      <c r="N729" s="71"/>
      <c r="O729" s="71"/>
      <c r="P729" s="71"/>
      <c r="Q729" s="72">
        <f ca="1">IFERROR(SUM(Q717:Q728),"")</f>
        <v>5.6250000000000078E-2</v>
      </c>
      <c r="R729" s="2" t="s">
        <v>266</v>
      </c>
      <c r="S729" s="73">
        <v>598840</v>
      </c>
      <c r="T729" s="98">
        <f>IFERROR(J729,"")</f>
        <v>197.61719999999997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231</v>
      </c>
      <c r="H730" s="107">
        <f>IFERROR(H716+H729,"")</f>
        <v>1162.74</v>
      </c>
      <c r="I730" s="109"/>
      <c r="J730" s="110">
        <f>IFERROR(J716+J729,"")</f>
        <v>272.76771923076922</v>
      </c>
      <c r="K730" s="1">
        <f>K716+K729</f>
        <v>970.2</v>
      </c>
      <c r="L730" s="75"/>
      <c r="M730" s="75"/>
      <c r="N730" s="75"/>
      <c r="O730" s="75"/>
      <c r="P730" s="75"/>
      <c r="Q730" s="76">
        <f ca="1">IFERROR(Q716+Q729,"")</f>
        <v>0.11180555555555577</v>
      </c>
      <c r="R730" s="1" t="s">
        <v>269</v>
      </c>
      <c r="S730" s="81">
        <f>IFERROR(S716+S729,"")</f>
        <v>1162740</v>
      </c>
      <c r="T730" s="117">
        <f>IFERROR(J730,"")</f>
        <v>272.76771923076922</v>
      </c>
    </row>
    <row r="731" spans="1:20" ht="15" customHeight="1">
      <c r="A731" s="18">
        <v>46262</v>
      </c>
      <c r="B731" s="67">
        <v>0.33333333333333298</v>
      </c>
      <c r="C731" s="69" t="s">
        <v>38</v>
      </c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9" t="s">
        <v>38</v>
      </c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 t="s">
        <v>38</v>
      </c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9" t="s">
        <v>38</v>
      </c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 t="s">
        <v>38</v>
      </c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9" t="s">
        <v>38</v>
      </c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 t="s">
        <v>38</v>
      </c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9" t="s">
        <v>38</v>
      </c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 t="s">
        <v>38</v>
      </c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9" t="s">
        <v>38</v>
      </c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 t="s">
        <v>38</v>
      </c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9" t="s">
        <v>38</v>
      </c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S730" sqref="S730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41.348382352941172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13.644966176470588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64.319705882352949</v>
      </c>
      <c r="I718" s="89">
        <f>IFERROR(IF($D718="","",VLOOKUP($D718,Cadastro!$C$4:$G$7,5,FALSE())),"")</f>
        <v>0.6</v>
      </c>
      <c r="J718" s="90">
        <f t="shared" si="190"/>
        <v>21.225502941176476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96.479558823529416</v>
      </c>
      <c r="I719" s="89">
        <f>IFERROR(IF($D719="","",VLOOKUP($D719,Cadastro!$C$4:$G$7,5,FALSE())),"")</f>
        <v>0.6</v>
      </c>
      <c r="J719" s="90">
        <f t="shared" si="190"/>
        <v>31.838254411764709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82.696764705882345</v>
      </c>
      <c r="I720" s="89">
        <f>IFERROR(IF($D720="","",VLOOKUP($D720,Cadastro!$C$4:$G$7,5,FALSE())),"")</f>
        <v>0.6</v>
      </c>
      <c r="J720" s="90">
        <f t="shared" si="190"/>
        <v>27.289932352941175</v>
      </c>
      <c r="K720" s="63">
        <f t="shared" si="191"/>
        <v>75.600000000000009</v>
      </c>
      <c r="L720" s="60" t="s">
        <v>28</v>
      </c>
      <c r="M720" s="60" t="s">
        <v>175</v>
      </c>
      <c r="N720" s="60" t="s">
        <v>36</v>
      </c>
      <c r="O720" s="64">
        <v>8.3333333333333329E-2</v>
      </c>
      <c r="P720" s="64">
        <v>0.1125</v>
      </c>
      <c r="Q720" s="65">
        <f t="shared" ca="1" si="192"/>
        <v>2.9166666666666674E-2</v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14</v>
      </c>
      <c r="H721" s="87">
        <f>IFERROR(IF($G721="","",$G721*$S$729/$G$729/Cadastro!$E$33),"")</f>
        <v>64.319705882352949</v>
      </c>
      <c r="I721" s="89">
        <f>IFERROR(IF($D721="","",VLOOKUP($D721,Cadastro!$C$4:$G$7,5,FALSE())),"")</f>
        <v>0.6</v>
      </c>
      <c r="J721" s="90">
        <f t="shared" si="190"/>
        <v>21.225502941176476</v>
      </c>
      <c r="K721" s="68">
        <f t="shared" si="191"/>
        <v>58.800000000000004</v>
      </c>
      <c r="L721" s="69" t="s">
        <v>26</v>
      </c>
      <c r="M721" s="69"/>
      <c r="N721" s="69" t="s">
        <v>34</v>
      </c>
      <c r="O721" s="64">
        <v>0.2722222222222222</v>
      </c>
      <c r="P721" s="64">
        <v>0.27777777777777779</v>
      </c>
      <c r="Q721" s="70">
        <f t="shared" ca="1" si="192"/>
        <v>5.5555555555555913E-3</v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22</v>
      </c>
      <c r="H722" s="87">
        <f>IFERROR(IF($G722="","",$G722*$S$729/$G$729/Cadastro!$E$33),"")</f>
        <v>101.07382352941177</v>
      </c>
      <c r="I722" s="89">
        <f>IFERROR(IF($D722="","",VLOOKUP($D722,Cadastro!$C$4:$G$7,5,FALSE())),"")</f>
        <v>0.6</v>
      </c>
      <c r="J722" s="90">
        <f t="shared" si="190"/>
        <v>33.354361764705885</v>
      </c>
      <c r="K722" s="63">
        <f t="shared" si="191"/>
        <v>92.4</v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20</v>
      </c>
      <c r="H723" s="87">
        <f>IFERROR(IF($G723="","",$G723*$S$729/$G$729/Cadastro!$E$33),"")</f>
        <v>91.885294117647064</v>
      </c>
      <c r="I723" s="89">
        <f>IFERROR(IF($D723="","",VLOOKUP($D723,Cadastro!$C$4:$G$7,5,FALSE())),"")</f>
        <v>0.6</v>
      </c>
      <c r="J723" s="90">
        <f t="shared" si="190"/>
        <v>30.322147058823532</v>
      </c>
      <c r="K723" s="68">
        <f t="shared" si="191"/>
        <v>84</v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12</v>
      </c>
      <c r="H724" s="87">
        <f>IFERROR(IF($G724="","",$G724*$S$729/$G$729/Cadastro!$E$33),"")</f>
        <v>55.131176470588237</v>
      </c>
      <c r="I724" s="89">
        <f>IFERROR(IF($D724="","",VLOOKUP($D724,Cadastro!$C$4:$G$7,5,FALSE())),"")</f>
        <v>0.6</v>
      </c>
      <c r="J724" s="90">
        <f t="shared" si="190"/>
        <v>18.193288235294119</v>
      </c>
      <c r="K724" s="63">
        <f t="shared" si="191"/>
        <v>50.400000000000006</v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24</v>
      </c>
      <c r="H725" s="87">
        <f>IFERROR(IF($G725="","",$G725*$S$729/$G$729/Cadastro!$E$33),"")</f>
        <v>110.26235294117647</v>
      </c>
      <c r="I725" s="89">
        <f>IFERROR(IF($D725="","",VLOOKUP($D725,Cadastro!$C$4:$G$7,5,FALSE())),"")</f>
        <v>0.6</v>
      </c>
      <c r="J725" s="90">
        <f t="shared" si="190"/>
        <v>36.386576470588238</v>
      </c>
      <c r="K725" s="68">
        <f t="shared" si="191"/>
        <v>100.80000000000001</v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22</v>
      </c>
      <c r="H726" s="87">
        <f>IFERROR(IF($G726="","",$G726*$S$729/$G$729/Cadastro!$E$33),"")</f>
        <v>101.07382352941177</v>
      </c>
      <c r="I726" s="89">
        <f>IFERROR(IF($D726="","",VLOOKUP($D726,Cadastro!$C$4:$G$7,5,FALSE())),"")</f>
        <v>0.6</v>
      </c>
      <c r="J726" s="90">
        <f t="shared" si="190"/>
        <v>33.354361764705885</v>
      </c>
      <c r="K726" s="63">
        <f t="shared" si="191"/>
        <v>92.4</v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14</v>
      </c>
      <c r="H727" s="87">
        <f>IFERROR(IF($G727="","",$G727*$S$729/$G$729/Cadastro!$E$33),"")</f>
        <v>64.319705882352949</v>
      </c>
      <c r="I727" s="89">
        <f>IFERROR(IF($D727="","",VLOOKUP($D727,Cadastro!$C$4:$G$7,5,FALSE())),"")</f>
        <v>0.6</v>
      </c>
      <c r="J727" s="90">
        <f t="shared" si="190"/>
        <v>21.225502941176476</v>
      </c>
      <c r="K727" s="68">
        <f t="shared" si="191"/>
        <v>58.800000000000004</v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14</v>
      </c>
      <c r="H728" s="91">
        <f>IFERROR(IF($G728="","",$G728*$S$729/$G$729/Cadastro!$E$33),"")</f>
        <v>64.319705882352949</v>
      </c>
      <c r="I728" s="92">
        <f>IFERROR(IF($D728="","",VLOOKUP($D728,Cadastro!$C$4:$G$7,5,FALSE())),"")</f>
        <v>0.6</v>
      </c>
      <c r="J728" s="93">
        <f t="shared" si="190"/>
        <v>21.225502941176476</v>
      </c>
      <c r="K728" s="63">
        <f t="shared" si="191"/>
        <v>58.800000000000004</v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204</v>
      </c>
      <c r="H729" s="104">
        <f>IFERROR(SUM(H717:H728),"")</f>
        <v>937.23000000000013</v>
      </c>
      <c r="I729" s="105"/>
      <c r="J729" s="106">
        <f>IFERROR(SUM(J717:J728),"")</f>
        <v>309.28590000000008</v>
      </c>
      <c r="K729" s="2">
        <f>SUM(K717:K728)</f>
        <v>856.79999999999984</v>
      </c>
      <c r="L729" s="71"/>
      <c r="M729" s="71"/>
      <c r="N729" s="71"/>
      <c r="O729" s="133"/>
      <c r="P729" s="133"/>
      <c r="Q729" s="72">
        <f ca="1">IFERROR(SUM(Q717:Q728),"")</f>
        <v>0.30763888888888896</v>
      </c>
      <c r="R729" s="2" t="s">
        <v>266</v>
      </c>
      <c r="S729" s="73">
        <v>937230</v>
      </c>
      <c r="T729" s="98">
        <f>IFERROR(J729,"")</f>
        <v>309.28590000000008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342</v>
      </c>
      <c r="H730" s="107">
        <f>IFERROR(H716+H729,"")</f>
        <v>1559.94</v>
      </c>
      <c r="I730" s="109"/>
      <c r="J730" s="110">
        <f>IFERROR(J716+J729,"")</f>
        <v>379.27308913043487</v>
      </c>
      <c r="K730" s="1">
        <f>K716+K729</f>
        <v>1436.3999999999999</v>
      </c>
      <c r="L730" s="75"/>
      <c r="M730" s="75"/>
      <c r="N730" s="75"/>
      <c r="O730" s="134"/>
      <c r="P730" s="134"/>
      <c r="Q730" s="76">
        <f ca="1">IFERROR(Q716+Q729,"")</f>
        <v>3.5194444444444448</v>
      </c>
      <c r="R730" s="1" t="s">
        <v>269</v>
      </c>
      <c r="S730" s="81">
        <f>IFERROR(S716+S729,"")</f>
        <v>1559940</v>
      </c>
      <c r="T730" s="117">
        <f>IFERROR(J730,"")</f>
        <v>379.27308913043487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2026-08-28T11:00:48Z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