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4" documentId="13_ncr:1_{9DFDFEE8-78F7-4C04-B87C-99924EE6CC37}" xr6:coauthVersionLast="47" xr6:coauthVersionMax="47" xr10:uidLastSave="{257AFD8A-F504-4193-A54B-B58246E56773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108" i="7" l="1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<sst xmlns="http://schemas.openxmlformats.org/spreadsheetml/2006/main" count="87512" uniqueCount="29973">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</sst>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697480</v>
      </c>
      <c r="E31" s="26">
        <f>IFERROR('Linha 2'!S757,"")</f>
        <v>328850</v>
      </c>
      <c r="F31" s="26">
        <f>IFERROR('Linha 3'!S757,"")</f>
        <v>841740</v>
      </c>
      <c r="G31" s="27">
        <f t="shared" si="0"/>
        <v>1868070</v>
      </c>
      <c r="H31" s="21">
        <f>IFERROR('Linha 1'!T757+'Linha 2'!T757+'Linha 3'!T757,0)</f>
        <v>727.3694999999999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105254460</v>
      </c>
      <c r="D35" s="31">
        <f t="shared" si="2"/>
        <v>31931100</v>
      </c>
      <c r="E35" s="31">
        <f t="shared" si="2"/>
        <v>18625020</v>
      </c>
      <c r="F35" s="31">
        <f t="shared" si="2"/>
        <v>43360320</v>
      </c>
      <c r="G35" s="31">
        <f t="shared" si="2"/>
        <v>93916440</v>
      </c>
      <c r="H35" s="32">
        <f>IFERROR(SUM(H4:H34),"")</f>
        <v>13058.630209371893</v>
      </c>
      <c r="I35" s="32">
        <f>IFERROR(SUM(I4:I34),"")</f>
        <v>14531.98</v>
      </c>
      <c r="J35" s="33">
        <f>IFERROR(IF(OR(H35="",I35="",H35=0,I35=0),"",MIN(H35,I35)/MAX(H35,I35)),"")</f>
        <v>0.89861327977136585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2" activePane="bottomLeft" state="frozen"/>
      <selection pane="bottomLeft" activeCell="F755" sqref="F75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236</v>
      </c>
      <c r="G756" s="2">
        <f>SUM(G744:G755)</f>
        <v>1180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/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604</v>
      </c>
      <c r="G757" s="1">
        <f>G743+G756</f>
        <v>3020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G756" sqref="G75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0.1570361111080274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0.29592499999691513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0.38064722221913794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0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0"/>
        <v>0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0"/>
        <v>0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0"/>
        <v>0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0.14036944444524124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0"/>
        <v>0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0"/>
        <v>0</v>
      </c>
      <c r="K749" s="84">
        <f t="shared" si="221"/>
        <v>37.800000000000004</v>
      </c>
      <c r="L749" s="85" t="s">
        <v>28</v>
      </c>
      <c r="M749" s="85" t="s">
        <v>172</v>
      </c>
      <c r="N749" s="85" t="s">
        <v>36</v>
      </c>
      <c r="O749" s="80">
        <v>0.26527777777777778</v>
      </c>
      <c r="P749" s="80"/>
      <c r="Q749" s="86">
        <f t="shared" ca="1" si="222"/>
        <v>1.3286111112392973E-2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0"/>
        <v>0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20"/>
        <v>0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20"/>
        <v>0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20"/>
        <v>0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0"/>
        <v>0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20"/>
        <v>0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0.24393333333541184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697.4799999999999</v>
      </c>
      <c r="I757" s="129"/>
      <c r="J757" s="130">
        <f>IFERROR(J743+J756,"")</f>
        <v>292.94159999999994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0.34740555555763392</v>
      </c>
      <c r="R757" s="1" t="s">
        <v>269</v>
      </c>
      <c r="S757" s="97">
        <f>IFERROR(S743+S756,"")</f>
        <v>697480</v>
      </c>
      <c r="T757" s="137">
        <f>IFERROR(J757,"")</f>
        <v>292.94159999999994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18" activePane="bottomLeft" state="frozen"/>
      <selection pane="bottomLeft" activeCell="G756" sqref="G75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7"/>
        <v>0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7"/>
        <v>0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7"/>
        <v>0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7"/>
        <v>0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7"/>
        <v>0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7"/>
        <v>0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7"/>
        <v>0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7"/>
        <v>0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328.84999999999997</v>
      </c>
      <c r="I757" s="129"/>
      <c r="J757" s="130">
        <f>IFERROR(J743+J756,"")</f>
        <v>80.897099999999995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328850</v>
      </c>
      <c r="T757" s="137">
        <f>IFERROR(J757,"")</f>
        <v>80.897099999999995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G756" sqref="G75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0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9"/>
        <v>0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9"/>
        <v>0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9"/>
        <v>0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19"/>
        <v>0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19"/>
        <v>0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19"/>
        <v>0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0</v>
      </c>
      <c r="I751" s="109">
        <f>IFERROR(IF($D751="","",VLOOKUP($D751,Cadastro!$C$4:$G$20,5,FALSE())),"")</f>
        <v>0.6</v>
      </c>
      <c r="J751" s="110">
        <f t="shared" si="219"/>
        <v>0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0</v>
      </c>
      <c r="I752" s="109">
        <f>IFERROR(IF($D752="","",VLOOKUP($D752,Cadastro!$C$4:$G$20,5,FALSE())),"")</f>
        <v>0.6</v>
      </c>
      <c r="J752" s="110">
        <f t="shared" si="219"/>
        <v>0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0</v>
      </c>
      <c r="I753" s="109">
        <f>IFERROR(IF($D753="","",VLOOKUP($D753,Cadastro!$C$4:$G$20,5,FALSE())),"")</f>
        <v>0.6</v>
      </c>
      <c r="J753" s="110">
        <f t="shared" si="219"/>
        <v>0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19"/>
        <v>0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0</v>
      </c>
      <c r="I755" s="112">
        <f>IFERROR(IF($D755="","",VLOOKUP($D755,Cadastro!$C$4:$G$20,5,FALSE())),"")</f>
        <v>0.6</v>
      </c>
      <c r="J755" s="113">
        <f t="shared" si="219"/>
        <v>0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841.74</v>
      </c>
      <c r="I757" s="129"/>
      <c r="J757" s="130">
        <f>IFERROR(J743+J756,"")</f>
        <v>353.5308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841740</v>
      </c>
      <c r="T757" s="137">
        <f>IFERROR(J757,"")</f>
        <v>353.5308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2026-08-29T10:41:29Z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