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30" documentId="13_ncr:1_{9DFDFEE8-78F7-4C04-B87C-99924EE6CC37}" xr6:coauthVersionLast="47" xr6:coauthVersionMax="47" xr10:uidLastSave="{1C8D0BA2-741E-4B93-9375-111C5866ECF2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<sst xmlns="http://schemas.openxmlformats.org/spreadsheetml/2006/main" count="133834" uniqueCount="50064">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</sst>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48" sqref="F34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265</v>
      </c>
      <c r="G351" s="2">
        <f>SUM(G339:G350)</f>
        <v>1325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639</v>
      </c>
      <c r="G352" s="1">
        <f>G338+G351</f>
        <v>2895.8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47" sqref="G34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1"/>
        <v>0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1"/>
        <v>0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112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470.4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175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735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G347" sqref="G34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98"/>
        <v>0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98"/>
        <v>0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98"/>
        <v>0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98"/>
        <v/>
      </c>
      <c r="K349" s="84" t="str">
        <f>IF(G349="","",IF(#REF!="PC 17",G349*4.2,IF(#REF!="PC 19",G349*5,IF(#REF!="CB",G349*24,""))))</f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87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365.40000000000003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182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764.40000000000009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P347" sqref="P34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0"/>
        <v>0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0"/>
        <v>0</v>
      </c>
      <c r="K347" s="84">
        <f t="shared" si="101"/>
        <v>75.600000000000009</v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/>
      <c r="H348" s="107" t="str">
        <f>IFERROR(IF($G348="","",$G348*$S$351/$G$351/Cadastro!$E$33),"")</f>
        <v/>
      </c>
      <c r="I348" s="109">
        <f>IFERROR(IF($D348="","",VLOOKUP($D348,Cadastro!$C$4:$G$20,5,FALSE())),"")</f>
        <v>0.6</v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/>
      <c r="H349" s="107" t="str">
        <f>IFERROR(IF($G349="","",$G349*$S$351/$G$351/Cadastro!$E$33),"")</f>
        <v/>
      </c>
      <c r="I349" s="109">
        <f>IFERROR(IF($D349="","",VLOOKUP($D349,Cadastro!$C$4:$G$20,5,FALSE())),"")</f>
        <v>0.6</v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102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428.40000000000003</v>
      </c>
      <c r="L351" s="87"/>
      <c r="M351" s="87"/>
      <c r="N351" s="87"/>
      <c r="O351" s="154"/>
      <c r="P351" s="154"/>
      <c r="Q351" s="88">
        <f ca="1">IFERROR(SUM(Q339:Q350),"")</f>
        <v>0.11041666666666676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324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1360.8</v>
      </c>
      <c r="L352" s="91"/>
      <c r="M352" s="91"/>
      <c r="N352" s="91"/>
      <c r="O352" s="155"/>
      <c r="P352" s="155"/>
      <c r="Q352" s="92">
        <f ca="1">IFERROR(Q338+Q351,"")</f>
        <v>0.15625000000000006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2026-09-14T08:13:13Z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