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15" documentId="13_ncr:1_{9DFDFEE8-78F7-4C04-B87C-99924EE6CC37}" xr6:coauthVersionLast="47" xr6:coauthVersionMax="47" xr10:uidLastSave="{138A2A0D-F295-4866-9BD7-8A68B7B357B0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<sst xmlns="http://schemas.openxmlformats.org/spreadsheetml/2006/main" count="109174" uniqueCount="41589">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</sst>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J123" sqref="J1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/>
      <c r="F123" s="78"/>
      <c r="G123" s="84" t="str">
        <f t="shared" ref="G123:G134" si="27">IF(F123="","",IF(E123="PC 17",F123*4.2,IF(E123="PC 19",F123*5,IF(E123="CB",F123*35,""))))</f>
        <v/>
      </c>
      <c r="H123" s="85" t="s">
        <v>29</v>
      </c>
      <c r="I123" s="85" t="s">
        <v>32</v>
      </c>
      <c r="J123" s="85" t="s">
        <v>53</v>
      </c>
      <c r="K123" s="80">
        <v>0.82152777777777775</v>
      </c>
      <c r="L123" s="80"/>
      <c r="M123" s="86">
        <f t="shared" ref="M123:M134" ca="1" si="28">IFERROR(IF(K123="","",IF(L123="",MOD(NOW()-K123,1),IF(L123&gt;=K123,L123-K123,L123+1-K123))),"")</f>
        <v>7.0258101841318421E-3</v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7.0258101841318421E-3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296</v>
      </c>
      <c r="G136" s="1">
        <f>G122+G135</f>
        <v>1243.2000000000003</v>
      </c>
      <c r="H136" s="91"/>
      <c r="I136" s="91"/>
      <c r="J136" s="91"/>
      <c r="K136" s="91"/>
      <c r="L136" s="91"/>
      <c r="M136" s="92">
        <f ca="1">IFERROR(M122+M135,"")</f>
        <v>9.660914351746519E-2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D125" sqref="D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/>
      <c r="F123" s="120">
        <f>IFERROR(IF($D123="","",VLOOKUP($D123,Cadastro!$C$4:$E$20,3,FALSE())),"")</f>
        <v>0.7</v>
      </c>
      <c r="G123" s="108"/>
      <c r="H123" s="120" t="str">
        <f>IFERROR(IF($G123="","",$G123*$S$135/$G$135/Cadastro!$E$33),"")</f>
        <v/>
      </c>
      <c r="I123" s="121">
        <f>IFERROR(IF($D123="","",VLOOKUP($D123,Cadastro!$C$4:$G$20,5,FALSE())),"")</f>
        <v>0.6</v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/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/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83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348.6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D123" sqref="D1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0.11674803240748588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0.25077581018526357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/>
      <c r="F123" s="120">
        <f>IFERROR(IF($D123="","",VLOOKUP($D123,Cadastro!$C$4:$E$20,3,FALSE())),"")</f>
        <v>0.7</v>
      </c>
      <c r="G123" s="108"/>
      <c r="H123" s="120" t="str">
        <f>IFERROR(IF($G123="","",$G123*$S$135/$G$135/Cadastro!$E$33),"")</f>
        <v/>
      </c>
      <c r="I123" s="121">
        <f>IFERROR(IF($D123="","",VLOOKUP($D123,Cadastro!$C$4:$G$20,5,FALSE())),"")</f>
        <v>0.6</v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361.20000000000005</v>
      </c>
      <c r="L136" s="91"/>
      <c r="M136" s="91"/>
      <c r="N136" s="91"/>
      <c r="O136" s="91"/>
      <c r="P136" s="91"/>
      <c r="Q136" s="92">
        <f ca="1">IFERROR(Q122+Q135,"")</f>
        <v>0.25077581018526357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N123" sqref="N1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/>
      <c r="Q123" s="86">
        <f t="shared" ref="Q123:Q134" ca="1" si="37">IFERROR(IF(O123="","",IF(P123="",MOD(NOW()-O123,1),IF(P123&gt;=O123,P123-O123,P123+1-O123))),"")</f>
        <v>7.7581018558703363E-4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7.7581018558703363E-4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583.80000000000007</v>
      </c>
      <c r="L136" s="91"/>
      <c r="M136" s="91"/>
      <c r="N136" s="91"/>
      <c r="O136" s="155"/>
      <c r="P136" s="155"/>
      <c r="Q136" s="92">
        <f ca="1">IFERROR(Q122+Q135,"")</f>
        <v>0.11466469907447585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2026-09-05T23:53:38Z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