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75" documentId="13_ncr:1_{9DFDFEE8-78F7-4C04-B87C-99924EE6CC37}" xr6:coauthVersionLast="47" xr6:coauthVersionMax="47" xr10:uidLastSave="{F2D62374-34A9-4F92-B51B-903523FD3C31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<sst xmlns="http://schemas.openxmlformats.org/spreadsheetml/2006/main" count="129630" uniqueCount="48636">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</sst>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9.2876273149158806E-2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9.2876273149158806E-2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9.2876273149158806E-2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32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/>
      <c r="H301" s="120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31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130.20000000000002</v>
      </c>
      <c r="L311" s="87"/>
      <c r="M311" s="87"/>
      <c r="N311" s="87"/>
      <c r="O311" s="87"/>
      <c r="P311" s="87"/>
      <c r="Q311" s="88">
        <f ca="1">IFERROR(SUM(Q299:Q310),"")</f>
        <v>2.3611111111111083E-2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31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130.20000000000002</v>
      </c>
      <c r="L325" s="91"/>
      <c r="M325" s="91"/>
      <c r="N325" s="91"/>
      <c r="O325" s="91"/>
      <c r="P325" s="91"/>
      <c r="Q325" s="92">
        <f ca="1">IFERROR(Q311+Q324,"")</f>
        <v>2.3611111111111083E-2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7" activePane="bottomLeft" state="frozen"/>
      <selection pane="bottomLeft" activeCell="P304" sqref="P3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>
        <v>0.3923611111111111</v>
      </c>
      <c r="P299" s="80"/>
      <c r="Q299" s="86">
        <f t="shared" ref="Q299:Q310" ca="1" si="89">IFERROR(IF(O299="","",IF(P299="",MOD(NOW()-O299,1),IF(P299&gt;=O299,P299-O299,P299+1-O299))),"")</f>
        <v>1.3015162039664574E-2</v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/>
      <c r="H301" s="84" t="str">
        <f>IFERROR(IF($G301="","",$G301*$S$311/$G$311/Cadastro!$E$33),"")</f>
        <v/>
      </c>
      <c r="I301" s="109">
        <f>IFERROR(IF($D301="","",VLOOKUP($D301,Cadastro!$C$4:$G$20,5,FALSE())),"")</f>
        <v>0.6</v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25.200000000000003</v>
      </c>
      <c r="L311" s="87"/>
      <c r="M311" s="87"/>
      <c r="N311" s="87"/>
      <c r="O311" s="87"/>
      <c r="P311" s="87"/>
      <c r="Q311" s="88">
        <f ca="1">IFERROR(SUM(Q299:Q310),"")</f>
        <v>2.5515162039664585E-2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25.200000000000003</v>
      </c>
      <c r="L325" s="91"/>
      <c r="M325" s="91"/>
      <c r="N325" s="91"/>
      <c r="O325" s="91"/>
      <c r="P325" s="91"/>
      <c r="Q325" s="92">
        <f ca="1">IFERROR(Q311+Q324,"")</f>
        <v>2.5515162039664585E-2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G301" sqref="G30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59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247.8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59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247.8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2026-09-12T13:45:23Z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