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926" documentId="13_ncr:1_{9DFDFEE8-78F7-4C04-B87C-99924EE6CC37}" xr6:coauthVersionLast="47" xr6:coauthVersionMax="47" xr10:uidLastSave="{E8BC1A6E-C959-432C-8EFA-D4FF273DB1A8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<sst xmlns="http://schemas.openxmlformats.org/spreadsheetml/2006/main" count="188823" uniqueCount="69203">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</sst>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4" activePane="bottomLeft" state="frozen"/>
      <selection pane="bottomLeft" activeCell="N733" sqref="N7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66</v>
      </c>
      <c r="G743" s="2">
        <f>SUM(G731:G742)</f>
        <v>330</v>
      </c>
      <c r="H743" s="87"/>
      <c r="I743" s="87"/>
      <c r="J743" s="87"/>
      <c r="K743" s="87"/>
      <c r="L743" s="87"/>
      <c r="M743" s="88">
        <f ca="1">IFERROR(SUM(M731:M742),"")</f>
        <v>2.0833333333333259E-3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66</v>
      </c>
      <c r="G757" s="1">
        <f>G743+G756</f>
        <v>330</v>
      </c>
      <c r="H757" s="91"/>
      <c r="I757" s="91"/>
      <c r="J757" s="91"/>
      <c r="K757" s="91"/>
      <c r="L757" s="91"/>
      <c r="M757" s="92">
        <f ca="1">IFERROR(M743+M756,"")</f>
        <v>2.0833333333333259E-3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G733" sqref="G7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/>
      <c r="F733" s="107">
        <f>IFERROR(IF($D733="","",VLOOKUP($D733,Cadastro!$C$4:$E$20,3,FALSE())),"")</f>
        <v>0.35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/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/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/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/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/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/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36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151.20000000000002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36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151.20000000000002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3" sqref="G7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 t="s">
        <v>290</v>
      </c>
      <c r="F731" s="120" t="str">
        <f>IFERROR(IF($D731="","",VLOOKUP($D731,Cadastro!$C$4:$E$20,3,FALSE())),"")</f>
        <v/>
      </c>
      <c r="G731" s="108">
        <v>6</v>
      </c>
      <c r="H731" s="120">
        <f>IFERROR(IF($G731="","",$G731*$S$743/$G$743/Cadastro!$E$33),"")</f>
        <v>0</v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 t="s">
        <v>290</v>
      </c>
      <c r="F732" s="107" t="str">
        <f>IFERROR(IF($D732="","",VLOOKUP($D732,Cadastro!$C$4:$E$20,3,FALSE())),"")</f>
        <v/>
      </c>
      <c r="G732" s="108">
        <v>14</v>
      </c>
      <c r="H732" s="107">
        <f>IFERROR(IF($G732="","",$G732*$S$743/$G$743/Cadastro!$E$33),"")</f>
        <v>0</v>
      </c>
      <c r="I732" s="109" t="str">
        <f>IFERROR(IF($D732="","",VLOOKUP($D732,Cadastro!$C$4:$G$20,5,FALSE())),"")</f>
        <v/>
      </c>
      <c r="J732" s="110" t="str">
        <f t="shared" si="213"/>
        <v/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20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84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20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84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33" sqref="G73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 t="s">
        <v>290</v>
      </c>
      <c r="F731" s="120" t="str">
        <f>IFERROR(IF($D731="","",VLOOKUP($D731,Cadastro!$C$4:$E$20,3,FALSE())),"")</f>
        <v/>
      </c>
      <c r="G731" s="108">
        <v>11</v>
      </c>
      <c r="H731" s="120">
        <f>IFERROR(IF($G731="","",$G731*$S$743/$G$743/Cadastro!$E$33),"")</f>
        <v>0</v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 t="s">
        <v>290</v>
      </c>
      <c r="F732" s="107" t="str">
        <f>IFERROR(IF($D732="","",VLOOKUP($D732,Cadastro!$C$4:$E$20,3,FALSE())),"")</f>
        <v/>
      </c>
      <c r="G732" s="108">
        <v>29</v>
      </c>
      <c r="H732" s="107">
        <f>IFERROR(IF($G732="","",$G732*$S$743/$G$743/Cadastro!$E$33),"")</f>
        <v>0</v>
      </c>
      <c r="I732" s="109" t="str">
        <f>IFERROR(IF($D732="","",VLOOKUP($D732,Cadastro!$C$4:$G$20,5,FALSE())),"")</f>
        <v/>
      </c>
      <c r="J732" s="110" t="str">
        <f t="shared" si="217"/>
        <v/>
      </c>
      <c r="K732" s="79">
        <f t="shared" si="218"/>
        <v>121.80000000000001</v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40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168</v>
      </c>
      <c r="L743" s="87"/>
      <c r="M743" s="87"/>
      <c r="N743" s="87"/>
      <c r="O743" s="152"/>
      <c r="P743" s="152"/>
      <c r="Q743" s="88">
        <f ca="1">IFERROR(SUM(Q731:Q742),"")</f>
        <v>1.7361111111111105E-2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40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168</v>
      </c>
      <c r="L757" s="91"/>
      <c r="M757" s="91"/>
      <c r="N757" s="91"/>
      <c r="O757" s="153"/>
      <c r="P757" s="153"/>
      <c r="Q757" s="92">
        <f ca="1">IFERROR(Q743+Q756,"")</f>
        <v>1.7361111111111105E-2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2026-09-28T13:21:13Z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