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45" documentId="13_ncr:1_{9DFDFEE8-78F7-4C04-B87C-99924EE6CC37}" xr6:coauthVersionLast="47" xr6:coauthVersionMax="47" xr10:uidLastSave="{49F1A1D4-6E15-486A-972A-620177F7A73D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<sst xmlns="http://schemas.openxmlformats.org/spreadsheetml/2006/main" count="122186" uniqueCount="46073">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</sst>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N233" sqref="N23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148</v>
      </c>
      <c r="K233" s="80">
        <v>1.2500000000000001E-2</v>
      </c>
      <c r="L233" s="80"/>
      <c r="M233" s="86">
        <f t="shared" ca="1" si="53"/>
        <v>3.5445138892100658E-2</v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286</v>
      </c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286</v>
      </c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286</v>
      </c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59</v>
      </c>
      <c r="G243" s="2">
        <f>SUM(G231:G242)</f>
        <v>247.8</v>
      </c>
      <c r="H243" s="87"/>
      <c r="I243" s="87"/>
      <c r="J243" s="87"/>
      <c r="K243" s="87"/>
      <c r="L243" s="87"/>
      <c r="M243" s="88">
        <f ca="1">IFERROR(SUM(M231:M242),"")</f>
        <v>6.5306250003211663E-2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330</v>
      </c>
      <c r="G244" s="1">
        <f>G230+G243</f>
        <v>1602.8</v>
      </c>
      <c r="H244" s="91"/>
      <c r="I244" s="91"/>
      <c r="J244" s="91"/>
      <c r="K244" s="91"/>
      <c r="L244" s="91"/>
      <c r="M244" s="92">
        <f ca="1">IFERROR(M230+M243,"")</f>
        <v>0.26252847222543385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G237" sqref="G23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9"/>
        <v>0</v>
      </c>
      <c r="K233" s="84">
        <f t="shared" si="70"/>
        <v>25</v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9"/>
        <v>0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274</v>
      </c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274</v>
      </c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274</v>
      </c>
      <c r="F239" s="107">
        <f>IFERROR(IF($D239="","",VLOOKUP($D239,Cadastro!$C$4:$E$20,3,FALSE())),"")</f>
        <v>0.55000000000000004</v>
      </c>
      <c r="G239" s="108"/>
      <c r="H239" s="107" t="str">
        <f>IFERROR(IF($G239="","",$G239*$S$243/$G$243/Cadastro!$E$33),"")</f>
        <v/>
      </c>
      <c r="I239" s="109">
        <f>IFERROR(IF($D239="","",VLOOKUP($D239,Cadastro!$C$4:$G$20,5,FALSE())),"")</f>
        <v>0.6</v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36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180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159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696.6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G237" sqref="G23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10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25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21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105</v>
      </c>
      <c r="L243" s="87"/>
      <c r="M243" s="87"/>
      <c r="N243" s="87"/>
      <c r="O243" s="87"/>
      <c r="P243" s="87"/>
      <c r="Q243" s="88">
        <f ca="1">IFERROR(SUM(Q231:Q242),"")</f>
        <v>0.12013888888888902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184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789.6</v>
      </c>
      <c r="L244" s="91"/>
      <c r="M244" s="91"/>
      <c r="N244" s="91"/>
      <c r="O244" s="91"/>
      <c r="P244" s="91"/>
      <c r="Q244" s="92">
        <f ca="1">IFERROR(Q230+Q243,"")</f>
        <v>0.13680555555555574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G235" sqref="G2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0</v>
      </c>
      <c r="I233" s="109">
        <f>IFERROR(IF($D233="","",VLOOKUP($D233,Cadastro!$C$4:$G$20,5,FALSE())),"")</f>
        <v>0.6</v>
      </c>
      <c r="J233" s="110">
        <f t="shared" si="68"/>
        <v>0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0</v>
      </c>
      <c r="I236" s="109">
        <f>IFERROR(IF($D236="","",VLOOKUP($D236,Cadastro!$C$4:$G$20,5,FALSE())),"")</f>
        <v>0.6</v>
      </c>
      <c r="J236" s="110">
        <f t="shared" si="68"/>
        <v>0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42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210</v>
      </c>
      <c r="L243" s="87"/>
      <c r="M243" s="87"/>
      <c r="N243" s="87"/>
      <c r="O243" s="154"/>
      <c r="P243" s="154"/>
      <c r="Q243" s="88">
        <f ca="1">IFERROR(SUM(Q231:Q242),"")</f>
        <v>0.1229166666666668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271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1171.8000000000002</v>
      </c>
      <c r="L244" s="91"/>
      <c r="M244" s="91"/>
      <c r="N244" s="91"/>
      <c r="O244" s="155"/>
      <c r="P244" s="155"/>
      <c r="Q244" s="92">
        <f ca="1">IFERROR(Q230+Q243,"")</f>
        <v>0.17083333333333345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2026-09-10T05:09:06Z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