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15" documentId="13_ncr:1_{9DFDFEE8-78F7-4C04-B87C-99924EE6CC37}" xr6:coauthVersionLast="47" xr6:coauthVersionMax="47" xr10:uidLastSave="{C4F9DFC7-5116-4DF8-8A36-8C1F18C4C5F3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0" i="5" l="1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<sst xmlns="http://schemas.openxmlformats.org/spreadsheetml/2006/main" count="95896" uniqueCount="32744">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</sst>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E836" sqref="E83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0.20478032407118008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0.34853032407118006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0.42422476851562463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373</v>
      </c>
      <c r="G838" s="1">
        <f>G824+G837</f>
        <v>1865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808" activePane="bottomLeft" state="frozen"/>
      <selection pane="bottomLeft" activeCell="E825" sqref="E82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0.7158914351821295</v>
      </c>
      <c r="R53" s="95" t="s">
        <v>337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0.85478032407101723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0.93950254629324004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0.69922476851934334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0.80686365740823218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0.91033587963045426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 t="s">
        <v>279</v>
      </c>
      <c r="F825" s="120" t="str">
        <f>IFERROR(IF($D825="","",VLOOKUP($D825,Cadastro!$C$4:$E$20,3,FALSE())),"")</f>
        <v/>
      </c>
      <c r="G825" s="108">
        <v>23</v>
      </c>
      <c r="H825" s="120">
        <f>IFERROR(IF($G825="","",$G825*$S$837/$G$837/Cadastro!$E$33),"")</f>
        <v>0</v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23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96.600000000000009</v>
      </c>
      <c r="L837" s="87"/>
      <c r="M837" s="87"/>
      <c r="N837" s="87"/>
      <c r="O837" s="87"/>
      <c r="P837" s="87"/>
      <c r="Q837" s="88">
        <f ca="1">IFERROR(SUM(Q825:Q836),"")</f>
        <v>1.388888888888884E-2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117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491.4</v>
      </c>
      <c r="L838" s="91"/>
      <c r="M838" s="91"/>
      <c r="N838" s="91"/>
      <c r="O838" s="91"/>
      <c r="P838" s="91"/>
      <c r="Q838" s="92">
        <f ca="1">IFERROR(Q824+Q837,"")</f>
        <v>0.22361111111111115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1" activePane="bottomLeft" state="frozen"/>
      <selection pane="bottomLeft" activeCell="E825" sqref="E82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 t="s">
        <v>279</v>
      </c>
      <c r="F825" s="120" t="str">
        <f>IFERROR(IF($D825="","",VLOOKUP($D825,Cadastro!$C$4:$E$20,3,FALSE())),"")</f>
        <v/>
      </c>
      <c r="G825" s="108">
        <v>14</v>
      </c>
      <c r="H825" s="120">
        <f>IFERROR(IF($G825="","",$G825*$S$837/$G$837/Cadastro!$E$33),"")</f>
        <v>0</v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14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58.800000000000004</v>
      </c>
      <c r="L837" s="87"/>
      <c r="M837" s="87"/>
      <c r="N837" s="87"/>
      <c r="O837" s="87"/>
      <c r="P837" s="87"/>
      <c r="Q837" s="88">
        <f ca="1">IFERROR(SUM(Q825:Q836),"")</f>
        <v>1.388888888888884E-2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89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373.80000000000007</v>
      </c>
      <c r="L838" s="91"/>
      <c r="M838" s="91"/>
      <c r="N838" s="91"/>
      <c r="O838" s="91"/>
      <c r="P838" s="91"/>
      <c r="Q838" s="92">
        <f ca="1">IFERROR(Q824+Q837,"")</f>
        <v>0.15416666666666656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E825" sqref="E82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 t="s">
        <v>279</v>
      </c>
      <c r="F825" s="120" t="str">
        <f>IFERROR(IF($D825="","",VLOOKUP($D825,Cadastro!$C$4:$E$20,3,FALSE())),"")</f>
        <v/>
      </c>
      <c r="G825" s="108">
        <v>35</v>
      </c>
      <c r="H825" s="120">
        <f>IFERROR(IF($G825="","",$G825*$S$837/$G$837/Cadastro!$E$33),"")</f>
        <v>0</v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>
        <f t="shared" ref="K825:K836" si="243">IF(G825="","",IF(E825="PC 17",G825*4.2,IF(E825="PC 19",G825*5,IF(E825="CB",G825*24,""))))</f>
        <v>147</v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35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147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192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806.40000000000009</v>
      </c>
      <c r="L838" s="91"/>
      <c r="M838" s="91"/>
      <c r="N838" s="91"/>
      <c r="O838" s="156"/>
      <c r="P838" s="156"/>
      <c r="Q838" s="92">
        <f ca="1">IFERROR(Q824+Q837,"")</f>
        <v>0.23402777777777778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2026-09-01T00:05:59Z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