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54" documentId="13_ncr:1_{9DFDFEE8-78F7-4C04-B87C-99924EE6CC37}" xr6:coauthVersionLast="47" xr6:coauthVersionMax="47" xr10:uidLastSave="{7BB4B3C6-DD03-4566-8D40-01C57410268C}"/>
  <bookViews>
    <workbookView xWindow="-120" yWindow="-120" windowWidth="29040" windowHeight="15720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6" i="5" l="1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<sst xmlns="http://schemas.openxmlformats.org/spreadsheetml/2006/main" count="95934" uniqueCount="32744">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</sst>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27" sqref="F82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0.24901678240712499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0.39276678240712498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0.46846122685156955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70</v>
      </c>
      <c r="G837" s="2">
        <f>SUM(G825:G836)</f>
        <v>350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443</v>
      </c>
      <c r="G838" s="1">
        <f>G824+G837</f>
        <v>2215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808" activePane="bottomLeft" state="frozen"/>
      <selection pane="bottomLeft" activeCell="E832" sqref="E8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0.76012789351807442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0.89901678240696214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0.98373900462918495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0.74346122685528826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0.8511001157441771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0.95457233796639918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/>
      <c r="H827" s="107" t="str">
        <f>IFERROR(IF($G827="","",$G827*$S$837/$G$837/Cadastro!$E$33),"")</f>
        <v/>
      </c>
      <c r="I827" s="109">
        <f>IFERROR(IF($D827="","",VLOOKUP($D827,Cadastro!$C$4:$G$20,5,FALSE())),"")</f>
        <v>0.6</v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/>
      <c r="H828" s="107" t="str">
        <f>IFERROR(IF($G828="","",$G828*$S$837/$G$837/Cadastro!$E$33),"")</f>
        <v/>
      </c>
      <c r="I828" s="109">
        <f>IFERROR(IF($D828="","",VLOOKUP($D828,Cadastro!$C$4:$G$20,5,FALSE())),"")</f>
        <v>0.6</v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/>
      <c r="H829" s="107" t="str">
        <f>IFERROR(IF($G829="","",$G829*$S$837/$G$837/Cadastro!$E$33),"")</f>
        <v/>
      </c>
      <c r="I829" s="109">
        <f>IFERROR(IF($D829="","",VLOOKUP($D829,Cadastro!$C$4:$G$20,5,FALSE())),"")</f>
        <v>0.6</v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/>
      <c r="H830" s="107" t="str">
        <f>IFERROR(IF($G830="","",$G830*$S$837/$G$837/Cadastro!$E$33),"")</f>
        <v/>
      </c>
      <c r="I830" s="109">
        <f>IFERROR(IF($D830="","",VLOOKUP($D830,Cadastro!$C$4:$G$20,5,FALSE())),"")</f>
        <v>0.6</v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/>
      <c r="H831" s="107" t="str">
        <f>IFERROR(IF($G831="","",$G831*$S$837/$G$837/Cadastro!$E$33),"")</f>
        <v/>
      </c>
      <c r="I831" s="109">
        <f>IFERROR(IF($D831="","",VLOOKUP($D831,Cadastro!$C$4:$G$20,5,FALSE())),"")</f>
        <v>0.6</v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36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151.20000000000002</v>
      </c>
      <c r="L837" s="87"/>
      <c r="M837" s="87"/>
      <c r="N837" s="87"/>
      <c r="O837" s="87"/>
      <c r="P837" s="87"/>
      <c r="Q837" s="88">
        <f ca="1">IFERROR(SUM(Q825:Q836),"")</f>
        <v>2.6388888888888906E-2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130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546</v>
      </c>
      <c r="L838" s="91"/>
      <c r="M838" s="91"/>
      <c r="N838" s="91"/>
      <c r="O838" s="91"/>
      <c r="P838" s="91"/>
      <c r="Q838" s="92">
        <f ca="1">IFERROR(Q824+Q837,"")</f>
        <v>0.23611111111111122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G827" sqref="G8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14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19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33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58.800000000000004</v>
      </c>
      <c r="L837" s="87"/>
      <c r="M837" s="87"/>
      <c r="N837" s="87"/>
      <c r="O837" s="87"/>
      <c r="P837" s="87"/>
      <c r="Q837" s="88">
        <f ca="1">IFERROR(SUM(Q825:Q836),"")</f>
        <v>1.388888888888884E-2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108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373.80000000000007</v>
      </c>
      <c r="L838" s="91"/>
      <c r="M838" s="91"/>
      <c r="N838" s="91"/>
      <c r="O838" s="91"/>
      <c r="P838" s="91"/>
      <c r="Q838" s="92">
        <f ca="1">IFERROR(Q824+Q837,"")</f>
        <v>0.15416666666666656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7" sqref="G827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 t="s">
        <v>279</v>
      </c>
      <c r="F825" s="120" t="str">
        <f>IFERROR(IF($D825="","",VLOOKUP($D825,Cadastro!$C$4:$E$20,3,FALSE())),"")</f>
        <v/>
      </c>
      <c r="G825" s="108">
        <v>35</v>
      </c>
      <c r="H825" s="120">
        <f>IFERROR(IF($G825="","",$G825*$S$837/$G$837/Cadastro!$E$33),"")</f>
        <v>0</v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>
        <f t="shared" ref="K825:K836" si="243">IF(G825="","",IF(E825="PC 17",G825*4.2,IF(E825="PC 19",G825*5,IF(E825="CB",G825*24,""))))</f>
        <v>147</v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>
        <v>18</v>
      </c>
      <c r="H826" s="107">
        <f>IFERROR(IF($G826="","",$G826*$S$837/$G$837/Cadastro!$E$33),"")</f>
        <v>0</v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53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147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210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806.40000000000009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2026-09-01T01:09:42Z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