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33" documentId="13_ncr:1_{9DFDFEE8-78F7-4C04-B87C-99924EE6CC37}" xr6:coauthVersionLast="47" xr6:coauthVersionMax="47" xr10:uidLastSave="{0F9940CA-E19C-4A48-93EE-A4B83CA5A151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0" i="5" l="1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<sst xmlns="http://schemas.openxmlformats.org/spreadsheetml/2006/main" count="95913" uniqueCount="32744">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</sst>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7" sqref="F82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0.24775069444149267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0.39150069444149266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0.46719513888593722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70</v>
      </c>
      <c r="G837" s="2">
        <f>SUM(G825:G836)</f>
        <v>350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443</v>
      </c>
      <c r="G838" s="1">
        <f>G824+G837</f>
        <v>2215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808" activePane="bottomLeft" state="frozen"/>
      <selection pane="bottomLeft" activeCell="E826" sqref="E82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0.75886180555244209</v>
      </c>
      <c r="R53" s="95" t="s">
        <v>337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0.89775069444132982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0.98247291666355263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0.74219490740506444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0.84983379629395328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0.95330601851617536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/>
      <c r="E826" s="119"/>
      <c r="F826" s="107" t="str">
        <f>IFERROR(IF($D826="","",VLOOKUP($D826,Cadastro!$C$4:$E$20,3,FALSE())),"")</f>
        <v/>
      </c>
      <c r="G826" s="108">
        <v>13</v>
      </c>
      <c r="H826" s="107">
        <f>IFERROR(IF($G826="","",$G826*$S$837/$G$837/Cadastro!$E$33),"")</f>
        <v>0</v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/>
      <c r="E827" s="119" t="s">
        <v>279</v>
      </c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36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96.600000000000009</v>
      </c>
      <c r="L837" s="87"/>
      <c r="M837" s="87"/>
      <c r="N837" s="87"/>
      <c r="O837" s="87"/>
      <c r="P837" s="87"/>
      <c r="Q837" s="88">
        <f ca="1">IFERROR(SUM(Q825:Q836),"")</f>
        <v>2.6388888888888906E-2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130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491.4</v>
      </c>
      <c r="L838" s="91"/>
      <c r="M838" s="91"/>
      <c r="N838" s="91"/>
      <c r="O838" s="91"/>
      <c r="P838" s="91"/>
      <c r="Q838" s="92">
        <f ca="1">IFERROR(Q824+Q837,"")</f>
        <v>0.23611111111111122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1" activePane="bottomLeft" state="frozen"/>
      <selection pane="bottomLeft" activeCell="G827" sqref="G82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 t="s">
        <v>279</v>
      </c>
      <c r="F825" s="120" t="str">
        <f>IFERROR(IF($D825="","",VLOOKUP($D825,Cadastro!$C$4:$E$20,3,FALSE())),"")</f>
        <v/>
      </c>
      <c r="G825" s="108">
        <v>14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>
        <v>19</v>
      </c>
      <c r="H826" s="107">
        <f>IFERROR(IF($G826="","",$G826*$S$837/$G$837/Cadastro!$E$33),"")</f>
        <v>0</v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33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58.800000000000004</v>
      </c>
      <c r="L837" s="87"/>
      <c r="M837" s="87"/>
      <c r="N837" s="87"/>
      <c r="O837" s="87"/>
      <c r="P837" s="87"/>
      <c r="Q837" s="88">
        <f ca="1">IFERROR(SUM(Q825:Q836),"")</f>
        <v>1.388888888888884E-2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108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373.80000000000007</v>
      </c>
      <c r="L838" s="91"/>
      <c r="M838" s="91"/>
      <c r="N838" s="91"/>
      <c r="O838" s="91"/>
      <c r="P838" s="91"/>
      <c r="Q838" s="92">
        <f ca="1">IFERROR(Q824+Q837,"")</f>
        <v>0.15416666666666656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27" sqref="G82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 t="s">
        <v>279</v>
      </c>
      <c r="F825" s="120" t="str">
        <f>IFERROR(IF($D825="","",VLOOKUP($D825,Cadastro!$C$4:$E$20,3,FALSE())),"")</f>
        <v/>
      </c>
      <c r="G825" s="108">
        <v>35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>
        <f t="shared" ref="K825:K836" si="243">IF(G825="","",IF(E825="PC 17",G825*4.2,IF(E825="PC 19",G825*5,IF(E825="CB",G825*24,""))))</f>
        <v>147</v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>
        <v>18</v>
      </c>
      <c r="H826" s="107">
        <f>IFERROR(IF($G826="","",$G826*$S$837/$G$837/Cadastro!$E$33),"")</f>
        <v>0</v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53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147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210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806.40000000000009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2026-09-01T01:07:48Z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